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048481E6-F5DC-4F82-85B2-6A632D4623B0}" xr6:coauthVersionLast="45" xr6:coauthVersionMax="45" xr10:uidLastSave="{00000000-0000-0000-0000-000000000000}"/>
  <bookViews>
    <workbookView xWindow="10215" yWindow="15" windowWidth="10470" windowHeight="10905" xr2:uid="{3D7E61CC-39E8-4D2F-BE09-6CBF94ADFA7E}"/>
  </bookViews>
  <sheets>
    <sheet name="Kenanga" sheetId="8" r:id="rId1"/>
  </sheets>
  <externalReferences>
    <externalReference r:id="rId2"/>
  </externalReferences>
  <definedNames>
    <definedName name="_xlnm._FilterDatabase" localSheetId="0" hidden="1">Kenanga!$L$10:$M$59</definedName>
    <definedName name="komoditi">#REF!</definedName>
    <definedName name="Z_3F279D1F_CFB3_4226_902F_136088D6AABE_.wvu.Cols" localSheetId="0">Kenanga!$X:$X</definedName>
    <definedName name="Z_787613F8_210C_4AC6_95B7_9C285E3DFFD4_.wvu.FilterData" localSheetId="0" hidden="1">Kenanga!$L$10:$M$42</definedName>
    <definedName name="Z_C3733AA8_F832_4426_B94F_E606B85E6CFF_.wvu.FilterData" localSheetId="0" hidden="1">Kenanga!$L$10:$M$58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8" i="8" l="1"/>
  <c r="F58" i="8"/>
  <c r="J57" i="8"/>
  <c r="F57" i="8"/>
  <c r="J56" i="8"/>
  <c r="F56" i="8"/>
  <c r="J55" i="8"/>
  <c r="F55" i="8"/>
  <c r="J54" i="8"/>
  <c r="F54" i="8"/>
  <c r="J53" i="8"/>
  <c r="F53" i="8"/>
  <c r="J52" i="8"/>
  <c r="F52" i="8"/>
  <c r="J51" i="8"/>
  <c r="F51" i="8"/>
  <c r="J50" i="8"/>
  <c r="F50" i="8"/>
  <c r="I43" i="8"/>
  <c r="G43" i="8"/>
  <c r="E43" i="8"/>
  <c r="D43" i="8"/>
  <c r="H43" i="8" s="1"/>
  <c r="C43" i="8"/>
  <c r="X42" i="8"/>
  <c r="J42" i="8"/>
  <c r="H42" i="8"/>
  <c r="F42" i="8"/>
  <c r="X41" i="8"/>
  <c r="J41" i="8"/>
  <c r="H41" i="8"/>
  <c r="F41" i="8"/>
  <c r="X40" i="8"/>
  <c r="J40" i="8"/>
  <c r="H40" i="8"/>
  <c r="F40" i="8"/>
  <c r="X39" i="8"/>
  <c r="J39" i="8"/>
  <c r="H39" i="8"/>
  <c r="F39" i="8"/>
  <c r="X38" i="8"/>
  <c r="J38" i="8"/>
  <c r="H38" i="8"/>
  <c r="F38" i="8"/>
  <c r="X37" i="8"/>
  <c r="J37" i="8"/>
  <c r="H37" i="8"/>
  <c r="F37" i="8"/>
  <c r="X36" i="8"/>
  <c r="J36" i="8"/>
  <c r="H36" i="8"/>
  <c r="F36" i="8"/>
  <c r="X35" i="8"/>
  <c r="J35" i="8"/>
  <c r="H35" i="8"/>
  <c r="F35" i="8"/>
  <c r="X34" i="8"/>
  <c r="J34" i="8"/>
  <c r="H34" i="8"/>
  <c r="F34" i="8"/>
  <c r="X33" i="8"/>
  <c r="J33" i="8"/>
  <c r="H33" i="8"/>
  <c r="F33" i="8"/>
  <c r="X32" i="8"/>
  <c r="H32" i="8"/>
  <c r="F32" i="8"/>
  <c r="J32" i="8" s="1"/>
  <c r="X31" i="8"/>
  <c r="J31" i="8"/>
  <c r="H31" i="8"/>
  <c r="F31" i="8"/>
  <c r="X30" i="8"/>
  <c r="J30" i="8"/>
  <c r="H30" i="8"/>
  <c r="F30" i="8"/>
  <c r="X29" i="8"/>
  <c r="J29" i="8"/>
  <c r="H29" i="8"/>
  <c r="F29" i="8"/>
  <c r="X28" i="8"/>
  <c r="J28" i="8"/>
  <c r="H28" i="8"/>
  <c r="F28" i="8"/>
  <c r="X27" i="8"/>
  <c r="J27" i="8"/>
  <c r="H27" i="8"/>
  <c r="F27" i="8"/>
  <c r="X26" i="8"/>
  <c r="J26" i="8"/>
  <c r="H26" i="8"/>
  <c r="F26" i="8"/>
  <c r="X25" i="8"/>
  <c r="H25" i="8"/>
  <c r="F25" i="8"/>
  <c r="J25" i="8" s="1"/>
  <c r="X24" i="8"/>
  <c r="J24" i="8"/>
  <c r="H24" i="8"/>
  <c r="F24" i="8"/>
  <c r="X23" i="8"/>
  <c r="J23" i="8"/>
  <c r="H23" i="8"/>
  <c r="F23" i="8"/>
  <c r="X22" i="8"/>
  <c r="J22" i="8"/>
  <c r="H22" i="8"/>
  <c r="F22" i="8"/>
  <c r="X21" i="8"/>
  <c r="J21" i="8"/>
  <c r="H21" i="8"/>
  <c r="F21" i="8"/>
  <c r="X20" i="8"/>
  <c r="J20" i="8"/>
  <c r="H20" i="8"/>
  <c r="F20" i="8"/>
  <c r="X19" i="8"/>
  <c r="H19" i="8"/>
  <c r="F19" i="8"/>
  <c r="J19" i="8" s="1"/>
  <c r="X18" i="8"/>
  <c r="H18" i="8"/>
  <c r="F18" i="8"/>
  <c r="J18" i="8" s="1"/>
  <c r="X17" i="8"/>
  <c r="J17" i="8"/>
  <c r="H17" i="8"/>
  <c r="F17" i="8"/>
  <c r="X16" i="8"/>
  <c r="H16" i="8"/>
  <c r="F16" i="8"/>
  <c r="J16" i="8" s="1"/>
  <c r="X15" i="8"/>
  <c r="M15" i="8"/>
  <c r="L15" i="8"/>
  <c r="J15" i="8"/>
  <c r="H15" i="8"/>
  <c r="F15" i="8"/>
  <c r="X14" i="8"/>
  <c r="O14" i="8"/>
  <c r="N14" i="8"/>
  <c r="M14" i="8"/>
  <c r="L14" i="8"/>
  <c r="J14" i="8"/>
  <c r="H14" i="8"/>
  <c r="F14" i="8"/>
  <c r="X13" i="8"/>
  <c r="O13" i="8"/>
  <c r="N13" i="8"/>
  <c r="M13" i="8"/>
  <c r="L13" i="8"/>
  <c r="J13" i="8"/>
  <c r="H13" i="8"/>
  <c r="F13" i="8"/>
  <c r="X12" i="8"/>
  <c r="O12" i="8"/>
  <c r="N12" i="8"/>
  <c r="M12" i="8"/>
  <c r="L12" i="8"/>
  <c r="J12" i="8"/>
  <c r="H12" i="8"/>
  <c r="F12" i="8"/>
  <c r="X11" i="8"/>
  <c r="O11" i="8"/>
  <c r="N11" i="8"/>
  <c r="M11" i="8"/>
  <c r="L11" i="8"/>
  <c r="J11" i="8"/>
  <c r="H11" i="8"/>
  <c r="F11" i="8"/>
  <c r="K11" i="8" s="1"/>
  <c r="X10" i="8"/>
  <c r="A3" i="8"/>
  <c r="C76" i="8" a="1"/>
  <c r="B76" i="8" a="1"/>
  <c r="C75" i="8" a="1"/>
  <c r="B75" i="8" a="1"/>
  <c r="C74" i="8" a="1"/>
  <c r="B74" i="8" a="1"/>
  <c r="C73" i="8" a="1"/>
  <c r="B73" i="8" a="1"/>
  <c r="C72" i="8" a="1"/>
  <c r="B72" i="8" a="1"/>
  <c r="C71" i="8" a="1"/>
  <c r="B71" i="8" a="1"/>
  <c r="C70" i="8" a="1"/>
  <c r="B70" i="8" a="1"/>
  <c r="C69" i="8" a="1"/>
  <c r="B69" i="8" a="1"/>
  <c r="C68" i="8" a="1"/>
  <c r="B68" i="8" a="1"/>
  <c r="C67" i="8" a="1"/>
  <c r="B67" i="8" a="1"/>
  <c r="C66" i="8" a="1"/>
  <c r="B66" i="8" a="1"/>
  <c r="C65" i="8" a="1"/>
  <c r="B65" i="8" a="1"/>
  <c r="C64" i="8" a="1"/>
  <c r="B64" i="8" a="1"/>
  <c r="B64" i="8" l="1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B71" i="8"/>
  <c r="C71" i="8"/>
  <c r="B72" i="8"/>
  <c r="C72" i="8"/>
  <c r="B73" i="8"/>
  <c r="C73" i="8"/>
  <c r="B74" i="8"/>
  <c r="C74" i="8"/>
  <c r="B75" i="8"/>
  <c r="C75" i="8"/>
  <c r="B76" i="8"/>
  <c r="C76" i="8"/>
  <c r="F43" i="8"/>
  <c r="J43" i="8" s="1"/>
</calcChain>
</file>

<file path=xl/sharedStrings.xml><?xml version="1.0" encoding="utf-8"?>
<sst xmlns="http://schemas.openxmlformats.org/spreadsheetml/2006/main" count="75" uniqueCount="74">
  <si>
    <t>REKAPITULASI LUAS AREAL, PRODUKSI DAN PRODUKTIVITAS PERKEBUNAN RAKYAT</t>
  </si>
  <si>
    <t>No</t>
  </si>
  <si>
    <t>Kabupaten/Kota</t>
  </si>
  <si>
    <t>Areal (Ha)</t>
  </si>
  <si>
    <t xml:space="preserve">Produksi 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</si>
  <si>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</si>
  <si>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</si>
  <si>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</si>
  <si>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</si>
  <si>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</si>
  <si>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</si>
  <si>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</si>
  <si>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</si>
  <si>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</si>
  <si>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</si>
  <si>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</si>
  <si>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</si>
  <si>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</si>
  <si>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</si>
  <si>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</si>
  <si>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</si>
  <si>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</si>
  <si>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</si>
  <si>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</si>
  <si>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</si>
  <si>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</si>
  <si>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</si>
  <si>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</si>
  <si>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</si>
  <si>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</si>
  <si>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</si>
  <si>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</si>
  <si>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</si>
  <si>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</si>
  <si>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</si>
  <si>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</si>
  <si>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</si>
  <si>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</si>
  <si>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</si>
  <si>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</si>
  <si>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</si>
  <si>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</si>
  <si>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</si>
  <si>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</si>
  <si>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</si>
  <si>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</si>
  <si>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</si>
  <si>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</si>
  <si>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</si>
  <si>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</si>
  <si>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</si>
  <si>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</si>
  <si>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</si>
  <si>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</si>
  <si>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</si>
  <si>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</si>
  <si>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</si>
  <si>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</si>
  <si>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</si>
  <si>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</si>
  <si>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</si>
  <si>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</si>
  <si>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</si>
  <si>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</si>
  <si>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</si>
  <si>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Tahun</t>
  </si>
  <si>
    <t>Produksi</t>
  </si>
  <si>
    <t>Jumlah Petani Pekebun (KK)</t>
  </si>
  <si>
    <t>TABEL 41</t>
  </si>
  <si>
    <t>Kenanga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</si>
  <si>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KENANGA</t>
    </r>
  </si>
  <si>
    <t>Wujud Produksi : Bunga Segar</t>
  </si>
  <si>
    <t>https://datawrapper.dwcdn.net/h6wPy/1/</t>
  </si>
  <si>
    <t>https://datawrapper.dwcdn.net/gW8MU/1/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</si>
</sst>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4">
    <font>
      <sz val="11"/>
      <color theme="1"/>
      <name val="Calibri"/>
      <family val="2"/>
      <charset val="1"/>
      <scheme val="minor"/>
    </font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i/>
      <sz val="11"/>
      <color rgb="FF000000"/>
      <name val="Tahoma"/>
    </font>
    <font>
      <sz val="10"/>
      <color theme="1"/>
      <name val="Arial"/>
    </font>
    <font>
      <sz val="10"/>
      <color theme="1"/>
      <name val="Calibri"/>
    </font>
    <font>
      <u/>
      <sz val="10"/>
      <color rgb="FF0000FF"/>
      <name val="Calibri"/>
    </font>
    <font>
      <i/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2" fillId="2" borderId="0" xfId="1" applyFont="1" applyFill="1" applyAlignment="1">
      <alignment horizontal="center" vertical="center"/>
    </xf>
    <xf numFmtId="0" fontId="3" fillId="0" borderId="0" xfId="1" applyFont="1"/>
    <xf numFmtId="0" fontId="4" fillId="0" borderId="0" xfId="1" applyFont="1" applyAlignment="1">
      <alignment horizontal="center" vertical="center"/>
    </xf>
    <xf numFmtId="0" fontId="5" fillId="3" borderId="0" xfId="1" applyFont="1" applyFill="1"/>
    <xf numFmtId="0" fontId="1" fillId="0" borderId="0" xfId="1"/>
    <xf numFmtId="0" fontId="2" fillId="2" borderId="1" xfId="1" applyFont="1" applyFill="1" applyBorder="1" applyAlignment="1">
      <alignment horizontal="center"/>
    </xf>
    <xf numFmtId="0" fontId="3" fillId="0" borderId="1" xfId="1" applyFont="1" applyBorder="1"/>
    <xf numFmtId="0" fontId="2" fillId="0" borderId="2" xfId="1" applyFont="1" applyBorder="1" applyAlignment="1">
      <alignment horizontal="center" vertical="center" shrinkToFit="1"/>
    </xf>
    <xf numFmtId="0" fontId="2" fillId="0" borderId="3" xfId="1" applyFont="1" applyBorder="1" applyAlignment="1">
      <alignment horizontal="center" vertical="center" wrapText="1"/>
    </xf>
    <xf numFmtId="0" fontId="3" fillId="0" borderId="4" xfId="1" applyFont="1" applyBorder="1"/>
    <xf numFmtId="0" fontId="3" fillId="0" borderId="5" xfId="1" applyFont="1" applyBorder="1"/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8" xfId="1" applyFont="1" applyBorder="1"/>
    <xf numFmtId="164" fontId="2" fillId="0" borderId="2" xfId="1" applyNumberFormat="1" applyFont="1" applyBorder="1" applyAlignment="1">
      <alignment horizontal="center" vertical="center" shrinkToFit="1"/>
    </xf>
    <xf numFmtId="0" fontId="7" fillId="2" borderId="0" xfId="1" applyFont="1" applyFill="1" applyAlignment="1">
      <alignment horizontal="center" vertical="center" wrapText="1"/>
    </xf>
    <xf numFmtId="0" fontId="3" fillId="0" borderId="9" xfId="1" applyFont="1" applyBorder="1"/>
    <xf numFmtId="0" fontId="2" fillId="0" borderId="3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7" fillId="3" borderId="0" xfId="1" applyFont="1" applyFill="1" applyAlignment="1">
      <alignment horizontal="left" vertical="center"/>
    </xf>
    <xf numFmtId="0" fontId="2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center" vertical="center"/>
    </xf>
    <xf numFmtId="165" fontId="2" fillId="0" borderId="14" xfId="1" applyNumberFormat="1" applyFont="1" applyBorder="1" applyAlignment="1">
      <alignment horizontal="center" vertical="center"/>
    </xf>
    <xf numFmtId="166" fontId="2" fillId="0" borderId="12" xfId="1" applyNumberFormat="1" applyFont="1" applyBorder="1" applyAlignment="1">
      <alignment horizontal="center" vertical="center"/>
    </xf>
    <xf numFmtId="165" fontId="2" fillId="3" borderId="12" xfId="1" applyNumberFormat="1" applyFont="1" applyFill="1" applyBorder="1" applyAlignment="1">
      <alignment horizontal="center" vertical="center"/>
    </xf>
    <xf numFmtId="165" fontId="8" fillId="3" borderId="12" xfId="1" applyNumberFormat="1" applyFont="1" applyFill="1" applyBorder="1" applyAlignment="1">
      <alignment vertical="center"/>
    </xf>
    <xf numFmtId="0" fontId="7" fillId="3" borderId="0" xfId="1" applyFont="1" applyFill="1" applyAlignment="1">
      <alignment vertical="center"/>
    </xf>
    <xf numFmtId="0" fontId="2" fillId="0" borderId="15" xfId="1" applyFont="1" applyBorder="1" applyAlignment="1">
      <alignment horizontal="center" vertical="center"/>
    </xf>
    <xf numFmtId="0" fontId="4" fillId="0" borderId="16" xfId="1" applyFont="1" applyBorder="1" applyAlignment="1">
      <alignment horizontal="left" vertical="center"/>
    </xf>
    <xf numFmtId="165" fontId="2" fillId="0" borderId="15" xfId="1" applyNumberFormat="1" applyFont="1" applyBorder="1" applyAlignment="1">
      <alignment horizontal="center" vertical="center"/>
    </xf>
    <xf numFmtId="166" fontId="2" fillId="0" borderId="15" xfId="1" applyNumberFormat="1" applyFont="1" applyBorder="1" applyAlignment="1">
      <alignment horizontal="center" vertical="center"/>
    </xf>
    <xf numFmtId="165" fontId="2" fillId="3" borderId="15" xfId="1" applyNumberFormat="1" applyFont="1" applyFill="1" applyBorder="1" applyAlignment="1">
      <alignment horizontal="center" vertical="center"/>
    </xf>
    <xf numFmtId="165" fontId="8" fillId="0" borderId="0" xfId="1" applyNumberFormat="1" applyFont="1" applyAlignment="1">
      <alignment horizontal="center" vertical="center"/>
    </xf>
    <xf numFmtId="165" fontId="2" fillId="0" borderId="15" xfId="1" applyNumberFormat="1" applyFont="1" applyBorder="1" applyAlignment="1">
      <alignment vertical="center"/>
    </xf>
    <xf numFmtId="166" fontId="2" fillId="0" borderId="15" xfId="1" applyNumberFormat="1" applyFont="1" applyBorder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17" xfId="1" applyFont="1" applyBorder="1" applyAlignment="1">
      <alignment horizontal="left" vertical="center"/>
    </xf>
    <xf numFmtId="0" fontId="2" fillId="0" borderId="18" xfId="1" applyFont="1" applyBorder="1" applyAlignment="1">
      <alignment horizontal="center" vertical="center"/>
    </xf>
    <xf numFmtId="0" fontId="4" fillId="0" borderId="19" xfId="1" applyFont="1" applyBorder="1" applyAlignment="1">
      <alignment horizontal="left" vertical="center"/>
    </xf>
    <xf numFmtId="0" fontId="4" fillId="0" borderId="21" xfId="1" applyFont="1" applyBorder="1" applyAlignment="1">
      <alignment horizontal="left" vertical="center"/>
    </xf>
    <xf numFmtId="0" fontId="3" fillId="0" borderId="23" xfId="1" applyFont="1" applyBorder="1"/>
    <xf numFmtId="165" fontId="2" fillId="0" borderId="9" xfId="1" applyNumberFormat="1" applyFont="1" applyBorder="1" applyAlignment="1">
      <alignment horizontal="center" vertical="center"/>
    </xf>
    <xf numFmtId="165" fontId="2" fillId="0" borderId="10" xfId="1" applyNumberFormat="1" applyFont="1" applyBorder="1" applyAlignment="1">
      <alignment horizontal="center" vertical="center"/>
    </xf>
    <xf numFmtId="166" fontId="2" fillId="0" borderId="7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  <xf numFmtId="166" fontId="2" fillId="0" borderId="1" xfId="1" applyNumberFormat="1" applyFont="1" applyBorder="1" applyAlignment="1">
      <alignment horizontal="center" vertical="center"/>
    </xf>
    <xf numFmtId="164" fontId="2" fillId="0" borderId="9" xfId="1" applyNumberFormat="1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6" fontId="2" fillId="0" borderId="10" xfId="1" applyNumberFormat="1" applyFont="1" applyBorder="1" applyAlignment="1">
      <alignment horizontal="center" vertical="center"/>
    </xf>
    <xf numFmtId="166" fontId="2" fillId="0" borderId="22" xfId="1" applyNumberFormat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0" fontId="9" fillId="2" borderId="0" xfId="1" applyFont="1" applyFill="1" applyAlignment="1">
      <alignment horizontal="left"/>
    </xf>
    <xf numFmtId="165" fontId="9" fillId="2" borderId="0" xfId="1" applyNumberFormat="1" applyFont="1" applyFill="1" applyAlignment="1">
      <alignment horizontal="center"/>
    </xf>
    <xf numFmtId="164" fontId="9" fillId="2" borderId="0" xfId="1" applyNumberFormat="1" applyFont="1" applyFill="1" applyAlignment="1">
      <alignment horizontal="center"/>
    </xf>
    <xf numFmtId="0" fontId="9" fillId="2" borderId="0" xfId="1" applyFont="1" applyFill="1" applyAlignment="1">
      <alignment horizontal="center"/>
    </xf>
    <xf numFmtId="0" fontId="10" fillId="3" borderId="0" xfId="1" applyFont="1" applyFill="1" applyAlignment="1">
      <alignment horizontal="right"/>
    </xf>
    <xf numFmtId="165" fontId="10" fillId="3" borderId="0" xfId="1" applyNumberFormat="1" applyFont="1" applyFill="1"/>
    <xf numFmtId="0" fontId="11" fillId="0" borderId="0" xfId="1" applyFont="1"/>
    <xf numFmtId="167" fontId="2" fillId="0" borderId="10" xfId="1" applyNumberFormat="1" applyFont="1" applyBorder="1" applyAlignment="1">
      <alignment horizontal="center" vertical="center"/>
    </xf>
    <xf numFmtId="165" fontId="2" fillId="3" borderId="10" xfId="1" applyNumberFormat="1" applyFont="1" applyFill="1" applyBorder="1" applyAlignment="1">
      <alignment horizontal="center" vertical="center"/>
    </xf>
    <xf numFmtId="0" fontId="4" fillId="3" borderId="22" xfId="1" applyFont="1" applyFill="1" applyBorder="1" applyAlignment="1">
      <alignment horizontal="center" vertical="center"/>
    </xf>
    <xf numFmtId="0" fontId="12" fillId="0" borderId="0" xfId="1" applyFont="1"/>
    <xf numFmtId="165" fontId="2" fillId="0" borderId="20" xfId="1" applyNumberFormat="1" applyFont="1" applyBorder="1" applyAlignment="1">
      <alignment vertical="center"/>
    </xf>
    <xf numFmtId="165" fontId="2" fillId="0" borderId="22" xfId="1" applyNumberFormat="1" applyFont="1" applyBorder="1" applyAlignment="1">
      <alignment horizontal="center" vertical="center"/>
    </xf>
    <xf numFmtId="166" fontId="2" fillId="0" borderId="11" xfId="1" applyNumberFormat="1" applyFont="1" applyBorder="1" applyAlignment="1">
      <alignment horizontal="center" vertical="center"/>
    </xf>
    <xf numFmtId="0" fontId="13" fillId="0" borderId="0" xfId="1" applyFont="1"/>
  </cellXfs>
  <cellStyles count="2">
    <cellStyle name="Normal" xfId="0" builtinId="0"/>
    <cellStyle name="Normal 2" xfId="1" xr:uid="{0C182803-FED3-484C-A539-99262BE1EA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Kenanga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569832402234637"/>
          <c:y val="0.15264797507788161"/>
          <c:w val="0.83379888268156421"/>
          <c:h val="0.4957260086619558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Kenanga!$N$11:$N$42</c:f>
              <c:strCache>
                <c:ptCount val="4"/>
                <c:pt idx="0">
                  <c:v>Kab. Grobogan</c:v>
                </c:pt>
                <c:pt idx="1">
                  <c:v>Kab. Boyolali</c:v>
                </c:pt>
                <c:pt idx="2">
                  <c:v>Kab. Magelang</c:v>
                </c:pt>
                <c:pt idx="3">
                  <c:v>Kab. Semarang</c:v>
                </c:pt>
              </c:strCache>
            </c:strRef>
          </c:cat>
          <c:val>
            <c:numRef>
              <c:f>Kenanga!$O$11:$O$42</c:f>
              <c:numCache>
                <c:formatCode>_(* #,##0.00_);_(* \(#,##0.00\);_(* \-??_);_(@_)</c:formatCode>
                <c:ptCount val="32"/>
                <c:pt idx="0">
                  <c:v>20.32</c:v>
                </c:pt>
                <c:pt idx="1">
                  <c:v>7.47</c:v>
                </c:pt>
                <c:pt idx="2">
                  <c:v>2</c:v>
                </c:pt>
                <c:pt idx="3">
                  <c:v>0.16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446-4289-B059-14C8D12B4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6744197"/>
        <c:axId val="2021981422"/>
      </c:barChart>
      <c:catAx>
        <c:axId val="20267441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2021981422"/>
        <c:crosses val="autoZero"/>
        <c:auto val="1"/>
        <c:lblAlgn val="ctr"/>
        <c:lblOffset val="100"/>
        <c:noMultiLvlLbl val="1"/>
      </c:catAx>
      <c:valAx>
        <c:axId val="202198142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202674419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Kenanga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Kenanga!$B$64:$B$69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Kenanga!$C$64:$C$69</c:f>
              <c:numCache>
                <c:formatCode>_(* #,##0.00_);_(* \(#,##0.00\);_(* \-??_);_(@_)</c:formatCode>
                <c:ptCount val="6"/>
                <c:pt idx="0">
                  <c:v>29.95</c:v>
                </c:pt>
                <c:pt idx="1">
                  <c:v>9944.2074999999986</c:v>
                </c:pt>
                <c:pt idx="2">
                  <c:v>31.27</c:v>
                </c:pt>
                <c:pt idx="3">
                  <c:v>222.09</c:v>
                </c:pt>
                <c:pt idx="4">
                  <c:v>229.72871999999998</c:v>
                </c:pt>
                <c:pt idx="5">
                  <c:v>412.57504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23-4EC3-9D99-4F4361282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995285"/>
        <c:axId val="1722954838"/>
      </c:lineChart>
      <c:catAx>
        <c:axId val="1219952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722954838"/>
        <c:crosses val="autoZero"/>
        <c:auto val="1"/>
        <c:lblAlgn val="ctr"/>
        <c:lblOffset val="100"/>
        <c:noMultiLvlLbl val="1"/>
      </c:catAx>
      <c:valAx>
        <c:axId val="172295483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2199528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Kenanga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569832402234637"/>
          <c:y val="0.15264797507788158"/>
          <c:w val="0.83379888268156421"/>
          <c:h val="0.45023268335833244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Kenanga!$L$11:$L$42</c:f>
              <c:strCache>
                <c:ptCount val="5"/>
                <c:pt idx="0">
                  <c:v>Kab. Boyolali</c:v>
                </c:pt>
                <c:pt idx="1">
                  <c:v>Kab. Grobogan</c:v>
                </c:pt>
                <c:pt idx="2">
                  <c:v>Kab. Magelang</c:v>
                </c:pt>
                <c:pt idx="3">
                  <c:v>Kab. Purworejo</c:v>
                </c:pt>
                <c:pt idx="4">
                  <c:v>Kab. Semarang</c:v>
                </c:pt>
              </c:strCache>
            </c:strRef>
          </c:cat>
          <c:val>
            <c:numRef>
              <c:f>Kenanga!$M$11:$M$42</c:f>
              <c:numCache>
                <c:formatCode>_(* #,##0.00_);_(* \(#,##0.00\);_(* \-??_);_(@_)</c:formatCode>
                <c:ptCount val="32"/>
                <c:pt idx="0">
                  <c:v>38.85</c:v>
                </c:pt>
                <c:pt idx="1">
                  <c:v>19</c:v>
                </c:pt>
                <c:pt idx="2">
                  <c:v>15</c:v>
                </c:pt>
                <c:pt idx="3">
                  <c:v>1</c:v>
                </c:pt>
                <c:pt idx="4">
                  <c:v>0.73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017-44FF-A9B8-D5FBDB0EA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6417475"/>
        <c:axId val="2107335129"/>
      </c:barChart>
      <c:catAx>
        <c:axId val="15164174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2107335129"/>
        <c:crosses val="autoZero"/>
        <c:auto val="1"/>
        <c:lblAlgn val="ctr"/>
        <c:lblOffset val="100"/>
        <c:noMultiLvlLbl val="1"/>
      </c:catAx>
      <c:valAx>
        <c:axId val="210733512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51641747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28</xdr:row>
      <xdr:rowOff>142875</xdr:rowOff>
    </xdr:from>
    <xdr:ext cx="4543425" cy="2971800"/>
    <xdr:graphicFrame macro="">
      <xdr:nvGraphicFramePr>
        <xdr:cNvPr id="2" name="Chart 132" title="Chart">
          <a:extLst>
            <a:ext uri="{FF2B5EF4-FFF2-40B4-BE49-F238E27FC236}">
              <a16:creationId xmlns:a16="http://schemas.microsoft.com/office/drawing/2014/main" id="{89C83610-A3D0-4729-96F0-4C307102FA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171450</xdr:colOff>
      <xdr:row>60</xdr:row>
      <xdr:rowOff>47625</xdr:rowOff>
    </xdr:from>
    <xdr:ext cx="5353050" cy="2714625"/>
    <xdr:graphicFrame macro="">
      <xdr:nvGraphicFramePr>
        <xdr:cNvPr id="3" name="Chart 133" title="Chart">
          <a:extLst>
            <a:ext uri="{FF2B5EF4-FFF2-40B4-BE49-F238E27FC236}">
              <a16:creationId xmlns:a16="http://schemas.microsoft.com/office/drawing/2014/main" id="{6CB19AEE-13E4-441D-BDEA-647E84F2A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16</xdr:col>
      <xdr:colOff>0</xdr:colOff>
      <xdr:row>10</xdr:row>
      <xdr:rowOff>0</xdr:rowOff>
    </xdr:from>
    <xdr:ext cx="4543425" cy="2800350"/>
    <xdr:graphicFrame macro="">
      <xdr:nvGraphicFramePr>
        <xdr:cNvPr id="4" name="Chart 134" title="Chart">
          <a:extLst>
            <a:ext uri="{FF2B5EF4-FFF2-40B4-BE49-F238E27FC236}">
              <a16:creationId xmlns:a16="http://schemas.microsoft.com/office/drawing/2014/main" id="{7AE63E4E-FBC1-4433-A339-2CEB4F546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600075</xdr:colOff>
      <xdr:row>59</xdr:row>
      <xdr:rowOff>152400</xdr:rowOff>
    </xdr:from>
    <xdr:ext cx="6562725" cy="5953125"/>
    <xdr:pic>
      <xdr:nvPicPr>
        <xdr:cNvPr id="5" name="image79.png" title="Gambar">
          <a:extLst>
            <a:ext uri="{FF2B5EF4-FFF2-40B4-BE49-F238E27FC236}">
              <a16:creationId xmlns:a16="http://schemas.microsoft.com/office/drawing/2014/main" id="{4FB191C9-4562-4D89-907A-FDB6A6E638BC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0153650" y="8191500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152400</xdr:colOff>
      <xdr:row>60</xdr:row>
      <xdr:rowOff>152400</xdr:rowOff>
    </xdr:from>
    <xdr:ext cx="4410075" cy="3981450"/>
    <xdr:pic>
      <xdr:nvPicPr>
        <xdr:cNvPr id="6" name="image74.png" title="Image">
          <a:extLst>
            <a:ext uri="{FF2B5EF4-FFF2-40B4-BE49-F238E27FC236}">
              <a16:creationId xmlns:a16="http://schemas.microsoft.com/office/drawing/2014/main" id="{49D30EC8-189C-4E71-BDF5-7D734D902D26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5619750" y="8353425"/>
          <a:ext cx="4410075" cy="39814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>
        <row r="11">
          <cell r="M11" t="str">
            <v>Kab. Wonogiri</v>
          </cell>
          <cell r="N11">
            <v>21132</v>
          </cell>
          <cell r="O11" t="str">
            <v>Kab. Wonogiri</v>
          </cell>
          <cell r="P11">
            <v>11394.4</v>
          </cell>
        </row>
        <row r="12">
          <cell r="M12" t="str">
            <v>Kab. Sragen</v>
          </cell>
          <cell r="N12">
            <v>837.23</v>
          </cell>
          <cell r="O12" t="str">
            <v>Kab. Sragen</v>
          </cell>
          <cell r="P12">
            <v>176.56</v>
          </cell>
        </row>
        <row r="13">
          <cell r="M13" t="str">
            <v>Kab. Sukoharjo</v>
          </cell>
          <cell r="N13">
            <v>794.27</v>
          </cell>
          <cell r="O13" t="str">
            <v>Kab. Blora</v>
          </cell>
          <cell r="P13">
            <v>88.9</v>
          </cell>
        </row>
        <row r="14">
          <cell r="M14" t="str">
            <v>Kab. Blora</v>
          </cell>
          <cell r="N14">
            <v>778.24999999999898</v>
          </cell>
          <cell r="O14" t="str">
            <v>Kab. Sukoharjo</v>
          </cell>
          <cell r="P14">
            <v>72.14</v>
          </cell>
        </row>
        <row r="15">
          <cell r="M15" t="str">
            <v>Kab. Jepara</v>
          </cell>
          <cell r="N15">
            <v>281.039999999999</v>
          </cell>
          <cell r="O15" t="str">
            <v>Kab. Boyolali</v>
          </cell>
          <cell r="P15">
            <v>60.11</v>
          </cell>
        </row>
        <row r="16">
          <cell r="M16" t="str">
            <v>Kab. Boyolali</v>
          </cell>
          <cell r="N16">
            <v>221.28</v>
          </cell>
          <cell r="O16" t="str">
            <v>Kab. Jepara</v>
          </cell>
          <cell r="P16">
            <v>50.81</v>
          </cell>
        </row>
        <row r="17">
          <cell r="M17" t="str">
            <v>Kab. Grobogan</v>
          </cell>
          <cell r="N17">
            <v>178.6</v>
          </cell>
          <cell r="O17" t="str">
            <v>Kab. Rembang</v>
          </cell>
          <cell r="P17">
            <v>37.82</v>
          </cell>
        </row>
        <row r="18">
          <cell r="M18" t="str">
            <v>Kab. Rembang</v>
          </cell>
          <cell r="N18">
            <v>177</v>
          </cell>
          <cell r="O18" t="str">
            <v>Kab. Grobogan</v>
          </cell>
          <cell r="P18">
            <v>37.54</v>
          </cell>
        </row>
        <row r="19">
          <cell r="M19" t="str">
            <v>Kab. Karanganyar</v>
          </cell>
          <cell r="N19">
            <v>44.129999999999903</v>
          </cell>
          <cell r="O19" t="str">
            <v>Kab. Karanganyar</v>
          </cell>
          <cell r="P19">
            <v>8.33</v>
          </cell>
        </row>
        <row r="20">
          <cell r="M20" t="str">
            <v>Kab. Pemalang</v>
          </cell>
          <cell r="N20">
            <v>15</v>
          </cell>
          <cell r="O20" t="str">
            <v>Kab. Pekalongan</v>
          </cell>
          <cell r="P20">
            <v>3.94</v>
          </cell>
        </row>
        <row r="21">
          <cell r="M21" t="str">
            <v>Kab. Kebumen</v>
          </cell>
          <cell r="N21">
            <v>13.25</v>
          </cell>
          <cell r="O21" t="str">
            <v>Kab. Kebumen</v>
          </cell>
          <cell r="P21">
            <v>3.82</v>
          </cell>
        </row>
        <row r="22">
          <cell r="M22" t="str">
            <v>Kab. Pekalongan</v>
          </cell>
          <cell r="N22">
            <v>13.15</v>
          </cell>
          <cell r="O22" t="str">
            <v>Kab. Pemalang</v>
          </cell>
          <cell r="P22">
            <v>2.76</v>
          </cell>
        </row>
        <row r="23">
          <cell r="M23" t="str">
            <v>Kota Semarang</v>
          </cell>
          <cell r="N23">
            <v>10.9</v>
          </cell>
          <cell r="O23" t="str">
            <v>Kab. Purworejo</v>
          </cell>
          <cell r="P23">
            <v>1.18</v>
          </cell>
        </row>
        <row r="24">
          <cell r="M24" t="str">
            <v>Kab. Pati</v>
          </cell>
          <cell r="N24">
            <v>10</v>
          </cell>
          <cell r="O24" t="str">
            <v>Kab. Pati</v>
          </cell>
          <cell r="P24">
            <v>1.1299999999999999</v>
          </cell>
        </row>
        <row r="25">
          <cell r="M25" t="str">
            <v>Kab. Batang</v>
          </cell>
          <cell r="N25">
            <v>7.04</v>
          </cell>
          <cell r="O25" t="str">
            <v>Kab. Batang</v>
          </cell>
          <cell r="P25">
            <v>0.4</v>
          </cell>
        </row>
        <row r="26">
          <cell r="M26" t="str">
            <v>Kab. Purworejo</v>
          </cell>
          <cell r="N26">
            <v>4.1500000000000004</v>
          </cell>
        </row>
        <row r="27">
          <cell r="M27" t="str">
            <v>Kab. Kendal</v>
          </cell>
          <cell r="N27">
            <v>3.74</v>
          </cell>
        </row>
        <row r="28">
          <cell r="M28" t="str">
            <v>Kab. Semarang</v>
          </cell>
          <cell r="N28">
            <v>0.1</v>
          </cell>
        </row>
        <row r="64">
          <cell r="B64" t="str">
            <v>2024</v>
          </cell>
          <cell r="C64">
            <v>11939.839999999998</v>
          </cell>
        </row>
        <row r="65">
          <cell r="B65" t="str">
            <v>2023</v>
          </cell>
          <cell r="C65">
            <v>11811.59</v>
          </cell>
        </row>
        <row r="66">
          <cell r="B66" t="str">
            <v>2022</v>
          </cell>
          <cell r="C66">
            <v>13231.590000000002</v>
          </cell>
        </row>
        <row r="67">
          <cell r="B67" t="str">
            <v>2021</v>
          </cell>
          <cell r="C67">
            <v>13669.519999999999</v>
          </cell>
        </row>
        <row r="68">
          <cell r="B68" t="str">
            <v>2020</v>
          </cell>
          <cell r="C68">
            <v>13347.301561599999</v>
          </cell>
        </row>
        <row r="69">
          <cell r="B69" t="str">
            <v>2019</v>
          </cell>
          <cell r="C69">
            <v>13374.304305399999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11">
          <cell r="L11" t="str">
            <v>Kab. Kebumen</v>
          </cell>
          <cell r="M11">
            <v>31</v>
          </cell>
          <cell r="N11" t="str">
            <v>Kab. Kebumen</v>
          </cell>
          <cell r="O11">
            <v>6.69</v>
          </cell>
        </row>
        <row r="12">
          <cell r="L12" t="str">
            <v>Kab. Kendal</v>
          </cell>
          <cell r="M12">
            <v>13.3</v>
          </cell>
          <cell r="N12" t="str">
            <v>Kab. Kendal</v>
          </cell>
          <cell r="O12">
            <v>4.67</v>
          </cell>
        </row>
        <row r="13">
          <cell r="L13" t="str">
            <v>Kab. Temanggung</v>
          </cell>
          <cell r="M13">
            <v>7.4</v>
          </cell>
          <cell r="N13" t="str">
            <v>Kab. Temanggung</v>
          </cell>
          <cell r="O13">
            <v>0.75</v>
          </cell>
        </row>
        <row r="14">
          <cell r="L14" t="str">
            <v>Kab. Tegal</v>
          </cell>
          <cell r="M14">
            <v>6</v>
          </cell>
          <cell r="N14" t="str">
            <v>Kab. Tegal</v>
          </cell>
          <cell r="O14">
            <v>0.2</v>
          </cell>
        </row>
        <row r="15">
          <cell r="L15" t="str">
            <v>Kab. Sukoharjo</v>
          </cell>
          <cell r="M15">
            <v>2.4500000000000002</v>
          </cell>
          <cell r="N15" t="str">
            <v>Kab. Sukoharjo</v>
          </cell>
          <cell r="O15">
            <v>7.0000000000000007E-2</v>
          </cell>
        </row>
        <row r="64">
          <cell r="B64" t="str">
            <v>2024</v>
          </cell>
          <cell r="C64">
            <v>12.379999999999999</v>
          </cell>
        </row>
        <row r="65">
          <cell r="B65" t="str">
            <v>2023</v>
          </cell>
          <cell r="C65">
            <v>14.57</v>
          </cell>
        </row>
        <row r="66">
          <cell r="B66" t="str">
            <v>2022</v>
          </cell>
          <cell r="C66">
            <v>13.99</v>
          </cell>
        </row>
        <row r="67">
          <cell r="B67" t="str">
            <v>2021</v>
          </cell>
          <cell r="C67">
            <v>38.25</v>
          </cell>
        </row>
        <row r="68">
          <cell r="B68" t="str">
            <v>2020</v>
          </cell>
          <cell r="C68">
            <v>20.33456</v>
          </cell>
        </row>
        <row r="69">
          <cell r="B69" t="str">
            <v>2019</v>
          </cell>
          <cell r="C69">
            <v>24.071939999999998</v>
          </cell>
        </row>
      </sheetData>
      <sheetData sheetId="45"/>
      <sheetData sheetId="46">
        <row r="11">
          <cell r="L11" t="str">
            <v>Kab. Temanggung</v>
          </cell>
          <cell r="M11">
            <v>124.73</v>
          </cell>
          <cell r="N11" t="str">
            <v>Kab. Purworejo</v>
          </cell>
          <cell r="O11">
            <v>23.54</v>
          </cell>
        </row>
        <row r="12">
          <cell r="L12" t="str">
            <v>Kab. Purworejo</v>
          </cell>
          <cell r="M12">
            <v>109.28</v>
          </cell>
          <cell r="N12" t="str">
            <v>Kab. Temanggung</v>
          </cell>
          <cell r="O12">
            <v>17.54</v>
          </cell>
        </row>
        <row r="13">
          <cell r="L13" t="str">
            <v>Kab. Banjarnegara</v>
          </cell>
          <cell r="M13">
            <v>52.239999999999903</v>
          </cell>
          <cell r="N13" t="str">
            <v>Kab. Magelang</v>
          </cell>
          <cell r="O13">
            <v>16.420000000000002</v>
          </cell>
        </row>
        <row r="14">
          <cell r="L14" t="str">
            <v>Kab. Magelang</v>
          </cell>
          <cell r="M14">
            <v>42.7</v>
          </cell>
          <cell r="N14" t="str">
            <v>Kab. Wonosobo</v>
          </cell>
          <cell r="O14">
            <v>11.76</v>
          </cell>
        </row>
        <row r="15">
          <cell r="L15" t="str">
            <v>Kab. Wonosobo</v>
          </cell>
          <cell r="M15">
            <v>36.25</v>
          </cell>
          <cell r="N15" t="str">
            <v>Kab. Kendal</v>
          </cell>
          <cell r="O15">
            <v>7.31</v>
          </cell>
        </row>
        <row r="16">
          <cell r="L16" t="str">
            <v>Kab. Kendal</v>
          </cell>
          <cell r="M16">
            <v>28.47</v>
          </cell>
          <cell r="N16" t="str">
            <v>Kab. Banjarnegara</v>
          </cell>
          <cell r="O16">
            <v>5.41</v>
          </cell>
        </row>
        <row r="17">
          <cell r="L17" t="str">
            <v>Kab. Purbalingga</v>
          </cell>
          <cell r="M17">
            <v>22.25</v>
          </cell>
          <cell r="N17" t="str">
            <v>Kab. Purbalingga</v>
          </cell>
          <cell r="O17">
            <v>3.16</v>
          </cell>
        </row>
        <row r="18">
          <cell r="L18" t="str">
            <v>Kab. Semarang</v>
          </cell>
          <cell r="M18">
            <v>18</v>
          </cell>
          <cell r="N18" t="str">
            <v>Kab. Semarang</v>
          </cell>
          <cell r="O18">
            <v>1</v>
          </cell>
        </row>
        <row r="64">
          <cell r="B64" t="str">
            <v>2024</v>
          </cell>
          <cell r="C64">
            <v>86.14</v>
          </cell>
        </row>
        <row r="65">
          <cell r="B65" t="str">
            <v>2023</v>
          </cell>
          <cell r="C65">
            <v>80.34</v>
          </cell>
        </row>
        <row r="66">
          <cell r="B66" t="str">
            <v>2022</v>
          </cell>
          <cell r="C66">
            <v>87.94</v>
          </cell>
        </row>
        <row r="67">
          <cell r="B67" t="str">
            <v>2021</v>
          </cell>
          <cell r="C67">
            <v>95.32</v>
          </cell>
        </row>
        <row r="68">
          <cell r="B68" t="str">
            <v>2020</v>
          </cell>
          <cell r="C68">
            <v>93.864360600000012</v>
          </cell>
        </row>
        <row r="69">
          <cell r="B69" t="str">
            <v>2019</v>
          </cell>
          <cell r="C69">
            <v>93.215489700000006</v>
          </cell>
        </row>
      </sheetData>
      <sheetData sheetId="47">
        <row r="11">
          <cell r="L11" t="str">
            <v>Kab. Boyolali</v>
          </cell>
          <cell r="M11">
            <v>38.85</v>
          </cell>
          <cell r="N11" t="str">
            <v>Kab. Grobogan</v>
          </cell>
          <cell r="O11">
            <v>20.32</v>
          </cell>
        </row>
        <row r="12">
          <cell r="L12" t="str">
            <v>Kab. Grobogan</v>
          </cell>
          <cell r="M12">
            <v>19</v>
          </cell>
          <cell r="N12" t="str">
            <v>Kab. Boyolali</v>
          </cell>
          <cell r="O12">
            <v>7.47</v>
          </cell>
        </row>
        <row r="13">
          <cell r="L13" t="str">
            <v>Kab. Magelang</v>
          </cell>
          <cell r="M13">
            <v>15</v>
          </cell>
          <cell r="N13" t="str">
            <v>Kab. Magelang</v>
          </cell>
          <cell r="O13">
            <v>2</v>
          </cell>
        </row>
        <row r="14">
          <cell r="L14" t="str">
            <v>Kab. Purworejo</v>
          </cell>
          <cell r="M14">
            <v>1</v>
          </cell>
          <cell r="N14" t="str">
            <v>Kab. Semarang</v>
          </cell>
          <cell r="O14">
            <v>0.16</v>
          </cell>
        </row>
        <row r="15">
          <cell r="L15" t="str">
            <v>Kab. Semarang</v>
          </cell>
          <cell r="M15">
            <v>0.73</v>
          </cell>
        </row>
        <row r="64">
          <cell r="B64" t="str">
            <v>2024</v>
          </cell>
          <cell r="C64">
            <v>29.95</v>
          </cell>
        </row>
        <row r="65">
          <cell r="B65" t="str">
            <v>2023</v>
          </cell>
          <cell r="C65">
            <v>9944.2074999999986</v>
          </cell>
        </row>
        <row r="66">
          <cell r="B66" t="str">
            <v>2022</v>
          </cell>
          <cell r="C66">
            <v>31.27</v>
          </cell>
        </row>
        <row r="67">
          <cell r="B67" t="str">
            <v>2021</v>
          </cell>
          <cell r="C67">
            <v>222.09</v>
          </cell>
        </row>
        <row r="68">
          <cell r="B68" t="str">
            <v>2020</v>
          </cell>
          <cell r="C68">
            <v>229.72871999999998</v>
          </cell>
        </row>
        <row r="69">
          <cell r="B69" t="str">
            <v>2019</v>
          </cell>
          <cell r="C69">
            <v>412.57504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gW8MU/1/" TargetMode="External"/><Relationship Id="rId1" Type="http://schemas.openxmlformats.org/officeDocument/2006/relationships/hyperlink" Target="https://datawrapper.dwcdn.net/h6wPy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3CB29-30DB-4DA0-A54A-1250768C1DDE}">
  <sheetPr>
    <tabColor rgb="FF974806"/>
  </sheetPr>
  <dimension ref="A1:AA1003"/>
  <sheetViews>
    <sheetView tabSelected="1" topLeftCell="A40" workbookViewId="0">
      <selection sqref="A1:J1"/>
    </sheetView>
  </sheetViews>
  <sheetFormatPr defaultColWidth="14.42578125" defaultRowHeight="15" customHeight="1"/>
  <cols>
    <col min="1" max="1" width="4.28515625" style="5" customWidth="1"/>
    <col min="2" max="2" width="17.85546875" style="5" customWidth="1"/>
    <col min="3" max="4" width="9.42578125" style="5" customWidth="1"/>
    <col min="5" max="6" width="9.140625" style="5" customWidth="1"/>
    <col min="7" max="7" width="11.28515625" style="5" customWidth="1"/>
    <col min="8" max="9" width="11.42578125" style="5" customWidth="1"/>
    <col min="10" max="10" width="12.85546875" style="5" customWidth="1"/>
    <col min="11" max="11" width="9.140625" style="5" customWidth="1"/>
    <col min="12" max="12" width="18.7109375" style="5" customWidth="1"/>
    <col min="13" max="23" width="9.140625" style="5" customWidth="1"/>
    <col min="24" max="24" width="9.140625" style="5" hidden="1" customWidth="1"/>
    <col min="25" max="27" width="9.140625" style="5" customWidth="1"/>
    <col min="28" max="16384" width="14.42578125" style="5"/>
  </cols>
  <sheetData>
    <row r="1" spans="1:27" ht="12.75" customHeight="1">
      <c r="A1" s="1" t="s">
        <v>68</v>
      </c>
      <c r="B1" s="2"/>
      <c r="C1" s="2"/>
      <c r="D1" s="2"/>
      <c r="E1" s="2"/>
      <c r="F1" s="2"/>
      <c r="G1" s="2"/>
      <c r="H1" s="2"/>
      <c r="I1" s="2"/>
      <c r="J1" s="2"/>
      <c r="AA1" s="4" t="s">
        <v>69</v>
      </c>
    </row>
    <row r="2" spans="1:27" ht="12.75" customHeight="1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pans="1:27" ht="12.7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</row>
    <row r="4" spans="1:27" ht="12.75" customHeight="1">
      <c r="A4" s="1" t="s">
        <v>70</v>
      </c>
      <c r="B4" s="2"/>
      <c r="C4" s="2"/>
      <c r="D4" s="2"/>
      <c r="E4" s="2"/>
      <c r="F4" s="2"/>
      <c r="G4" s="2"/>
      <c r="H4" s="2"/>
      <c r="I4" s="2"/>
      <c r="J4" s="2"/>
    </row>
    <row r="5" spans="1:27" ht="12.75" customHeight="1">
      <c r="A5" s="6"/>
      <c r="B5" s="7"/>
      <c r="C5" s="7"/>
      <c r="D5" s="7"/>
      <c r="E5" s="7"/>
      <c r="F5" s="7"/>
      <c r="G5" s="7"/>
      <c r="H5" s="7"/>
      <c r="I5" s="7"/>
      <c r="J5" s="7"/>
    </row>
    <row r="6" spans="1:27" ht="12.75" customHeight="1">
      <c r="A6" s="8" t="s">
        <v>1</v>
      </c>
      <c r="B6" s="8" t="s">
        <v>2</v>
      </c>
      <c r="C6" s="9" t="s">
        <v>3</v>
      </c>
      <c r="D6" s="10"/>
      <c r="E6" s="10"/>
      <c r="F6" s="11"/>
      <c r="G6" s="12" t="s">
        <v>4</v>
      </c>
      <c r="H6" s="11"/>
      <c r="I6" s="13" t="s">
        <v>67</v>
      </c>
      <c r="J6" s="14" t="s">
        <v>5</v>
      </c>
    </row>
    <row r="7" spans="1:27" ht="12.75" customHeight="1">
      <c r="A7" s="15"/>
      <c r="B7" s="15"/>
      <c r="C7" s="16"/>
      <c r="D7" s="7"/>
      <c r="E7" s="7"/>
      <c r="F7" s="17"/>
      <c r="G7" s="16"/>
      <c r="H7" s="17"/>
      <c r="I7" s="15"/>
      <c r="J7" s="15"/>
    </row>
    <row r="8" spans="1:27" ht="12.75" customHeight="1">
      <c r="A8" s="15"/>
      <c r="B8" s="15"/>
      <c r="C8" s="8" t="s">
        <v>6</v>
      </c>
      <c r="D8" s="8" t="s">
        <v>7</v>
      </c>
      <c r="E8" s="8" t="s">
        <v>8</v>
      </c>
      <c r="F8" s="8" t="s">
        <v>9</v>
      </c>
      <c r="G8" s="18" t="s">
        <v>10</v>
      </c>
      <c r="H8" s="13" t="s">
        <v>11</v>
      </c>
      <c r="I8" s="15"/>
      <c r="J8" s="15"/>
      <c r="L8" s="19" t="s">
        <v>12</v>
      </c>
      <c r="M8" s="2"/>
      <c r="N8" s="19" t="s">
        <v>13</v>
      </c>
      <c r="O8" s="2"/>
    </row>
    <row r="9" spans="1:27" ht="21" customHeight="1">
      <c r="A9" s="20"/>
      <c r="B9" s="15"/>
      <c r="C9" s="15"/>
      <c r="D9" s="20"/>
      <c r="E9" s="20"/>
      <c r="F9" s="15"/>
      <c r="G9" s="15"/>
      <c r="H9" s="20"/>
      <c r="I9" s="20"/>
      <c r="J9" s="15"/>
      <c r="L9" s="2"/>
      <c r="M9" s="2"/>
      <c r="N9" s="2"/>
      <c r="O9" s="2"/>
    </row>
    <row r="10" spans="1:27" ht="12.75" customHeight="1">
      <c r="A10" s="21">
        <v>1</v>
      </c>
      <c r="B10" s="22">
        <v>2</v>
      </c>
      <c r="C10" s="22">
        <v>4</v>
      </c>
      <c r="D10" s="23">
        <v>5</v>
      </c>
      <c r="E10" s="24">
        <v>6</v>
      </c>
      <c r="F10" s="22">
        <v>3</v>
      </c>
      <c r="G10" s="22">
        <v>7</v>
      </c>
      <c r="H10" s="25">
        <v>8</v>
      </c>
      <c r="I10" s="26">
        <v>9</v>
      </c>
      <c r="J10" s="27">
        <v>10</v>
      </c>
      <c r="L10" s="3" t="s">
        <v>14</v>
      </c>
      <c r="M10" s="3" t="s">
        <v>15</v>
      </c>
      <c r="N10" s="3" t="s">
        <v>14</v>
      </c>
      <c r="O10" s="3" t="s">
        <v>16</v>
      </c>
      <c r="X10" s="28" t="str">
        <f>UPPER(AA1)</f>
        <v>KENANGA</v>
      </c>
    </row>
    <row r="11" spans="1:27" ht="12.75" customHeight="1">
      <c r="A11" s="29">
        <v>1</v>
      </c>
      <c r="B11" s="30" t="s">
        <v>17</v>
      </c>
      <c r="C11" s="31">
        <v>0</v>
      </c>
      <c r="D11" s="31">
        <v>0</v>
      </c>
      <c r="E11" s="31">
        <v>0</v>
      </c>
      <c r="F11" s="32">
        <f t="shared" ref="F11:F42" si="0">SUM(C11:E11)</f>
        <v>0</v>
      </c>
      <c r="G11" s="31">
        <v>0</v>
      </c>
      <c r="H11" s="33">
        <f t="shared" ref="H11:H42" si="1">IFERROR(G11/D11*1000,0)</f>
        <v>0</v>
      </c>
      <c r="I11" s="33">
        <v>0</v>
      </c>
      <c r="J11" s="34">
        <f t="shared" ref="J11:J43" si="2">IF(I11=0,0,F11/I11)</f>
        <v>0</v>
      </c>
      <c r="K11" s="67" t="str">
        <f>IF(F11=0,"",IF(G11=F11,"SALAH",""))</f>
        <v/>
      </c>
      <c r="L11" s="30" t="str">
        <f ca="1">IFERROR(__xludf.DUMMYFUNCTION("QUERY($B$11:$H$42,""select B where F&lt;&gt;0 Order By F desc"")"),"Kab. Boyolali")</f>
        <v>Kab. Boyolali</v>
      </c>
      <c r="M11" s="35">
        <f ca="1">IFERROR(__xludf.DUMMYFUNCTION("QUERY($B$11:$H$42,""select F where F&lt;&gt;0 Order By F desc"")"),38.85)</f>
        <v>38.85</v>
      </c>
      <c r="N11" s="30" t="str">
        <f ca="1">IFERROR(__xludf.DUMMYFUNCTION("QUERY($B$11:$H$42,""select B where G&lt;&gt;0 Order By G desc"")"),"Kab. Grobogan")</f>
        <v>Kab. Grobogan</v>
      </c>
      <c r="O11" s="35">
        <f ca="1">IFERROR(__xludf.DUMMYFUNCTION("QUERY($B$11:$H$42,""select G where G&lt;&gt;0 Order By G desc"")"),20.32)</f>
        <v>20.32</v>
      </c>
      <c r="X11" s="36" t="str">
        <f t="shared" ref="X11:X42" si="3">IF(ISNUMBER(SEARCH("Kab. ",B11)),RIGHT(B11,LEN(B11)-FIND(" ",B11)),B11)</f>
        <v>Cilacap</v>
      </c>
    </row>
    <row r="12" spans="1:27" ht="12.75" customHeight="1">
      <c r="A12" s="37">
        <v>2</v>
      </c>
      <c r="B12" s="38" t="s">
        <v>18</v>
      </c>
      <c r="C12" s="43">
        <v>0</v>
      </c>
      <c r="D12" s="43">
        <v>0</v>
      </c>
      <c r="E12" s="43">
        <v>0</v>
      </c>
      <c r="F12" s="39">
        <f t="shared" si="0"/>
        <v>0</v>
      </c>
      <c r="G12" s="43">
        <v>0</v>
      </c>
      <c r="H12" s="43">
        <f t="shared" si="1"/>
        <v>0</v>
      </c>
      <c r="I12" s="43">
        <v>0</v>
      </c>
      <c r="J12" s="41">
        <f t="shared" si="2"/>
        <v>0</v>
      </c>
      <c r="L12" s="38" t="str">
        <f ca="1">IFERROR(__xludf.DUMMYFUNCTION("""COMPUTED_VALUE"""),"Kab. Grobogan")</f>
        <v>Kab. Grobogan</v>
      </c>
      <c r="M12" s="42">
        <f ca="1">IFERROR(__xludf.DUMMYFUNCTION("""COMPUTED_VALUE"""),19)</f>
        <v>19</v>
      </c>
      <c r="N12" s="38" t="str">
        <f ca="1">IFERROR(__xludf.DUMMYFUNCTION("""COMPUTED_VALUE"""),"Kab. Boyolali")</f>
        <v>Kab. Boyolali</v>
      </c>
      <c r="O12" s="42">
        <f ca="1">IFERROR(__xludf.DUMMYFUNCTION("""COMPUTED_VALUE"""),7.47)</f>
        <v>7.47</v>
      </c>
      <c r="X12" s="36" t="str">
        <f t="shared" si="3"/>
        <v>Banyumas</v>
      </c>
    </row>
    <row r="13" spans="1:27" ht="12.75" customHeight="1">
      <c r="A13" s="37">
        <v>3</v>
      </c>
      <c r="B13" s="38" t="s">
        <v>19</v>
      </c>
      <c r="C13" s="43">
        <v>0</v>
      </c>
      <c r="D13" s="43">
        <v>0</v>
      </c>
      <c r="E13" s="43">
        <v>0</v>
      </c>
      <c r="F13" s="39">
        <f t="shared" si="0"/>
        <v>0</v>
      </c>
      <c r="G13" s="43">
        <v>0</v>
      </c>
      <c r="H13" s="43">
        <f t="shared" si="1"/>
        <v>0</v>
      </c>
      <c r="I13" s="43">
        <v>0</v>
      </c>
      <c r="J13" s="41">
        <f t="shared" si="2"/>
        <v>0</v>
      </c>
      <c r="L13" s="38" t="str">
        <f ca="1">IFERROR(__xludf.DUMMYFUNCTION("""COMPUTED_VALUE"""),"Kab. Magelang")</f>
        <v>Kab. Magelang</v>
      </c>
      <c r="M13" s="42">
        <f ca="1">IFERROR(__xludf.DUMMYFUNCTION("""COMPUTED_VALUE"""),15)</f>
        <v>15</v>
      </c>
      <c r="N13" s="38" t="str">
        <f ca="1">IFERROR(__xludf.DUMMYFUNCTION("""COMPUTED_VALUE"""),"Kab. Magelang")</f>
        <v>Kab. Magelang</v>
      </c>
      <c r="O13" s="42">
        <f ca="1">IFERROR(__xludf.DUMMYFUNCTION("""COMPUTED_VALUE"""),2)</f>
        <v>2</v>
      </c>
      <c r="X13" s="36" t="str">
        <f t="shared" si="3"/>
        <v>Purbalingga</v>
      </c>
    </row>
    <row r="14" spans="1:27" ht="12.75" customHeight="1">
      <c r="A14" s="37">
        <v>4</v>
      </c>
      <c r="B14" s="38" t="s">
        <v>20</v>
      </c>
      <c r="C14" s="43">
        <v>0</v>
      </c>
      <c r="D14" s="43">
        <v>0</v>
      </c>
      <c r="E14" s="43">
        <v>0</v>
      </c>
      <c r="F14" s="39">
        <f t="shared" si="0"/>
        <v>0</v>
      </c>
      <c r="G14" s="43">
        <v>0</v>
      </c>
      <c r="H14" s="43">
        <f t="shared" si="1"/>
        <v>0</v>
      </c>
      <c r="I14" s="43">
        <v>0</v>
      </c>
      <c r="J14" s="41">
        <f t="shared" si="2"/>
        <v>0</v>
      </c>
      <c r="L14" s="38" t="str">
        <f ca="1">IFERROR(__xludf.DUMMYFUNCTION("""COMPUTED_VALUE"""),"Kab. Purworejo")</f>
        <v>Kab. Purworejo</v>
      </c>
      <c r="M14" s="42">
        <f ca="1">IFERROR(__xludf.DUMMYFUNCTION("""COMPUTED_VALUE"""),1)</f>
        <v>1</v>
      </c>
      <c r="N14" s="38" t="str">
        <f ca="1">IFERROR(__xludf.DUMMYFUNCTION("""COMPUTED_VALUE"""),"Kab. Semarang")</f>
        <v>Kab. Semarang</v>
      </c>
      <c r="O14" s="42">
        <f ca="1">IFERROR(__xludf.DUMMYFUNCTION("""COMPUTED_VALUE"""),0.16)</f>
        <v>0.16</v>
      </c>
      <c r="X14" s="36" t="str">
        <f t="shared" si="3"/>
        <v>Banjarnegara</v>
      </c>
    </row>
    <row r="15" spans="1:27" ht="12.75" customHeight="1">
      <c r="A15" s="37">
        <v>5</v>
      </c>
      <c r="B15" s="38" t="s">
        <v>21</v>
      </c>
      <c r="C15" s="43">
        <v>0</v>
      </c>
      <c r="D15" s="43">
        <v>0</v>
      </c>
      <c r="E15" s="43">
        <v>0</v>
      </c>
      <c r="F15" s="39">
        <f t="shared" si="0"/>
        <v>0</v>
      </c>
      <c r="G15" s="43">
        <v>0</v>
      </c>
      <c r="H15" s="43">
        <f t="shared" si="1"/>
        <v>0</v>
      </c>
      <c r="I15" s="43">
        <v>0</v>
      </c>
      <c r="J15" s="41">
        <f t="shared" si="2"/>
        <v>0</v>
      </c>
      <c r="L15" s="38" t="str">
        <f ca="1">IFERROR(__xludf.DUMMYFUNCTION("""COMPUTED_VALUE"""),"Kab. Semarang")</f>
        <v>Kab. Semarang</v>
      </c>
      <c r="M15" s="42">
        <f ca="1">IFERROR(__xludf.DUMMYFUNCTION("""COMPUTED_VALUE"""),0.73)</f>
        <v>0.73</v>
      </c>
      <c r="N15" s="38"/>
      <c r="O15" s="42"/>
      <c r="X15" s="36" t="str">
        <f t="shared" si="3"/>
        <v>Kebumen</v>
      </c>
    </row>
    <row r="16" spans="1:27" ht="12.75" customHeight="1">
      <c r="A16" s="37">
        <v>6</v>
      </c>
      <c r="B16" s="38" t="s">
        <v>22</v>
      </c>
      <c r="C16" s="39">
        <v>0</v>
      </c>
      <c r="D16" s="39">
        <v>1</v>
      </c>
      <c r="E16" s="39">
        <v>0</v>
      </c>
      <c r="F16" s="39">
        <f t="shared" si="0"/>
        <v>1</v>
      </c>
      <c r="G16" s="39">
        <v>0</v>
      </c>
      <c r="H16" s="40">
        <f t="shared" si="1"/>
        <v>0</v>
      </c>
      <c r="I16" s="40">
        <v>21</v>
      </c>
      <c r="J16" s="41">
        <f t="shared" si="2"/>
        <v>4.7619047619047616E-2</v>
      </c>
      <c r="L16" s="38"/>
      <c r="M16" s="42"/>
      <c r="N16" s="38"/>
      <c r="O16" s="42"/>
      <c r="X16" s="36" t="str">
        <f t="shared" si="3"/>
        <v>Purworejo</v>
      </c>
    </row>
    <row r="17" spans="1:24" ht="12.75" customHeight="1">
      <c r="A17" s="37">
        <v>7</v>
      </c>
      <c r="B17" s="38" t="s">
        <v>23</v>
      </c>
      <c r="C17" s="43">
        <v>0</v>
      </c>
      <c r="D17" s="43">
        <v>0</v>
      </c>
      <c r="E17" s="43">
        <v>0</v>
      </c>
      <c r="F17" s="39">
        <f t="shared" si="0"/>
        <v>0</v>
      </c>
      <c r="G17" s="43">
        <v>0</v>
      </c>
      <c r="H17" s="40">
        <f t="shared" si="1"/>
        <v>0</v>
      </c>
      <c r="I17" s="43">
        <v>0</v>
      </c>
      <c r="J17" s="41">
        <f t="shared" si="2"/>
        <v>0</v>
      </c>
      <c r="L17" s="38"/>
      <c r="M17" s="42"/>
      <c r="N17" s="38"/>
      <c r="O17" s="42"/>
      <c r="X17" s="36" t="str">
        <f t="shared" si="3"/>
        <v>Wonosobo</v>
      </c>
    </row>
    <row r="18" spans="1:24" ht="12.75" customHeight="1">
      <c r="A18" s="37">
        <v>8</v>
      </c>
      <c r="B18" s="38" t="s">
        <v>24</v>
      </c>
      <c r="C18" s="43">
        <v>8.4</v>
      </c>
      <c r="D18" s="43">
        <v>5</v>
      </c>
      <c r="E18" s="43">
        <v>1.6</v>
      </c>
      <c r="F18" s="39">
        <f t="shared" si="0"/>
        <v>15</v>
      </c>
      <c r="G18" s="43">
        <v>2</v>
      </c>
      <c r="H18" s="40">
        <f t="shared" si="1"/>
        <v>400</v>
      </c>
      <c r="I18" s="44">
        <v>97</v>
      </c>
      <c r="J18" s="41">
        <f t="shared" si="2"/>
        <v>0.15463917525773196</v>
      </c>
      <c r="L18" s="38"/>
      <c r="M18" s="42"/>
      <c r="N18" s="38"/>
      <c r="O18" s="42"/>
      <c r="X18" s="36" t="str">
        <f t="shared" si="3"/>
        <v>Magelang</v>
      </c>
    </row>
    <row r="19" spans="1:24" ht="12.75" customHeight="1">
      <c r="A19" s="37">
        <v>9</v>
      </c>
      <c r="B19" s="38" t="s">
        <v>25</v>
      </c>
      <c r="C19" s="43">
        <v>0.5</v>
      </c>
      <c r="D19" s="43">
        <v>28.55</v>
      </c>
      <c r="E19" s="43">
        <v>9.8000000000000007</v>
      </c>
      <c r="F19" s="39">
        <f t="shared" si="0"/>
        <v>38.85</v>
      </c>
      <c r="G19" s="43">
        <v>7.47</v>
      </c>
      <c r="H19" s="40">
        <f t="shared" si="1"/>
        <v>261.646234676007</v>
      </c>
      <c r="I19" s="44">
        <v>683</v>
      </c>
      <c r="J19" s="41">
        <f t="shared" si="2"/>
        <v>5.6881405563689605E-2</v>
      </c>
      <c r="L19" s="38"/>
      <c r="M19" s="42"/>
      <c r="N19" s="38"/>
      <c r="O19" s="42"/>
      <c r="X19" s="36" t="str">
        <f t="shared" si="3"/>
        <v>Boyolali</v>
      </c>
    </row>
    <row r="20" spans="1:24" ht="12.75" customHeight="1">
      <c r="A20" s="37">
        <v>10</v>
      </c>
      <c r="B20" s="38" t="s">
        <v>26</v>
      </c>
      <c r="C20" s="43">
        <v>0</v>
      </c>
      <c r="D20" s="43">
        <v>0</v>
      </c>
      <c r="E20" s="43">
        <v>0</v>
      </c>
      <c r="F20" s="39">
        <f t="shared" si="0"/>
        <v>0</v>
      </c>
      <c r="G20" s="43">
        <v>0</v>
      </c>
      <c r="H20" s="43">
        <f t="shared" si="1"/>
        <v>0</v>
      </c>
      <c r="I20" s="44">
        <v>0</v>
      </c>
      <c r="J20" s="43">
        <f t="shared" si="2"/>
        <v>0</v>
      </c>
      <c r="L20" s="38"/>
      <c r="M20" s="42"/>
      <c r="N20" s="38"/>
      <c r="O20" s="42"/>
      <c r="X20" s="36" t="str">
        <f t="shared" si="3"/>
        <v>Klaten</v>
      </c>
    </row>
    <row r="21" spans="1:24" ht="12.75" customHeight="1">
      <c r="A21" s="37">
        <v>11</v>
      </c>
      <c r="B21" s="38" t="s">
        <v>27</v>
      </c>
      <c r="C21" s="43">
        <v>0</v>
      </c>
      <c r="D21" s="43">
        <v>0</v>
      </c>
      <c r="E21" s="43">
        <v>0</v>
      </c>
      <c r="F21" s="39">
        <f t="shared" si="0"/>
        <v>0</v>
      </c>
      <c r="G21" s="43">
        <v>0</v>
      </c>
      <c r="H21" s="43">
        <f t="shared" si="1"/>
        <v>0</v>
      </c>
      <c r="I21" s="44">
        <v>0</v>
      </c>
      <c r="J21" s="43">
        <f t="shared" si="2"/>
        <v>0</v>
      </c>
      <c r="L21" s="38"/>
      <c r="M21" s="42"/>
      <c r="N21" s="38"/>
      <c r="O21" s="42"/>
      <c r="X21" s="36" t="str">
        <f t="shared" si="3"/>
        <v>Sukoharjo</v>
      </c>
    </row>
    <row r="22" spans="1:24" ht="12.75" customHeight="1">
      <c r="A22" s="37">
        <v>12</v>
      </c>
      <c r="B22" s="38" t="s">
        <v>28</v>
      </c>
      <c r="C22" s="43">
        <v>0</v>
      </c>
      <c r="D22" s="43">
        <v>0</v>
      </c>
      <c r="E22" s="43">
        <v>0</v>
      </c>
      <c r="F22" s="39">
        <f t="shared" si="0"/>
        <v>0</v>
      </c>
      <c r="G22" s="43">
        <v>0</v>
      </c>
      <c r="H22" s="43">
        <f t="shared" si="1"/>
        <v>0</v>
      </c>
      <c r="I22" s="44">
        <v>0</v>
      </c>
      <c r="J22" s="43">
        <f t="shared" si="2"/>
        <v>0</v>
      </c>
      <c r="L22" s="38"/>
      <c r="M22" s="42"/>
      <c r="N22" s="38"/>
      <c r="O22" s="42"/>
      <c r="X22" s="36" t="str">
        <f t="shared" si="3"/>
        <v>Wonogiri</v>
      </c>
    </row>
    <row r="23" spans="1:24" ht="12.75" customHeight="1">
      <c r="A23" s="37">
        <v>13</v>
      </c>
      <c r="B23" s="38" t="s">
        <v>29</v>
      </c>
      <c r="C23" s="43">
        <v>0</v>
      </c>
      <c r="D23" s="43">
        <v>0</v>
      </c>
      <c r="E23" s="43">
        <v>0</v>
      </c>
      <c r="F23" s="39">
        <f t="shared" si="0"/>
        <v>0</v>
      </c>
      <c r="G23" s="43">
        <v>0</v>
      </c>
      <c r="H23" s="43">
        <f t="shared" si="1"/>
        <v>0</v>
      </c>
      <c r="I23" s="44">
        <v>0</v>
      </c>
      <c r="J23" s="43">
        <f t="shared" si="2"/>
        <v>0</v>
      </c>
      <c r="L23" s="38"/>
      <c r="M23" s="42"/>
      <c r="N23" s="38"/>
      <c r="O23" s="42"/>
      <c r="X23" s="36" t="str">
        <f t="shared" si="3"/>
        <v>Karanganyar</v>
      </c>
    </row>
    <row r="24" spans="1:24" ht="12.75" customHeight="1">
      <c r="A24" s="37">
        <v>14</v>
      </c>
      <c r="B24" s="38" t="s">
        <v>30</v>
      </c>
      <c r="C24" s="43">
        <v>0</v>
      </c>
      <c r="D24" s="43">
        <v>0</v>
      </c>
      <c r="E24" s="43">
        <v>0</v>
      </c>
      <c r="F24" s="39">
        <f t="shared" si="0"/>
        <v>0</v>
      </c>
      <c r="G24" s="43">
        <v>0</v>
      </c>
      <c r="H24" s="43">
        <f t="shared" si="1"/>
        <v>0</v>
      </c>
      <c r="I24" s="44">
        <v>0</v>
      </c>
      <c r="J24" s="43">
        <f t="shared" si="2"/>
        <v>0</v>
      </c>
      <c r="L24" s="38"/>
      <c r="M24" s="42"/>
      <c r="N24" s="38"/>
      <c r="O24" s="42"/>
      <c r="X24" s="36" t="str">
        <f t="shared" si="3"/>
        <v>Sragen</v>
      </c>
    </row>
    <row r="25" spans="1:24" ht="12.75" customHeight="1">
      <c r="A25" s="37">
        <v>15</v>
      </c>
      <c r="B25" s="38" t="s">
        <v>31</v>
      </c>
      <c r="C25" s="43">
        <v>0</v>
      </c>
      <c r="D25" s="43">
        <v>19</v>
      </c>
      <c r="E25" s="43">
        <v>0</v>
      </c>
      <c r="F25" s="39">
        <f t="shared" si="0"/>
        <v>19</v>
      </c>
      <c r="G25" s="43">
        <v>20.32</v>
      </c>
      <c r="H25" s="40">
        <f t="shared" si="1"/>
        <v>1069.4736842105262</v>
      </c>
      <c r="I25" s="44">
        <v>267</v>
      </c>
      <c r="J25" s="41">
        <f t="shared" si="2"/>
        <v>7.116104868913857E-2</v>
      </c>
      <c r="L25" s="38"/>
      <c r="M25" s="42"/>
      <c r="N25" s="38"/>
      <c r="O25" s="42"/>
      <c r="X25" s="36" t="str">
        <f t="shared" si="3"/>
        <v>Grobogan</v>
      </c>
    </row>
    <row r="26" spans="1:24" ht="12.75" customHeight="1">
      <c r="A26" s="37">
        <v>16</v>
      </c>
      <c r="B26" s="38" t="s">
        <v>32</v>
      </c>
      <c r="C26" s="39">
        <v>0</v>
      </c>
      <c r="D26" s="39">
        <v>0</v>
      </c>
      <c r="E26" s="39">
        <v>0</v>
      </c>
      <c r="F26" s="39">
        <f t="shared" si="0"/>
        <v>0</v>
      </c>
      <c r="G26" s="39">
        <v>0</v>
      </c>
      <c r="H26" s="40">
        <f t="shared" si="1"/>
        <v>0</v>
      </c>
      <c r="I26" s="40">
        <v>0</v>
      </c>
      <c r="J26" s="41">
        <f t="shared" si="2"/>
        <v>0</v>
      </c>
      <c r="L26" s="38"/>
      <c r="M26" s="42"/>
      <c r="N26" s="38"/>
      <c r="O26" s="42"/>
      <c r="X26" s="36" t="str">
        <f t="shared" si="3"/>
        <v>Blora</v>
      </c>
    </row>
    <row r="27" spans="1:24" ht="12.75" customHeight="1">
      <c r="A27" s="37">
        <v>17</v>
      </c>
      <c r="B27" s="38" t="s">
        <v>33</v>
      </c>
      <c r="C27" s="43">
        <v>0</v>
      </c>
      <c r="D27" s="43">
        <v>0</v>
      </c>
      <c r="E27" s="43">
        <v>0</v>
      </c>
      <c r="F27" s="39">
        <f t="shared" si="0"/>
        <v>0</v>
      </c>
      <c r="G27" s="43">
        <v>0</v>
      </c>
      <c r="H27" s="43">
        <f t="shared" si="1"/>
        <v>0</v>
      </c>
      <c r="I27" s="44">
        <v>0</v>
      </c>
      <c r="J27" s="43">
        <f t="shared" si="2"/>
        <v>0</v>
      </c>
      <c r="L27" s="38"/>
      <c r="M27" s="42"/>
      <c r="N27" s="38"/>
      <c r="O27" s="42"/>
      <c r="X27" s="36" t="str">
        <f t="shared" si="3"/>
        <v>Rembang</v>
      </c>
    </row>
    <row r="28" spans="1:24" ht="12.75" customHeight="1">
      <c r="A28" s="37">
        <v>18</v>
      </c>
      <c r="B28" s="46" t="s">
        <v>34</v>
      </c>
      <c r="C28" s="39">
        <v>0</v>
      </c>
      <c r="D28" s="39">
        <v>0</v>
      </c>
      <c r="E28" s="39">
        <v>0</v>
      </c>
      <c r="F28" s="39">
        <f t="shared" si="0"/>
        <v>0</v>
      </c>
      <c r="G28" s="39">
        <v>0</v>
      </c>
      <c r="H28" s="40">
        <f t="shared" si="1"/>
        <v>0</v>
      </c>
      <c r="I28" s="40">
        <v>0</v>
      </c>
      <c r="J28" s="41">
        <f t="shared" si="2"/>
        <v>0</v>
      </c>
      <c r="L28" s="38"/>
      <c r="M28" s="42"/>
      <c r="N28" s="38"/>
      <c r="O28" s="42"/>
      <c r="X28" s="36" t="str">
        <f t="shared" si="3"/>
        <v>Pati</v>
      </c>
    </row>
    <row r="29" spans="1:24" ht="12.75" customHeight="1">
      <c r="A29" s="37">
        <v>19</v>
      </c>
      <c r="B29" s="46" t="s">
        <v>35</v>
      </c>
      <c r="C29" s="43">
        <v>0</v>
      </c>
      <c r="D29" s="43">
        <v>0</v>
      </c>
      <c r="E29" s="43">
        <v>0</v>
      </c>
      <c r="F29" s="39">
        <f t="shared" si="0"/>
        <v>0</v>
      </c>
      <c r="G29" s="43">
        <v>0</v>
      </c>
      <c r="H29" s="43">
        <f t="shared" si="1"/>
        <v>0</v>
      </c>
      <c r="I29" s="44">
        <v>0</v>
      </c>
      <c r="J29" s="43">
        <f t="shared" si="2"/>
        <v>0</v>
      </c>
      <c r="L29" s="38"/>
      <c r="M29" s="42"/>
      <c r="N29" s="38"/>
      <c r="O29" s="42"/>
      <c r="X29" s="36" t="str">
        <f t="shared" si="3"/>
        <v>Kudus</v>
      </c>
    </row>
    <row r="30" spans="1:24" ht="12.75" customHeight="1">
      <c r="A30" s="37">
        <v>20</v>
      </c>
      <c r="B30" s="46" t="s">
        <v>36</v>
      </c>
      <c r="C30" s="43">
        <v>0</v>
      </c>
      <c r="D30" s="43">
        <v>0</v>
      </c>
      <c r="E30" s="43">
        <v>0</v>
      </c>
      <c r="F30" s="39">
        <f t="shared" si="0"/>
        <v>0</v>
      </c>
      <c r="G30" s="43">
        <v>0</v>
      </c>
      <c r="H30" s="43">
        <f t="shared" si="1"/>
        <v>0</v>
      </c>
      <c r="I30" s="44">
        <v>0</v>
      </c>
      <c r="J30" s="43">
        <f t="shared" si="2"/>
        <v>0</v>
      </c>
      <c r="L30" s="38"/>
      <c r="M30" s="42"/>
      <c r="N30" s="38"/>
      <c r="O30" s="42"/>
      <c r="X30" s="36" t="str">
        <f t="shared" si="3"/>
        <v>Jepara</v>
      </c>
    </row>
    <row r="31" spans="1:24" ht="12.75" customHeight="1">
      <c r="A31" s="37">
        <v>21</v>
      </c>
      <c r="B31" s="46" t="s">
        <v>37</v>
      </c>
      <c r="C31" s="43">
        <v>0</v>
      </c>
      <c r="D31" s="43">
        <v>0</v>
      </c>
      <c r="E31" s="43">
        <v>0</v>
      </c>
      <c r="F31" s="39">
        <f t="shared" si="0"/>
        <v>0</v>
      </c>
      <c r="G31" s="43">
        <v>0</v>
      </c>
      <c r="H31" s="43">
        <f t="shared" si="1"/>
        <v>0</v>
      </c>
      <c r="I31" s="44">
        <v>0</v>
      </c>
      <c r="J31" s="43">
        <f t="shared" si="2"/>
        <v>0</v>
      </c>
      <c r="L31" s="38"/>
      <c r="M31" s="42"/>
      <c r="N31" s="38"/>
      <c r="O31" s="42"/>
      <c r="X31" s="36" t="str">
        <f t="shared" si="3"/>
        <v>Demak</v>
      </c>
    </row>
    <row r="32" spans="1:24" ht="12.75" customHeight="1">
      <c r="A32" s="37">
        <v>22</v>
      </c>
      <c r="B32" s="46" t="s">
        <v>38</v>
      </c>
      <c r="C32" s="43">
        <v>0.1</v>
      </c>
      <c r="D32" s="43">
        <v>0.63</v>
      </c>
      <c r="E32" s="43">
        <v>0</v>
      </c>
      <c r="F32" s="39">
        <f t="shared" si="0"/>
        <v>0.73</v>
      </c>
      <c r="G32" s="43">
        <v>0.16</v>
      </c>
      <c r="H32" s="40">
        <f t="shared" si="1"/>
        <v>253.96825396825395</v>
      </c>
      <c r="I32" s="44">
        <v>15</v>
      </c>
      <c r="J32" s="41">
        <f t="shared" si="2"/>
        <v>4.8666666666666664E-2</v>
      </c>
      <c r="L32" s="38"/>
      <c r="M32" s="42"/>
      <c r="N32" s="38"/>
      <c r="O32" s="42"/>
      <c r="X32" s="36" t="str">
        <f t="shared" si="3"/>
        <v>Semarang</v>
      </c>
    </row>
    <row r="33" spans="1:24" ht="12.75" customHeight="1">
      <c r="A33" s="37">
        <v>23</v>
      </c>
      <c r="B33" s="46" t="s">
        <v>39</v>
      </c>
      <c r="C33" s="43">
        <v>0</v>
      </c>
      <c r="D33" s="43">
        <v>0</v>
      </c>
      <c r="E33" s="43">
        <v>0</v>
      </c>
      <c r="F33" s="39">
        <f t="shared" si="0"/>
        <v>0</v>
      </c>
      <c r="G33" s="43">
        <v>0</v>
      </c>
      <c r="H33" s="40">
        <f t="shared" si="1"/>
        <v>0</v>
      </c>
      <c r="I33" s="43">
        <v>0</v>
      </c>
      <c r="J33" s="41">
        <f t="shared" si="2"/>
        <v>0</v>
      </c>
      <c r="L33" s="38"/>
      <c r="M33" s="42"/>
      <c r="N33" s="38"/>
      <c r="O33" s="42"/>
      <c r="X33" s="36" t="str">
        <f t="shared" si="3"/>
        <v>Temanggung</v>
      </c>
    </row>
    <row r="34" spans="1:24" ht="12.75" customHeight="1">
      <c r="A34" s="37">
        <v>24</v>
      </c>
      <c r="B34" s="46" t="s">
        <v>40</v>
      </c>
      <c r="C34" s="43">
        <v>0</v>
      </c>
      <c r="D34" s="43">
        <v>0</v>
      </c>
      <c r="E34" s="43">
        <v>0</v>
      </c>
      <c r="F34" s="39">
        <f t="shared" si="0"/>
        <v>0</v>
      </c>
      <c r="G34" s="43">
        <v>0</v>
      </c>
      <c r="H34" s="40">
        <f t="shared" si="1"/>
        <v>0</v>
      </c>
      <c r="I34" s="43">
        <v>0</v>
      </c>
      <c r="J34" s="41">
        <f t="shared" si="2"/>
        <v>0</v>
      </c>
      <c r="L34" s="38"/>
      <c r="M34" s="42"/>
      <c r="N34" s="38"/>
      <c r="O34" s="42"/>
      <c r="X34" s="36" t="str">
        <f t="shared" si="3"/>
        <v>Kendal</v>
      </c>
    </row>
    <row r="35" spans="1:24" ht="12.75" customHeight="1">
      <c r="A35" s="37">
        <v>25</v>
      </c>
      <c r="B35" s="46" t="s">
        <v>41</v>
      </c>
      <c r="C35" s="43">
        <v>0</v>
      </c>
      <c r="D35" s="43">
        <v>0</v>
      </c>
      <c r="E35" s="43">
        <v>0</v>
      </c>
      <c r="F35" s="39">
        <f t="shared" si="0"/>
        <v>0</v>
      </c>
      <c r="G35" s="43">
        <v>0</v>
      </c>
      <c r="H35" s="40">
        <f t="shared" si="1"/>
        <v>0</v>
      </c>
      <c r="I35" s="43">
        <v>0</v>
      </c>
      <c r="J35" s="41">
        <f t="shared" si="2"/>
        <v>0</v>
      </c>
      <c r="L35" s="38"/>
      <c r="M35" s="42"/>
      <c r="N35" s="38"/>
      <c r="O35" s="42"/>
      <c r="X35" s="36" t="str">
        <f t="shared" si="3"/>
        <v>Batang</v>
      </c>
    </row>
    <row r="36" spans="1:24" ht="12.75" customHeight="1">
      <c r="A36" s="37">
        <v>26</v>
      </c>
      <c r="B36" s="46" t="s">
        <v>42</v>
      </c>
      <c r="C36" s="43">
        <v>0</v>
      </c>
      <c r="D36" s="43">
        <v>0</v>
      </c>
      <c r="E36" s="43">
        <v>0</v>
      </c>
      <c r="F36" s="39">
        <f t="shared" si="0"/>
        <v>0</v>
      </c>
      <c r="G36" s="43">
        <v>0</v>
      </c>
      <c r="H36" s="40">
        <f t="shared" si="1"/>
        <v>0</v>
      </c>
      <c r="I36" s="43">
        <v>0</v>
      </c>
      <c r="J36" s="41">
        <f t="shared" si="2"/>
        <v>0</v>
      </c>
      <c r="L36" s="38"/>
      <c r="M36" s="42"/>
      <c r="N36" s="38"/>
      <c r="O36" s="42"/>
      <c r="X36" s="36" t="str">
        <f t="shared" si="3"/>
        <v>Pekalongan</v>
      </c>
    </row>
    <row r="37" spans="1:24" ht="12.75" customHeight="1">
      <c r="A37" s="37">
        <v>27</v>
      </c>
      <c r="B37" s="46" t="s">
        <v>43</v>
      </c>
      <c r="C37" s="39">
        <v>0</v>
      </c>
      <c r="D37" s="39">
        <v>0</v>
      </c>
      <c r="E37" s="39">
        <v>0</v>
      </c>
      <c r="F37" s="39">
        <f t="shared" si="0"/>
        <v>0</v>
      </c>
      <c r="G37" s="39">
        <v>0</v>
      </c>
      <c r="H37" s="40">
        <f t="shared" si="1"/>
        <v>0</v>
      </c>
      <c r="I37" s="40">
        <v>0</v>
      </c>
      <c r="J37" s="41">
        <f t="shared" si="2"/>
        <v>0</v>
      </c>
      <c r="L37" s="38"/>
      <c r="M37" s="42"/>
      <c r="N37" s="38"/>
      <c r="O37" s="42"/>
      <c r="X37" s="36" t="str">
        <f t="shared" si="3"/>
        <v>Pemalang</v>
      </c>
    </row>
    <row r="38" spans="1:24" ht="12.75" customHeight="1">
      <c r="A38" s="37">
        <v>28</v>
      </c>
      <c r="B38" s="46" t="s">
        <v>44</v>
      </c>
      <c r="C38" s="43">
        <v>0</v>
      </c>
      <c r="D38" s="43">
        <v>0</v>
      </c>
      <c r="E38" s="43">
        <v>0</v>
      </c>
      <c r="F38" s="39">
        <f t="shared" si="0"/>
        <v>0</v>
      </c>
      <c r="G38" s="43">
        <v>0</v>
      </c>
      <c r="H38" s="43">
        <f t="shared" si="1"/>
        <v>0</v>
      </c>
      <c r="I38" s="43">
        <v>0</v>
      </c>
      <c r="J38" s="43">
        <f t="shared" si="2"/>
        <v>0</v>
      </c>
      <c r="L38" s="38"/>
      <c r="M38" s="42"/>
      <c r="N38" s="38"/>
      <c r="O38" s="42"/>
      <c r="X38" s="36" t="str">
        <f t="shared" si="3"/>
        <v>Tegal</v>
      </c>
    </row>
    <row r="39" spans="1:24" ht="12.75" customHeight="1">
      <c r="A39" s="37">
        <v>29</v>
      </c>
      <c r="B39" s="46" t="s">
        <v>45</v>
      </c>
      <c r="C39" s="43">
        <v>0</v>
      </c>
      <c r="D39" s="43">
        <v>0</v>
      </c>
      <c r="E39" s="43">
        <v>0</v>
      </c>
      <c r="F39" s="43">
        <f t="shared" si="0"/>
        <v>0</v>
      </c>
      <c r="G39" s="43">
        <v>0</v>
      </c>
      <c r="H39" s="43">
        <f t="shared" si="1"/>
        <v>0</v>
      </c>
      <c r="I39" s="43">
        <v>0</v>
      </c>
      <c r="J39" s="43">
        <f t="shared" si="2"/>
        <v>0</v>
      </c>
      <c r="L39" s="38"/>
      <c r="M39" s="42"/>
      <c r="N39" s="38"/>
      <c r="O39" s="42"/>
      <c r="X39" s="36" t="str">
        <f t="shared" si="3"/>
        <v>Brebes</v>
      </c>
    </row>
    <row r="40" spans="1:24" ht="12.75" customHeight="1">
      <c r="A40" s="37">
        <v>30</v>
      </c>
      <c r="B40" s="46" t="s">
        <v>46</v>
      </c>
      <c r="C40" s="43">
        <v>0</v>
      </c>
      <c r="D40" s="43">
        <v>0</v>
      </c>
      <c r="E40" s="43">
        <v>0</v>
      </c>
      <c r="F40" s="43">
        <f t="shared" si="0"/>
        <v>0</v>
      </c>
      <c r="G40" s="43">
        <v>0</v>
      </c>
      <c r="H40" s="43">
        <f t="shared" si="1"/>
        <v>0</v>
      </c>
      <c r="I40" s="43">
        <v>0</v>
      </c>
      <c r="J40" s="43">
        <f t="shared" si="2"/>
        <v>0</v>
      </c>
      <c r="L40" s="38"/>
      <c r="M40" s="42"/>
      <c r="N40" s="38"/>
      <c r="O40" s="42"/>
      <c r="X40" s="36" t="str">
        <f t="shared" si="3"/>
        <v>Kota Surakarta</v>
      </c>
    </row>
    <row r="41" spans="1:24" ht="12.75" customHeight="1">
      <c r="A41" s="37">
        <v>31</v>
      </c>
      <c r="B41" s="46" t="s">
        <v>47</v>
      </c>
      <c r="C41" s="43">
        <v>0</v>
      </c>
      <c r="D41" s="43">
        <v>0</v>
      </c>
      <c r="E41" s="43">
        <v>0</v>
      </c>
      <c r="F41" s="43">
        <f t="shared" si="0"/>
        <v>0</v>
      </c>
      <c r="G41" s="43">
        <v>0</v>
      </c>
      <c r="H41" s="43">
        <f t="shared" si="1"/>
        <v>0</v>
      </c>
      <c r="I41" s="43">
        <v>0</v>
      </c>
      <c r="J41" s="43">
        <f t="shared" si="2"/>
        <v>0</v>
      </c>
      <c r="L41" s="38"/>
      <c r="M41" s="42"/>
      <c r="N41" s="38"/>
      <c r="O41" s="42"/>
      <c r="X41" s="36" t="str">
        <f t="shared" si="3"/>
        <v>Kota Salatiga</v>
      </c>
    </row>
    <row r="42" spans="1:24" ht="12.75" customHeight="1">
      <c r="A42" s="47">
        <v>32</v>
      </c>
      <c r="B42" s="48" t="s">
        <v>48</v>
      </c>
      <c r="C42" s="43">
        <v>0</v>
      </c>
      <c r="D42" s="43">
        <v>0</v>
      </c>
      <c r="E42" s="43">
        <v>0</v>
      </c>
      <c r="F42" s="43">
        <f t="shared" si="0"/>
        <v>0</v>
      </c>
      <c r="G42" s="43">
        <v>0</v>
      </c>
      <c r="H42" s="72">
        <f t="shared" si="1"/>
        <v>0</v>
      </c>
      <c r="I42" s="43">
        <v>0</v>
      </c>
      <c r="J42" s="43">
        <f t="shared" si="2"/>
        <v>0</v>
      </c>
      <c r="L42" s="49"/>
      <c r="M42" s="42"/>
      <c r="N42" s="49"/>
      <c r="O42" s="42"/>
      <c r="X42" s="36" t="str">
        <f t="shared" si="3"/>
        <v>Kota Semarang</v>
      </c>
    </row>
    <row r="43" spans="1:24" ht="12.75" customHeight="1">
      <c r="A43" s="70" t="s">
        <v>49</v>
      </c>
      <c r="B43" s="50"/>
      <c r="C43" s="52">
        <f t="shared" ref="C43:E43" si="4">SUM(C$11:C$42)</f>
        <v>9</v>
      </c>
      <c r="D43" s="52">
        <f t="shared" si="4"/>
        <v>54.18</v>
      </c>
      <c r="E43" s="52">
        <f t="shared" si="4"/>
        <v>11.4</v>
      </c>
      <c r="F43" s="52">
        <f>C43+D43+E43</f>
        <v>74.58</v>
      </c>
      <c r="G43" s="73">
        <f>SUM(G$11:G$42)</f>
        <v>29.95</v>
      </c>
      <c r="H43" s="68">
        <f>G43*1000/D43</f>
        <v>552.78700627537842</v>
      </c>
      <c r="I43" s="74">
        <f>SUM(I$11:I$42)</f>
        <v>1083</v>
      </c>
      <c r="J43" s="69">
        <f t="shared" si="2"/>
        <v>6.8864265927977841E-2</v>
      </c>
      <c r="L43" s="45"/>
      <c r="M43" s="42"/>
      <c r="N43" s="45"/>
      <c r="O43" s="42"/>
    </row>
    <row r="44" spans="1:24" ht="12.75" customHeight="1">
      <c r="A44" s="70" t="s">
        <v>50</v>
      </c>
      <c r="B44" s="50"/>
      <c r="C44" s="52">
        <v>11.4</v>
      </c>
      <c r="D44" s="52">
        <v>53.18</v>
      </c>
      <c r="E44" s="52">
        <v>14.5</v>
      </c>
      <c r="F44" s="52">
        <v>79.08</v>
      </c>
      <c r="G44" s="73">
        <v>9944.2074999999986</v>
      </c>
      <c r="H44" s="58">
        <v>186991.49116209097</v>
      </c>
      <c r="I44" s="74">
        <v>686</v>
      </c>
      <c r="J44" s="69">
        <v>0.11527696793002916</v>
      </c>
      <c r="L44" s="45"/>
      <c r="M44" s="42"/>
      <c r="N44" s="45"/>
      <c r="O44" s="42"/>
    </row>
    <row r="45" spans="1:24" ht="12.75" customHeight="1">
      <c r="A45" s="70" t="s">
        <v>51</v>
      </c>
      <c r="B45" s="50"/>
      <c r="C45" s="52">
        <v>16.100000000000001</v>
      </c>
      <c r="D45" s="52">
        <v>58.78</v>
      </c>
      <c r="E45" s="52">
        <v>17.2</v>
      </c>
      <c r="F45" s="52">
        <v>92.08</v>
      </c>
      <c r="G45" s="73">
        <v>31.27</v>
      </c>
      <c r="H45" s="58">
        <v>531.98366791425656</v>
      </c>
      <c r="I45" s="74">
        <v>717</v>
      </c>
      <c r="J45" s="69">
        <v>0.12842398884239889</v>
      </c>
      <c r="L45" s="45"/>
      <c r="M45" s="42"/>
      <c r="N45" s="45"/>
      <c r="O45" s="42"/>
    </row>
    <row r="46" spans="1:24" ht="12.75" customHeight="1">
      <c r="A46" s="70" t="s">
        <v>52</v>
      </c>
      <c r="B46" s="50"/>
      <c r="C46" s="52">
        <v>6.6</v>
      </c>
      <c r="D46" s="52">
        <v>82.78</v>
      </c>
      <c r="E46" s="52">
        <v>33.200000000000003</v>
      </c>
      <c r="F46" s="52">
        <v>122.58</v>
      </c>
      <c r="G46" s="73">
        <v>222.09</v>
      </c>
      <c r="H46" s="58">
        <v>2682.8944189417734</v>
      </c>
      <c r="I46" s="74">
        <v>730</v>
      </c>
      <c r="J46" s="69">
        <v>0.16791780821917807</v>
      </c>
      <c r="L46" s="45"/>
      <c r="M46" s="42"/>
      <c r="N46" s="45"/>
      <c r="O46" s="42"/>
    </row>
    <row r="47" spans="1:24" ht="12.75" customHeight="1">
      <c r="A47" s="70" t="s">
        <v>53</v>
      </c>
      <c r="B47" s="50"/>
      <c r="C47" s="52">
        <v>12.799999999999999</v>
      </c>
      <c r="D47" s="52">
        <v>109.58</v>
      </c>
      <c r="E47" s="52">
        <v>37.15</v>
      </c>
      <c r="F47" s="52">
        <v>159.53</v>
      </c>
      <c r="G47" s="73">
        <v>229.72871999999998</v>
      </c>
      <c r="H47" s="58">
        <v>2096.4475269209706</v>
      </c>
      <c r="I47" s="74">
        <v>744</v>
      </c>
      <c r="J47" s="69">
        <v>0.21442204301075268</v>
      </c>
      <c r="L47" s="45"/>
      <c r="M47" s="42"/>
      <c r="N47" s="45"/>
      <c r="O47" s="42"/>
    </row>
    <row r="48" spans="1:24" ht="12.75" customHeight="1">
      <c r="A48" s="70" t="s">
        <v>54</v>
      </c>
      <c r="B48" s="50"/>
      <c r="C48" s="52">
        <v>18.52</v>
      </c>
      <c r="D48" s="52">
        <v>106.31</v>
      </c>
      <c r="E48" s="52">
        <v>42.4</v>
      </c>
      <c r="F48" s="52">
        <v>167.23</v>
      </c>
      <c r="G48" s="73">
        <v>412.57504</v>
      </c>
      <c r="H48" s="58">
        <v>3880.8676512087291</v>
      </c>
      <c r="I48" s="74">
        <v>918</v>
      </c>
      <c r="J48" s="69">
        <v>0.1821677559912854</v>
      </c>
      <c r="L48" s="45"/>
      <c r="M48" s="42"/>
      <c r="N48" s="45"/>
      <c r="O48" s="42"/>
    </row>
    <row r="49" spans="1:15" ht="12.75" hidden="1" customHeight="1">
      <c r="A49" s="70" t="s">
        <v>55</v>
      </c>
      <c r="B49" s="50"/>
      <c r="C49" s="52">
        <v>33.870000000000005</v>
      </c>
      <c r="D49" s="52">
        <v>106.81</v>
      </c>
      <c r="E49" s="52">
        <v>32.049999999999997</v>
      </c>
      <c r="F49" s="52">
        <v>172.73000000000002</v>
      </c>
      <c r="G49" s="73">
        <v>261.33492599999994</v>
      </c>
      <c r="H49" s="58">
        <v>2446.7271416534027</v>
      </c>
      <c r="I49" s="74">
        <v>918</v>
      </c>
      <c r="J49" s="69">
        <v>0.18815904139433554</v>
      </c>
      <c r="L49" s="45"/>
      <c r="M49" s="42"/>
      <c r="N49" s="45"/>
      <c r="O49" s="42"/>
    </row>
    <row r="50" spans="1:15" ht="12.75" hidden="1" customHeight="1">
      <c r="A50" s="70" t="s">
        <v>56</v>
      </c>
      <c r="B50" s="50"/>
      <c r="C50" s="52">
        <v>32.870000000000005</v>
      </c>
      <c r="D50" s="52">
        <v>153.11000000000001</v>
      </c>
      <c r="E50" s="52">
        <v>11.05</v>
      </c>
      <c r="F50" s="52">
        <f t="shared" ref="F50:F58" si="5">C50+D50+E50</f>
        <v>197.03000000000003</v>
      </c>
      <c r="G50" s="73">
        <v>270.95</v>
      </c>
      <c r="H50" s="58">
        <v>1769.6427405133563</v>
      </c>
      <c r="I50" s="74">
        <v>1778</v>
      </c>
      <c r="J50" s="69">
        <f t="shared" ref="J50:J58" si="6">IF(I50=0,0,F50/I50)</f>
        <v>0.11081552305961756</v>
      </c>
    </row>
    <row r="51" spans="1:15" ht="12.75" hidden="1" customHeight="1">
      <c r="A51" s="70" t="s">
        <v>57</v>
      </c>
      <c r="B51" s="50"/>
      <c r="C51" s="54">
        <v>37.870000000000005</v>
      </c>
      <c r="D51" s="52">
        <v>167.94</v>
      </c>
      <c r="E51" s="52">
        <v>17.05</v>
      </c>
      <c r="F51" s="52">
        <f t="shared" si="5"/>
        <v>222.86</v>
      </c>
      <c r="G51" s="54">
        <v>71.33</v>
      </c>
      <c r="H51" s="58">
        <v>424.73502441348097</v>
      </c>
      <c r="I51" s="55">
        <v>2195</v>
      </c>
      <c r="J51" s="69">
        <f t="shared" si="6"/>
        <v>0.10153075170842825</v>
      </c>
    </row>
    <row r="52" spans="1:15" ht="12.75" hidden="1" customHeight="1">
      <c r="A52" s="70" t="s">
        <v>58</v>
      </c>
      <c r="B52" s="50"/>
      <c r="C52" s="54">
        <v>71.3</v>
      </c>
      <c r="D52" s="52">
        <v>153.51</v>
      </c>
      <c r="E52" s="52">
        <v>15.05</v>
      </c>
      <c r="F52" s="52">
        <f t="shared" si="5"/>
        <v>239.86</v>
      </c>
      <c r="G52" s="54">
        <v>122.92</v>
      </c>
      <c r="H52" s="58">
        <v>800.7295941632467</v>
      </c>
      <c r="I52" s="55">
        <v>2230</v>
      </c>
      <c r="J52" s="69">
        <f t="shared" si="6"/>
        <v>0.10756053811659193</v>
      </c>
    </row>
    <row r="53" spans="1:15" ht="12.75" hidden="1" customHeight="1">
      <c r="A53" s="70" t="s">
        <v>59</v>
      </c>
      <c r="B53" s="50"/>
      <c r="C53" s="54">
        <v>73.3</v>
      </c>
      <c r="D53" s="52">
        <v>151.68</v>
      </c>
      <c r="E53" s="52">
        <v>20.05</v>
      </c>
      <c r="F53" s="52">
        <f t="shared" si="5"/>
        <v>245.03000000000003</v>
      </c>
      <c r="G53" s="54">
        <v>447.95</v>
      </c>
      <c r="H53" s="58">
        <v>2953.2568565400843</v>
      </c>
      <c r="I53" s="55">
        <v>2230</v>
      </c>
      <c r="J53" s="69">
        <f t="shared" si="6"/>
        <v>0.10987892376681616</v>
      </c>
    </row>
    <row r="54" spans="1:15" ht="12.75" hidden="1" customHeight="1">
      <c r="A54" s="70" t="s">
        <v>60</v>
      </c>
      <c r="B54" s="50"/>
      <c r="C54" s="51">
        <v>90.67</v>
      </c>
      <c r="D54" s="51">
        <v>149.68</v>
      </c>
      <c r="E54" s="51">
        <v>19.05</v>
      </c>
      <c r="F54" s="52">
        <f t="shared" si="5"/>
        <v>259.40000000000003</v>
      </c>
      <c r="G54" s="51">
        <v>542</v>
      </c>
      <c r="H54" s="58">
        <v>3621</v>
      </c>
      <c r="I54" s="53">
        <v>2216</v>
      </c>
      <c r="J54" s="69">
        <f t="shared" si="6"/>
        <v>0.117057761732852</v>
      </c>
    </row>
    <row r="55" spans="1:15" ht="12.75" hidden="1" customHeight="1">
      <c r="A55" s="70" t="s">
        <v>61</v>
      </c>
      <c r="B55" s="50"/>
      <c r="C55" s="51">
        <v>93.22</v>
      </c>
      <c r="D55" s="51">
        <v>131.01</v>
      </c>
      <c r="E55" s="51">
        <v>19.350000000000001</v>
      </c>
      <c r="F55" s="52">
        <f t="shared" si="5"/>
        <v>243.57999999999998</v>
      </c>
      <c r="G55" s="56">
        <v>158.59</v>
      </c>
      <c r="H55" s="58">
        <v>1210.5182810472484</v>
      </c>
      <c r="I55" s="53">
        <v>2788</v>
      </c>
      <c r="J55" s="69">
        <f t="shared" si="6"/>
        <v>8.7367288378766131E-2</v>
      </c>
    </row>
    <row r="56" spans="1:15" ht="12.75" hidden="1" customHeight="1">
      <c r="A56" s="70" t="s">
        <v>62</v>
      </c>
      <c r="B56" s="50"/>
      <c r="C56" s="52">
        <v>102.2</v>
      </c>
      <c r="D56" s="52">
        <v>66.53</v>
      </c>
      <c r="E56" s="52">
        <v>16.600000000000001</v>
      </c>
      <c r="F56" s="52">
        <f t="shared" si="5"/>
        <v>185.33</v>
      </c>
      <c r="G56" s="57">
        <v>57.08</v>
      </c>
      <c r="H56" s="58">
        <v>857.9588155719224</v>
      </c>
      <c r="I56" s="59">
        <v>660</v>
      </c>
      <c r="J56" s="69">
        <f t="shared" si="6"/>
        <v>0.28080303030303033</v>
      </c>
    </row>
    <row r="57" spans="1:15" ht="12.75" hidden="1" customHeight="1">
      <c r="A57" s="60" t="s">
        <v>63</v>
      </c>
      <c r="B57" s="50"/>
      <c r="C57" s="52">
        <v>119.3</v>
      </c>
      <c r="D57" s="52">
        <v>104.43</v>
      </c>
      <c r="E57" s="52">
        <v>18.149999999999999</v>
      </c>
      <c r="F57" s="52">
        <f t="shared" si="5"/>
        <v>241.88000000000002</v>
      </c>
      <c r="G57" s="57">
        <v>99.59</v>
      </c>
      <c r="H57" s="58">
        <v>954</v>
      </c>
      <c r="I57" s="59">
        <v>887</v>
      </c>
      <c r="J57" s="69">
        <f t="shared" si="6"/>
        <v>0.27269447576099215</v>
      </c>
    </row>
    <row r="58" spans="1:15" ht="12.75" hidden="1" customHeight="1">
      <c r="A58" s="60" t="s">
        <v>64</v>
      </c>
      <c r="B58" s="50"/>
      <c r="C58" s="52">
        <v>118.34</v>
      </c>
      <c r="D58" s="52">
        <v>104.31</v>
      </c>
      <c r="E58" s="52">
        <v>21.49</v>
      </c>
      <c r="F58" s="52">
        <f t="shared" si="5"/>
        <v>244.14000000000001</v>
      </c>
      <c r="G58" s="57">
        <v>97.42</v>
      </c>
      <c r="H58" s="58">
        <v>934</v>
      </c>
      <c r="I58" s="59">
        <v>887</v>
      </c>
      <c r="J58" s="69">
        <f t="shared" si="6"/>
        <v>0.27524239007891771</v>
      </c>
    </row>
    <row r="59" spans="1:15" ht="12.75" customHeight="1">
      <c r="A59" s="61"/>
      <c r="B59" s="61" t="s">
        <v>71</v>
      </c>
      <c r="C59" s="62"/>
      <c r="D59" s="62"/>
      <c r="E59" s="62"/>
      <c r="F59" s="62"/>
      <c r="G59" s="63"/>
      <c r="H59" s="62"/>
      <c r="I59" s="64"/>
      <c r="J59" s="64"/>
      <c r="M59" s="75"/>
    </row>
    <row r="60" spans="1:15" ht="12.75" customHeight="1">
      <c r="I60" s="71" t="s">
        <v>72</v>
      </c>
      <c r="O60" s="71" t="s">
        <v>73</v>
      </c>
    </row>
    <row r="61" spans="1:15" ht="12.75" customHeight="1"/>
    <row r="62" spans="1:15" ht="12.75" customHeight="1"/>
    <row r="63" spans="1:15" ht="12.75" customHeight="1">
      <c r="B63" s="65" t="s">
        <v>65</v>
      </c>
      <c r="C63" s="65" t="s">
        <v>66</v>
      </c>
    </row>
    <row r="64" spans="1:15" ht="12.75" customHeight="1">
      <c r="B64" s="65" t="str">
        <f t="array" aca="1" ref="B64" ca="1">RIGHT(INDIRECT("A43"),4)</f>
        <v>2024</v>
      </c>
      <c r="C64" s="66">
        <f t="array" aca="1" ref="C64" ca="1">INDIRECT("g43")</f>
        <v>29.95</v>
      </c>
    </row>
    <row r="65" spans="2:3" ht="12.75" customHeight="1">
      <c r="B65" s="65" t="str">
        <f t="array" aca="1" ref="B65" ca="1">RIGHT(INDIRECT("A44"),4)</f>
        <v>2023</v>
      </c>
      <c r="C65" s="66">
        <f t="array" aca="1" ref="C65" ca="1">INDIRECT("g44")</f>
        <v>9944.2074999999986</v>
      </c>
    </row>
    <row r="66" spans="2:3" ht="12.75" customHeight="1">
      <c r="B66" s="65" t="str">
        <f t="array" aca="1" ref="B66" ca="1">RIGHT(INDIRECT("A45"),4)</f>
        <v>2022</v>
      </c>
      <c r="C66" s="66">
        <f t="array" aca="1" ref="C66" ca="1">INDIRECT("g45")</f>
        <v>31.27</v>
      </c>
    </row>
    <row r="67" spans="2:3" ht="12.75" customHeight="1">
      <c r="B67" s="65" t="str">
        <f t="array" aca="1" ref="B67" ca="1">RIGHT(INDIRECT("A46"),4)</f>
        <v>2021</v>
      </c>
      <c r="C67" s="66">
        <f t="array" aca="1" ref="C67" ca="1">INDIRECT("g46")</f>
        <v>222.09</v>
      </c>
    </row>
    <row r="68" spans="2:3" ht="12.75" customHeight="1">
      <c r="B68" s="65" t="str">
        <f t="array" aca="1" ref="B68" ca="1">RIGHT(INDIRECT("A47"),4)</f>
        <v>2020</v>
      </c>
      <c r="C68" s="66">
        <f t="array" aca="1" ref="C68" ca="1">INDIRECT("g47")</f>
        <v>229.72871999999998</v>
      </c>
    </row>
    <row r="69" spans="2:3" ht="12.75" customHeight="1">
      <c r="B69" s="65" t="str">
        <f t="array" aca="1" ref="B69" ca="1">RIGHT(INDIRECT("A48"),4)</f>
        <v>2019</v>
      </c>
      <c r="C69" s="66">
        <f t="array" aca="1" ref="C69" ca="1">INDIRECT("g48")</f>
        <v>412.57504</v>
      </c>
    </row>
    <row r="70" spans="2:3" ht="12.75" customHeight="1">
      <c r="B70" s="65" t="str">
        <f t="array" aca="1" ref="B70" ca="1">RIGHT(INDIRECT("A49"),4)</f>
        <v>2018</v>
      </c>
      <c r="C70" s="66">
        <f t="array" aca="1" ref="C70" ca="1">INDIRECT("g49")</f>
        <v>261.33492599999994</v>
      </c>
    </row>
    <row r="71" spans="2:3" ht="12.75" customHeight="1">
      <c r="B71" s="65" t="str">
        <f t="array" aca="1" ref="B71" ca="1">RIGHT(INDIRECT("A50"),4)</f>
        <v>2017</v>
      </c>
      <c r="C71" s="66">
        <f t="array" aca="1" ref="C71" ca="1">INDIRECT("g50")</f>
        <v>270.95</v>
      </c>
    </row>
    <row r="72" spans="2:3" ht="12.75" customHeight="1">
      <c r="B72" s="65" t="str">
        <f t="array" aca="1" ref="B72" ca="1">RIGHT(INDIRECT("A51"),4)</f>
        <v>2016</v>
      </c>
      <c r="C72" s="66">
        <f t="array" aca="1" ref="C72" ca="1">INDIRECT("g51")</f>
        <v>71.33</v>
      </c>
    </row>
    <row r="73" spans="2:3" ht="12.75" customHeight="1">
      <c r="B73" s="65" t="str">
        <f t="array" aca="1" ref="B73" ca="1">RIGHT(INDIRECT("A52"),4)</f>
        <v>2015</v>
      </c>
      <c r="C73" s="66">
        <f t="array" aca="1" ref="C73" ca="1">INDIRECT("g52")</f>
        <v>122.92</v>
      </c>
    </row>
    <row r="74" spans="2:3" ht="12.75" customHeight="1">
      <c r="B74" s="65" t="str">
        <f t="array" aca="1" ref="B74" ca="1">RIGHT(INDIRECT("A53"),4)</f>
        <v>2014</v>
      </c>
      <c r="C74" s="66">
        <f t="array" aca="1" ref="C74" ca="1">INDIRECT("g53")</f>
        <v>447.95</v>
      </c>
    </row>
    <row r="75" spans="2:3" ht="12.75" customHeight="1">
      <c r="B75" s="65" t="str">
        <f t="array" aca="1" ref="B75" ca="1">RIGHT(INDIRECT("A54"),4)</f>
        <v>2013</v>
      </c>
      <c r="C75" s="66">
        <f t="array" aca="1" ref="C75" ca="1">INDIRECT("g54")</f>
        <v>542</v>
      </c>
    </row>
    <row r="76" spans="2:3" ht="12.75" customHeight="1">
      <c r="B76" s="67" t="str">
        <f t="array" aca="1" ref="B76" ca="1">RIGHT(INDIRECT("A55"),4)</f>
        <v>2012</v>
      </c>
      <c r="C76" s="66">
        <f t="array" aca="1" ref="C76" ca="1">INDIRECT("g55")</f>
        <v>158.59</v>
      </c>
    </row>
    <row r="77" spans="2:3" ht="12.75" customHeight="1"/>
    <row r="78" spans="2:3" ht="12.75" customHeight="1"/>
    <row r="79" spans="2:3" ht="12.75" customHeight="1"/>
    <row r="80" spans="2: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L10:M59" xr:uid="{00000000-0009-0000-0000-00002F000000}">
    <sortState xmlns:xlrd2="http://schemas.microsoft.com/office/spreadsheetml/2017/richdata2" ref="L11:M59">
      <sortCondition descending="1" ref="M10:M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L8:M9"/>
    <mergeCell ref="N8:O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I60" r:id="rId1" xr:uid="{FD47D77C-FD08-42D3-9347-A10855661916}"/>
    <hyperlink ref="O60" r:id="rId2" xr:uid="{9627FE4C-5497-41C2-AA80-17275E6544B1}"/>
  </hyperlinks>
  <printOptions horizontalCentered="1"/>
  <pageMargins left="0.74803149606299213" right="0.23622047244094491" top="0.78740157480314965" bottom="0.82677165354330717" header="0" footer="0"/>
  <pageSetup paperSize="14" scale="7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Kenanga</vt:lpstr>
      <vt:lpstr>Kenanga!Z_3F279D1F_CFB3_4226_902F_136088D6AABE_.wvu.Cols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2025-09-01T06:53:14Z</dcterms:created>
  <dcterms:modified xsi:type="dcterms:W3CDTF">2025-09-01T06:56:26Z</dcterms:modified>
</cp:coreProperties>
</file>