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14S\Downloads\"/>
    </mc:Choice>
  </mc:AlternateContent>
  <bookViews>
    <workbookView xWindow="32760" yWindow="32760" windowWidth="2370" windowHeight="13740" tabRatio="876" firstSheet="3" activeTab="5"/>
  </bookViews>
  <sheets>
    <sheet name="lra_provinsi-1" sheetId="17" r:id="rId1"/>
    <sheet name="ONFACE NERACA " sheetId="12" r:id="rId2"/>
    <sheet name="ONFACE LPE" sheetId="11" r:id="rId3"/>
    <sheet name="ONFACE LO" sheetId="13" r:id="rId4"/>
    <sheet name="ONFACE LRA" sheetId="14" r:id="rId5"/>
    <sheet name="NERACA, LRA, LO" sheetId="4" r:id="rId6"/>
    <sheet name="KK ASET TETAP &amp; ATB" sheetId="7" r:id="rId7"/>
    <sheet name="KK ASET LAINNYA " sheetId="8" r:id="rId8"/>
    <sheet name="KK AKM PENYS AT &amp; AMOR ATB" sheetId="9" r:id="rId9"/>
    <sheet name="KK PENYS AL" sheetId="10" r:id="rId10"/>
    <sheet name="PREMI" sheetId="15" r:id="rId11"/>
    <sheet name="PERSEDIAAN" sheetId="1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11" hidden="1">PERSEDIAAN!$A$5:$I$1224</definedName>
    <definedName name="a">#REF!</definedName>
    <definedName name="AR" localSheetId="8">#REF!</definedName>
    <definedName name="AR" localSheetId="7">#REF!</definedName>
    <definedName name="AR" localSheetId="4">#REF!</definedName>
    <definedName name="AR">#REF!</definedName>
    <definedName name="Arus_Kas_Modif_Irwan" localSheetId="8">#REF!</definedName>
    <definedName name="Arus_Kas_Modif_Irwan" localSheetId="7">#REF!</definedName>
    <definedName name="Arus_Kas_Modif_Irwan" localSheetId="9">#REF!</definedName>
    <definedName name="Arus_Kas_Modif_Irwan" localSheetId="3">#REF!</definedName>
    <definedName name="Arus_Kas_Modif_Irwan" localSheetId="2">#REF!</definedName>
    <definedName name="Arus_Kas_Modif_Irwan" localSheetId="4">#REF!</definedName>
    <definedName name="Arus_Kas_Modif_Irwan" localSheetId="1">#REF!</definedName>
    <definedName name="Arus_Kas_Modif_Irwan">#REF!</definedName>
    <definedName name="AS2VersionLS" hidden="1">300</definedName>
    <definedName name="ASISTEN_BIDANG_PEMERINTAHAN" localSheetId="8">#REF!</definedName>
    <definedName name="ASISTEN_BIDANG_PEMERINTAHAN" localSheetId="7">#REF!</definedName>
    <definedName name="ASISTEN_BIDANG_PEMERINTAHAN" localSheetId="9">#REF!</definedName>
    <definedName name="ASISTEN_BIDANG_PEMERINTAHAN" localSheetId="3">#REF!</definedName>
    <definedName name="ASISTEN_BIDANG_PEMERINTAHAN" localSheetId="2">#REF!</definedName>
    <definedName name="ASISTEN_BIDANG_PEMERINTAHAN" localSheetId="4">#REF!</definedName>
    <definedName name="ASISTEN_BIDANG_PEMERINTAHAN">#REF!</definedName>
    <definedName name="B_A_P_P_E_D_A" localSheetId="3">[1]BAPPEDA!$J$5</definedName>
    <definedName name="B_A_P_P_E_D_A" localSheetId="4">[1]BAPPEDA!$J$5</definedName>
    <definedName name="B_A_P_P_E_D_A">[2]BAPPEDA!$J$5</definedName>
    <definedName name="B_A_W_A_S_D_A" localSheetId="3">[1]BAWASDA!$J$5</definedName>
    <definedName name="B_A_W_A_S_D_A" localSheetId="4">[1]BAWASDA!$J$5</definedName>
    <definedName name="B_A_W_A_S_D_A">[2]BAWASDA!$J$5</definedName>
    <definedName name="BAGIAN_PEMBERDAYAAN_MASYARAKAT_DESA" localSheetId="3">[1]PMD!$J$5</definedName>
    <definedName name="BAGIAN_PEMBERDAYAAN_MASYARAKAT_DESA" localSheetId="4">[1]PMD!$J$5</definedName>
    <definedName name="BAGIAN_PEMBERDAYAAN_MASYARAKAT_DESA">[2]PMD!$J$5</definedName>
    <definedName name="BG_Del" hidden="1">15</definedName>
    <definedName name="BG_Ins" hidden="1">4</definedName>
    <definedName name="BG_Mod" hidden="1">6</definedName>
    <definedName name="d" localSheetId="8">#REF!</definedName>
    <definedName name="d" localSheetId="7">#REF!</definedName>
    <definedName name="d" localSheetId="4">#REF!</definedName>
    <definedName name="d">#REF!</definedName>
    <definedName name="DINAS_KEHUTANAN_PERKEBUNAN" localSheetId="3">[1]EKBANG!$J$4</definedName>
    <definedName name="DINAS_KEHUTANAN_PERKEBUNAN" localSheetId="4">[1]EKBANG!$J$4</definedName>
    <definedName name="DINAS_KEHUTANAN_PERKEBUNAN">[2]EKBANG!$J$4</definedName>
    <definedName name="DINAS_PENDAPATAN_DAERAH" localSheetId="3">[1]PMD!$J$5</definedName>
    <definedName name="DINAS_PENDAPATAN_DAERAH" localSheetId="4">[1]PMD!$J$5</definedName>
    <definedName name="DINAS_PENDAPATAN_DAERAH">[2]PMD!$J$5</definedName>
    <definedName name="DINAS_PERINDAGKOP_NAKERTRANS" localSheetId="3">[1]KESBANG!$J$5</definedName>
    <definedName name="DINAS_PERINDAGKOP_NAKERTRANS" localSheetId="4">[1]KESBANG!$J$5</definedName>
    <definedName name="DINAS_PERINDAGKOP_NAKERTRANS">[2]KESBANG!$J$5</definedName>
    <definedName name="DINAS_PERTAMBANGAN_DAN_LINGKUNGAN_HIDUP" localSheetId="3">[1]CAPIL!$J$5</definedName>
    <definedName name="DINAS_PERTAMBANGAN_DAN_LINGKUNGAN_HIDUP" localSheetId="4">[1]CAPIL!$J$5</definedName>
    <definedName name="DINAS_PERTAMBANGAN_DAN_LINGKUNGAN_HIDUP">[2]CAPIL!$J$5</definedName>
    <definedName name="DINAS_PU_DAN_PERHUBUNGAN" localSheetId="3">[1]TAPEM!$J$5</definedName>
    <definedName name="DINAS_PU_DAN_PERHUBUNGAN" localSheetId="4">[1]TAPEM!$J$5</definedName>
    <definedName name="DINAS_PU_DAN_PERHUBUNGAN">[2]TAPEM!$J$5</definedName>
    <definedName name="DPRD_KOLAKA_UTARA" localSheetId="8">#REF!</definedName>
    <definedName name="DPRD_KOLAKA_UTARA" localSheetId="7">#REF!</definedName>
    <definedName name="DPRD_KOLAKA_UTARA" localSheetId="9">#REF!</definedName>
    <definedName name="DPRD_KOLAKA_UTARA" localSheetId="3">#REF!</definedName>
    <definedName name="DPRD_KOLAKA_UTARA" localSheetId="2">#REF!</definedName>
    <definedName name="DPRD_KOLAKA_UTARA" localSheetId="4">#REF!</definedName>
    <definedName name="DPRD_KOLAKA_UTARA">#REF!</definedName>
    <definedName name="EX" localSheetId="8">#REF!</definedName>
    <definedName name="EX" localSheetId="7">#REF!</definedName>
    <definedName name="EX" localSheetId="4">#REF!</definedName>
    <definedName name="EX">#REF!</definedName>
    <definedName name="Excel_BuiltIn_Print_Area_1" localSheetId="8">#REF!</definedName>
    <definedName name="Excel_BuiltIn_Print_Area_1" localSheetId="7">#REF!</definedName>
    <definedName name="Excel_BuiltIn_Print_Area_1" localSheetId="9">#REF!</definedName>
    <definedName name="Excel_BuiltIn_Print_Area_1" localSheetId="3">#REF!</definedName>
    <definedName name="Excel_BuiltIn_Print_Area_1" localSheetId="2">#REF!</definedName>
    <definedName name="Excel_BuiltIn_Print_Area_1" localSheetId="4">#REF!</definedName>
    <definedName name="Excel_BuiltIn_Print_Area_1">#REF!</definedName>
    <definedName name="Excel_BuiltIn_Print_Area_10" localSheetId="8">#REF!</definedName>
    <definedName name="Excel_BuiltIn_Print_Area_10" localSheetId="7">#REF!</definedName>
    <definedName name="Excel_BuiltIn_Print_Area_10" localSheetId="9">#REF!</definedName>
    <definedName name="Excel_BuiltIn_Print_Area_10" localSheetId="3">#REF!</definedName>
    <definedName name="Excel_BuiltIn_Print_Area_10" localSheetId="2">#REF!</definedName>
    <definedName name="Excel_BuiltIn_Print_Area_10" localSheetId="4">#REF!</definedName>
    <definedName name="Excel_BuiltIn_Print_Area_10">#REF!</definedName>
    <definedName name="Excel_BuiltIn_Print_Area_11" localSheetId="8">'[3]Bant _ Tdk Trsangka'!#REF!</definedName>
    <definedName name="Excel_BuiltIn_Print_Area_11" localSheetId="9">'[3]Bant _ Tdk Trsangka'!#REF!</definedName>
    <definedName name="Excel_BuiltIn_Print_Area_11" localSheetId="3">'[4]Bant _ Tdk Trsangka'!#REF!</definedName>
    <definedName name="Excel_BuiltIn_Print_Area_11" localSheetId="2">'[3]Bant _ Tdk Trsangka'!#REF!</definedName>
    <definedName name="Excel_BuiltIn_Print_Area_11" localSheetId="4">'[4]Bant _ Tdk Trsangka'!#REF!</definedName>
    <definedName name="Excel_BuiltIn_Print_Area_11">'[3]Bant _ Tdk Trsangka'!#REF!</definedName>
    <definedName name="Excel_BuiltIn_Print_Area_12" localSheetId="8">[3]Pembiayaan!#REF!</definedName>
    <definedName name="Excel_BuiltIn_Print_Area_12" localSheetId="9">[3]Pembiayaan!#REF!</definedName>
    <definedName name="Excel_BuiltIn_Print_Area_12" localSheetId="3">[4]Pembiayaan!#REF!</definedName>
    <definedName name="Excel_BuiltIn_Print_Area_12" localSheetId="2">[3]Pembiayaan!#REF!</definedName>
    <definedName name="Excel_BuiltIn_Print_Area_12" localSheetId="4">[4]Pembiayaan!#REF!</definedName>
    <definedName name="Excel_BuiltIn_Print_Area_12">[3]Pembiayaan!#REF!</definedName>
    <definedName name="Excel_BuiltIn_Print_Area_6" localSheetId="8">'[3]Rekap Belanja'!#REF!</definedName>
    <definedName name="Excel_BuiltIn_Print_Area_6" localSheetId="9">'[3]Rekap Belanja'!#REF!</definedName>
    <definedName name="Excel_BuiltIn_Print_Area_6" localSheetId="3">'[4]Rekap Belanja'!#REF!</definedName>
    <definedName name="Excel_BuiltIn_Print_Area_6" localSheetId="2">'[3]Rekap Belanja'!#REF!</definedName>
    <definedName name="Excel_BuiltIn_Print_Area_6" localSheetId="4">'[4]Rekap Belanja'!#REF!</definedName>
    <definedName name="Excel_BuiltIn_Print_Area_6">'[3]Rekap Belanja'!#REF!</definedName>
    <definedName name="Excel_BuiltIn_Print_Titles_1" localSheetId="8">#REF!</definedName>
    <definedName name="Excel_BuiltIn_Print_Titles_1" localSheetId="7">#REF!</definedName>
    <definedName name="Excel_BuiltIn_Print_Titles_1" localSheetId="9">#REF!</definedName>
    <definedName name="Excel_BuiltIn_Print_Titles_1" localSheetId="3">#REF!</definedName>
    <definedName name="Excel_BuiltIn_Print_Titles_1" localSheetId="2">#REF!</definedName>
    <definedName name="Excel_BuiltIn_Print_Titles_1" localSheetId="4">#REF!</definedName>
    <definedName name="Excel_BuiltIn_Print_Titles_1">#REF!</definedName>
    <definedName name="Excel_BuiltIn_Print_Titles_10" localSheetId="8">#REF!</definedName>
    <definedName name="Excel_BuiltIn_Print_Titles_10" localSheetId="7">#REF!</definedName>
    <definedName name="Excel_BuiltIn_Print_Titles_10" localSheetId="9">#REF!</definedName>
    <definedName name="Excel_BuiltIn_Print_Titles_10" localSheetId="3">#REF!</definedName>
    <definedName name="Excel_BuiltIn_Print_Titles_10" localSheetId="2">#REF!</definedName>
    <definedName name="Excel_BuiltIn_Print_Titles_10" localSheetId="4">#REF!</definedName>
    <definedName name="Excel_BuiltIn_Print_Titles_10">#REF!</definedName>
    <definedName name="Excel_BuiltIn_Print_Titles_2" localSheetId="8">#REF!</definedName>
    <definedName name="Excel_BuiltIn_Print_Titles_2" localSheetId="7">#REF!</definedName>
    <definedName name="Excel_BuiltIn_Print_Titles_2" localSheetId="9">#REF!</definedName>
    <definedName name="Excel_BuiltIn_Print_Titles_2" localSheetId="3">#REF!</definedName>
    <definedName name="Excel_BuiltIn_Print_Titles_2" localSheetId="2">#REF!</definedName>
    <definedName name="Excel_BuiltIn_Print_Titles_2" localSheetId="4">#REF!</definedName>
    <definedName name="Excel_BuiltIn_Print_Titles_2" localSheetId="1">#REF!</definedName>
    <definedName name="Excel_BuiltIn_Print_Titles_2">#REF!</definedName>
    <definedName name="GALIH" localSheetId="8">#REF!</definedName>
    <definedName name="GALIH" localSheetId="7">#REF!</definedName>
    <definedName name="GALIH" localSheetId="9">#REF!</definedName>
    <definedName name="GALIH" localSheetId="3">#REF!</definedName>
    <definedName name="GALIH" localSheetId="2">#REF!</definedName>
    <definedName name="GALIH" localSheetId="4">#REF!</definedName>
    <definedName name="GALIH" localSheetId="1">#REF!</definedName>
    <definedName name="GALIH">#REF!</definedName>
    <definedName name="gt" localSheetId="8">#REF!</definedName>
    <definedName name="gt" localSheetId="7">#REF!</definedName>
    <definedName name="gt">#REF!</definedName>
    <definedName name="Is">[5]Rekening!$A$1:$B$39</definedName>
    <definedName name="KECAMATAN_KODEOHA" localSheetId="8">#REF!</definedName>
    <definedName name="KECAMATAN_KODEOHA" localSheetId="7">#REF!</definedName>
    <definedName name="KECAMATAN_KODEOHA" localSheetId="9">#REF!</definedName>
    <definedName name="KECAMATAN_KODEOHA" localSheetId="3">#REF!</definedName>
    <definedName name="KECAMATAN_KODEOHA" localSheetId="2">#REF!</definedName>
    <definedName name="KECAMATAN_KODEOHA" localSheetId="4">#REF!</definedName>
    <definedName name="KECAMATAN_KODEOHA">#REF!</definedName>
    <definedName name="KECAMATAN_PAKUE" localSheetId="8">[6]PERTANIAN!#REF!</definedName>
    <definedName name="KECAMATAN_PAKUE" localSheetId="9">[6]PERTANIAN!#REF!</definedName>
    <definedName name="KECAMATAN_PAKUE" localSheetId="3">[7]PERTANIAN!#REF!</definedName>
    <definedName name="KECAMATAN_PAKUE" localSheetId="2">[6]PERTANIAN!#REF!</definedName>
    <definedName name="KECAMATAN_PAKUE" localSheetId="4">[7]PERTANIAN!#REF!</definedName>
    <definedName name="KECAMATAN_PAKUE">[6]PERTANIAN!#REF!</definedName>
    <definedName name="Neraca" localSheetId="8">#REF!</definedName>
    <definedName name="Neraca" localSheetId="7">#REF!</definedName>
    <definedName name="Neraca" localSheetId="9">#REF!</definedName>
    <definedName name="Neraca" localSheetId="3">#REF!</definedName>
    <definedName name="Neraca" localSheetId="2">#REF!</definedName>
    <definedName name="Neraca" localSheetId="4">#REF!</definedName>
    <definedName name="Neraca" localSheetId="1">#REF!</definedName>
    <definedName name="Neraca">#REF!</definedName>
    <definedName name="neraca12" localSheetId="8">#REF!</definedName>
    <definedName name="neraca12" localSheetId="7">#REF!</definedName>
    <definedName name="neraca12">#REF!</definedName>
    <definedName name="Pek.Ls.11" localSheetId="8">[8]HSP!$E$507</definedName>
    <definedName name="Pek.Ls.11" localSheetId="4">[9]HSP!$E$507</definedName>
    <definedName name="Pek.Ls.11">[10]HSP!$E$507</definedName>
    <definedName name="Pek.Ls.36" localSheetId="8">[8]HSP!$E$530</definedName>
    <definedName name="Pek.Ls.36" localSheetId="4">[9]HSP!$E$530</definedName>
    <definedName name="Pek.Ls.36">[10]HSP!$E$530</definedName>
    <definedName name="Pek.SNI.6.14" localSheetId="8">[8]HSP!$E$19</definedName>
    <definedName name="Pek.SNI.6.14" localSheetId="4">[9]HSP!$E$19</definedName>
    <definedName name="Pek.SNI.6.14">[10]HSP!$E$19</definedName>
    <definedName name="Pek.SNI.6.4a" localSheetId="8">[8]HSP!$E$10</definedName>
    <definedName name="Pek.SNI.6.4a" localSheetId="4">[9]HSP!$E$10</definedName>
    <definedName name="Pek.SNI.6.4a">[10]HSP!$E$10</definedName>
    <definedName name="Pek.SNIA.6.13" localSheetId="8">[8]HSP!$E$18</definedName>
    <definedName name="Pek.SNIA.6.13" localSheetId="4">[9]HSP!$E$18</definedName>
    <definedName name="Pek.SNIA.6.13">[10]HSP!$E$18</definedName>
    <definedName name="Pek.SNIB.6.1" localSheetId="8">[8]HSP!$E$22</definedName>
    <definedName name="Pek.SNIB.6.1" localSheetId="4">[9]HSP!$E$22</definedName>
    <definedName name="Pek.SNIB.6.1">[10]HSP!$E$22</definedName>
    <definedName name="Pek.SNIB.6.11" localSheetId="8">[8]HSP!$E$32</definedName>
    <definedName name="Pek.SNIB.6.11" localSheetId="4">[9]HSP!$E$32</definedName>
    <definedName name="Pek.SNIB.6.11">[10]HSP!$E$32</definedName>
    <definedName name="Pek.SNIB.6.8" localSheetId="8">[8]HSP!$E$29</definedName>
    <definedName name="Pek.SNIB.6.8" localSheetId="4">[9]HSP!$E$29</definedName>
    <definedName name="Pek.SNIB.6.8">[10]HSP!$E$29</definedName>
    <definedName name="Pek.SNIB.6.9" localSheetId="8">[8]HSP!$E$30</definedName>
    <definedName name="Pek.SNIB.6.9" localSheetId="4">[9]HSP!$E$30</definedName>
    <definedName name="Pek.SNIB.6.9">[10]HSP!$E$30</definedName>
    <definedName name="Pek.SNIC.6.3" localSheetId="8">[8]HSP!$E$41</definedName>
    <definedName name="Pek.SNIC.6.3" localSheetId="4">[9]HSP!$E$41</definedName>
    <definedName name="Pek.SNIC.6.3">[10]HSP!$E$41</definedName>
    <definedName name="Pek.SNID.6.8" localSheetId="8">[8]HSP!$E$58</definedName>
    <definedName name="Pek.SNID.6.8" localSheetId="4">[9]HSP!$E$58</definedName>
    <definedName name="Pek.SNID.6.8">[10]HSP!$E$58</definedName>
    <definedName name="Pek.SNIE.6.20" localSheetId="8">[8]HSP!$E$91</definedName>
    <definedName name="Pek.SNIE.6.20" localSheetId="4">[9]HSP!$E$91</definedName>
    <definedName name="Pek.SNIE.6.20">[10]HSP!$E$91</definedName>
    <definedName name="Pek.SNIE.6.3" localSheetId="8">[8]HSP!$E$76</definedName>
    <definedName name="Pek.SNIE.6.3" localSheetId="4">[9]HSP!$E$76</definedName>
    <definedName name="Pek.SNIE.6.3">[10]HSP!$E$76</definedName>
    <definedName name="Pek.SNIG.6.13" localSheetId="8">[8]HSP!$E$202</definedName>
    <definedName name="Pek.SNIG.6.13" localSheetId="4">[9]HSP!$E$202</definedName>
    <definedName name="Pek.SNIG.6.13">[10]HSP!$E$202</definedName>
    <definedName name="Pek.SNIG.6.25" localSheetId="8">[8]HSP!$E$203</definedName>
    <definedName name="Pek.SNIG.6.25" localSheetId="4">[9]HSP!$E$203</definedName>
    <definedName name="Pek.SNIG.6.25">[10]HSP!$E$203</definedName>
    <definedName name="Pek.SNIG.6.28" localSheetId="8">[8]HSP!$E$206</definedName>
    <definedName name="Pek.SNIG.6.28" localSheetId="4">[9]HSP!$E$206</definedName>
    <definedName name="Pek.SNIG.6.28">[10]HSP!$E$206</definedName>
    <definedName name="Pek.SNIG.6.29" localSheetId="8">[8]HSP!$E$207</definedName>
    <definedName name="Pek.SNIG.6.29" localSheetId="4">[9]HSP!$E$207</definedName>
    <definedName name="Pek.SNIG.6.29">[10]HSP!$E$207</definedName>
    <definedName name="Pek.SNIG.6.30" localSheetId="8">[8]HSP!$E$208</definedName>
    <definedName name="Pek.SNIG.6.30" localSheetId="4">[9]HSP!$E$208</definedName>
    <definedName name="Pek.SNIG.6.30">[10]HSP!$E$208</definedName>
    <definedName name="Pek.SNIG.6.31" localSheetId="8">[8]HSP!$E$209</definedName>
    <definedName name="Pek.SNIG.6.31" localSheetId="4">[9]HSP!$E$209</definedName>
    <definedName name="Pek.SNIG.6.31">[10]HSP!$E$209</definedName>
    <definedName name="Pek.SNIG.6.32" localSheetId="8">[8]HSP!$E$210</definedName>
    <definedName name="Pek.SNIG.6.32" localSheetId="4">[9]HSP!$E$210</definedName>
    <definedName name="Pek.SNIG.6.32">[10]HSP!$E$210</definedName>
    <definedName name="Pek.SNIG.6.33" localSheetId="8">[8]HSP!$E$211</definedName>
    <definedName name="Pek.SNIG.6.33" localSheetId="4">[9]HSP!$E$211</definedName>
    <definedName name="Pek.SNIG.6.33">[10]HSP!$E$211</definedName>
    <definedName name="Pek.SNIH.6.41" localSheetId="8">[8]HSP!$E$259</definedName>
    <definedName name="Pek.SNIH.6.41" localSheetId="4">[9]HSP!$E$259</definedName>
    <definedName name="Pek.SNIH.6.41">[10]HSP!$E$259</definedName>
    <definedName name="Pek.SNIJ.6.16" localSheetId="8">[8]HSP!$E$290</definedName>
    <definedName name="Pek.SNIJ.6.16" localSheetId="4">[9]HSP!$E$290</definedName>
    <definedName name="Pek.SNIJ.6.16">[10]HSP!$E$290</definedName>
    <definedName name="Pek.SNIJ.6.19" localSheetId="8">[8]HSP!$E$293</definedName>
    <definedName name="Pek.SNIJ.6.19" localSheetId="4">[9]HSP!$E$293</definedName>
    <definedName name="Pek.SNIJ.6.19">[10]HSP!$E$293</definedName>
    <definedName name="Pek.SNIJ.6.31" localSheetId="8">[8]HSP!$E$305</definedName>
    <definedName name="Pek.SNIJ.6.31" localSheetId="4">[9]HSP!$E$305</definedName>
    <definedName name="Pek.SNIJ.6.31">[10]HSP!$E$305</definedName>
    <definedName name="Pek.SNIJ.6.35.1" localSheetId="8">[8]HSP!$E$309</definedName>
    <definedName name="Pek.SNIJ.6.35.1" localSheetId="4">[9]HSP!$E$309</definedName>
    <definedName name="Pek.SNIJ.6.35.1">[10]HSP!$E$309</definedName>
    <definedName name="Pek.SNIJ.6.5" localSheetId="8">[8]HSP!$E$285</definedName>
    <definedName name="Pek.SNIJ.6.5" localSheetId="4">[9]HSP!$E$285</definedName>
    <definedName name="Pek.SNIJ.6.5">[10]HSP!$E$285</definedName>
    <definedName name="Pek.SNIK.6.17" localSheetId="8">[8]HSP!$E$327</definedName>
    <definedName name="Pek.SNIK.6.17" localSheetId="4">[9]HSP!$E$327</definedName>
    <definedName name="Pek.SNIK.6.17">[10]HSP!$E$327</definedName>
    <definedName name="Pek.SNIK.6.6" localSheetId="8">[8]HSP!$E$317</definedName>
    <definedName name="Pek.SNIK.6.6" localSheetId="4">[9]HSP!$E$317</definedName>
    <definedName name="Pek.SNIK.6.6">[10]HSP!$E$317</definedName>
    <definedName name="Pek.SNIL.6.47f" localSheetId="8">[8]HSP!$E$352</definedName>
    <definedName name="Pek.SNIL.6.47f" localSheetId="4">[9]HSP!$E$352</definedName>
    <definedName name="Pek.SNIL.6.47f">[10]HSP!$E$352</definedName>
    <definedName name="Pek.SNIM.6.14b" localSheetId="8">[8]HSP!$E$384</definedName>
    <definedName name="Pek.SNIM.6.14b" localSheetId="4">[9]HSP!$E$384</definedName>
    <definedName name="Pek.SNIM.6.14b">[10]HSP!$E$384</definedName>
    <definedName name="Pek.SNIN.6.11" localSheetId="8">[8]HSP!$E$412</definedName>
    <definedName name="Pek.SNIN.6.11" localSheetId="4">[9]HSP!$E$412</definedName>
    <definedName name="Pek.SNIN.6.11">[10]HSP!$E$412</definedName>
    <definedName name="_xlnm.Print_Area" localSheetId="8">#REF!</definedName>
    <definedName name="_xlnm.Print_Area" localSheetId="7">'KK ASET LAINNYA '!$A$1:$AF$1700</definedName>
    <definedName name="_xlnm.Print_Area" localSheetId="6">'KK ASET TETAP &amp; ATB'!$A$1:$AJ$82</definedName>
    <definedName name="_xlnm.Print_Area" localSheetId="0">'lra_provinsi-1'!$A$1:$F$217,'lra_provinsi-1'!$H$15:$M$36</definedName>
    <definedName name="_xlnm.Print_Area" localSheetId="3">'ONFACE LO'!$A$1:$O$116</definedName>
    <definedName name="_xlnm.Print_Area" localSheetId="2">'ONFACE LPE'!$A$1:$F$92</definedName>
    <definedName name="_xlnm.Print_Area" localSheetId="4">'ONFACE LRA'!$A$1:$I$112</definedName>
    <definedName name="_xlnm.Print_Area" localSheetId="1">'ONFACE NERACA '!$A$1:$J$155</definedName>
    <definedName name="_xlnm.Print_Area" localSheetId="11">PERSEDIAAN!$A$1:$G$1438</definedName>
    <definedName name="_xlnm.Print_Area">#REF!</definedName>
    <definedName name="_xlnm.Print_Titles" localSheetId="3">'ONFACE LO'!$12:$13</definedName>
    <definedName name="_xlnm.Print_Titles" localSheetId="4">'ONFACE LRA'!$13:$14</definedName>
    <definedName name="_xlnm.Print_Titles" localSheetId="1">'ONFACE NERACA '!$13:$13</definedName>
    <definedName name="_xlnm.Print_Titles" localSheetId="11">PERSEDIAAN!$5:$7</definedName>
    <definedName name="Rekening">[11]Rekening!$A$1:$B$39</definedName>
    <definedName name="SEKRETARIAT_DPRD" localSheetId="8">#REF!</definedName>
    <definedName name="SEKRETARIAT_DPRD" localSheetId="7">#REF!</definedName>
    <definedName name="SEKRETARIAT_DPRD" localSheetId="9">#REF!</definedName>
    <definedName name="SEKRETARIAT_DPRD" localSheetId="3">#REF!</definedName>
    <definedName name="SEKRETARIAT_DPRD" localSheetId="2">#REF!</definedName>
    <definedName name="SEKRETARIAT_DPRD" localSheetId="4">#REF!</definedName>
    <definedName name="SEKRETARIAT_DPRD">#REF!</definedName>
    <definedName name="SK" localSheetId="8">#REF!</definedName>
    <definedName name="SK" localSheetId="7">#REF!</definedName>
    <definedName name="SK" localSheetId="4">#REF!</definedName>
    <definedName name="SK">#REF!</definedName>
    <definedName name="SKPD" localSheetId="8">#REF!</definedName>
    <definedName name="SKPD" localSheetId="7">#REF!</definedName>
    <definedName name="SKPD" localSheetId="2">#REF!</definedName>
    <definedName name="SKPD" localSheetId="4">#REF!</definedName>
    <definedName name="SKPD">#REF!</definedName>
    <definedName name="SKPD_JTGPROV" localSheetId="8">#REF!</definedName>
    <definedName name="SKPD_JTGPROV" localSheetId="7">#REF!</definedName>
    <definedName name="SKPD_JTGPROV" localSheetId="2">#REF!</definedName>
    <definedName name="SKPD_JTGPROV" localSheetId="4">#REF!</definedName>
    <definedName name="SKPD_JTGPROV">#REF!</definedName>
    <definedName name="SO" localSheetId="8">#REF!</definedName>
    <definedName name="SO" localSheetId="7">#REF!</definedName>
    <definedName name="SO" localSheetId="4">#REF!</definedName>
    <definedName name="SO">#REF!</definedName>
    <definedName name="sssss" localSheetId="3">[12]DIKBUDPAR!$J$5</definedName>
    <definedName name="sssss" localSheetId="4">[12]DIKBUDPAR!$J$5</definedName>
    <definedName name="sssss">[13]DIKBUDPAR!$J$5</definedName>
  </definedNames>
  <calcPr calcId="162913"/>
</workbook>
</file>

<file path=xl/calcChain.xml><?xml version="1.0" encoding="utf-8"?>
<calcChain xmlns="http://schemas.openxmlformats.org/spreadsheetml/2006/main">
  <c r="G413" i="4" l="1"/>
  <c r="F101" i="14"/>
  <c r="H17" i="4" l="1"/>
  <c r="G317" i="4" l="1"/>
  <c r="H317" i="4"/>
  <c r="AS74" i="7" l="1"/>
  <c r="AR74" i="7"/>
  <c r="AS71" i="7"/>
  <c r="AR71" i="7"/>
  <c r="AR12" i="7"/>
  <c r="AS12" i="7"/>
  <c r="AR14" i="7"/>
  <c r="AS14" i="7"/>
  <c r="AR15" i="7"/>
  <c r="AS15" i="7"/>
  <c r="AR16" i="7"/>
  <c r="AS16" i="7"/>
  <c r="AR17" i="7"/>
  <c r="AS17" i="7"/>
  <c r="AR18" i="7"/>
  <c r="AS18" i="7"/>
  <c r="AR19" i="7"/>
  <c r="AS19" i="7"/>
  <c r="AR20" i="7"/>
  <c r="AS20" i="7"/>
  <c r="AR21" i="7"/>
  <c r="AS21" i="7"/>
  <c r="AR22" i="7"/>
  <c r="AS22" i="7"/>
  <c r="AR23" i="7"/>
  <c r="AS23" i="7"/>
  <c r="AR24" i="7"/>
  <c r="AS24" i="7"/>
  <c r="AR25" i="7"/>
  <c r="AS25" i="7"/>
  <c r="AR26" i="7"/>
  <c r="AS26" i="7"/>
  <c r="AR27" i="7"/>
  <c r="AS27" i="7"/>
  <c r="AR28" i="7"/>
  <c r="AS28" i="7"/>
  <c r="AR29" i="7"/>
  <c r="AS29" i="7"/>
  <c r="AR30" i="7"/>
  <c r="AS30" i="7"/>
  <c r="AR31" i="7"/>
  <c r="AS31" i="7"/>
  <c r="AR32" i="7"/>
  <c r="AS32" i="7"/>
  <c r="AR33" i="7"/>
  <c r="AS33" i="7"/>
  <c r="AR35" i="7"/>
  <c r="AS35" i="7"/>
  <c r="AR36" i="7"/>
  <c r="AS36" i="7"/>
  <c r="AR37" i="7"/>
  <c r="AS37" i="7"/>
  <c r="AR38" i="7"/>
  <c r="AS38" i="7"/>
  <c r="AR39" i="7"/>
  <c r="AS39" i="7"/>
  <c r="AR41" i="7"/>
  <c r="AS41" i="7"/>
  <c r="AR42" i="7"/>
  <c r="AS42" i="7"/>
  <c r="AR43" i="7"/>
  <c r="AS43" i="7"/>
  <c r="AR44" i="7"/>
  <c r="AS44" i="7"/>
  <c r="AR45" i="7"/>
  <c r="AS45" i="7"/>
  <c r="AR47" i="7"/>
  <c r="AS47" i="7"/>
  <c r="AR48" i="7"/>
  <c r="AS48" i="7"/>
  <c r="AR49" i="7"/>
  <c r="AS49" i="7"/>
  <c r="AR50" i="7"/>
  <c r="AS50" i="7"/>
  <c r="AR51" i="7"/>
  <c r="AS51" i="7"/>
  <c r="AR52" i="7"/>
  <c r="AS52" i="7"/>
  <c r="AR53" i="7"/>
  <c r="AS53" i="7"/>
  <c r="AR54" i="7"/>
  <c r="AS54" i="7"/>
  <c r="AR56" i="7"/>
  <c r="AS56" i="7"/>
  <c r="AS11" i="7"/>
  <c r="AR11" i="7"/>
  <c r="Y1306" i="4" l="1"/>
  <c r="Y1307" i="4"/>
  <c r="Y1308" i="4"/>
  <c r="Y1445" i="4"/>
  <c r="Y1446" i="4"/>
  <c r="Y1482" i="4"/>
  <c r="Y1483" i="4"/>
  <c r="Y1486" i="4"/>
  <c r="Y1492" i="4"/>
  <c r="Y1494" i="4"/>
  <c r="Y1495" i="4"/>
  <c r="Y1496" i="4"/>
  <c r="Y1500" i="4"/>
  <c r="Y1501" i="4"/>
  <c r="Y1502" i="4"/>
  <c r="Y1503" i="4"/>
  <c r="Y1504" i="4"/>
  <c r="Y1505" i="4"/>
  <c r="Y1506" i="4"/>
  <c r="Y1507" i="4"/>
  <c r="Y1518" i="4"/>
  <c r="Y1551" i="4"/>
  <c r="Y1552" i="4"/>
  <c r="Y1554" i="4"/>
  <c r="Y1555" i="4"/>
  <c r="Y1556" i="4"/>
  <c r="Y1615" i="4"/>
  <c r="Y1616" i="4"/>
  <c r="Y1617" i="4"/>
  <c r="Y1647" i="4"/>
  <c r="Y1696" i="4"/>
  <c r="Y1697" i="4"/>
  <c r="Y1698" i="4"/>
  <c r="Y1699" i="4"/>
  <c r="Y1766" i="4"/>
  <c r="Y1767" i="4"/>
  <c r="Y1768" i="4"/>
  <c r="Y1769" i="4"/>
  <c r="Y1770" i="4"/>
  <c r="Y1771" i="4"/>
  <c r="Y1772" i="4"/>
  <c r="Y1773" i="4"/>
  <c r="Y1774" i="4"/>
  <c r="Y1775" i="4"/>
  <c r="Y1776" i="4"/>
  <c r="Y1777" i="4"/>
  <c r="Y1778" i="4"/>
  <c r="Y1779" i="4"/>
  <c r="Y1780" i="4"/>
  <c r="Y1781" i="4"/>
  <c r="Y1782" i="4"/>
  <c r="Y1783" i="4"/>
  <c r="Y1784" i="4"/>
  <c r="Y1786" i="4"/>
  <c r="Y1787" i="4"/>
  <c r="Y1788" i="4"/>
  <c r="Y1789" i="4"/>
  <c r="Y1791" i="4"/>
  <c r="Y1792" i="4"/>
  <c r="Y1793" i="4"/>
  <c r="Y1794" i="4"/>
  <c r="Y1796" i="4"/>
  <c r="Y1798" i="4"/>
  <c r="Y1800" i="4"/>
  <c r="Y1802" i="4"/>
  <c r="Y1814" i="4"/>
  <c r="Y1833" i="4"/>
  <c r="Y1835" i="4"/>
  <c r="Y1836" i="4"/>
  <c r="Y1849" i="4"/>
  <c r="Y1949" i="4"/>
  <c r="Y1951" i="4"/>
  <c r="Y1953" i="4"/>
  <c r="Y1954" i="4"/>
  <c r="Y1958" i="4"/>
  <c r="Y1959" i="4"/>
  <c r="Y1960" i="4"/>
  <c r="Y1961" i="4"/>
  <c r="Y1962" i="4"/>
  <c r="Y1963" i="4"/>
  <c r="Y1966" i="4"/>
  <c r="Y1967" i="4"/>
  <c r="Y1971" i="4"/>
  <c r="Y1972" i="4"/>
  <c r="Y1973" i="4"/>
  <c r="Y1974" i="4"/>
  <c r="Y1975" i="4"/>
  <c r="Y1976" i="4"/>
  <c r="Y1979" i="4"/>
  <c r="Y1980" i="4"/>
  <c r="Y1982" i="4"/>
  <c r="Y1984" i="4"/>
  <c r="Y1985" i="4"/>
  <c r="Y1989" i="4"/>
  <c r="Y1993" i="4"/>
  <c r="Y1995" i="4"/>
  <c r="Y1305" i="4"/>
  <c r="H81" i="4" l="1"/>
  <c r="Y6" i="4" l="1"/>
  <c r="Y9" i="4"/>
  <c r="Y11" i="4"/>
  <c r="Y13" i="4"/>
  <c r="Y15" i="4"/>
  <c r="Y17" i="4"/>
  <c r="Y19" i="4"/>
  <c r="Y20" i="4"/>
  <c r="Y23" i="4"/>
  <c r="Y26" i="4"/>
  <c r="Y27" i="4"/>
  <c r="Y28" i="4"/>
  <c r="Y29" i="4"/>
  <c r="Y30" i="4"/>
  <c r="Y33" i="4"/>
  <c r="Y36" i="4"/>
  <c r="Y37" i="4"/>
  <c r="Y38" i="4"/>
  <c r="Y39" i="4"/>
  <c r="Y42" i="4"/>
  <c r="Y45" i="4"/>
  <c r="Y46" i="4"/>
  <c r="Y47" i="4"/>
  <c r="Y48" i="4"/>
  <c r="Y49" i="4"/>
  <c r="Y52" i="4"/>
  <c r="Y55" i="4"/>
  <c r="Y58" i="4"/>
  <c r="Y61" i="4"/>
  <c r="Y62" i="4"/>
  <c r="Y63" i="4"/>
  <c r="Y64" i="4"/>
  <c r="Y67" i="4"/>
  <c r="Y71" i="4"/>
  <c r="Y73" i="4"/>
  <c r="Y74" i="4"/>
  <c r="Y75" i="4"/>
  <c r="Y76" i="4"/>
  <c r="Y77" i="4"/>
  <c r="Y78" i="4"/>
  <c r="Y81" i="4"/>
  <c r="Y82" i="4"/>
  <c r="Y83" i="4"/>
  <c r="Y84" i="4"/>
  <c r="Y85" i="4"/>
  <c r="Y86" i="4"/>
  <c r="Y87" i="4"/>
  <c r="Y88" i="4"/>
  <c r="Y89" i="4"/>
  <c r="Y90" i="4"/>
  <c r="Y91" i="4"/>
  <c r="Y92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5" i="4"/>
  <c r="Y127" i="4"/>
  <c r="Y128" i="4"/>
  <c r="Y129" i="4"/>
  <c r="Y130" i="4"/>
  <c r="Y132" i="4"/>
  <c r="Y133" i="4"/>
  <c r="Y135" i="4"/>
  <c r="Y136" i="4"/>
  <c r="Y137" i="4"/>
  <c r="Y138" i="4"/>
  <c r="Y139" i="4"/>
  <c r="Y141" i="4"/>
  <c r="Y144" i="4"/>
  <c r="Y145" i="4"/>
  <c r="Y146" i="4"/>
  <c r="Y149" i="4"/>
  <c r="Y152" i="4"/>
  <c r="Y156" i="4"/>
  <c r="Y157" i="4"/>
  <c r="Y159" i="4"/>
  <c r="Y160" i="4"/>
  <c r="Y163" i="4"/>
  <c r="Y164" i="4"/>
  <c r="Y165" i="4"/>
  <c r="Y168" i="4"/>
  <c r="Y169" i="4"/>
  <c r="Y170" i="4"/>
  <c r="Y172" i="4"/>
  <c r="Y173" i="4"/>
  <c r="Y174" i="4"/>
  <c r="Y175" i="4"/>
  <c r="Y176" i="4"/>
  <c r="Y178" i="4"/>
  <c r="Y179" i="4"/>
  <c r="Y180" i="4"/>
  <c r="Y182" i="4"/>
  <c r="Y184" i="4"/>
  <c r="Y185" i="4"/>
  <c r="Y186" i="4"/>
  <c r="Y188" i="4"/>
  <c r="Y189" i="4"/>
  <c r="Y190" i="4"/>
  <c r="Y191" i="4"/>
  <c r="Y193" i="4"/>
  <c r="Y194" i="4"/>
  <c r="Y196" i="4"/>
  <c r="Y197" i="4"/>
  <c r="Y198" i="4"/>
  <c r="Y199" i="4"/>
  <c r="Y200" i="4"/>
  <c r="Y201" i="4"/>
  <c r="Y202" i="4"/>
  <c r="Y203" i="4"/>
  <c r="Y204" i="4"/>
  <c r="Y206" i="4"/>
  <c r="Y207" i="4"/>
  <c r="Y208" i="4"/>
  <c r="Y209" i="4"/>
  <c r="Y211" i="4"/>
  <c r="Y212" i="4"/>
  <c r="Y214" i="4"/>
  <c r="Y215" i="4"/>
  <c r="Y217" i="4"/>
  <c r="Y218" i="4"/>
  <c r="Y220" i="4"/>
  <c r="Y221" i="4"/>
  <c r="Y222" i="4"/>
  <c r="Y224" i="4"/>
  <c r="Y225" i="4"/>
  <c r="Y227" i="4"/>
  <c r="Y228" i="4"/>
  <c r="Y229" i="4"/>
  <c r="Y230" i="4"/>
  <c r="Y232" i="4"/>
  <c r="Y234" i="4"/>
  <c r="Y236" i="4"/>
  <c r="Y237" i="4"/>
  <c r="Y238" i="4"/>
  <c r="Y240" i="4"/>
  <c r="Y243" i="4"/>
  <c r="Y244" i="4"/>
  <c r="Y246" i="4"/>
  <c r="Y248" i="4"/>
  <c r="Y250" i="4"/>
  <c r="Y253" i="4"/>
  <c r="Y254" i="4"/>
  <c r="Y256" i="4"/>
  <c r="Y257" i="4"/>
  <c r="Y258" i="4"/>
  <c r="Y259" i="4"/>
  <c r="Y260" i="4"/>
  <c r="Y261" i="4"/>
  <c r="Y262" i="4"/>
  <c r="Y264" i="4"/>
  <c r="Y265" i="4"/>
  <c r="Y266" i="4"/>
  <c r="Y267" i="4"/>
  <c r="Y268" i="4"/>
  <c r="Y269" i="4"/>
  <c r="Y270" i="4"/>
  <c r="Y271" i="4"/>
  <c r="Y272" i="4"/>
  <c r="Y273" i="4"/>
  <c r="Y275" i="4"/>
  <c r="Y276" i="4"/>
  <c r="Y277" i="4"/>
  <c r="Y278" i="4"/>
  <c r="Y281" i="4"/>
  <c r="Y282" i="4"/>
  <c r="Y283" i="4"/>
  <c r="Y284" i="4"/>
  <c r="Y285" i="4"/>
  <c r="Y286" i="4"/>
  <c r="Y287" i="4"/>
  <c r="Y289" i="4"/>
  <c r="Y290" i="4"/>
  <c r="Y291" i="4"/>
  <c r="Y293" i="4"/>
  <c r="Y294" i="4"/>
  <c r="Y295" i="4"/>
  <c r="Y297" i="4"/>
  <c r="Y298" i="4"/>
  <c r="Y299" i="4"/>
  <c r="Y300" i="4"/>
  <c r="Y301" i="4"/>
  <c r="Y302" i="4"/>
  <c r="Y303" i="4"/>
  <c r="Y304" i="4"/>
  <c r="Y305" i="4"/>
  <c r="Y306" i="4"/>
  <c r="Y308" i="4"/>
  <c r="Y310" i="4"/>
  <c r="Y312" i="4"/>
  <c r="Y315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8" i="4"/>
  <c r="Y339" i="4"/>
  <c r="Y340" i="4"/>
  <c r="Y341" i="4"/>
  <c r="Y343" i="4"/>
  <c r="Y344" i="4"/>
  <c r="Y345" i="4"/>
  <c r="Y346" i="4"/>
  <c r="Y348" i="4"/>
  <c r="Y350" i="4"/>
  <c r="Y351" i="4"/>
  <c r="Y354" i="4"/>
  <c r="Y356" i="4"/>
  <c r="Y357" i="4"/>
  <c r="Y360" i="4"/>
  <c r="Y363" i="4"/>
  <c r="Y365" i="4"/>
  <c r="Y368" i="4"/>
  <c r="Y370" i="4"/>
  <c r="Y374" i="4"/>
  <c r="Y376" i="4"/>
  <c r="Y379" i="4"/>
  <c r="Y381" i="4"/>
  <c r="Y382" i="4"/>
  <c r="Y383" i="4"/>
  <c r="Y386" i="4"/>
  <c r="Y389" i="4"/>
  <c r="Y391" i="4"/>
  <c r="Y394" i="4"/>
  <c r="Y395" i="4"/>
  <c r="Y397" i="4"/>
  <c r="Y398" i="4"/>
  <c r="Y399" i="4"/>
  <c r="Y401" i="4"/>
  <c r="Y403" i="4"/>
  <c r="Y404" i="4"/>
  <c r="Y408" i="4"/>
  <c r="Y410" i="4"/>
  <c r="Y412" i="4"/>
  <c r="Y413" i="4"/>
  <c r="Y414" i="4"/>
  <c r="Y5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8" i="4"/>
  <c r="R339" i="4"/>
  <c r="R340" i="4"/>
  <c r="R341" i="4"/>
  <c r="R343" i="4"/>
  <c r="R344" i="4"/>
  <c r="R345" i="4"/>
  <c r="R346" i="4"/>
  <c r="R348" i="4"/>
  <c r="I137" i="12" l="1"/>
  <c r="H93" i="12"/>
  <c r="K93" i="12" s="1"/>
  <c r="L93" i="12" s="1"/>
  <c r="I92" i="12"/>
  <c r="H92" i="12" l="1"/>
  <c r="K92" i="12" s="1"/>
  <c r="L92" i="12" s="1"/>
  <c r="F48" i="11" l="1"/>
  <c r="O48" i="9" l="1"/>
  <c r="L48" i="9"/>
  <c r="K48" i="9"/>
  <c r="J48" i="9"/>
  <c r="H48" i="9"/>
  <c r="G48" i="9"/>
  <c r="D48" i="9"/>
  <c r="C48" i="9"/>
  <c r="I46" i="9"/>
  <c r="I48" i="9" s="1"/>
  <c r="F46" i="9"/>
  <c r="B41" i="9"/>
  <c r="A41" i="9"/>
  <c r="O37" i="9"/>
  <c r="L37" i="9"/>
  <c r="K37" i="9"/>
  <c r="J37" i="9"/>
  <c r="H37" i="9"/>
  <c r="G37" i="9"/>
  <c r="E37" i="9"/>
  <c r="D37" i="9"/>
  <c r="C37" i="9"/>
  <c r="I36" i="9"/>
  <c r="M36" i="9" s="1"/>
  <c r="P36" i="9" s="1"/>
  <c r="M35" i="9"/>
  <c r="P35" i="9" s="1"/>
  <c r="I35" i="9"/>
  <c r="F35" i="9"/>
  <c r="I34" i="9"/>
  <c r="M34" i="9" s="1"/>
  <c r="F34" i="9"/>
  <c r="I33" i="9"/>
  <c r="M33" i="9" s="1"/>
  <c r="F33" i="9"/>
  <c r="I32" i="9"/>
  <c r="M32" i="9" s="1"/>
  <c r="N32" i="9" s="1"/>
  <c r="F32" i="9"/>
  <c r="I31" i="9"/>
  <c r="M31" i="9" s="1"/>
  <c r="P31" i="9" s="1"/>
  <c r="I30" i="9"/>
  <c r="M30" i="9" s="1"/>
  <c r="P30" i="9" s="1"/>
  <c r="I29" i="9"/>
  <c r="M29" i="9" s="1"/>
  <c r="F29" i="9"/>
  <c r="M28" i="9"/>
  <c r="N28" i="9" s="1"/>
  <c r="I28" i="9"/>
  <c r="F28" i="9"/>
  <c r="I27" i="9"/>
  <c r="M27" i="9" s="1"/>
  <c r="I26" i="9"/>
  <c r="M26" i="9" s="1"/>
  <c r="P26" i="9" s="1"/>
  <c r="I25" i="9"/>
  <c r="M25" i="9" s="1"/>
  <c r="P25" i="9" s="1"/>
  <c r="I24" i="9"/>
  <c r="M24" i="9" s="1"/>
  <c r="P24" i="9" s="1"/>
  <c r="I23" i="9"/>
  <c r="M23" i="9" s="1"/>
  <c r="P23" i="9" s="1"/>
  <c r="I22" i="9"/>
  <c r="M22" i="9" s="1"/>
  <c r="P22" i="9" s="1"/>
  <c r="I21" i="9"/>
  <c r="M21" i="9" s="1"/>
  <c r="P21" i="9" s="1"/>
  <c r="I20" i="9"/>
  <c r="M20" i="9" s="1"/>
  <c r="P20" i="9" s="1"/>
  <c r="I19" i="9"/>
  <c r="M19" i="9" s="1"/>
  <c r="P19" i="9" s="1"/>
  <c r="M18" i="9"/>
  <c r="P18" i="9" s="1"/>
  <c r="I18" i="9"/>
  <c r="F18" i="9"/>
  <c r="I17" i="9"/>
  <c r="M17" i="9" s="1"/>
  <c r="F17" i="9"/>
  <c r="I16" i="9"/>
  <c r="M16" i="9" s="1"/>
  <c r="F16" i="9"/>
  <c r="I15" i="9"/>
  <c r="M15" i="9" s="1"/>
  <c r="N15" i="9" s="1"/>
  <c r="F15" i="9"/>
  <c r="I14" i="9"/>
  <c r="M14" i="9" s="1"/>
  <c r="F14" i="9"/>
  <c r="I13" i="9"/>
  <c r="M13" i="9" s="1"/>
  <c r="F13" i="9"/>
  <c r="I12" i="9"/>
  <c r="M12" i="9" s="1"/>
  <c r="F12" i="9"/>
  <c r="I11" i="9"/>
  <c r="M11" i="9" s="1"/>
  <c r="N11" i="9" s="1"/>
  <c r="F11" i="9"/>
  <c r="I10" i="9"/>
  <c r="M10" i="9" s="1"/>
  <c r="N10" i="9" s="1"/>
  <c r="F10" i="9"/>
  <c r="I9" i="9"/>
  <c r="F9" i="9"/>
  <c r="L1610" i="7"/>
  <c r="L1496" i="7"/>
  <c r="V76" i="7"/>
  <c r="V78" i="7" s="1"/>
  <c r="U76" i="7"/>
  <c r="U78" i="7" s="1"/>
  <c r="AJ74" i="7"/>
  <c r="AP74" i="7" s="1"/>
  <c r="AI74" i="7"/>
  <c r="AO74" i="7" s="1"/>
  <c r="AH73" i="7"/>
  <c r="AG73" i="7"/>
  <c r="AF73" i="7"/>
  <c r="AE73" i="7"/>
  <c r="AD73" i="7"/>
  <c r="AC73" i="7"/>
  <c r="AB73" i="7"/>
  <c r="AA73" i="7"/>
  <c r="Z73" i="7"/>
  <c r="Y73" i="7"/>
  <c r="X73" i="7"/>
  <c r="W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J71" i="7"/>
  <c r="AP71" i="7" s="1"/>
  <c r="AI71" i="7"/>
  <c r="AO71" i="7" s="1"/>
  <c r="AM70" i="7"/>
  <c r="AM76" i="7" s="1"/>
  <c r="AL70" i="7"/>
  <c r="AL76" i="7" s="1"/>
  <c r="AH70" i="7"/>
  <c r="AH76" i="7" s="1"/>
  <c r="AH78" i="7" s="1"/>
  <c r="AG70" i="7"/>
  <c r="AG76" i="7" s="1"/>
  <c r="AG78" i="7" s="1"/>
  <c r="AF70" i="7"/>
  <c r="AE70" i="7"/>
  <c r="AE76" i="7" s="1"/>
  <c r="AE78" i="7" s="1"/>
  <c r="AD70" i="7"/>
  <c r="AD76" i="7" s="1"/>
  <c r="AC70" i="7"/>
  <c r="AC76" i="7" s="1"/>
  <c r="AC78" i="7" s="1"/>
  <c r="AB70" i="7"/>
  <c r="AA70" i="7"/>
  <c r="Z70" i="7"/>
  <c r="Y70" i="7"/>
  <c r="Y76" i="7" s="1"/>
  <c r="Y78" i="7" s="1"/>
  <c r="X70" i="7"/>
  <c r="W70" i="7"/>
  <c r="T70" i="7"/>
  <c r="S70" i="7"/>
  <c r="S76" i="7" s="1"/>
  <c r="S78" i="7" s="1"/>
  <c r="R70" i="7"/>
  <c r="Q70" i="7"/>
  <c r="P70" i="7"/>
  <c r="P76" i="7" s="1"/>
  <c r="O70" i="7"/>
  <c r="O76" i="7" s="1"/>
  <c r="O78" i="7" s="1"/>
  <c r="N70" i="7"/>
  <c r="M70" i="7"/>
  <c r="L70" i="7"/>
  <c r="L76" i="7" s="1"/>
  <c r="L78" i="7" s="1"/>
  <c r="K70" i="7"/>
  <c r="K76" i="7"/>
  <c r="K78" i="7" s="1"/>
  <c r="J70" i="7"/>
  <c r="J76" i="7"/>
  <c r="J78" i="7" s="1"/>
  <c r="I70" i="7"/>
  <c r="H70" i="7"/>
  <c r="H76" i="7" s="1"/>
  <c r="H78" i="7" s="1"/>
  <c r="G70" i="7"/>
  <c r="G76" i="7" s="1"/>
  <c r="G78" i="7" s="1"/>
  <c r="F70" i="7"/>
  <c r="E70" i="7"/>
  <c r="D70" i="7"/>
  <c r="D76" i="7" s="1"/>
  <c r="D78" i="7" s="1"/>
  <c r="C70" i="7"/>
  <c r="C76" i="7" s="1"/>
  <c r="C78" i="7" s="1"/>
  <c r="AV56" i="7"/>
  <c r="AP56" i="7"/>
  <c r="AO56" i="7"/>
  <c r="AM55" i="7"/>
  <c r="AL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AS55" i="7" s="1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AR55" i="7" s="1"/>
  <c r="E55" i="7"/>
  <c r="D55" i="7"/>
  <c r="C55" i="7"/>
  <c r="AV53" i="7"/>
  <c r="AV52" i="7"/>
  <c r="AV51" i="7"/>
  <c r="AV50" i="7"/>
  <c r="AV49" i="7"/>
  <c r="AP49" i="7"/>
  <c r="AO49" i="7"/>
  <c r="AV48" i="7"/>
  <c r="AP48" i="7"/>
  <c r="AO48" i="7"/>
  <c r="AV47" i="7"/>
  <c r="AP47" i="7"/>
  <c r="AO47" i="7"/>
  <c r="AM46" i="7"/>
  <c r="AL46" i="7"/>
  <c r="AJ46" i="7"/>
  <c r="AP46" i="7" s="1"/>
  <c r="AI46" i="7"/>
  <c r="AH46" i="7"/>
  <c r="AG46" i="7"/>
  <c r="AF46" i="7"/>
  <c r="AE46" i="7"/>
  <c r="AD46" i="7"/>
  <c r="AC46" i="7"/>
  <c r="AB46" i="7"/>
  <c r="AA46" i="7"/>
  <c r="Z46" i="7"/>
  <c r="Y46" i="7"/>
  <c r="X46" i="7"/>
  <c r="AS46" i="7" s="1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AR46" i="7" s="1"/>
  <c r="E46" i="7"/>
  <c r="D46" i="7"/>
  <c r="C46" i="7"/>
  <c r="AV44" i="7"/>
  <c r="AP44" i="7"/>
  <c r="AO44" i="7"/>
  <c r="AV43" i="7"/>
  <c r="AP43" i="7"/>
  <c r="AO43" i="7"/>
  <c r="AV42" i="7"/>
  <c r="AP42" i="7"/>
  <c r="AO42" i="7"/>
  <c r="AV41" i="7"/>
  <c r="AP41" i="7"/>
  <c r="AO41" i="7"/>
  <c r="AM40" i="7"/>
  <c r="AL40" i="7"/>
  <c r="AJ40" i="7"/>
  <c r="AI40" i="7"/>
  <c r="AO40" i="7"/>
  <c r="AH40" i="7"/>
  <c r="AG40" i="7"/>
  <c r="AF40" i="7"/>
  <c r="AE40" i="7"/>
  <c r="AD40" i="7"/>
  <c r="AC40" i="7"/>
  <c r="AB40" i="7"/>
  <c r="AA40" i="7"/>
  <c r="Z40" i="7"/>
  <c r="Y40" i="7"/>
  <c r="X40" i="7"/>
  <c r="AS40" i="7" s="1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AR40" i="7" s="1"/>
  <c r="E40" i="7"/>
  <c r="D40" i="7"/>
  <c r="C40" i="7"/>
  <c r="AV38" i="7"/>
  <c r="AV37" i="7"/>
  <c r="AV36" i="7"/>
  <c r="AP36" i="7"/>
  <c r="AO36" i="7"/>
  <c r="AV35" i="7"/>
  <c r="AP35" i="7"/>
  <c r="AO35" i="7"/>
  <c r="AM34" i="7"/>
  <c r="AL34" i="7"/>
  <c r="AJ34" i="7"/>
  <c r="AI34" i="7"/>
  <c r="AO34" i="7" s="1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AR34" i="7" s="1"/>
  <c r="E34" i="7"/>
  <c r="D34" i="7"/>
  <c r="C34" i="7"/>
  <c r="AV32" i="7"/>
  <c r="AV31" i="7"/>
  <c r="AV30" i="7"/>
  <c r="AV29" i="7"/>
  <c r="AV28" i="7"/>
  <c r="AV27" i="7"/>
  <c r="AV26" i="7"/>
  <c r="AV25" i="7"/>
  <c r="AV24" i="7"/>
  <c r="AV23" i="7"/>
  <c r="AV22" i="7"/>
  <c r="AP22" i="7"/>
  <c r="AO22" i="7"/>
  <c r="AV21" i="7"/>
  <c r="AP21" i="7"/>
  <c r="AO21" i="7"/>
  <c r="AV20" i="7"/>
  <c r="AP20" i="7"/>
  <c r="AO20" i="7"/>
  <c r="AV19" i="7"/>
  <c r="AP19" i="7"/>
  <c r="AO19" i="7"/>
  <c r="AV18" i="7"/>
  <c r="AP18" i="7"/>
  <c r="AO18" i="7"/>
  <c r="AV17" i="7"/>
  <c r="AP17" i="7"/>
  <c r="AO17" i="7"/>
  <c r="AV16" i="7"/>
  <c r="AP16" i="7"/>
  <c r="AO16" i="7"/>
  <c r="AV15" i="7"/>
  <c r="AP15" i="7"/>
  <c r="AO15" i="7"/>
  <c r="AV14" i="7"/>
  <c r="AP14" i="7"/>
  <c r="AO14" i="7"/>
  <c r="AM13" i="7"/>
  <c r="AL13" i="7"/>
  <c r="AJ13" i="7"/>
  <c r="AI13" i="7"/>
  <c r="AO13" i="7" s="1"/>
  <c r="AH13" i="7"/>
  <c r="AG13" i="7"/>
  <c r="AF13" i="7"/>
  <c r="AE13" i="7"/>
  <c r="AD13" i="7"/>
  <c r="AC13" i="7"/>
  <c r="AB13" i="7"/>
  <c r="AA13" i="7"/>
  <c r="Z13" i="7"/>
  <c r="Y13" i="7"/>
  <c r="X13" i="7"/>
  <c r="AS13" i="7" s="1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AR13" i="7" s="1"/>
  <c r="AR58" i="7" s="1"/>
  <c r="AR76" i="7" s="1"/>
  <c r="E13" i="7"/>
  <c r="D13" i="7"/>
  <c r="C13" i="7"/>
  <c r="AV11" i="7"/>
  <c r="AP11" i="7"/>
  <c r="AO11" i="7"/>
  <c r="AM10" i="7"/>
  <c r="AL10" i="7"/>
  <c r="AJ10" i="7"/>
  <c r="AI10" i="7"/>
  <c r="AO10" i="7" s="1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F1425" i="16"/>
  <c r="F1424" i="16"/>
  <c r="F1422" i="16"/>
  <c r="F1421" i="16"/>
  <c r="F1420" i="16"/>
  <c r="F1419" i="16"/>
  <c r="F1418" i="16"/>
  <c r="F1417" i="16"/>
  <c r="F1416" i="16"/>
  <c r="F1415" i="16"/>
  <c r="F1414" i="16"/>
  <c r="F1413" i="16"/>
  <c r="F1412" i="16"/>
  <c r="F1411" i="16"/>
  <c r="F1410" i="16"/>
  <c r="F1409" i="16"/>
  <c r="F1408" i="16"/>
  <c r="F1407" i="16"/>
  <c r="F1406" i="16"/>
  <c r="F1405" i="16"/>
  <c r="F1404" i="16"/>
  <c r="F1403" i="16"/>
  <c r="F1402" i="16"/>
  <c r="F1401" i="16"/>
  <c r="F1399" i="16"/>
  <c r="F1398" i="16"/>
  <c r="F1397" i="16"/>
  <c r="F1396" i="16"/>
  <c r="F1395" i="16"/>
  <c r="F1394" i="16"/>
  <c r="F1393" i="16"/>
  <c r="F1392" i="16"/>
  <c r="F1391" i="16"/>
  <c r="F1390" i="16"/>
  <c r="F1389" i="16"/>
  <c r="F1388" i="16"/>
  <c r="F1387" i="16"/>
  <c r="F1386" i="16"/>
  <c r="F1385" i="16"/>
  <c r="F1384" i="16"/>
  <c r="F1383" i="16"/>
  <c r="F1382" i="16"/>
  <c r="F1381" i="16"/>
  <c r="F1380" i="16"/>
  <c r="F1379" i="16"/>
  <c r="F1378" i="16"/>
  <c r="F1377" i="16"/>
  <c r="F1376" i="16"/>
  <c r="F1375" i="16"/>
  <c r="F1374" i="16"/>
  <c r="F1373" i="16"/>
  <c r="F1372" i="16"/>
  <c r="F1371" i="16"/>
  <c r="F1370" i="16"/>
  <c r="F1369" i="16"/>
  <c r="F1368" i="16"/>
  <c r="F1367" i="16"/>
  <c r="F1366" i="16"/>
  <c r="F1365" i="16"/>
  <c r="F1364" i="16"/>
  <c r="F1363" i="16"/>
  <c r="F1362" i="16"/>
  <c r="F1361" i="16"/>
  <c r="F1360" i="16"/>
  <c r="F1359" i="16"/>
  <c r="F1358" i="16"/>
  <c r="F1357" i="16"/>
  <c r="F1356" i="16"/>
  <c r="F1355" i="16"/>
  <c r="F1354" i="16"/>
  <c r="F1353" i="16"/>
  <c r="F1352" i="16"/>
  <c r="F1351" i="16"/>
  <c r="F1350" i="16"/>
  <c r="F1349" i="16"/>
  <c r="F1348" i="16"/>
  <c r="F1347" i="16"/>
  <c r="F1346" i="16"/>
  <c r="F1345" i="16"/>
  <c r="F1344" i="16"/>
  <c r="F1343" i="16"/>
  <c r="F1342" i="16"/>
  <c r="F1341" i="16"/>
  <c r="F1340" i="16"/>
  <c r="F1339" i="16"/>
  <c r="F1338" i="16"/>
  <c r="F1337" i="16"/>
  <c r="F1336" i="16"/>
  <c r="F1335" i="16"/>
  <c r="F1334" i="16"/>
  <c r="F1333" i="16"/>
  <c r="F1332" i="16"/>
  <c r="F1331" i="16"/>
  <c r="F1330" i="16"/>
  <c r="F1329" i="16"/>
  <c r="F1328" i="16"/>
  <c r="F1327" i="16"/>
  <c r="F1326" i="16"/>
  <c r="F1325" i="16"/>
  <c r="F1324" i="16"/>
  <c r="F1323" i="16"/>
  <c r="F1322" i="16"/>
  <c r="F1321" i="16"/>
  <c r="F1320" i="16"/>
  <c r="F1319" i="16"/>
  <c r="F1318" i="16"/>
  <c r="F1317" i="16"/>
  <c r="F1316" i="16"/>
  <c r="F1315" i="16"/>
  <c r="F1314" i="16"/>
  <c r="F1313" i="16"/>
  <c r="F1312" i="16"/>
  <c r="F1311" i="16"/>
  <c r="F1310" i="16"/>
  <c r="F1309" i="16"/>
  <c r="F1308" i="16"/>
  <c r="F1307" i="16"/>
  <c r="F1306" i="16"/>
  <c r="F1305" i="16"/>
  <c r="F1304" i="16"/>
  <c r="F1303" i="16"/>
  <c r="F1302" i="16"/>
  <c r="F1301" i="16"/>
  <c r="F1300" i="16"/>
  <c r="F1299" i="16"/>
  <c r="F1298" i="16"/>
  <c r="F1297" i="16"/>
  <c r="F1296" i="16"/>
  <c r="F1295" i="16"/>
  <c r="F1294" i="16"/>
  <c r="F1293" i="16"/>
  <c r="F1292" i="16"/>
  <c r="F1291" i="16"/>
  <c r="F1290" i="16"/>
  <c r="F1289" i="16"/>
  <c r="F1288" i="16"/>
  <c r="F1287" i="16"/>
  <c r="F1286" i="16"/>
  <c r="F1285" i="16"/>
  <c r="F1284" i="16"/>
  <c r="F1283" i="16"/>
  <c r="F1282" i="16"/>
  <c r="F1281" i="16"/>
  <c r="F1280" i="16"/>
  <c r="F1279" i="16"/>
  <c r="F1278" i="16"/>
  <c r="F1277" i="16"/>
  <c r="F1276" i="16"/>
  <c r="F1275" i="16"/>
  <c r="F1274" i="16"/>
  <c r="F1273" i="16"/>
  <c r="F1272" i="16"/>
  <c r="F1271" i="16"/>
  <c r="F1270" i="16"/>
  <c r="F1269" i="16"/>
  <c r="F1268" i="16"/>
  <c r="F1267" i="16"/>
  <c r="F1266" i="16"/>
  <c r="F1265" i="16"/>
  <c r="F1264" i="16"/>
  <c r="F1263" i="16"/>
  <c r="F1262" i="16"/>
  <c r="F1261" i="16"/>
  <c r="F1259" i="16"/>
  <c r="F1258" i="16"/>
  <c r="F1257" i="16"/>
  <c r="F1256" i="16"/>
  <c r="F1255" i="16"/>
  <c r="F1254" i="16"/>
  <c r="F1253" i="16"/>
  <c r="F1252" i="16"/>
  <c r="F1251" i="16"/>
  <c r="F1250" i="16"/>
  <c r="F1249" i="16"/>
  <c r="F1246" i="16"/>
  <c r="F1245" i="16"/>
  <c r="F1244" i="16"/>
  <c r="F1243" i="16"/>
  <c r="F1242" i="16"/>
  <c r="F1241" i="16"/>
  <c r="F1240" i="16"/>
  <c r="F1239" i="16"/>
  <c r="F1238" i="16"/>
  <c r="F1229" i="16"/>
  <c r="F1228" i="16"/>
  <c r="F1227" i="16"/>
  <c r="F1226" i="16"/>
  <c r="F1225" i="16"/>
  <c r="F1224" i="16"/>
  <c r="F1223" i="16"/>
  <c r="F1222" i="16"/>
  <c r="F1221" i="16"/>
  <c r="F1220" i="16"/>
  <c r="F1219" i="16"/>
  <c r="F1218" i="16"/>
  <c r="F1217" i="16"/>
  <c r="F1216" i="16"/>
  <c r="F1215" i="16"/>
  <c r="F1214" i="16"/>
  <c r="F1213" i="16"/>
  <c r="F1212" i="16"/>
  <c r="F1211" i="16"/>
  <c r="F1210" i="16"/>
  <c r="F1209" i="16"/>
  <c r="F1208" i="16"/>
  <c r="F1207" i="16"/>
  <c r="F1206" i="16"/>
  <c r="F1205" i="16"/>
  <c r="F1204" i="16"/>
  <c r="F1203" i="16"/>
  <c r="F1202" i="16"/>
  <c r="F1201" i="16"/>
  <c r="F1200" i="16"/>
  <c r="F1199" i="16"/>
  <c r="F1198" i="16"/>
  <c r="F1197" i="16"/>
  <c r="F1196" i="16"/>
  <c r="F1195" i="16"/>
  <c r="F1194" i="16"/>
  <c r="F1193" i="16"/>
  <c r="F1192" i="16"/>
  <c r="F1191" i="16"/>
  <c r="F1190" i="16"/>
  <c r="F1189" i="16"/>
  <c r="F1188" i="16"/>
  <c r="F1187" i="16"/>
  <c r="F1186" i="16"/>
  <c r="F1185" i="16"/>
  <c r="F1184" i="16"/>
  <c r="F1183" i="16"/>
  <c r="F1182" i="16"/>
  <c r="F1181" i="16"/>
  <c r="F1180" i="16"/>
  <c r="F1179" i="16"/>
  <c r="F1178" i="16"/>
  <c r="F1177" i="16"/>
  <c r="F1176" i="16"/>
  <c r="F1175" i="16"/>
  <c r="F1174" i="16"/>
  <c r="F1173" i="16"/>
  <c r="F1172" i="16"/>
  <c r="F1171" i="16"/>
  <c r="F1170" i="16"/>
  <c r="F1169" i="16"/>
  <c r="F1168" i="16"/>
  <c r="F1167" i="16"/>
  <c r="F1166" i="16"/>
  <c r="F1165" i="16"/>
  <c r="F1164" i="16"/>
  <c r="F1163" i="16"/>
  <c r="F1162" i="16"/>
  <c r="F1161" i="16"/>
  <c r="F1160" i="16"/>
  <c r="F1159" i="16"/>
  <c r="F1158" i="16"/>
  <c r="F1157" i="16"/>
  <c r="F1156" i="16"/>
  <c r="F1155" i="16"/>
  <c r="F1154" i="16"/>
  <c r="F1153" i="16"/>
  <c r="F1152" i="16"/>
  <c r="F1151" i="16"/>
  <c r="F1150" i="16"/>
  <c r="F1149" i="16"/>
  <c r="F1148" i="16"/>
  <c r="F1147" i="16"/>
  <c r="F1146" i="16"/>
  <c r="F1145" i="16"/>
  <c r="F1144" i="16"/>
  <c r="F1143" i="16"/>
  <c r="F1142" i="16"/>
  <c r="F1141" i="16"/>
  <c r="F1140" i="16"/>
  <c r="F1139" i="16"/>
  <c r="F1138" i="16"/>
  <c r="F1137" i="16"/>
  <c r="F1136" i="16"/>
  <c r="F1135" i="16"/>
  <c r="F1134" i="16"/>
  <c r="F1133" i="16"/>
  <c r="F1132" i="16"/>
  <c r="F1131" i="16"/>
  <c r="F1130" i="16"/>
  <c r="F1129" i="16"/>
  <c r="F1128" i="16"/>
  <c r="F1127" i="16"/>
  <c r="F1126" i="16"/>
  <c r="F1125" i="16"/>
  <c r="F1124" i="16"/>
  <c r="F1123" i="16"/>
  <c r="F1122" i="16"/>
  <c r="F1121" i="16"/>
  <c r="F1120" i="16"/>
  <c r="F1119" i="16"/>
  <c r="F1118" i="16"/>
  <c r="F1117" i="16"/>
  <c r="F1116" i="16"/>
  <c r="F1115" i="16"/>
  <c r="F1114" i="16"/>
  <c r="F1113" i="16"/>
  <c r="F1112" i="16"/>
  <c r="F1111" i="16"/>
  <c r="F1110" i="16"/>
  <c r="F1109" i="16"/>
  <c r="F1108" i="16"/>
  <c r="F1107" i="16"/>
  <c r="F1106" i="16"/>
  <c r="F1105" i="16"/>
  <c r="F1104" i="16"/>
  <c r="F1103" i="16"/>
  <c r="F1102" i="16"/>
  <c r="F1101" i="16"/>
  <c r="F1100" i="16"/>
  <c r="F1099" i="16"/>
  <c r="F1098" i="16"/>
  <c r="F1097" i="16"/>
  <c r="F1096" i="16"/>
  <c r="F1095" i="16"/>
  <c r="F1094" i="16"/>
  <c r="F1093" i="16"/>
  <c r="F1092" i="16"/>
  <c r="F1091" i="16"/>
  <c r="F1090" i="16"/>
  <c r="F1089" i="16"/>
  <c r="F1088" i="16"/>
  <c r="F1087" i="16"/>
  <c r="F1086" i="16"/>
  <c r="F1085" i="16"/>
  <c r="F1084" i="16"/>
  <c r="F1083" i="16"/>
  <c r="F1082" i="16"/>
  <c r="F1081" i="16"/>
  <c r="F1080" i="16"/>
  <c r="F1079" i="16"/>
  <c r="F1078" i="16"/>
  <c r="F1077" i="16"/>
  <c r="F1076" i="16"/>
  <c r="F1075" i="16"/>
  <c r="F1074" i="16"/>
  <c r="F1073" i="16"/>
  <c r="F1072" i="16"/>
  <c r="F1071" i="16"/>
  <c r="F1070" i="16"/>
  <c r="F1069" i="16"/>
  <c r="F1068" i="16"/>
  <c r="F1067" i="16"/>
  <c r="F1066" i="16"/>
  <c r="F1065" i="16"/>
  <c r="F1064" i="16"/>
  <c r="F1063" i="16"/>
  <c r="F1062" i="16"/>
  <c r="F1061" i="16"/>
  <c r="F1060" i="16"/>
  <c r="F1059" i="16"/>
  <c r="F1058" i="16"/>
  <c r="F1057" i="16"/>
  <c r="F1056" i="16"/>
  <c r="F1055" i="16"/>
  <c r="F1054" i="16"/>
  <c r="F1053" i="16"/>
  <c r="F1052" i="16"/>
  <c r="F1051" i="16"/>
  <c r="F1050" i="16"/>
  <c r="F1049" i="16"/>
  <c r="F1048" i="16"/>
  <c r="F1047" i="16"/>
  <c r="F1046" i="16"/>
  <c r="F1045" i="16"/>
  <c r="F1044" i="16"/>
  <c r="F1043" i="16"/>
  <c r="F1042" i="16"/>
  <c r="F1041" i="16"/>
  <c r="F1040" i="16"/>
  <c r="F1039" i="16"/>
  <c r="F1038" i="16"/>
  <c r="F1037" i="16"/>
  <c r="F1036" i="16"/>
  <c r="F1035" i="16"/>
  <c r="F1034" i="16"/>
  <c r="F1033" i="16"/>
  <c r="E1032" i="16"/>
  <c r="F1032" i="16" s="1"/>
  <c r="F1031" i="16"/>
  <c r="F1030" i="16"/>
  <c r="F1029" i="16"/>
  <c r="F1028" i="16"/>
  <c r="F1027" i="16"/>
  <c r="F1026" i="16"/>
  <c r="F1025" i="16"/>
  <c r="F1024" i="16"/>
  <c r="F1023" i="16"/>
  <c r="F1022" i="16"/>
  <c r="F1021" i="16"/>
  <c r="F1020" i="16"/>
  <c r="F1019" i="16"/>
  <c r="F1018" i="16"/>
  <c r="F1017" i="16"/>
  <c r="F1016" i="16"/>
  <c r="F1015" i="16"/>
  <c r="F1014" i="16"/>
  <c r="F1013" i="16"/>
  <c r="F1012" i="16"/>
  <c r="F1011" i="16"/>
  <c r="F1010" i="16"/>
  <c r="F1009" i="16"/>
  <c r="F1008" i="16"/>
  <c r="F1007" i="16"/>
  <c r="F1006" i="16"/>
  <c r="F1005" i="16"/>
  <c r="F1004" i="16"/>
  <c r="F1003" i="16"/>
  <c r="F1002" i="16"/>
  <c r="F1001" i="16"/>
  <c r="F1000" i="16"/>
  <c r="F999" i="16"/>
  <c r="F998" i="16"/>
  <c r="F997" i="16"/>
  <c r="E996" i="16"/>
  <c r="F996" i="16"/>
  <c r="F995" i="16"/>
  <c r="F994" i="16"/>
  <c r="F993" i="16"/>
  <c r="F992" i="16"/>
  <c r="F991" i="16"/>
  <c r="F990" i="16"/>
  <c r="F989" i="16"/>
  <c r="F988" i="16"/>
  <c r="E987" i="16"/>
  <c r="F987" i="16"/>
  <c r="F986" i="16"/>
  <c r="F985" i="16"/>
  <c r="F984" i="16"/>
  <c r="F983" i="16"/>
  <c r="F982" i="16"/>
  <c r="F981" i="16"/>
  <c r="F980" i="16"/>
  <c r="F979" i="16"/>
  <c r="F978" i="16"/>
  <c r="F977" i="16"/>
  <c r="F976" i="16"/>
  <c r="F975" i="16"/>
  <c r="F974" i="16"/>
  <c r="F973" i="16"/>
  <c r="F972" i="16"/>
  <c r="F971" i="16"/>
  <c r="F970" i="16"/>
  <c r="F969" i="16"/>
  <c r="F968" i="16"/>
  <c r="F967" i="16"/>
  <c r="F966" i="16"/>
  <c r="F965" i="16"/>
  <c r="F964" i="16"/>
  <c r="F963" i="16"/>
  <c r="F962" i="16"/>
  <c r="F961" i="16"/>
  <c r="F960" i="16"/>
  <c r="F959" i="16"/>
  <c r="F958" i="16"/>
  <c r="F957" i="16"/>
  <c r="F956" i="16"/>
  <c r="F955" i="16"/>
  <c r="F954" i="16"/>
  <c r="F953" i="16"/>
  <c r="F952" i="16"/>
  <c r="F951" i="16"/>
  <c r="F950" i="16"/>
  <c r="F949" i="16"/>
  <c r="F948" i="16"/>
  <c r="F947" i="16"/>
  <c r="F946" i="16"/>
  <c r="F945" i="16"/>
  <c r="F944" i="16"/>
  <c r="F943" i="16"/>
  <c r="F942" i="16"/>
  <c r="F941" i="16"/>
  <c r="F940" i="16"/>
  <c r="F939" i="16"/>
  <c r="F938" i="16"/>
  <c r="F937" i="16"/>
  <c r="F936" i="16"/>
  <c r="F935" i="16"/>
  <c r="F934" i="16"/>
  <c r="F933" i="16"/>
  <c r="F932" i="16"/>
  <c r="F931" i="16"/>
  <c r="F930" i="16"/>
  <c r="F929" i="16"/>
  <c r="F928" i="16"/>
  <c r="F927" i="16"/>
  <c r="F926" i="16"/>
  <c r="F925" i="16"/>
  <c r="F920" i="16"/>
  <c r="F919" i="16"/>
  <c r="F918" i="16"/>
  <c r="F917" i="16"/>
  <c r="F916" i="16"/>
  <c r="F915" i="16"/>
  <c r="F914" i="16"/>
  <c r="F913" i="16"/>
  <c r="F912" i="16"/>
  <c r="F911" i="16"/>
  <c r="F910" i="16"/>
  <c r="F909" i="16"/>
  <c r="F908" i="16"/>
  <c r="F907" i="16"/>
  <c r="F906" i="16"/>
  <c r="F905" i="16"/>
  <c r="F904" i="16"/>
  <c r="F903" i="16"/>
  <c r="F902" i="16"/>
  <c r="F901" i="16"/>
  <c r="F900" i="16"/>
  <c r="F899" i="16"/>
  <c r="F898" i="16"/>
  <c r="F897" i="16"/>
  <c r="F896" i="16"/>
  <c r="F895" i="16"/>
  <c r="F894" i="16"/>
  <c r="F893" i="16"/>
  <c r="F892" i="16"/>
  <c r="F891" i="16"/>
  <c r="F890" i="16"/>
  <c r="F889" i="16"/>
  <c r="F888" i="16"/>
  <c r="F887" i="16"/>
  <c r="F886" i="16"/>
  <c r="F885" i="16"/>
  <c r="F884" i="16"/>
  <c r="F883" i="16"/>
  <c r="F882" i="16"/>
  <c r="F881" i="16"/>
  <c r="F880" i="16"/>
  <c r="F879" i="16"/>
  <c r="F878" i="16"/>
  <c r="F876" i="16"/>
  <c r="F875" i="16"/>
  <c r="F874" i="16"/>
  <c r="F873" i="16"/>
  <c r="F872" i="16"/>
  <c r="F871" i="16"/>
  <c r="F870" i="16"/>
  <c r="F869" i="16"/>
  <c r="F868" i="16"/>
  <c r="F867" i="16"/>
  <c r="F866" i="16"/>
  <c r="F865" i="16"/>
  <c r="F864" i="16"/>
  <c r="F863" i="16"/>
  <c r="F862" i="16"/>
  <c r="F861" i="16"/>
  <c r="F860" i="16"/>
  <c r="F859" i="16"/>
  <c r="F858" i="16"/>
  <c r="F857" i="16"/>
  <c r="F856" i="16"/>
  <c r="F855" i="16"/>
  <c r="F854" i="16"/>
  <c r="F853" i="16"/>
  <c r="F852" i="16"/>
  <c r="F851" i="16"/>
  <c r="F850" i="16"/>
  <c r="F849" i="16"/>
  <c r="F848" i="16"/>
  <c r="F847" i="16"/>
  <c r="F846" i="16"/>
  <c r="F845" i="16"/>
  <c r="F844" i="16"/>
  <c r="F843" i="16"/>
  <c r="F842" i="16"/>
  <c r="F841" i="16"/>
  <c r="F840" i="16"/>
  <c r="F839" i="16"/>
  <c r="F838" i="16"/>
  <c r="F837" i="16"/>
  <c r="F836" i="16"/>
  <c r="F835" i="16"/>
  <c r="F834" i="16"/>
  <c r="F833" i="16"/>
  <c r="F832" i="16"/>
  <c r="F830" i="16"/>
  <c r="F829" i="16"/>
  <c r="F828" i="16"/>
  <c r="F827" i="16"/>
  <c r="F826" i="16"/>
  <c r="F825" i="16"/>
  <c r="F824" i="16"/>
  <c r="F823" i="16"/>
  <c r="F822" i="16"/>
  <c r="F821" i="16"/>
  <c r="F820" i="16"/>
  <c r="F819" i="16"/>
  <c r="F818" i="16"/>
  <c r="F817" i="16"/>
  <c r="F816" i="16"/>
  <c r="F815" i="16"/>
  <c r="F814" i="16"/>
  <c r="F813" i="16"/>
  <c r="F812" i="16"/>
  <c r="F811" i="16"/>
  <c r="F810" i="16"/>
  <c r="F809" i="16"/>
  <c r="F808" i="16"/>
  <c r="F807" i="16"/>
  <c r="F806" i="16"/>
  <c r="F805" i="16"/>
  <c r="F804" i="16"/>
  <c r="F803" i="16"/>
  <c r="F802" i="16"/>
  <c r="F801" i="16"/>
  <c r="F800" i="16"/>
  <c r="F799" i="16"/>
  <c r="F798" i="16"/>
  <c r="F797" i="16"/>
  <c r="F796" i="16"/>
  <c r="F795" i="16"/>
  <c r="F794" i="16"/>
  <c r="F793" i="16"/>
  <c r="F792" i="16"/>
  <c r="F791" i="16"/>
  <c r="F790" i="16"/>
  <c r="F789" i="16"/>
  <c r="F788" i="16"/>
  <c r="F787" i="16"/>
  <c r="F786" i="16"/>
  <c r="F785" i="16"/>
  <c r="F784" i="16"/>
  <c r="F783" i="16"/>
  <c r="F782" i="16"/>
  <c r="F781" i="16"/>
  <c r="F780" i="16"/>
  <c r="F779" i="16"/>
  <c r="F778" i="16"/>
  <c r="F777" i="16"/>
  <c r="F776" i="16"/>
  <c r="F775" i="16"/>
  <c r="F774" i="16"/>
  <c r="F773" i="16"/>
  <c r="F772" i="16"/>
  <c r="F771" i="16"/>
  <c r="F770" i="16"/>
  <c r="F769" i="16"/>
  <c r="F768" i="16"/>
  <c r="F767" i="16"/>
  <c r="F766" i="16"/>
  <c r="F765" i="16"/>
  <c r="F764" i="16"/>
  <c r="F763" i="16"/>
  <c r="F762" i="16"/>
  <c r="F761" i="16"/>
  <c r="F760" i="16"/>
  <c r="F759" i="16"/>
  <c r="F758" i="16"/>
  <c r="F757" i="16"/>
  <c r="F756" i="16"/>
  <c r="F755" i="16"/>
  <c r="F754" i="16"/>
  <c r="F753" i="16"/>
  <c r="F752" i="16"/>
  <c r="F751" i="16"/>
  <c r="F750" i="16"/>
  <c r="F749" i="16"/>
  <c r="F748" i="16"/>
  <c r="F747" i="16"/>
  <c r="F746" i="16"/>
  <c r="F745" i="16"/>
  <c r="F744" i="16"/>
  <c r="F743" i="16"/>
  <c r="F742" i="16"/>
  <c r="F741" i="16"/>
  <c r="F740" i="16"/>
  <c r="F739" i="16"/>
  <c r="F738" i="16"/>
  <c r="F737" i="16"/>
  <c r="F736" i="16"/>
  <c r="F735" i="16"/>
  <c r="F734" i="16"/>
  <c r="F733" i="16"/>
  <c r="F732" i="16"/>
  <c r="F731" i="16"/>
  <c r="F730" i="16"/>
  <c r="F729" i="16"/>
  <c r="F728" i="16"/>
  <c r="F727" i="16"/>
  <c r="F726" i="16"/>
  <c r="F725" i="16"/>
  <c r="F724" i="16"/>
  <c r="F723" i="16"/>
  <c r="F722" i="16"/>
  <c r="F721" i="16"/>
  <c r="F720" i="16"/>
  <c r="F719" i="16"/>
  <c r="F718" i="16"/>
  <c r="F717" i="16"/>
  <c r="F716" i="16"/>
  <c r="F715" i="16"/>
  <c r="F714" i="16"/>
  <c r="F713" i="16"/>
  <c r="F712" i="16"/>
  <c r="F711" i="16"/>
  <c r="F710" i="16"/>
  <c r="F709" i="16"/>
  <c r="F708" i="16"/>
  <c r="F707" i="16"/>
  <c r="F706" i="16"/>
  <c r="F705" i="16"/>
  <c r="F704" i="16"/>
  <c r="F703" i="16"/>
  <c r="F702" i="16"/>
  <c r="F701" i="16"/>
  <c r="F700" i="16"/>
  <c r="F699" i="16"/>
  <c r="F698" i="16"/>
  <c r="F697" i="16"/>
  <c r="F696" i="16"/>
  <c r="F695" i="16"/>
  <c r="F694" i="16"/>
  <c r="F693" i="16"/>
  <c r="F692" i="16"/>
  <c r="F691" i="16"/>
  <c r="F690" i="16"/>
  <c r="F689" i="16"/>
  <c r="F688" i="16"/>
  <c r="F687" i="16"/>
  <c r="F686" i="16"/>
  <c r="F685" i="16"/>
  <c r="F684" i="16"/>
  <c r="F683" i="16"/>
  <c r="F682" i="16"/>
  <c r="F681" i="16"/>
  <c r="F680" i="16"/>
  <c r="F679" i="16"/>
  <c r="F678" i="16"/>
  <c r="F677" i="16"/>
  <c r="F676" i="16"/>
  <c r="F675" i="16"/>
  <c r="F674" i="16"/>
  <c r="F673" i="16"/>
  <c r="F672" i="16"/>
  <c r="F671" i="16"/>
  <c r="F670" i="16"/>
  <c r="F669" i="16"/>
  <c r="F668" i="16"/>
  <c r="F667" i="16"/>
  <c r="F666" i="16"/>
  <c r="F665" i="16"/>
  <c r="F664" i="16"/>
  <c r="F663" i="16"/>
  <c r="F662" i="16"/>
  <c r="F661" i="16"/>
  <c r="F660" i="16"/>
  <c r="F659" i="16"/>
  <c r="F658" i="16"/>
  <c r="F657" i="16"/>
  <c r="F656" i="16"/>
  <c r="F655" i="16"/>
  <c r="F654" i="16"/>
  <c r="F653" i="16"/>
  <c r="F652" i="16"/>
  <c r="F651" i="16"/>
  <c r="F650" i="16"/>
  <c r="F649" i="16"/>
  <c r="F648" i="16"/>
  <c r="F647" i="16"/>
  <c r="F646" i="16"/>
  <c r="F645" i="16"/>
  <c r="F644" i="16"/>
  <c r="F643" i="16"/>
  <c r="F642" i="16"/>
  <c r="F641" i="16"/>
  <c r="F640" i="16"/>
  <c r="F639" i="16"/>
  <c r="F638" i="16"/>
  <c r="F637" i="16"/>
  <c r="F636" i="16"/>
  <c r="F635" i="16"/>
  <c r="F634" i="16"/>
  <c r="F633" i="16"/>
  <c r="F632" i="16"/>
  <c r="F631" i="16"/>
  <c r="F630" i="16"/>
  <c r="F629" i="16"/>
  <c r="F628" i="16"/>
  <c r="F627" i="16"/>
  <c r="F626" i="16"/>
  <c r="F625" i="16"/>
  <c r="F624" i="16"/>
  <c r="F623" i="16"/>
  <c r="F622" i="16"/>
  <c r="F621" i="16"/>
  <c r="F620" i="16"/>
  <c r="F619" i="16"/>
  <c r="F618" i="16"/>
  <c r="F617" i="16"/>
  <c r="F616" i="16"/>
  <c r="F615" i="16"/>
  <c r="F614" i="16"/>
  <c r="F613" i="16"/>
  <c r="F612" i="16"/>
  <c r="F611" i="16"/>
  <c r="F610" i="16"/>
  <c r="F609" i="16"/>
  <c r="F608" i="16"/>
  <c r="F607" i="16"/>
  <c r="F606" i="16"/>
  <c r="F605" i="16"/>
  <c r="F604" i="16"/>
  <c r="F603" i="16"/>
  <c r="F602" i="16"/>
  <c r="F601" i="16"/>
  <c r="F600" i="16"/>
  <c r="F599" i="16"/>
  <c r="F598" i="16"/>
  <c r="F597" i="16"/>
  <c r="F596" i="16"/>
  <c r="F595" i="16"/>
  <c r="F594" i="16"/>
  <c r="F593" i="16"/>
  <c r="F592" i="16"/>
  <c r="F591" i="16"/>
  <c r="F590" i="16"/>
  <c r="F589" i="16"/>
  <c r="F588" i="16"/>
  <c r="F587" i="16"/>
  <c r="F586" i="16"/>
  <c r="F585" i="16"/>
  <c r="F584" i="16"/>
  <c r="F583" i="16"/>
  <c r="F582" i="16"/>
  <c r="F581" i="16"/>
  <c r="F580" i="16"/>
  <c r="F579" i="16"/>
  <c r="F578" i="16"/>
  <c r="F577" i="16"/>
  <c r="F576" i="16"/>
  <c r="F575" i="16"/>
  <c r="F574" i="16"/>
  <c r="F573" i="16"/>
  <c r="F572" i="16"/>
  <c r="F571" i="16"/>
  <c r="F570" i="16"/>
  <c r="F569" i="16"/>
  <c r="F568" i="16"/>
  <c r="F567" i="16"/>
  <c r="F566" i="16"/>
  <c r="F565" i="16"/>
  <c r="F564" i="16"/>
  <c r="F563" i="16"/>
  <c r="F562" i="16"/>
  <c r="F561" i="16"/>
  <c r="F560" i="16"/>
  <c r="F559" i="16"/>
  <c r="F558" i="16"/>
  <c r="F557" i="16"/>
  <c r="F556" i="16"/>
  <c r="F555" i="16"/>
  <c r="F554" i="16"/>
  <c r="F553" i="16"/>
  <c r="F552" i="16"/>
  <c r="F551" i="16"/>
  <c r="F550" i="16"/>
  <c r="F549" i="16"/>
  <c r="F548" i="16"/>
  <c r="F547" i="16"/>
  <c r="F546" i="16"/>
  <c r="F545" i="16"/>
  <c r="F544" i="16"/>
  <c r="F543" i="16"/>
  <c r="F542" i="16"/>
  <c r="F541" i="16"/>
  <c r="F540" i="16"/>
  <c r="F539" i="16"/>
  <c r="F538" i="16"/>
  <c r="F537" i="16"/>
  <c r="F536" i="16"/>
  <c r="F535" i="16"/>
  <c r="F534" i="16"/>
  <c r="F533" i="16"/>
  <c r="F532" i="16"/>
  <c r="F531" i="16"/>
  <c r="F530" i="16"/>
  <c r="F529" i="16"/>
  <c r="F528" i="16"/>
  <c r="F527" i="16"/>
  <c r="F526" i="16"/>
  <c r="F525" i="16"/>
  <c r="F524" i="16"/>
  <c r="F523" i="16"/>
  <c r="F522" i="16"/>
  <c r="F521" i="16"/>
  <c r="F520" i="16"/>
  <c r="F519" i="16"/>
  <c r="F518" i="16"/>
  <c r="F517" i="16"/>
  <c r="F516" i="16"/>
  <c r="F515" i="16"/>
  <c r="F514" i="16"/>
  <c r="F513" i="16"/>
  <c r="F512" i="16"/>
  <c r="F511" i="16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Q417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9" i="4"/>
  <c r="Q450" i="4"/>
  <c r="Q451" i="4"/>
  <c r="Q452" i="4"/>
  <c r="Q453" i="4"/>
  <c r="Q454" i="4"/>
  <c r="Q455" i="4"/>
  <c r="Q456" i="4"/>
  <c r="Q458" i="4"/>
  <c r="Q460" i="4"/>
  <c r="Q463" i="4"/>
  <c r="Q465" i="4"/>
  <c r="Q467" i="4"/>
  <c r="Q469" i="4"/>
  <c r="Q470" i="4"/>
  <c r="Q471" i="4"/>
  <c r="Q472" i="4"/>
  <c r="Q474" i="4"/>
  <c r="Q476" i="4"/>
  <c r="Q478" i="4"/>
  <c r="Q480" i="4"/>
  <c r="Q482" i="4"/>
  <c r="Q484" i="4"/>
  <c r="Q486" i="4"/>
  <c r="Q488" i="4"/>
  <c r="Q491" i="4"/>
  <c r="Q492" i="4"/>
  <c r="Q493" i="4"/>
  <c r="Q494" i="4"/>
  <c r="Q495" i="4"/>
  <c r="Q496" i="4"/>
  <c r="Q497" i="4"/>
  <c r="Q498" i="4"/>
  <c r="Q499" i="4"/>
  <c r="Q502" i="4"/>
  <c r="Q503" i="4"/>
  <c r="Q504" i="4"/>
  <c r="Q505" i="4"/>
  <c r="Q506" i="4"/>
  <c r="Q507" i="4"/>
  <c r="Q508" i="4"/>
  <c r="Q509" i="4"/>
  <c r="Q511" i="4"/>
  <c r="Q513" i="4"/>
  <c r="Q515" i="4"/>
  <c r="Q517" i="4"/>
  <c r="Q518" i="4"/>
  <c r="Q520" i="4"/>
  <c r="Q522" i="4"/>
  <c r="Q523" i="4"/>
  <c r="Q524" i="4"/>
  <c r="Q526" i="4"/>
  <c r="Q527" i="4"/>
  <c r="Q528" i="4"/>
  <c r="Q530" i="4"/>
  <c r="Q532" i="4"/>
  <c r="Q534" i="4"/>
  <c r="Q535" i="4"/>
  <c r="Q536" i="4"/>
  <c r="Q538" i="4"/>
  <c r="Q540" i="4"/>
  <c r="Q541" i="4"/>
  <c r="Q543" i="4"/>
  <c r="Q545" i="4"/>
  <c r="Q547" i="4"/>
  <c r="Q548" i="4"/>
  <c r="Q549" i="4"/>
  <c r="Q551" i="4"/>
  <c r="Q553" i="4"/>
  <c r="Q554" i="4"/>
  <c r="Q558" i="4"/>
  <c r="Q559" i="4"/>
  <c r="Q560" i="4"/>
  <c r="Q562" i="4"/>
  <c r="Q563" i="4"/>
  <c r="Q564" i="4"/>
  <c r="Q565" i="4"/>
  <c r="Q566" i="4"/>
  <c r="Q568" i="4"/>
  <c r="Q570" i="4"/>
  <c r="Q571" i="4"/>
  <c r="Q572" i="4"/>
  <c r="Q573" i="4"/>
  <c r="Q574" i="4"/>
  <c r="Q575" i="4"/>
  <c r="Q576" i="4"/>
  <c r="Q577" i="4"/>
  <c r="Q578" i="4"/>
  <c r="Q581" i="4"/>
  <c r="Q582" i="4"/>
  <c r="Q583" i="4"/>
  <c r="Q584" i="4"/>
  <c r="Q585" i="4"/>
  <c r="Q586" i="4"/>
  <c r="Q589" i="4"/>
  <c r="Q590" i="4"/>
  <c r="Q594" i="4"/>
  <c r="Q597" i="4"/>
  <c r="Q598" i="4"/>
  <c r="Q599" i="4"/>
  <c r="Q601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30" i="4"/>
  <c r="Q631" i="4"/>
  <c r="Q632" i="4"/>
  <c r="Q633" i="4"/>
  <c r="Q634" i="4"/>
  <c r="Q635" i="4"/>
  <c r="Q636" i="4"/>
  <c r="Q637" i="4"/>
  <c r="Q639" i="4"/>
  <c r="Q640" i="4"/>
  <c r="Q641" i="4"/>
  <c r="Q642" i="4"/>
  <c r="Q643" i="4"/>
  <c r="Q645" i="4"/>
  <c r="Q646" i="4"/>
  <c r="Q647" i="4"/>
  <c r="Q648" i="4"/>
  <c r="Q649" i="4"/>
  <c r="Q650" i="4"/>
  <c r="Q651" i="4"/>
  <c r="Q652" i="4"/>
  <c r="Q653" i="4"/>
  <c r="Q654" i="4"/>
  <c r="Q655" i="4"/>
  <c r="Q657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1" i="4"/>
  <c r="Q732" i="4"/>
  <c r="Q733" i="4"/>
  <c r="Q735" i="4"/>
  <c r="Q736" i="4"/>
  <c r="Q737" i="4"/>
  <c r="Q738" i="4"/>
  <c r="Q739" i="4"/>
  <c r="Q740" i="4"/>
  <c r="Q742" i="4"/>
  <c r="Q743" i="4"/>
  <c r="Q745" i="4"/>
  <c r="Q746" i="4"/>
  <c r="Q747" i="4"/>
  <c r="Q748" i="4"/>
  <c r="Q749" i="4"/>
  <c r="Q751" i="4"/>
  <c r="Q752" i="4"/>
  <c r="Q754" i="4"/>
  <c r="Q755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1" i="4"/>
  <c r="Q772" i="4"/>
  <c r="Q773" i="4"/>
  <c r="Q774" i="4"/>
  <c r="Q775" i="4"/>
  <c r="Q776" i="4"/>
  <c r="Q778" i="4"/>
  <c r="Q779" i="4"/>
  <c r="Q780" i="4"/>
  <c r="Q781" i="4"/>
  <c r="Q782" i="4"/>
  <c r="Q784" i="4"/>
  <c r="Q786" i="4"/>
  <c r="Q787" i="4"/>
  <c r="Q788" i="4"/>
  <c r="Q789" i="4"/>
  <c r="Q791" i="4"/>
  <c r="Q792" i="4"/>
  <c r="Q793" i="4"/>
  <c r="Q795" i="4"/>
  <c r="Q796" i="4"/>
  <c r="Q797" i="4"/>
  <c r="Q798" i="4"/>
  <c r="Q799" i="4"/>
  <c r="Q801" i="4"/>
  <c r="Q802" i="4"/>
  <c r="Q803" i="4"/>
  <c r="Q804" i="4"/>
  <c r="Q805" i="4"/>
  <c r="Q806" i="4"/>
  <c r="Q808" i="4"/>
  <c r="Q809" i="4"/>
  <c r="Q811" i="4"/>
  <c r="Q812" i="4"/>
  <c r="Q814" i="4"/>
  <c r="Q815" i="4"/>
  <c r="Q816" i="4"/>
  <c r="Q818" i="4"/>
  <c r="Q819" i="4"/>
  <c r="Q821" i="4"/>
  <c r="Q822" i="4"/>
  <c r="Q824" i="4"/>
  <c r="Q825" i="4"/>
  <c r="Q826" i="4"/>
  <c r="Q827" i="4"/>
  <c r="Q828" i="4"/>
  <c r="Q829" i="4"/>
  <c r="Q830" i="4"/>
  <c r="Q832" i="4"/>
  <c r="Q833" i="4"/>
  <c r="Q835" i="4"/>
  <c r="Q836" i="4"/>
  <c r="Q838" i="4"/>
  <c r="Q840" i="4"/>
  <c r="Q843" i="4"/>
  <c r="Q845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4" i="4"/>
  <c r="Q885" i="4"/>
  <c r="Q890" i="4"/>
  <c r="Q891" i="4"/>
  <c r="Q892" i="4"/>
  <c r="Q893" i="4"/>
  <c r="Q894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10" i="4"/>
  <c r="Q911" i="4"/>
  <c r="Q912" i="4"/>
  <c r="Q913" i="4"/>
  <c r="Q914" i="4"/>
  <c r="Q915" i="4"/>
  <c r="Q916" i="4"/>
  <c r="Q917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2" i="4"/>
  <c r="Q973" i="4"/>
  <c r="Q974" i="4"/>
  <c r="Q975" i="4"/>
  <c r="Q976" i="4"/>
  <c r="Q977" i="4"/>
  <c r="Q978" i="4"/>
  <c r="Q979" i="4"/>
  <c r="Q980" i="4"/>
  <c r="Q981" i="4"/>
  <c r="Q982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4" i="4"/>
  <c r="Q1025" i="4"/>
  <c r="Q1026" i="4"/>
  <c r="Q1028" i="4"/>
  <c r="Q1029" i="4"/>
  <c r="Q1030" i="4"/>
  <c r="Q1031" i="4"/>
  <c r="Q1032" i="4"/>
  <c r="Q1033" i="4"/>
  <c r="Q1034" i="4"/>
  <c r="Q1035" i="4"/>
  <c r="Q1036" i="4"/>
  <c r="Q1037" i="4"/>
  <c r="Q1038" i="4"/>
  <c r="Q1040" i="4"/>
  <c r="Q1041" i="4"/>
  <c r="Q1042" i="4"/>
  <c r="Q1043" i="4"/>
  <c r="Q1044" i="4"/>
  <c r="Q1046" i="4"/>
  <c r="Q1047" i="4"/>
  <c r="Q1048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3" i="4"/>
  <c r="Q1074" i="4"/>
  <c r="Q1075" i="4"/>
  <c r="Q1078" i="4"/>
  <c r="Q1079" i="4"/>
  <c r="Q1080" i="4"/>
  <c r="Q1081" i="4"/>
  <c r="Q1082" i="4"/>
  <c r="Q1083" i="4"/>
  <c r="Q1084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2" i="4"/>
  <c r="Q1113" i="4"/>
  <c r="Q1114" i="4"/>
  <c r="Q1115" i="4"/>
  <c r="Q1116" i="4"/>
  <c r="Q1117" i="4"/>
  <c r="Q1118" i="4"/>
  <c r="Q1119" i="4"/>
  <c r="Q1120" i="4"/>
  <c r="Q1121" i="4"/>
  <c r="Q1123" i="4"/>
  <c r="Q1124" i="4"/>
  <c r="Q1125" i="4"/>
  <c r="Q1126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2" i="4"/>
  <c r="Q1143" i="4"/>
  <c r="Q1145" i="4"/>
  <c r="Q1146" i="4"/>
  <c r="Q1147" i="4"/>
  <c r="Q1148" i="4"/>
  <c r="Q1149" i="4"/>
  <c r="Q1150" i="4"/>
  <c r="Q1151" i="4"/>
  <c r="Q1153" i="4"/>
  <c r="Q1155" i="4"/>
  <c r="Q1156" i="4"/>
  <c r="Q1157" i="4"/>
  <c r="Q1161" i="4"/>
  <c r="Q1162" i="4"/>
  <c r="Q1163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4" i="4"/>
  <c r="Q1205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8" i="4"/>
  <c r="Q1280" i="4"/>
  <c r="Q1282" i="4"/>
  <c r="Q1283" i="4"/>
  <c r="Q1287" i="4"/>
  <c r="Q1290" i="4"/>
  <c r="Q1293" i="4"/>
  <c r="Q1294" i="4"/>
  <c r="Q1298" i="4"/>
  <c r="Q1301" i="4"/>
  <c r="Q1303" i="4"/>
  <c r="Q1305" i="4"/>
  <c r="Q1306" i="4"/>
  <c r="Q416" i="4"/>
  <c r="J889" i="4"/>
  <c r="Q889" i="4" s="1"/>
  <c r="F14" i="15"/>
  <c r="G14" i="15" s="1"/>
  <c r="F13" i="15"/>
  <c r="G13" i="15" s="1"/>
  <c r="F12" i="15"/>
  <c r="G12" i="15" s="1"/>
  <c r="D11" i="15"/>
  <c r="D10" i="15"/>
  <c r="F10" i="15" s="1"/>
  <c r="D9" i="15"/>
  <c r="D8" i="15"/>
  <c r="F7" i="15"/>
  <c r="F9" i="15"/>
  <c r="I11" i="17"/>
  <c r="J5" i="17"/>
  <c r="L1549" i="4"/>
  <c r="J1128" i="4"/>
  <c r="Q1128" i="4" s="1"/>
  <c r="J896" i="4"/>
  <c r="Q896" i="4" s="1"/>
  <c r="K897" i="4"/>
  <c r="J909" i="4"/>
  <c r="Q909" i="4" s="1"/>
  <c r="K909" i="4"/>
  <c r="K908" i="4" s="1"/>
  <c r="G1813" i="4"/>
  <c r="J837" i="4"/>
  <c r="Q837" i="4" s="1"/>
  <c r="K798" i="4"/>
  <c r="J698" i="4"/>
  <c r="Q698" i="4" s="1"/>
  <c r="K76" i="17"/>
  <c r="L1311" i="4"/>
  <c r="Y1311" i="4" s="1"/>
  <c r="L1312" i="4"/>
  <c r="Y1312" i="4" s="1"/>
  <c r="L1313" i="4"/>
  <c r="Y1313" i="4" s="1"/>
  <c r="L1314" i="4"/>
  <c r="Y1314" i="4" s="1"/>
  <c r="L1315" i="4"/>
  <c r="Y1315" i="4" s="1"/>
  <c r="L1316" i="4"/>
  <c r="Y1316" i="4" s="1"/>
  <c r="L1317" i="4"/>
  <c r="Y1317" i="4" s="1"/>
  <c r="L1318" i="4"/>
  <c r="Y1318" i="4" s="1"/>
  <c r="L1319" i="4"/>
  <c r="Y1319" i="4" s="1"/>
  <c r="L1320" i="4"/>
  <c r="Y1320" i="4" s="1"/>
  <c r="L1321" i="4"/>
  <c r="Y1321" i="4" s="1"/>
  <c r="L1322" i="4"/>
  <c r="Y1322" i="4" s="1"/>
  <c r="L1323" i="4"/>
  <c r="Y1323" i="4" s="1"/>
  <c r="L1325" i="4"/>
  <c r="Y1325" i="4" s="1"/>
  <c r="L1326" i="4"/>
  <c r="Y1326" i="4" s="1"/>
  <c r="L1327" i="4"/>
  <c r="Y1327" i="4" s="1"/>
  <c r="L1328" i="4"/>
  <c r="Y1328" i="4" s="1"/>
  <c r="L1329" i="4"/>
  <c r="Y1329" i="4" s="1"/>
  <c r="L1330" i="4"/>
  <c r="Y1330" i="4" s="1"/>
  <c r="L1331" i="4"/>
  <c r="Y1331" i="4" s="1"/>
  <c r="L1332" i="4"/>
  <c r="Y1332" i="4" s="1"/>
  <c r="L1333" i="4"/>
  <c r="Y1333" i="4" s="1"/>
  <c r="L1334" i="4"/>
  <c r="Y1334" i="4" s="1"/>
  <c r="L1335" i="4"/>
  <c r="Y1335" i="4" s="1"/>
  <c r="L1336" i="4"/>
  <c r="Y1336" i="4" s="1"/>
  <c r="L1337" i="4"/>
  <c r="Y1337" i="4" s="1"/>
  <c r="L1339" i="4"/>
  <c r="Y1339" i="4" s="1"/>
  <c r="L1340" i="4"/>
  <c r="Y1340" i="4" s="1"/>
  <c r="L1341" i="4"/>
  <c r="Y1341" i="4" s="1"/>
  <c r="L1342" i="4"/>
  <c r="Y1342" i="4" s="1"/>
  <c r="L1343" i="4"/>
  <c r="Y1343" i="4" s="1"/>
  <c r="L1344" i="4"/>
  <c r="Y1344" i="4" s="1"/>
  <c r="L1345" i="4"/>
  <c r="Y1345" i="4" s="1"/>
  <c r="L1346" i="4"/>
  <c r="Y1346" i="4" s="1"/>
  <c r="L1348" i="4"/>
  <c r="L1350" i="4"/>
  <c r="L1353" i="4"/>
  <c r="L1355" i="4"/>
  <c r="L1357" i="4"/>
  <c r="L1359" i="4"/>
  <c r="Y1359" i="4" s="1"/>
  <c r="L1360" i="4"/>
  <c r="Y1360" i="4" s="1"/>
  <c r="L1361" i="4"/>
  <c r="Y1361" i="4" s="1"/>
  <c r="L1362" i="4"/>
  <c r="Y1362" i="4" s="1"/>
  <c r="L1364" i="4"/>
  <c r="L1366" i="4"/>
  <c r="L1368" i="4"/>
  <c r="L1370" i="4"/>
  <c r="L1372" i="4"/>
  <c r="L1374" i="4"/>
  <c r="L1376" i="4"/>
  <c r="L1378" i="4"/>
  <c r="L1381" i="4"/>
  <c r="Y1381" i="4" s="1"/>
  <c r="L1382" i="4"/>
  <c r="Y1382" i="4" s="1"/>
  <c r="L1383" i="4"/>
  <c r="Y1383" i="4" s="1"/>
  <c r="L1384" i="4"/>
  <c r="Y1384" i="4" s="1"/>
  <c r="L1385" i="4"/>
  <c r="Y1385" i="4" s="1"/>
  <c r="L1386" i="4"/>
  <c r="Y1386" i="4" s="1"/>
  <c r="L1387" i="4"/>
  <c r="Y1387" i="4" s="1"/>
  <c r="L1388" i="4"/>
  <c r="Y1388" i="4" s="1"/>
  <c r="L1389" i="4"/>
  <c r="Y1389" i="4" s="1"/>
  <c r="L1392" i="4"/>
  <c r="Y1392" i="4" s="1"/>
  <c r="L1393" i="4"/>
  <c r="Y1393" i="4" s="1"/>
  <c r="L1394" i="4"/>
  <c r="Y1394" i="4" s="1"/>
  <c r="L1395" i="4"/>
  <c r="Y1395" i="4" s="1"/>
  <c r="L1396" i="4"/>
  <c r="Y1396" i="4" s="1"/>
  <c r="L1397" i="4"/>
  <c r="Y1397" i="4" s="1"/>
  <c r="L1398" i="4"/>
  <c r="Y1398" i="4" s="1"/>
  <c r="L1399" i="4"/>
  <c r="Y1399" i="4" s="1"/>
  <c r="L1401" i="4"/>
  <c r="L1403" i="4"/>
  <c r="L1405" i="4"/>
  <c r="Y1405" i="4" s="1"/>
  <c r="L1407" i="4"/>
  <c r="Y1407" i="4" s="1"/>
  <c r="L1408" i="4"/>
  <c r="Y1408" i="4" s="1"/>
  <c r="L1410" i="4"/>
  <c r="Y1410" i="4" s="1"/>
  <c r="L1412" i="4"/>
  <c r="Y1412" i="4" s="1"/>
  <c r="L1413" i="4"/>
  <c r="Y1413" i="4" s="1"/>
  <c r="L1414" i="4"/>
  <c r="Y1414" i="4" s="1"/>
  <c r="L1416" i="4"/>
  <c r="Y1416" i="4" s="1"/>
  <c r="L1417" i="4"/>
  <c r="Y1417" i="4" s="1"/>
  <c r="L1418" i="4"/>
  <c r="Y1418" i="4" s="1"/>
  <c r="L1420" i="4"/>
  <c r="Y1420" i="4" s="1"/>
  <c r="L1422" i="4"/>
  <c r="L1424" i="4"/>
  <c r="Y1424" i="4" s="1"/>
  <c r="L1425" i="4"/>
  <c r="Y1425" i="4" s="1"/>
  <c r="L1426" i="4"/>
  <c r="Y1426" i="4" s="1"/>
  <c r="L1428" i="4"/>
  <c r="L1430" i="4"/>
  <c r="L1431" i="4"/>
  <c r="Y1431" i="4" s="1"/>
  <c r="L1433" i="4"/>
  <c r="L1435" i="4"/>
  <c r="L1437" i="4"/>
  <c r="L1438" i="4"/>
  <c r="Y1438" i="4" s="1"/>
  <c r="L1439" i="4"/>
  <c r="Y1439" i="4" s="1"/>
  <c r="L1441" i="4"/>
  <c r="L1443" i="4"/>
  <c r="L1449" i="4"/>
  <c r="Y1449" i="4" s="1"/>
  <c r="L1450" i="4"/>
  <c r="Y1450" i="4" s="1"/>
  <c r="L1451" i="4"/>
  <c r="Y1451" i="4" s="1"/>
  <c r="L1453" i="4"/>
  <c r="Y1453" i="4" s="1"/>
  <c r="L1454" i="4"/>
  <c r="Y1454" i="4" s="1"/>
  <c r="L1455" i="4"/>
  <c r="Y1455" i="4" s="1"/>
  <c r="L1456" i="4"/>
  <c r="Y1456" i="4" s="1"/>
  <c r="L1457" i="4"/>
  <c r="Y1457" i="4" s="1"/>
  <c r="L1459" i="4"/>
  <c r="Y1459" i="4" s="1"/>
  <c r="L1458" i="4"/>
  <c r="L1461" i="4"/>
  <c r="Y1461" i="4" s="1"/>
  <c r="L1462" i="4"/>
  <c r="Y1462" i="4" s="1"/>
  <c r="L1463" i="4"/>
  <c r="Y1463" i="4" s="1"/>
  <c r="L1464" i="4"/>
  <c r="Y1464" i="4" s="1"/>
  <c r="L1465" i="4"/>
  <c r="Y1465" i="4" s="1"/>
  <c r="L1466" i="4"/>
  <c r="Y1466" i="4" s="1"/>
  <c r="L1467" i="4"/>
  <c r="Y1467" i="4" s="1"/>
  <c r="L1468" i="4"/>
  <c r="Y1468" i="4" s="1"/>
  <c r="L1469" i="4"/>
  <c r="Y1469" i="4" s="1"/>
  <c r="L1472" i="4"/>
  <c r="Y1472" i="4" s="1"/>
  <c r="L1473" i="4"/>
  <c r="Y1473" i="4" s="1"/>
  <c r="L1474" i="4"/>
  <c r="Y1474" i="4" s="1"/>
  <c r="L1475" i="4"/>
  <c r="Y1475" i="4" s="1"/>
  <c r="L1476" i="4"/>
  <c r="Y1476" i="4" s="1"/>
  <c r="L1477" i="4"/>
  <c r="Y1477" i="4" s="1"/>
  <c r="L1480" i="4"/>
  <c r="L1485" i="4"/>
  <c r="L1489" i="4"/>
  <c r="L1490" i="4"/>
  <c r="Y1490" i="4" s="1"/>
  <c r="O1501" i="4"/>
  <c r="O1504" i="4"/>
  <c r="O1505" i="4"/>
  <c r="O1506" i="4"/>
  <c r="L1508" i="4"/>
  <c r="Y1508" i="4" s="1"/>
  <c r="L1509" i="4"/>
  <c r="L1510" i="4"/>
  <c r="Y1510" i="4" s="1"/>
  <c r="L1511" i="4"/>
  <c r="Y1511" i="4" s="1"/>
  <c r="L1512" i="4"/>
  <c r="Y1512" i="4" s="1"/>
  <c r="L1513" i="4"/>
  <c r="L1514" i="4"/>
  <c r="Y1514" i="4" s="1"/>
  <c r="L1515" i="4"/>
  <c r="Y1515" i="4" s="1"/>
  <c r="L1516" i="4"/>
  <c r="L1517" i="4"/>
  <c r="Y1517" i="4" s="1"/>
  <c r="L1519" i="4"/>
  <c r="Y1519" i="4" s="1"/>
  <c r="L1520" i="4"/>
  <c r="Y1520" i="4" s="1"/>
  <c r="L1521" i="4"/>
  <c r="L1522" i="4"/>
  <c r="Y1522" i="4" s="1"/>
  <c r="L1524" i="4"/>
  <c r="L1525" i="4"/>
  <c r="Y1525" i="4" s="1"/>
  <c r="L1526" i="4"/>
  <c r="Y1526" i="4" s="1"/>
  <c r="L1528" i="4"/>
  <c r="Y1528" i="4" s="1"/>
  <c r="L1529" i="4"/>
  <c r="Y1529" i="4" s="1"/>
  <c r="L1531" i="4"/>
  <c r="L1533" i="4"/>
  <c r="Y1533" i="4" s="1"/>
  <c r="L1534" i="4"/>
  <c r="Y1534" i="4" s="1"/>
  <c r="L1535" i="4"/>
  <c r="Y1535" i="4" s="1"/>
  <c r="L1536" i="4"/>
  <c r="L1537" i="4"/>
  <c r="Y1537" i="4" s="1"/>
  <c r="L1539" i="4"/>
  <c r="Y1539" i="4" s="1"/>
  <c r="L1540" i="4"/>
  <c r="Y1540" i="4" s="1"/>
  <c r="L1541" i="4"/>
  <c r="L1542" i="4"/>
  <c r="Y1542" i="4" s="1"/>
  <c r="L1543" i="4"/>
  <c r="Y1543" i="4" s="1"/>
  <c r="L1544" i="4"/>
  <c r="Y1544" i="4" s="1"/>
  <c r="L1545" i="4"/>
  <c r="Y1545" i="4" s="1"/>
  <c r="L1546" i="4"/>
  <c r="Y1546" i="4" s="1"/>
  <c r="L1547" i="4"/>
  <c r="Y1547" i="4" s="1"/>
  <c r="L1553" i="4"/>
  <c r="O1555" i="4"/>
  <c r="O1556" i="4"/>
  <c r="L1557" i="4"/>
  <c r="Y1557" i="4" s="1"/>
  <c r="L1558" i="4"/>
  <c r="L1559" i="4"/>
  <c r="Y1559" i="4" s="1"/>
  <c r="L1560" i="4"/>
  <c r="Y1560" i="4" s="1"/>
  <c r="L1561" i="4"/>
  <c r="Y1561" i="4" s="1"/>
  <c r="L1562" i="4"/>
  <c r="Y1562" i="4" s="1"/>
  <c r="L1563" i="4"/>
  <c r="L1564" i="4"/>
  <c r="Y1564" i="4" s="1"/>
  <c r="L1565" i="4"/>
  <c r="L1566" i="4"/>
  <c r="L1567" i="4"/>
  <c r="Y1567" i="4" s="1"/>
  <c r="L1568" i="4"/>
  <c r="L1569" i="4"/>
  <c r="Y1569" i="4" s="1"/>
  <c r="L1570" i="4"/>
  <c r="Y1570" i="4" s="1"/>
  <c r="L1571" i="4"/>
  <c r="Y1571" i="4" s="1"/>
  <c r="L1572" i="4"/>
  <c r="L1573" i="4"/>
  <c r="L1575" i="4"/>
  <c r="Y1575" i="4" s="1"/>
  <c r="L1576" i="4"/>
  <c r="Y1576" i="4" s="1"/>
  <c r="L1577" i="4"/>
  <c r="Y1577" i="4" s="1"/>
  <c r="L1578" i="4"/>
  <c r="Y1578" i="4" s="1"/>
  <c r="L1579" i="4"/>
  <c r="L1580" i="4"/>
  <c r="Y1580" i="4" s="1"/>
  <c r="L1581" i="4"/>
  <c r="L1582" i="4"/>
  <c r="L1583" i="4"/>
  <c r="Y1583" i="4" s="1"/>
  <c r="L1584" i="4"/>
  <c r="L1585" i="4"/>
  <c r="Y1585" i="4" s="1"/>
  <c r="L1586" i="4"/>
  <c r="Y1586" i="4" s="1"/>
  <c r="L1587" i="4"/>
  <c r="L1588" i="4"/>
  <c r="Y1588" i="4" s="1"/>
  <c r="L1589" i="4"/>
  <c r="L1591" i="4"/>
  <c r="Y1591" i="4" s="1"/>
  <c r="L1592" i="4"/>
  <c r="Y1592" i="4" s="1"/>
  <c r="L1593" i="4"/>
  <c r="L1594" i="4"/>
  <c r="Y1594" i="4" s="1"/>
  <c r="L1595" i="4"/>
  <c r="L1597" i="4"/>
  <c r="L1599" i="4"/>
  <c r="Y1599" i="4" s="1"/>
  <c r="L1600" i="4"/>
  <c r="Y1600" i="4" s="1"/>
  <c r="L1601" i="4"/>
  <c r="Y1601" i="4" s="1"/>
  <c r="L1602" i="4"/>
  <c r="L1604" i="4"/>
  <c r="L1605" i="4"/>
  <c r="L1606" i="4"/>
  <c r="Y1606" i="4" s="1"/>
  <c r="L1608" i="4"/>
  <c r="Y1608" i="4" s="1"/>
  <c r="L1609" i="4"/>
  <c r="L1611" i="4"/>
  <c r="Y1611" i="4" s="1"/>
  <c r="L1612" i="4"/>
  <c r="Y1612" i="4" s="1"/>
  <c r="O1616" i="4"/>
  <c r="O1617" i="4"/>
  <c r="L1618" i="4"/>
  <c r="Y1618" i="4" s="1"/>
  <c r="L1619" i="4"/>
  <c r="Y1619" i="4" s="1"/>
  <c r="O1619" i="4"/>
  <c r="L1620" i="4"/>
  <c r="Y1620" i="4" s="1"/>
  <c r="L1621" i="4"/>
  <c r="L1622" i="4"/>
  <c r="L1623" i="4"/>
  <c r="L1624" i="4"/>
  <c r="Y1624" i="4" s="1"/>
  <c r="L1625" i="4"/>
  <c r="Y1625" i="4" s="1"/>
  <c r="L1626" i="4"/>
  <c r="Y1626" i="4" s="1"/>
  <c r="L1627" i="4"/>
  <c r="L1628" i="4"/>
  <c r="Y1628" i="4" s="1"/>
  <c r="L1629" i="4"/>
  <c r="Y1629" i="4" s="1"/>
  <c r="L1630" i="4"/>
  <c r="L1631" i="4"/>
  <c r="Y1631" i="4" s="1"/>
  <c r="L1632" i="4"/>
  <c r="Y1632" i="4" s="1"/>
  <c r="L1633" i="4"/>
  <c r="Y1633" i="4" s="1"/>
  <c r="L1634" i="4"/>
  <c r="Y1634" i="4" s="1"/>
  <c r="L1635" i="4"/>
  <c r="L1636" i="4"/>
  <c r="Y1636" i="4" s="1"/>
  <c r="L1637" i="4"/>
  <c r="Y1637" i="4" s="1"/>
  <c r="L1638" i="4"/>
  <c r="L1639" i="4"/>
  <c r="Y1639" i="4" s="1"/>
  <c r="L1640" i="4"/>
  <c r="Y1640" i="4" s="1"/>
  <c r="L1641" i="4"/>
  <c r="Y1641" i="4" s="1"/>
  <c r="L1642" i="4"/>
  <c r="Y1642" i="4" s="1"/>
  <c r="L1643" i="4"/>
  <c r="Y1643" i="4" s="1"/>
  <c r="L1644" i="4"/>
  <c r="Y1644" i="4" s="1"/>
  <c r="L1645" i="4"/>
  <c r="L1648" i="4"/>
  <c r="Y1648" i="4" s="1"/>
  <c r="L1649" i="4"/>
  <c r="L1651" i="4"/>
  <c r="Y1651" i="4" s="1"/>
  <c r="L1652" i="4"/>
  <c r="Y1652" i="4" s="1"/>
  <c r="L1653" i="4"/>
  <c r="Y1653" i="4" s="1"/>
  <c r="L1654" i="4"/>
  <c r="Y1654" i="4" s="1"/>
  <c r="L1655" i="4"/>
  <c r="Y1655" i="4" s="1"/>
  <c r="L1657" i="4"/>
  <c r="L1658" i="4"/>
  <c r="Y1658" i="4" s="1"/>
  <c r="L1660" i="4"/>
  <c r="Y1660" i="4" s="1"/>
  <c r="L1661" i="4"/>
  <c r="L1663" i="4"/>
  <c r="Y1663" i="4" s="1"/>
  <c r="L1664" i="4"/>
  <c r="Y1664" i="4" s="1"/>
  <c r="L1665" i="4"/>
  <c r="L1666" i="4"/>
  <c r="Y1666" i="4" s="1"/>
  <c r="L1667" i="4"/>
  <c r="Y1667" i="4" s="1"/>
  <c r="L1668" i="4"/>
  <c r="L1669" i="4"/>
  <c r="L1670" i="4"/>
  <c r="Y1670" i="4" s="1"/>
  <c r="L1671" i="4"/>
  <c r="Y1671" i="4" s="1"/>
  <c r="L1672" i="4"/>
  <c r="Y1672" i="4" s="1"/>
  <c r="L1673" i="4"/>
  <c r="Y1673" i="4" s="1"/>
  <c r="L1674" i="4"/>
  <c r="Y1674" i="4" s="1"/>
  <c r="L1675" i="4"/>
  <c r="L1677" i="4"/>
  <c r="L1678" i="4"/>
  <c r="Y1678" i="4" s="1"/>
  <c r="L1679" i="4"/>
  <c r="L1680" i="4"/>
  <c r="Y1680" i="4" s="1"/>
  <c r="L1681" i="4"/>
  <c r="L1682" i="4"/>
  <c r="Y1682" i="4" s="1"/>
  <c r="L1684" i="4"/>
  <c r="Y1684" i="4" s="1"/>
  <c r="L1685" i="4"/>
  <c r="L1688" i="4"/>
  <c r="L1689" i="4"/>
  <c r="Y1689" i="4" s="1"/>
  <c r="L1690" i="4"/>
  <c r="L1691" i="4"/>
  <c r="L1692" i="4"/>
  <c r="L1693" i="4"/>
  <c r="L1695" i="4"/>
  <c r="O1696" i="4"/>
  <c r="L1694" i="4"/>
  <c r="O1698" i="4"/>
  <c r="O1699" i="4"/>
  <c r="L1702" i="4"/>
  <c r="Y1702" i="4" s="1"/>
  <c r="L1703" i="4"/>
  <c r="L1704" i="4"/>
  <c r="Y1704" i="4" s="1"/>
  <c r="L1708" i="4"/>
  <c r="L1710" i="4"/>
  <c r="Y1710" i="4" s="1"/>
  <c r="L1712" i="4"/>
  <c r="L1713" i="4"/>
  <c r="Y1713" i="4" s="1"/>
  <c r="L1714" i="4"/>
  <c r="Y1714" i="4" s="1"/>
  <c r="L1715" i="4"/>
  <c r="Y1715" i="4" s="1"/>
  <c r="L1716" i="4"/>
  <c r="L1717" i="4"/>
  <c r="L1718" i="4"/>
  <c r="L1719" i="4"/>
  <c r="Y1719" i="4" s="1"/>
  <c r="L1720" i="4"/>
  <c r="L1721" i="4"/>
  <c r="Y1721" i="4" s="1"/>
  <c r="L1722" i="4"/>
  <c r="Y1722" i="4" s="1"/>
  <c r="L1723" i="4"/>
  <c r="Y1723" i="4" s="1"/>
  <c r="L1724" i="4"/>
  <c r="L1725" i="4"/>
  <c r="L1726" i="4"/>
  <c r="L1727" i="4"/>
  <c r="Y1727" i="4" s="1"/>
  <c r="L1728" i="4"/>
  <c r="L1729" i="4"/>
  <c r="Y1729" i="4" s="1"/>
  <c r="L1730" i="4"/>
  <c r="Y1730" i="4" s="1"/>
  <c r="L1731" i="4"/>
  <c r="L1732" i="4"/>
  <c r="Y1732" i="4" s="1"/>
  <c r="L1733" i="4"/>
  <c r="L1734" i="4"/>
  <c r="L1735" i="4"/>
  <c r="Y1735" i="4" s="1"/>
  <c r="L1736" i="4"/>
  <c r="L1737" i="4"/>
  <c r="Y1737" i="4" s="1"/>
  <c r="O1737" i="4"/>
  <c r="L1738" i="4"/>
  <c r="Y1738" i="4" s="1"/>
  <c r="L1739" i="4"/>
  <c r="L1740" i="4"/>
  <c r="Y1740" i="4" s="1"/>
  <c r="L1741" i="4"/>
  <c r="Y1741" i="4" s="1"/>
  <c r="L1742" i="4"/>
  <c r="Y1742" i="4" s="1"/>
  <c r="O1742" i="4"/>
  <c r="L1743" i="4"/>
  <c r="Y1743" i="4" s="1"/>
  <c r="L1744" i="4"/>
  <c r="Y1744" i="4" s="1"/>
  <c r="L1745" i="4"/>
  <c r="Y1745" i="4" s="1"/>
  <c r="O1745" i="4"/>
  <c r="L1746" i="4"/>
  <c r="Y1746" i="4" s="1"/>
  <c r="O1746" i="4"/>
  <c r="L1749" i="4"/>
  <c r="Y1749" i="4" s="1"/>
  <c r="L1750" i="4"/>
  <c r="L1751" i="4"/>
  <c r="Y1751" i="4" s="1"/>
  <c r="L1752" i="4"/>
  <c r="Y1752" i="4" s="1"/>
  <c r="L1753" i="4"/>
  <c r="Y1753" i="4" s="1"/>
  <c r="L1754" i="4"/>
  <c r="L1755" i="4"/>
  <c r="Y1755" i="4" s="1"/>
  <c r="O1755" i="4"/>
  <c r="L1759" i="4"/>
  <c r="Y1759" i="4" s="1"/>
  <c r="L1758" i="4"/>
  <c r="L1762" i="4"/>
  <c r="Y1762" i="4" s="1"/>
  <c r="L1761" i="4"/>
  <c r="L1765" i="4"/>
  <c r="Y1765" i="4" s="1"/>
  <c r="L1785" i="4"/>
  <c r="L1790" i="4"/>
  <c r="Y1790" i="4" s="1"/>
  <c r="L1795" i="4"/>
  <c r="L1797" i="4"/>
  <c r="Y1797" i="4" s="1"/>
  <c r="L1799" i="4"/>
  <c r="L1804" i="4"/>
  <c r="Y1804" i="4" s="1"/>
  <c r="L1805" i="4"/>
  <c r="Y1805" i="4" s="1"/>
  <c r="L1807" i="4"/>
  <c r="Y1807" i="4" s="1"/>
  <c r="L1808" i="4"/>
  <c r="Y1808" i="4" s="1"/>
  <c r="L1809" i="4"/>
  <c r="Y1809" i="4" s="1"/>
  <c r="L1811" i="4"/>
  <c r="Y1811" i="4" s="1"/>
  <c r="L1812" i="4"/>
  <c r="Y1812" i="4" s="1"/>
  <c r="L1815" i="4"/>
  <c r="Y1815" i="4" s="1"/>
  <c r="L1816" i="4"/>
  <c r="Y1816" i="4" s="1"/>
  <c r="L1818" i="4"/>
  <c r="Y1818" i="4" s="1"/>
  <c r="L1819" i="4"/>
  <c r="L1821" i="4"/>
  <c r="Y1821" i="4" s="1"/>
  <c r="L1823" i="4"/>
  <c r="L1826" i="4"/>
  <c r="Y1826" i="4" s="1"/>
  <c r="L1827" i="4"/>
  <c r="L1828" i="4"/>
  <c r="L1831" i="4"/>
  <c r="L1832" i="4"/>
  <c r="Y1832" i="4" s="1"/>
  <c r="L1839" i="4"/>
  <c r="L1840" i="4"/>
  <c r="Y1840" i="4" s="1"/>
  <c r="L1841" i="4"/>
  <c r="Y1841" i="4" s="1"/>
  <c r="L1842" i="4"/>
  <c r="Y1842" i="4" s="1"/>
  <c r="L1843" i="4"/>
  <c r="L1844" i="4"/>
  <c r="Y1844" i="4" s="1"/>
  <c r="L1845" i="4"/>
  <c r="L1846" i="4"/>
  <c r="L1847" i="4"/>
  <c r="L1848" i="4"/>
  <c r="Y1848" i="4" s="1"/>
  <c r="L1850" i="4"/>
  <c r="Y1850" i="4" s="1"/>
  <c r="L1851" i="4"/>
  <c r="Y1851" i="4" s="1"/>
  <c r="L1852" i="4"/>
  <c r="L1853" i="4"/>
  <c r="L1854" i="4"/>
  <c r="Y1854" i="4" s="1"/>
  <c r="L1855" i="4"/>
  <c r="Y1855" i="4" s="1"/>
  <c r="O1855" i="4"/>
  <c r="L1856" i="4"/>
  <c r="Y1856" i="4" s="1"/>
  <c r="O1856" i="4"/>
  <c r="L1857" i="4"/>
  <c r="Y1857" i="4" s="1"/>
  <c r="L1858" i="4"/>
  <c r="Y1858" i="4" s="1"/>
  <c r="L1859" i="4"/>
  <c r="Y1859" i="4" s="1"/>
  <c r="L1860" i="4"/>
  <c r="Y1860" i="4" s="1"/>
  <c r="L1861" i="4"/>
  <c r="Y1861" i="4" s="1"/>
  <c r="O1861" i="4"/>
  <c r="L1862" i="4"/>
  <c r="Y1862" i="4" s="1"/>
  <c r="L1863" i="4"/>
  <c r="L1864" i="4"/>
  <c r="Y1864" i="4" s="1"/>
  <c r="L1865" i="4"/>
  <c r="L1866" i="4"/>
  <c r="Y1866" i="4" s="1"/>
  <c r="L1867" i="4"/>
  <c r="Y1867" i="4" s="1"/>
  <c r="L1868" i="4"/>
  <c r="L1869" i="4"/>
  <c r="L1870" i="4"/>
  <c r="Y1870" i="4" s="1"/>
  <c r="L1871" i="4"/>
  <c r="L1872" i="4"/>
  <c r="L1873" i="4"/>
  <c r="L1876" i="4"/>
  <c r="L1879" i="4"/>
  <c r="Y1879" i="4" s="1"/>
  <c r="L1880" i="4"/>
  <c r="Y1880" i="4" s="1"/>
  <c r="L1881" i="4"/>
  <c r="L1882" i="4"/>
  <c r="Y1882" i="4" s="1"/>
  <c r="L1883" i="4"/>
  <c r="Y1883" i="4" s="1"/>
  <c r="L1884" i="4"/>
  <c r="Y1884" i="4" s="1"/>
  <c r="L1885" i="4"/>
  <c r="L1886" i="4"/>
  <c r="Y1886" i="4" s="1"/>
  <c r="L1887" i="4"/>
  <c r="L1888" i="4"/>
  <c r="L1889" i="4"/>
  <c r="Y1889" i="4" s="1"/>
  <c r="L1890" i="4"/>
  <c r="Y1890" i="4" s="1"/>
  <c r="L1891" i="4"/>
  <c r="Y1891" i="4" s="1"/>
  <c r="L1892" i="4"/>
  <c r="Y1892" i="4" s="1"/>
  <c r="L1893" i="4"/>
  <c r="L1894" i="4"/>
  <c r="Y1894" i="4" s="1"/>
  <c r="L1895" i="4"/>
  <c r="L1896" i="4"/>
  <c r="L1897" i="4"/>
  <c r="Y1897" i="4" s="1"/>
  <c r="L1898" i="4"/>
  <c r="Y1898" i="4" s="1"/>
  <c r="L1899" i="4"/>
  <c r="Y1899" i="4" s="1"/>
  <c r="L1900" i="4"/>
  <c r="L1901" i="4"/>
  <c r="L1902" i="4"/>
  <c r="Y1902" i="4" s="1"/>
  <c r="L1903" i="4"/>
  <c r="Y1903" i="4" s="1"/>
  <c r="L1904" i="4"/>
  <c r="Y1904" i="4" s="1"/>
  <c r="L1905" i="4"/>
  <c r="Y1905" i="4" s="1"/>
  <c r="L1906" i="4"/>
  <c r="L1907" i="4"/>
  <c r="Y1907" i="4" s="1"/>
  <c r="L1908" i="4"/>
  <c r="Y1908" i="4" s="1"/>
  <c r="L1909" i="4"/>
  <c r="Y1909" i="4" s="1"/>
  <c r="L1910" i="4"/>
  <c r="Y1910" i="4" s="1"/>
  <c r="L1911" i="4"/>
  <c r="L1912" i="4"/>
  <c r="L1913" i="4"/>
  <c r="Y1913" i="4" s="1"/>
  <c r="L1916" i="4"/>
  <c r="Y1916" i="4" s="1"/>
  <c r="L1917" i="4"/>
  <c r="Y1917" i="4" s="1"/>
  <c r="L1918" i="4"/>
  <c r="Y1918" i="4" s="1"/>
  <c r="L1919" i="4"/>
  <c r="L1920" i="4"/>
  <c r="Y1920" i="4" s="1"/>
  <c r="L1921" i="4"/>
  <c r="Y1921" i="4" s="1"/>
  <c r="L1922" i="4"/>
  <c r="Y1922" i="4" s="1"/>
  <c r="L1923" i="4"/>
  <c r="L1924" i="4"/>
  <c r="Y1924" i="4" s="1"/>
  <c r="L1925" i="4"/>
  <c r="L1926" i="4"/>
  <c r="Y1926" i="4" s="1"/>
  <c r="L1927" i="4"/>
  <c r="L1928" i="4"/>
  <c r="L1929" i="4"/>
  <c r="Y1929" i="4" s="1"/>
  <c r="L1930" i="4"/>
  <c r="Y1930" i="4" s="1"/>
  <c r="L1931" i="4"/>
  <c r="Y1931" i="4" s="1"/>
  <c r="L1932" i="4"/>
  <c r="Y1932" i="4" s="1"/>
  <c r="L1933" i="4"/>
  <c r="L1934" i="4"/>
  <c r="Y1934" i="4" s="1"/>
  <c r="L1935" i="4"/>
  <c r="L1936" i="4"/>
  <c r="Y1936" i="4" s="1"/>
  <c r="L1937" i="4"/>
  <c r="Y1937" i="4" s="1"/>
  <c r="L1938" i="4"/>
  <c r="Y1938" i="4" s="1"/>
  <c r="L1939" i="4"/>
  <c r="Y1939" i="4" s="1"/>
  <c r="L1940" i="4"/>
  <c r="L1941" i="4"/>
  <c r="L1942" i="4"/>
  <c r="Y1942" i="4" s="1"/>
  <c r="L1943" i="4"/>
  <c r="L1944" i="4"/>
  <c r="L1947" i="4"/>
  <c r="L1957" i="4"/>
  <c r="L1965" i="4"/>
  <c r="L1970" i="4"/>
  <c r="L1978" i="4"/>
  <c r="L1988" i="4"/>
  <c r="L1992" i="4"/>
  <c r="O1961" i="4"/>
  <c r="O1779" i="4"/>
  <c r="O1723" i="4"/>
  <c r="O1643" i="4"/>
  <c r="O1606" i="4"/>
  <c r="O1654" i="4"/>
  <c r="O1787" i="4"/>
  <c r="O1547" i="4"/>
  <c r="J1300" i="4"/>
  <c r="J1297" i="4"/>
  <c r="J1292" i="4"/>
  <c r="Q1292" i="4" s="1"/>
  <c r="J1289" i="4"/>
  <c r="J1286" i="4"/>
  <c r="Q1286" i="4" s="1"/>
  <c r="J1277" i="4"/>
  <c r="J1246" i="4"/>
  <c r="Q1246" i="4" s="1"/>
  <c r="J1208" i="4"/>
  <c r="Q1208" i="4" s="1"/>
  <c r="J1203" i="4"/>
  <c r="J1166" i="4"/>
  <c r="Q1166" i="4" s="1"/>
  <c r="J1160" i="4"/>
  <c r="J1159" i="4" s="1"/>
  <c r="Q1159" i="4" s="1"/>
  <c r="J1154" i="4"/>
  <c r="Q1154" i="4" s="1"/>
  <c r="J1152" i="4"/>
  <c r="Q1152" i="4" s="1"/>
  <c r="J1144" i="4"/>
  <c r="Q1144" i="4" s="1"/>
  <c r="J1141" i="4"/>
  <c r="Q1141" i="4" s="1"/>
  <c r="J1122" i="4"/>
  <c r="Q1122" i="4" s="1"/>
  <c r="J1111" i="4"/>
  <c r="Q1111" i="4" s="1"/>
  <c r="J1085" i="4"/>
  <c r="Q1085" i="4" s="1"/>
  <c r="J1077" i="4"/>
  <c r="Q1077" i="4" s="1"/>
  <c r="J1072" i="4"/>
  <c r="Q1072" i="4" s="1"/>
  <c r="J1050" i="4"/>
  <c r="J1045" i="4"/>
  <c r="Q1045" i="4" s="1"/>
  <c r="J1039" i="4"/>
  <c r="Q1039" i="4" s="1"/>
  <c r="J1027" i="4"/>
  <c r="Q1027" i="4" s="1"/>
  <c r="J1023" i="4"/>
  <c r="Q1023" i="4" s="1"/>
  <c r="J1000" i="4"/>
  <c r="Q1000" i="4" s="1"/>
  <c r="J983" i="4"/>
  <c r="Q983" i="4" s="1"/>
  <c r="J971" i="4"/>
  <c r="Q971" i="4" s="1"/>
  <c r="J949" i="4"/>
  <c r="Q949" i="4" s="1"/>
  <c r="J936" i="4"/>
  <c r="Q936" i="4" s="1"/>
  <c r="J918" i="4"/>
  <c r="Q918" i="4" s="1"/>
  <c r="J883" i="4"/>
  <c r="J846" i="4"/>
  <c r="Q846" i="4" s="1"/>
  <c r="J844" i="4"/>
  <c r="Q844" i="4" s="1"/>
  <c r="J842" i="4"/>
  <c r="Q842" i="4" s="1"/>
  <c r="J839" i="4"/>
  <c r="Q839" i="4" s="1"/>
  <c r="J834" i="4"/>
  <c r="Q834" i="4" s="1"/>
  <c r="J831" i="4"/>
  <c r="Q831" i="4" s="1"/>
  <c r="J823" i="4"/>
  <c r="Q823" i="4" s="1"/>
  <c r="J820" i="4"/>
  <c r="Q820" i="4" s="1"/>
  <c r="J817" i="4"/>
  <c r="Q817" i="4" s="1"/>
  <c r="J813" i="4"/>
  <c r="Q813" i="4" s="1"/>
  <c r="J810" i="4"/>
  <c r="Q810" i="4" s="1"/>
  <c r="J807" i="4"/>
  <c r="Q807" i="4" s="1"/>
  <c r="J800" i="4"/>
  <c r="Q800" i="4" s="1"/>
  <c r="J794" i="4"/>
  <c r="Q794" i="4" s="1"/>
  <c r="J790" i="4"/>
  <c r="Q790" i="4" s="1"/>
  <c r="J785" i="4"/>
  <c r="Q785" i="4" s="1"/>
  <c r="J783" i="4"/>
  <c r="Q783" i="4" s="1"/>
  <c r="J777" i="4"/>
  <c r="Q777" i="4" s="1"/>
  <c r="J770" i="4"/>
  <c r="Q770" i="4" s="1"/>
  <c r="J756" i="4"/>
  <c r="Q756" i="4" s="1"/>
  <c r="J753" i="4"/>
  <c r="Q753" i="4" s="1"/>
  <c r="J750" i="4"/>
  <c r="Q750" i="4" s="1"/>
  <c r="J744" i="4"/>
  <c r="Q744" i="4" s="1"/>
  <c r="J741" i="4"/>
  <c r="Q741" i="4" s="1"/>
  <c r="J734" i="4"/>
  <c r="Q734" i="4" s="1"/>
  <c r="J730" i="4"/>
  <c r="Q730" i="4" s="1"/>
  <c r="J682" i="4"/>
  <c r="Q682" i="4" s="1"/>
  <c r="J659" i="4"/>
  <c r="Q659" i="4" s="1"/>
  <c r="J656" i="4"/>
  <c r="Q656" i="4" s="1"/>
  <c r="J644" i="4"/>
  <c r="Q644" i="4" s="1"/>
  <c r="J638" i="4"/>
  <c r="Q638" i="4" s="1"/>
  <c r="J629" i="4"/>
  <c r="Q629" i="4" s="1"/>
  <c r="J605" i="4"/>
  <c r="Q605" i="4" s="1"/>
  <c r="J596" i="4"/>
  <c r="J593" i="4"/>
  <c r="J588" i="4"/>
  <c r="J580" i="4"/>
  <c r="J569" i="4"/>
  <c r="Q569" i="4" s="1"/>
  <c r="J567" i="4"/>
  <c r="J561" i="4"/>
  <c r="Q561" i="4" s="1"/>
  <c r="J557" i="4"/>
  <c r="Q557" i="4" s="1"/>
  <c r="J552" i="4"/>
  <c r="Q552" i="4" s="1"/>
  <c r="J550" i="4"/>
  <c r="Q550" i="4" s="1"/>
  <c r="J546" i="4"/>
  <c r="Q546" i="4" s="1"/>
  <c r="J544" i="4"/>
  <c r="Q544" i="4" s="1"/>
  <c r="J542" i="4"/>
  <c r="Q542" i="4" s="1"/>
  <c r="J539" i="4"/>
  <c r="Q539" i="4" s="1"/>
  <c r="J537" i="4"/>
  <c r="Q537" i="4" s="1"/>
  <c r="J533" i="4"/>
  <c r="Q533" i="4" s="1"/>
  <c r="J531" i="4"/>
  <c r="Q531" i="4" s="1"/>
  <c r="J529" i="4"/>
  <c r="Q529" i="4" s="1"/>
  <c r="J525" i="4"/>
  <c r="Q525" i="4" s="1"/>
  <c r="J521" i="4"/>
  <c r="Q521" i="4" s="1"/>
  <c r="J519" i="4"/>
  <c r="Q519" i="4" s="1"/>
  <c r="J516" i="4"/>
  <c r="Q516" i="4" s="1"/>
  <c r="J514" i="4"/>
  <c r="Q514" i="4" s="1"/>
  <c r="J512" i="4"/>
  <c r="Q512" i="4" s="1"/>
  <c r="J510" i="4"/>
  <c r="Q510" i="4" s="1"/>
  <c r="J501" i="4"/>
  <c r="J490" i="4"/>
  <c r="J487" i="4"/>
  <c r="Q487" i="4" s="1"/>
  <c r="J485" i="4"/>
  <c r="Q485" i="4" s="1"/>
  <c r="J483" i="4"/>
  <c r="Q483" i="4" s="1"/>
  <c r="J481" i="4"/>
  <c r="Q481" i="4" s="1"/>
  <c r="J479" i="4"/>
  <c r="Q479" i="4" s="1"/>
  <c r="J477" i="4"/>
  <c r="Q477" i="4" s="1"/>
  <c r="J475" i="4"/>
  <c r="Q475" i="4" s="1"/>
  <c r="J473" i="4"/>
  <c r="Q473" i="4" s="1"/>
  <c r="J468" i="4"/>
  <c r="Q468" i="4" s="1"/>
  <c r="J466" i="4"/>
  <c r="Q466" i="4" s="1"/>
  <c r="J464" i="4"/>
  <c r="Q464" i="4" s="1"/>
  <c r="J462" i="4"/>
  <c r="Q462" i="4" s="1"/>
  <c r="J459" i="4"/>
  <c r="Q459" i="4" s="1"/>
  <c r="J457" i="4"/>
  <c r="Q457" i="4" s="1"/>
  <c r="J448" i="4"/>
  <c r="Q448" i="4" s="1"/>
  <c r="J434" i="4"/>
  <c r="Q434" i="4" s="1"/>
  <c r="J420" i="4"/>
  <c r="Q420" i="4" s="1"/>
  <c r="K888" i="4"/>
  <c r="K837" i="4"/>
  <c r="G1976" i="4"/>
  <c r="H408" i="4"/>
  <c r="H407" i="4"/>
  <c r="G408" i="4"/>
  <c r="I348" i="4"/>
  <c r="I339" i="4"/>
  <c r="I320" i="4"/>
  <c r="U320" i="4" s="1"/>
  <c r="I321" i="4"/>
  <c r="U321" i="4" s="1"/>
  <c r="I322" i="4"/>
  <c r="U322" i="4" s="1"/>
  <c r="I324" i="4"/>
  <c r="U324" i="4" s="1"/>
  <c r="I326" i="4"/>
  <c r="U326" i="4" s="1"/>
  <c r="I328" i="4"/>
  <c r="U328" i="4" s="1"/>
  <c r="I332" i="4"/>
  <c r="U332" i="4" s="1"/>
  <c r="I334" i="4"/>
  <c r="U334" i="4" s="1"/>
  <c r="I336" i="4"/>
  <c r="U336" i="4" s="1"/>
  <c r="I376" i="4"/>
  <c r="I375" i="4" s="1"/>
  <c r="H83" i="12" s="1"/>
  <c r="K83" i="12" s="1"/>
  <c r="L83" i="12" s="1"/>
  <c r="O1354" i="4"/>
  <c r="O1353" i="4"/>
  <c r="P1953" i="4"/>
  <c r="P1952" i="4"/>
  <c r="P1951" i="4"/>
  <c r="P1947" i="4"/>
  <c r="H413" i="4"/>
  <c r="K839" i="4"/>
  <c r="H1552" i="4"/>
  <c r="M1552" i="4" s="1"/>
  <c r="F9" i="10"/>
  <c r="I9" i="10"/>
  <c r="M9" i="10" s="1"/>
  <c r="F10" i="10"/>
  <c r="I10" i="10"/>
  <c r="M10" i="10" s="1"/>
  <c r="F11" i="10"/>
  <c r="I11" i="10"/>
  <c r="M11" i="10" s="1"/>
  <c r="F12" i="10"/>
  <c r="I12" i="10"/>
  <c r="M12" i="10" s="1"/>
  <c r="N12" i="10" s="1"/>
  <c r="F13" i="10"/>
  <c r="I13" i="10"/>
  <c r="F14" i="10"/>
  <c r="I14" i="10"/>
  <c r="M14" i="10" s="1"/>
  <c r="F15" i="10"/>
  <c r="I15" i="10"/>
  <c r="M15" i="10"/>
  <c r="P15" i="10" s="1"/>
  <c r="F16" i="10"/>
  <c r="I16" i="10"/>
  <c r="M16" i="10" s="1"/>
  <c r="N16" i="10" s="1"/>
  <c r="F17" i="10"/>
  <c r="I17" i="10"/>
  <c r="M17" i="10" s="1"/>
  <c r="I18" i="10"/>
  <c r="M18" i="10" s="1"/>
  <c r="P18" i="10" s="1"/>
  <c r="I19" i="10"/>
  <c r="M19" i="10" s="1"/>
  <c r="P19" i="10" s="1"/>
  <c r="I20" i="10"/>
  <c r="M20" i="10" s="1"/>
  <c r="P20" i="10" s="1"/>
  <c r="I21" i="10"/>
  <c r="M21" i="10"/>
  <c r="P21" i="10" s="1"/>
  <c r="I22" i="10"/>
  <c r="M22" i="10" s="1"/>
  <c r="P22" i="10" s="1"/>
  <c r="I23" i="10"/>
  <c r="M23" i="10" s="1"/>
  <c r="P23" i="10" s="1"/>
  <c r="I24" i="10"/>
  <c r="M24" i="10" s="1"/>
  <c r="P24" i="10" s="1"/>
  <c r="I25" i="10"/>
  <c r="M25" i="10" s="1"/>
  <c r="P25" i="10" s="1"/>
  <c r="I26" i="10"/>
  <c r="M26" i="10" s="1"/>
  <c r="P26" i="10" s="1"/>
  <c r="I27" i="10"/>
  <c r="M27" i="10" s="1"/>
  <c r="P27" i="10" s="1"/>
  <c r="F28" i="10"/>
  <c r="I28" i="10"/>
  <c r="M28" i="10"/>
  <c r="N28" i="10" s="1"/>
  <c r="F29" i="10"/>
  <c r="I29" i="10"/>
  <c r="M29" i="10" s="1"/>
  <c r="P29" i="10" s="1"/>
  <c r="I30" i="10"/>
  <c r="M30" i="10" s="1"/>
  <c r="P30" i="10" s="1"/>
  <c r="I31" i="10"/>
  <c r="M31" i="10" s="1"/>
  <c r="P31" i="10" s="1"/>
  <c r="F32" i="10"/>
  <c r="I32" i="10"/>
  <c r="M32" i="10" s="1"/>
  <c r="F33" i="10"/>
  <c r="I33" i="10"/>
  <c r="M33" i="10" s="1"/>
  <c r="P33" i="10" s="1"/>
  <c r="F34" i="10"/>
  <c r="I34" i="10"/>
  <c r="M34" i="10"/>
  <c r="F35" i="10"/>
  <c r="I35" i="10"/>
  <c r="M35" i="10" s="1"/>
  <c r="I36" i="10"/>
  <c r="M36" i="10" s="1"/>
  <c r="P36" i="10" s="1"/>
  <c r="I37" i="10"/>
  <c r="M37" i="10" s="1"/>
  <c r="C38" i="10"/>
  <c r="D38" i="10"/>
  <c r="G38" i="10"/>
  <c r="H38" i="10"/>
  <c r="J38" i="10"/>
  <c r="K38" i="10"/>
  <c r="L38" i="10"/>
  <c r="O38" i="10"/>
  <c r="E74" i="11"/>
  <c r="C11" i="8"/>
  <c r="D11" i="8"/>
  <c r="E11" i="8"/>
  <c r="F11" i="8"/>
  <c r="G11" i="8"/>
  <c r="H11" i="8"/>
  <c r="K11" i="8"/>
  <c r="L11" i="8"/>
  <c r="M11" i="8"/>
  <c r="N11" i="8"/>
  <c r="O11" i="8"/>
  <c r="P11" i="8"/>
  <c r="S11" i="8"/>
  <c r="T11" i="8"/>
  <c r="U11" i="8"/>
  <c r="V11" i="8"/>
  <c r="W11" i="8"/>
  <c r="X11" i="8"/>
  <c r="Y11" i="8"/>
  <c r="Z11" i="8"/>
  <c r="AH11" i="8"/>
  <c r="AH59" i="8" s="1"/>
  <c r="AI11" i="8"/>
  <c r="AI59" i="8" s="1"/>
  <c r="I12" i="8"/>
  <c r="I11" i="8"/>
  <c r="J12" i="8"/>
  <c r="J11" i="8" s="1"/>
  <c r="Q12" i="8"/>
  <c r="R12" i="8"/>
  <c r="R11" i="8" s="1"/>
  <c r="AA12" i="8"/>
  <c r="AA11" i="8" s="1"/>
  <c r="AB12" i="8"/>
  <c r="AB11" i="8" s="1"/>
  <c r="C14" i="8"/>
  <c r="D14" i="8"/>
  <c r="E14" i="8"/>
  <c r="F14" i="8"/>
  <c r="G14" i="8"/>
  <c r="H14" i="8"/>
  <c r="K14" i="8"/>
  <c r="L14" i="8"/>
  <c r="M14" i="8"/>
  <c r="N14" i="8"/>
  <c r="O14" i="8"/>
  <c r="P14" i="8"/>
  <c r="S14" i="8"/>
  <c r="T14" i="8"/>
  <c r="U14" i="8"/>
  <c r="V14" i="8"/>
  <c r="W14" i="8"/>
  <c r="X14" i="8"/>
  <c r="Y14" i="8"/>
  <c r="Z14" i="8"/>
  <c r="I15" i="8"/>
  <c r="J15" i="8"/>
  <c r="Q15" i="8"/>
  <c r="R15" i="8"/>
  <c r="AA15" i="8"/>
  <c r="AB15" i="8"/>
  <c r="I16" i="8"/>
  <c r="J16" i="8"/>
  <c r="Q16" i="8"/>
  <c r="R16" i="8"/>
  <c r="AA16" i="8"/>
  <c r="AB16" i="8"/>
  <c r="I17" i="8"/>
  <c r="J17" i="8"/>
  <c r="Q17" i="8"/>
  <c r="AC17" i="8" s="1"/>
  <c r="AE17" i="8" s="1"/>
  <c r="AK17" i="8" s="1"/>
  <c r="R17" i="8"/>
  <c r="AA17" i="8"/>
  <c r="AB17" i="8"/>
  <c r="I18" i="8"/>
  <c r="J18" i="8"/>
  <c r="Q18" i="8"/>
  <c r="R18" i="8"/>
  <c r="AA18" i="8"/>
  <c r="AB18" i="8"/>
  <c r="I19" i="8"/>
  <c r="J19" i="8"/>
  <c r="Q19" i="8"/>
  <c r="R19" i="8"/>
  <c r="AA19" i="8"/>
  <c r="AB19" i="8"/>
  <c r="I20" i="8"/>
  <c r="J20" i="8"/>
  <c r="Q20" i="8"/>
  <c r="R20" i="8"/>
  <c r="AA20" i="8"/>
  <c r="AB20" i="8"/>
  <c r="I21" i="8"/>
  <c r="J21" i="8"/>
  <c r="Q21" i="8"/>
  <c r="R21" i="8"/>
  <c r="AA21" i="8"/>
  <c r="AB21" i="8"/>
  <c r="I22" i="8"/>
  <c r="J22" i="8"/>
  <c r="Q22" i="8"/>
  <c r="R22" i="8"/>
  <c r="AA22" i="8"/>
  <c r="AB22" i="8"/>
  <c r="I23" i="8"/>
  <c r="J23" i="8"/>
  <c r="Q23" i="8"/>
  <c r="R23" i="8"/>
  <c r="AA23" i="8"/>
  <c r="AB23" i="8"/>
  <c r="AD23" i="8" s="1"/>
  <c r="I24" i="8"/>
  <c r="J24" i="8"/>
  <c r="Q24" i="8"/>
  <c r="R24" i="8"/>
  <c r="AA24" i="8"/>
  <c r="AB24" i="8"/>
  <c r="I25" i="8"/>
  <c r="J25" i="8"/>
  <c r="Q25" i="8"/>
  <c r="R25" i="8"/>
  <c r="AD25" i="8" s="1"/>
  <c r="AA25" i="8"/>
  <c r="AB25" i="8"/>
  <c r="I26" i="8"/>
  <c r="J26" i="8"/>
  <c r="Q26" i="8"/>
  <c r="R26" i="8"/>
  <c r="AA26" i="8"/>
  <c r="AB26" i="8"/>
  <c r="I27" i="8"/>
  <c r="J27" i="8"/>
  <c r="Q27" i="8"/>
  <c r="R27" i="8"/>
  <c r="AA27" i="8"/>
  <c r="AB27" i="8"/>
  <c r="I28" i="8"/>
  <c r="J28" i="8"/>
  <c r="Q28" i="8"/>
  <c r="R28" i="8"/>
  <c r="AA28" i="8"/>
  <c r="AB28" i="8"/>
  <c r="I29" i="8"/>
  <c r="J29" i="8"/>
  <c r="Q29" i="8"/>
  <c r="R29" i="8"/>
  <c r="AA29" i="8"/>
  <c r="AB29" i="8"/>
  <c r="I30" i="8"/>
  <c r="J30" i="8"/>
  <c r="Q30" i="8"/>
  <c r="R30" i="8"/>
  <c r="AA30" i="8"/>
  <c r="AB30" i="8"/>
  <c r="I31" i="8"/>
  <c r="J31" i="8"/>
  <c r="Q31" i="8"/>
  <c r="R31" i="8"/>
  <c r="AA31" i="8"/>
  <c r="AB31" i="8"/>
  <c r="I32" i="8"/>
  <c r="J32" i="8"/>
  <c r="Q32" i="8"/>
  <c r="R32" i="8"/>
  <c r="AA32" i="8"/>
  <c r="AB32" i="8"/>
  <c r="AD32" i="8" s="1"/>
  <c r="I33" i="8"/>
  <c r="J33" i="8"/>
  <c r="Q33" i="8"/>
  <c r="R33" i="8"/>
  <c r="AA33" i="8"/>
  <c r="AB33" i="8"/>
  <c r="C35" i="8"/>
  <c r="D35" i="8"/>
  <c r="E35" i="8"/>
  <c r="F35" i="8"/>
  <c r="G35" i="8"/>
  <c r="H35" i="8"/>
  <c r="K35" i="8"/>
  <c r="L35" i="8"/>
  <c r="M35" i="8"/>
  <c r="N35" i="8"/>
  <c r="O35" i="8"/>
  <c r="P35" i="8"/>
  <c r="S35" i="8"/>
  <c r="T35" i="8"/>
  <c r="U35" i="8"/>
  <c r="V35" i="8"/>
  <c r="W35" i="8"/>
  <c r="X35" i="8"/>
  <c r="Y35" i="8"/>
  <c r="Z35" i="8"/>
  <c r="I36" i="8"/>
  <c r="J36" i="8"/>
  <c r="Q36" i="8"/>
  <c r="R36" i="8"/>
  <c r="AA36" i="8"/>
  <c r="AB36" i="8"/>
  <c r="I37" i="8"/>
  <c r="J37" i="8"/>
  <c r="Q37" i="8"/>
  <c r="R37" i="8"/>
  <c r="AA37" i="8"/>
  <c r="AB37" i="8"/>
  <c r="I38" i="8"/>
  <c r="J38" i="8"/>
  <c r="Q38" i="8"/>
  <c r="R38" i="8"/>
  <c r="AA38" i="8"/>
  <c r="AB38" i="8"/>
  <c r="I39" i="8"/>
  <c r="J39" i="8"/>
  <c r="Q39" i="8"/>
  <c r="AC39" i="8" s="1"/>
  <c r="R39" i="8"/>
  <c r="AD39" i="8" s="1"/>
  <c r="AF39" i="8" s="1"/>
  <c r="AL39" i="8" s="1"/>
  <c r="AA39" i="8"/>
  <c r="AB39" i="8"/>
  <c r="C41" i="8"/>
  <c r="D41" i="8"/>
  <c r="E41" i="8"/>
  <c r="F41" i="8"/>
  <c r="G41" i="8"/>
  <c r="H41" i="8"/>
  <c r="K41" i="8"/>
  <c r="L41" i="8"/>
  <c r="M41" i="8"/>
  <c r="N41" i="8"/>
  <c r="O41" i="8"/>
  <c r="P41" i="8"/>
  <c r="S41" i="8"/>
  <c r="T41" i="8"/>
  <c r="U41" i="8"/>
  <c r="V41" i="8"/>
  <c r="W41" i="8"/>
  <c r="X41" i="8"/>
  <c r="Y41" i="8"/>
  <c r="Z41" i="8"/>
  <c r="I42" i="8"/>
  <c r="J42" i="8"/>
  <c r="Q42" i="8"/>
  <c r="AC42" i="8" s="1"/>
  <c r="AE42" i="8" s="1"/>
  <c r="R42" i="8"/>
  <c r="AA42" i="8"/>
  <c r="AB42" i="8"/>
  <c r="I43" i="8"/>
  <c r="J43" i="8"/>
  <c r="Q43" i="8"/>
  <c r="R43" i="8"/>
  <c r="AA43" i="8"/>
  <c r="AB43" i="8"/>
  <c r="I44" i="8"/>
  <c r="J44" i="8"/>
  <c r="Q44" i="8"/>
  <c r="R44" i="8"/>
  <c r="AA44" i="8"/>
  <c r="AB44" i="8"/>
  <c r="I45" i="8"/>
  <c r="J45" i="8"/>
  <c r="Q45" i="8"/>
  <c r="R45" i="8"/>
  <c r="AA45" i="8"/>
  <c r="AB45" i="8"/>
  <c r="C47" i="8"/>
  <c r="D47" i="8"/>
  <c r="E47" i="8"/>
  <c r="F47" i="8"/>
  <c r="G47" i="8"/>
  <c r="H47" i="8"/>
  <c r="K47" i="8"/>
  <c r="L47" i="8"/>
  <c r="M47" i="8"/>
  <c r="N47" i="8"/>
  <c r="O47" i="8"/>
  <c r="P47" i="8"/>
  <c r="S47" i="8"/>
  <c r="T47" i="8"/>
  <c r="U47" i="8"/>
  <c r="V47" i="8"/>
  <c r="W47" i="8"/>
  <c r="X47" i="8"/>
  <c r="Y47" i="8"/>
  <c r="Z47" i="8"/>
  <c r="I48" i="8"/>
  <c r="J48" i="8"/>
  <c r="Q48" i="8"/>
  <c r="R48" i="8"/>
  <c r="AA48" i="8"/>
  <c r="AB48" i="8"/>
  <c r="I49" i="8"/>
  <c r="J49" i="8"/>
  <c r="Q49" i="8"/>
  <c r="R49" i="8"/>
  <c r="AA49" i="8"/>
  <c r="AB49" i="8"/>
  <c r="I50" i="8"/>
  <c r="J50" i="8"/>
  <c r="Q50" i="8"/>
  <c r="R50" i="8"/>
  <c r="AA50" i="8"/>
  <c r="AC50" i="8" s="1"/>
  <c r="AB50" i="8"/>
  <c r="I51" i="8"/>
  <c r="J51" i="8"/>
  <c r="Q51" i="8"/>
  <c r="R51" i="8"/>
  <c r="AA51" i="8"/>
  <c r="AB51" i="8"/>
  <c r="I52" i="8"/>
  <c r="J52" i="8"/>
  <c r="Q52" i="8"/>
  <c r="R52" i="8"/>
  <c r="AA52" i="8"/>
  <c r="AC52" i="8" s="1"/>
  <c r="AB52" i="8"/>
  <c r="I53" i="8"/>
  <c r="J53" i="8"/>
  <c r="Q53" i="8"/>
  <c r="R53" i="8"/>
  <c r="AA53" i="8"/>
  <c r="AB53" i="8"/>
  <c r="I54" i="8"/>
  <c r="J54" i="8"/>
  <c r="Q54" i="8"/>
  <c r="R54" i="8"/>
  <c r="AA54" i="8"/>
  <c r="AB54" i="8"/>
  <c r="C56" i="8"/>
  <c r="D56" i="8"/>
  <c r="E56" i="8"/>
  <c r="F56" i="8"/>
  <c r="G56" i="8"/>
  <c r="H56" i="8"/>
  <c r="K56" i="8"/>
  <c r="L56" i="8"/>
  <c r="M56" i="8"/>
  <c r="N56" i="8"/>
  <c r="O56" i="8"/>
  <c r="P56" i="8"/>
  <c r="S56" i="8"/>
  <c r="T56" i="8"/>
  <c r="U56" i="8"/>
  <c r="V56" i="8"/>
  <c r="W56" i="8"/>
  <c r="X56" i="8"/>
  <c r="Y56" i="8"/>
  <c r="Z56" i="8"/>
  <c r="I57" i="8"/>
  <c r="I56" i="8"/>
  <c r="J57" i="8"/>
  <c r="J56" i="8" s="1"/>
  <c r="Q57" i="8"/>
  <c r="R57" i="8"/>
  <c r="AA57" i="8"/>
  <c r="AA56" i="8" s="1"/>
  <c r="AB57" i="8"/>
  <c r="AB56" i="8"/>
  <c r="L1496" i="8"/>
  <c r="L1610" i="8"/>
  <c r="D8" i="4"/>
  <c r="Y8" i="4" s="1"/>
  <c r="E8" i="4"/>
  <c r="F8" i="4"/>
  <c r="G8" i="4"/>
  <c r="H8" i="4"/>
  <c r="I9" i="4"/>
  <c r="I8" i="4" s="1"/>
  <c r="H18" i="12" s="1"/>
  <c r="D10" i="4"/>
  <c r="Y10" i="4" s="1"/>
  <c r="E10" i="4"/>
  <c r="F10" i="4"/>
  <c r="G10" i="4"/>
  <c r="H10" i="4"/>
  <c r="I11" i="4"/>
  <c r="I10" i="4" s="1"/>
  <c r="H19" i="12" s="1"/>
  <c r="K19" i="12" s="1"/>
  <c r="L19" i="12" s="1"/>
  <c r="D12" i="4"/>
  <c r="Y12" i="4" s="1"/>
  <c r="E12" i="4"/>
  <c r="F12" i="4"/>
  <c r="G12" i="4"/>
  <c r="H12" i="4"/>
  <c r="D14" i="4"/>
  <c r="Y14" i="4" s="1"/>
  <c r="E14" i="4"/>
  <c r="F14" i="4"/>
  <c r="G14" i="4"/>
  <c r="H14" i="4"/>
  <c r="I15" i="4"/>
  <c r="I14" i="4" s="1"/>
  <c r="H21" i="12" s="1"/>
  <c r="D16" i="4"/>
  <c r="Y16" i="4" s="1"/>
  <c r="E16" i="4"/>
  <c r="F16" i="4"/>
  <c r="G16" i="4"/>
  <c r="H16" i="4"/>
  <c r="D18" i="4"/>
  <c r="Y18" i="4" s="1"/>
  <c r="I23" i="12"/>
  <c r="E18" i="4"/>
  <c r="F18" i="4"/>
  <c r="G18" i="4"/>
  <c r="H18" i="4"/>
  <c r="I19" i="4"/>
  <c r="I20" i="4"/>
  <c r="D22" i="4"/>
  <c r="Y22" i="4" s="1"/>
  <c r="D21" i="4"/>
  <c r="Y21" i="4" s="1"/>
  <c r="E22" i="4"/>
  <c r="E21" i="4" s="1"/>
  <c r="F22" i="4"/>
  <c r="F21" i="4" s="1"/>
  <c r="G22" i="4"/>
  <c r="G21" i="4" s="1"/>
  <c r="H22" i="4"/>
  <c r="H21" i="4"/>
  <c r="I23" i="4"/>
  <c r="I22" i="4" s="1"/>
  <c r="D25" i="4"/>
  <c r="Y25" i="4" s="1"/>
  <c r="E25" i="4"/>
  <c r="F25" i="4"/>
  <c r="G25" i="4"/>
  <c r="H25" i="4"/>
  <c r="I26" i="4"/>
  <c r="I27" i="4"/>
  <c r="I28" i="4"/>
  <c r="I29" i="4"/>
  <c r="I30" i="4"/>
  <c r="D32" i="4"/>
  <c r="E32" i="4"/>
  <c r="E31" i="4" s="1"/>
  <c r="F32" i="4"/>
  <c r="F31" i="4" s="1"/>
  <c r="G32" i="4"/>
  <c r="G31" i="4"/>
  <c r="H32" i="4"/>
  <c r="H31" i="4"/>
  <c r="H34" i="4" s="1"/>
  <c r="I33" i="4"/>
  <c r="I32" i="4" s="1"/>
  <c r="D35" i="4"/>
  <c r="E35" i="4"/>
  <c r="F35" i="4"/>
  <c r="G35" i="4"/>
  <c r="H35" i="4"/>
  <c r="I36" i="4"/>
  <c r="I37" i="4"/>
  <c r="I39" i="4"/>
  <c r="D41" i="4"/>
  <c r="E41" i="4"/>
  <c r="E40" i="4" s="1"/>
  <c r="F41" i="4"/>
  <c r="F40" i="4" s="1"/>
  <c r="G41" i="4"/>
  <c r="G40" i="4"/>
  <c r="H41" i="4"/>
  <c r="H40" i="4" s="1"/>
  <c r="I42" i="4"/>
  <c r="I41" i="4" s="1"/>
  <c r="D44" i="4"/>
  <c r="Y44" i="4" s="1"/>
  <c r="E44" i="4"/>
  <c r="F44" i="4"/>
  <c r="G44" i="4"/>
  <c r="H44" i="4"/>
  <c r="I45" i="4"/>
  <c r="I46" i="4"/>
  <c r="I47" i="4"/>
  <c r="I48" i="4"/>
  <c r="I49" i="4"/>
  <c r="D51" i="4"/>
  <c r="E51" i="4"/>
  <c r="E50" i="4" s="1"/>
  <c r="F51" i="4"/>
  <c r="F50" i="4" s="1"/>
  <c r="G51" i="4"/>
  <c r="G50" i="4" s="1"/>
  <c r="H51" i="4"/>
  <c r="H50" i="4" s="1"/>
  <c r="I52" i="4"/>
  <c r="I51" i="4" s="1"/>
  <c r="D54" i="4"/>
  <c r="Y54" i="4" s="1"/>
  <c r="E54" i="4"/>
  <c r="F54" i="4"/>
  <c r="G54" i="4"/>
  <c r="H54" i="4"/>
  <c r="I55" i="4"/>
  <c r="I54" i="4"/>
  <c r="H36" i="12" s="1"/>
  <c r="D57" i="4"/>
  <c r="E57" i="4"/>
  <c r="E56" i="4" s="1"/>
  <c r="F57" i="4"/>
  <c r="F56" i="4"/>
  <c r="G57" i="4"/>
  <c r="G56" i="4" s="1"/>
  <c r="H57" i="4"/>
  <c r="H56" i="4" s="1"/>
  <c r="H59" i="4" s="1"/>
  <c r="I58" i="4"/>
  <c r="I57" i="4" s="1"/>
  <c r="I56" i="4" s="1"/>
  <c r="D60" i="4"/>
  <c r="Y60" i="4" s="1"/>
  <c r="E60" i="4"/>
  <c r="F60" i="4"/>
  <c r="G60" i="4"/>
  <c r="H60" i="4"/>
  <c r="I61" i="4"/>
  <c r="I62" i="4"/>
  <c r="I63" i="4"/>
  <c r="I64" i="4"/>
  <c r="D66" i="4"/>
  <c r="Y66" i="4" s="1"/>
  <c r="E66" i="4"/>
  <c r="E65" i="4" s="1"/>
  <c r="F66" i="4"/>
  <c r="G66" i="4"/>
  <c r="G65" i="4" s="1"/>
  <c r="G68" i="4" s="1"/>
  <c r="H66" i="4"/>
  <c r="H65" i="4" s="1"/>
  <c r="I67" i="4"/>
  <c r="D70" i="4"/>
  <c r="Y70" i="4" s="1"/>
  <c r="E70" i="4"/>
  <c r="E69" i="4" s="1"/>
  <c r="F70" i="4"/>
  <c r="F69" i="4" s="1"/>
  <c r="H71" i="4"/>
  <c r="H70" i="4" s="1"/>
  <c r="H69" i="4" s="1"/>
  <c r="I73" i="4"/>
  <c r="I74" i="4"/>
  <c r="I75" i="4"/>
  <c r="I76" i="4"/>
  <c r="I77" i="4"/>
  <c r="I78" i="4"/>
  <c r="D80" i="4"/>
  <c r="Y80" i="4" s="1"/>
  <c r="E80" i="4"/>
  <c r="F80" i="4"/>
  <c r="H80" i="4"/>
  <c r="I82" i="4"/>
  <c r="I83" i="4"/>
  <c r="I84" i="4"/>
  <c r="I85" i="4"/>
  <c r="I86" i="4"/>
  <c r="I87" i="4"/>
  <c r="I88" i="4"/>
  <c r="I89" i="4"/>
  <c r="I90" i="4"/>
  <c r="I91" i="4"/>
  <c r="I92" i="4"/>
  <c r="D93" i="4"/>
  <c r="Y93" i="4" s="1"/>
  <c r="E93" i="4"/>
  <c r="F93" i="4"/>
  <c r="H94" i="4"/>
  <c r="H95" i="4"/>
  <c r="I95" i="4" s="1"/>
  <c r="H96" i="4"/>
  <c r="H97" i="4"/>
  <c r="H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D124" i="4"/>
  <c r="E124" i="4"/>
  <c r="F124" i="4"/>
  <c r="G124" i="4"/>
  <c r="H124" i="4"/>
  <c r="I125" i="4"/>
  <c r="I124" i="4" s="1"/>
  <c r="D126" i="4"/>
  <c r="Y126" i="4" s="1"/>
  <c r="E126" i="4"/>
  <c r="F126" i="4"/>
  <c r="G126" i="4"/>
  <c r="H126" i="4"/>
  <c r="I127" i="4"/>
  <c r="I128" i="4"/>
  <c r="I129" i="4"/>
  <c r="I130" i="4"/>
  <c r="D131" i="4"/>
  <c r="Y131" i="4" s="1"/>
  <c r="E131" i="4"/>
  <c r="F131" i="4"/>
  <c r="G131" i="4"/>
  <c r="H131" i="4"/>
  <c r="I132" i="4"/>
  <c r="I133" i="4"/>
  <c r="D134" i="4"/>
  <c r="Y134" i="4" s="1"/>
  <c r="E134" i="4"/>
  <c r="F134" i="4"/>
  <c r="G134" i="4"/>
  <c r="H134" i="4"/>
  <c r="I135" i="4"/>
  <c r="I136" i="4"/>
  <c r="I137" i="4"/>
  <c r="I138" i="4"/>
  <c r="I139" i="4"/>
  <c r="D143" i="4"/>
  <c r="E143" i="4"/>
  <c r="E142" i="4"/>
  <c r="F143" i="4"/>
  <c r="F142" i="4" s="1"/>
  <c r="G143" i="4"/>
  <c r="G142" i="4" s="1"/>
  <c r="H143" i="4"/>
  <c r="H142" i="4" s="1"/>
  <c r="I143" i="4"/>
  <c r="I142" i="4" s="1"/>
  <c r="D148" i="4"/>
  <c r="E148" i="4"/>
  <c r="F148" i="4"/>
  <c r="G148" i="4"/>
  <c r="H148" i="4"/>
  <c r="I149" i="4"/>
  <c r="I148" i="4" s="1"/>
  <c r="H51" i="12" s="1"/>
  <c r="D151" i="4"/>
  <c r="Y151" i="4" s="1"/>
  <c r="E151" i="4"/>
  <c r="E150" i="4" s="1"/>
  <c r="F151" i="4"/>
  <c r="F150" i="4" s="1"/>
  <c r="G151" i="4"/>
  <c r="G150" i="4" s="1"/>
  <c r="H151" i="4"/>
  <c r="H150" i="4" s="1"/>
  <c r="H153" i="4" s="1"/>
  <c r="H147" i="4" s="1"/>
  <c r="H158" i="4" s="1"/>
  <c r="I152" i="4"/>
  <c r="I151" i="4" s="1"/>
  <c r="D155" i="4"/>
  <c r="Y155" i="4" s="1"/>
  <c r="E155" i="4"/>
  <c r="E154" i="4" s="1"/>
  <c r="F155" i="4"/>
  <c r="F154" i="4" s="1"/>
  <c r="G155" i="4"/>
  <c r="G154" i="4" s="1"/>
  <c r="H155" i="4"/>
  <c r="H154" i="4" s="1"/>
  <c r="I156" i="4"/>
  <c r="I157" i="4"/>
  <c r="D162" i="4"/>
  <c r="E162" i="4"/>
  <c r="E161" i="4" s="1"/>
  <c r="F162" i="4"/>
  <c r="F161" i="4" s="1"/>
  <c r="G162" i="4"/>
  <c r="G161" i="4" s="1"/>
  <c r="H162" i="4"/>
  <c r="H161" i="4" s="1"/>
  <c r="I163" i="4"/>
  <c r="O163" i="4" s="1"/>
  <c r="I164" i="4"/>
  <c r="O164" i="4" s="1"/>
  <c r="I165" i="4"/>
  <c r="O165" i="4" s="1"/>
  <c r="D167" i="4"/>
  <c r="Y167" i="4" s="1"/>
  <c r="E167" i="4"/>
  <c r="F167" i="4"/>
  <c r="G167" i="4"/>
  <c r="H167" i="4"/>
  <c r="I168" i="4"/>
  <c r="O168" i="4" s="1"/>
  <c r="I169" i="4"/>
  <c r="O169" i="4" s="1"/>
  <c r="I170" i="4"/>
  <c r="O170" i="4" s="1"/>
  <c r="D171" i="4"/>
  <c r="Y171" i="4" s="1"/>
  <c r="E171" i="4"/>
  <c r="F171" i="4"/>
  <c r="G171" i="4"/>
  <c r="H171" i="4"/>
  <c r="I172" i="4"/>
  <c r="O172" i="4" s="1"/>
  <c r="I173" i="4"/>
  <c r="O173" i="4" s="1"/>
  <c r="I174" i="4"/>
  <c r="O174" i="4" s="1"/>
  <c r="I175" i="4"/>
  <c r="O175" i="4" s="1"/>
  <c r="I176" i="4"/>
  <c r="O176" i="4" s="1"/>
  <c r="D177" i="4"/>
  <c r="Y177" i="4" s="1"/>
  <c r="E177" i="4"/>
  <c r="F177" i="4"/>
  <c r="G177" i="4"/>
  <c r="H177" i="4"/>
  <c r="I178" i="4"/>
  <c r="O178" i="4" s="1"/>
  <c r="I179" i="4"/>
  <c r="O179" i="4" s="1"/>
  <c r="I180" i="4"/>
  <c r="D181" i="4"/>
  <c r="Y181" i="4" s="1"/>
  <c r="E181" i="4"/>
  <c r="F181" i="4"/>
  <c r="G181" i="4"/>
  <c r="H181" i="4"/>
  <c r="I182" i="4"/>
  <c r="O182" i="4" s="1"/>
  <c r="D183" i="4"/>
  <c r="Y183" i="4" s="1"/>
  <c r="E183" i="4"/>
  <c r="F183" i="4"/>
  <c r="G183" i="4"/>
  <c r="H183" i="4"/>
  <c r="I184" i="4"/>
  <c r="I185" i="4"/>
  <c r="O185" i="4" s="1"/>
  <c r="I186" i="4"/>
  <c r="O186" i="4" s="1"/>
  <c r="D187" i="4"/>
  <c r="Y187" i="4" s="1"/>
  <c r="E187" i="4"/>
  <c r="F187" i="4"/>
  <c r="G187" i="4"/>
  <c r="H187" i="4"/>
  <c r="I188" i="4"/>
  <c r="O188" i="4" s="1"/>
  <c r="I189" i="4"/>
  <c r="O189" i="4" s="1"/>
  <c r="I190" i="4"/>
  <c r="O190" i="4" s="1"/>
  <c r="I191" i="4"/>
  <c r="O191" i="4" s="1"/>
  <c r="D192" i="4"/>
  <c r="Y192" i="4" s="1"/>
  <c r="E192" i="4"/>
  <c r="F192" i="4"/>
  <c r="G192" i="4"/>
  <c r="H192" i="4"/>
  <c r="I193" i="4"/>
  <c r="O193" i="4" s="1"/>
  <c r="I194" i="4"/>
  <c r="O194" i="4" s="1"/>
  <c r="D195" i="4"/>
  <c r="Y195" i="4" s="1"/>
  <c r="E195" i="4"/>
  <c r="F195" i="4"/>
  <c r="G195" i="4"/>
  <c r="H195" i="4"/>
  <c r="I196" i="4"/>
  <c r="O196" i="4" s="1"/>
  <c r="I197" i="4"/>
  <c r="O197" i="4" s="1"/>
  <c r="I198" i="4"/>
  <c r="O198" i="4" s="1"/>
  <c r="I199" i="4"/>
  <c r="O199" i="4" s="1"/>
  <c r="I200" i="4"/>
  <c r="O200" i="4" s="1"/>
  <c r="I201" i="4"/>
  <c r="O201" i="4" s="1"/>
  <c r="I202" i="4"/>
  <c r="O202" i="4" s="1"/>
  <c r="I203" i="4"/>
  <c r="O203" i="4" s="1"/>
  <c r="I204" i="4"/>
  <c r="O204" i="4" s="1"/>
  <c r="D205" i="4"/>
  <c r="Y205" i="4" s="1"/>
  <c r="E205" i="4"/>
  <c r="F205" i="4"/>
  <c r="G205" i="4"/>
  <c r="H205" i="4"/>
  <c r="I206" i="4"/>
  <c r="O206" i="4" s="1"/>
  <c r="I207" i="4"/>
  <c r="O207" i="4" s="1"/>
  <c r="I208" i="4"/>
  <c r="O208" i="4" s="1"/>
  <c r="I209" i="4"/>
  <c r="O209" i="4" s="1"/>
  <c r="D210" i="4"/>
  <c r="Y210" i="4" s="1"/>
  <c r="E210" i="4"/>
  <c r="F210" i="4"/>
  <c r="G210" i="4"/>
  <c r="H210" i="4"/>
  <c r="I211" i="4"/>
  <c r="O211" i="4" s="1"/>
  <c r="I212" i="4"/>
  <c r="D213" i="4"/>
  <c r="Y213" i="4" s="1"/>
  <c r="E213" i="4"/>
  <c r="F213" i="4"/>
  <c r="G213" i="4"/>
  <c r="H213" i="4"/>
  <c r="I214" i="4"/>
  <c r="O214" i="4" s="1"/>
  <c r="I215" i="4"/>
  <c r="O215" i="4" s="1"/>
  <c r="D216" i="4"/>
  <c r="Y216" i="4" s="1"/>
  <c r="E216" i="4"/>
  <c r="F216" i="4"/>
  <c r="G216" i="4"/>
  <c r="H216" i="4"/>
  <c r="I217" i="4"/>
  <c r="O217" i="4" s="1"/>
  <c r="I218" i="4"/>
  <c r="O218" i="4" s="1"/>
  <c r="D219" i="4"/>
  <c r="Y219" i="4" s="1"/>
  <c r="E219" i="4"/>
  <c r="F219" i="4"/>
  <c r="G219" i="4"/>
  <c r="H219" i="4"/>
  <c r="I220" i="4"/>
  <c r="O220" i="4" s="1"/>
  <c r="I221" i="4"/>
  <c r="O221" i="4" s="1"/>
  <c r="I222" i="4"/>
  <c r="O222" i="4" s="1"/>
  <c r="D223" i="4"/>
  <c r="Y223" i="4" s="1"/>
  <c r="E223" i="4"/>
  <c r="F223" i="4"/>
  <c r="G223" i="4"/>
  <c r="H223" i="4"/>
  <c r="I224" i="4"/>
  <c r="O224" i="4" s="1"/>
  <c r="I225" i="4"/>
  <c r="O225" i="4" s="1"/>
  <c r="D226" i="4"/>
  <c r="Y226" i="4" s="1"/>
  <c r="E226" i="4"/>
  <c r="F226" i="4"/>
  <c r="G226" i="4"/>
  <c r="H226" i="4"/>
  <c r="I227" i="4"/>
  <c r="O227" i="4" s="1"/>
  <c r="I228" i="4"/>
  <c r="O228" i="4" s="1"/>
  <c r="I229" i="4"/>
  <c r="O229" i="4" s="1"/>
  <c r="I230" i="4"/>
  <c r="O230" i="4" s="1"/>
  <c r="D231" i="4"/>
  <c r="Y231" i="4" s="1"/>
  <c r="E231" i="4"/>
  <c r="F231" i="4"/>
  <c r="G231" i="4"/>
  <c r="H231" i="4"/>
  <c r="I232" i="4"/>
  <c r="O232" i="4" s="1"/>
  <c r="D233" i="4"/>
  <c r="Y233" i="4" s="1"/>
  <c r="E233" i="4"/>
  <c r="F233" i="4"/>
  <c r="G233" i="4"/>
  <c r="H233" i="4"/>
  <c r="I234" i="4"/>
  <c r="D235" i="4"/>
  <c r="Y235" i="4" s="1"/>
  <c r="E235" i="4"/>
  <c r="F235" i="4"/>
  <c r="G235" i="4"/>
  <c r="H235" i="4"/>
  <c r="I236" i="4"/>
  <c r="O236" i="4" s="1"/>
  <c r="I237" i="4"/>
  <c r="O237" i="4" s="1"/>
  <c r="I238" i="4"/>
  <c r="O238" i="4" s="1"/>
  <c r="D239" i="4"/>
  <c r="Y239" i="4" s="1"/>
  <c r="E239" i="4"/>
  <c r="F239" i="4"/>
  <c r="G239" i="4"/>
  <c r="H239" i="4"/>
  <c r="I240" i="4"/>
  <c r="D242" i="4"/>
  <c r="Y242" i="4" s="1"/>
  <c r="E242" i="4"/>
  <c r="F242" i="4"/>
  <c r="G242" i="4"/>
  <c r="G241" i="4" s="1"/>
  <c r="H242" i="4"/>
  <c r="I243" i="4"/>
  <c r="O243" i="4" s="1"/>
  <c r="I244" i="4"/>
  <c r="O244" i="4" s="1"/>
  <c r="D245" i="4"/>
  <c r="Y245" i="4" s="1"/>
  <c r="E245" i="4"/>
  <c r="F245" i="4"/>
  <c r="G245" i="4"/>
  <c r="H245" i="4"/>
  <c r="I246" i="4"/>
  <c r="O246" i="4" s="1"/>
  <c r="D247" i="4"/>
  <c r="Y247" i="4" s="1"/>
  <c r="E247" i="4"/>
  <c r="F247" i="4"/>
  <c r="G247" i="4"/>
  <c r="H247" i="4"/>
  <c r="I248" i="4"/>
  <c r="O248" i="4" s="1"/>
  <c r="D249" i="4"/>
  <c r="Y249" i="4" s="1"/>
  <c r="E249" i="4"/>
  <c r="F249" i="4"/>
  <c r="G249" i="4"/>
  <c r="H249" i="4"/>
  <c r="I250" i="4"/>
  <c r="D252" i="4"/>
  <c r="Y252" i="4" s="1"/>
  <c r="E252" i="4"/>
  <c r="F252" i="4"/>
  <c r="G252" i="4"/>
  <c r="H252" i="4"/>
  <c r="I253" i="4"/>
  <c r="O253" i="4" s="1"/>
  <c r="I254" i="4"/>
  <c r="O254" i="4" s="1"/>
  <c r="D255" i="4"/>
  <c r="Y255" i="4" s="1"/>
  <c r="E255" i="4"/>
  <c r="F255" i="4"/>
  <c r="G255" i="4"/>
  <c r="H255" i="4"/>
  <c r="I256" i="4"/>
  <c r="O256" i="4" s="1"/>
  <c r="I257" i="4"/>
  <c r="O257" i="4" s="1"/>
  <c r="I258" i="4"/>
  <c r="O258" i="4" s="1"/>
  <c r="I259" i="4"/>
  <c r="O259" i="4" s="1"/>
  <c r="I260" i="4"/>
  <c r="O260" i="4" s="1"/>
  <c r="I261" i="4"/>
  <c r="O261" i="4" s="1"/>
  <c r="I262" i="4"/>
  <c r="O262" i="4" s="1"/>
  <c r="D263" i="4"/>
  <c r="Y263" i="4" s="1"/>
  <c r="E263" i="4"/>
  <c r="F263" i="4"/>
  <c r="G263" i="4"/>
  <c r="H263" i="4"/>
  <c r="I264" i="4"/>
  <c r="O264" i="4" s="1"/>
  <c r="I265" i="4"/>
  <c r="O265" i="4" s="1"/>
  <c r="I266" i="4"/>
  <c r="O266" i="4" s="1"/>
  <c r="I267" i="4"/>
  <c r="O267" i="4" s="1"/>
  <c r="I268" i="4"/>
  <c r="O268" i="4" s="1"/>
  <c r="I269" i="4"/>
  <c r="O269" i="4" s="1"/>
  <c r="I270" i="4"/>
  <c r="O270" i="4" s="1"/>
  <c r="I271" i="4"/>
  <c r="O271" i="4" s="1"/>
  <c r="I272" i="4"/>
  <c r="O272" i="4" s="1"/>
  <c r="I273" i="4"/>
  <c r="O273" i="4" s="1"/>
  <c r="D274" i="4"/>
  <c r="E274" i="4"/>
  <c r="F274" i="4"/>
  <c r="G274" i="4"/>
  <c r="H274" i="4"/>
  <c r="I275" i="4"/>
  <c r="O275" i="4" s="1"/>
  <c r="I276" i="4"/>
  <c r="O276" i="4" s="1"/>
  <c r="I277" i="4"/>
  <c r="O277" i="4" s="1"/>
  <c r="I278" i="4"/>
  <c r="O278" i="4" s="1"/>
  <c r="D280" i="4"/>
  <c r="Y280" i="4" s="1"/>
  <c r="E280" i="4"/>
  <c r="F280" i="4"/>
  <c r="G280" i="4"/>
  <c r="H280" i="4"/>
  <c r="I281" i="4"/>
  <c r="O281" i="4" s="1"/>
  <c r="I282" i="4"/>
  <c r="O282" i="4" s="1"/>
  <c r="I283" i="4"/>
  <c r="O283" i="4" s="1"/>
  <c r="I284" i="4"/>
  <c r="O284" i="4" s="1"/>
  <c r="I285" i="4"/>
  <c r="O285" i="4" s="1"/>
  <c r="I286" i="4"/>
  <c r="O286" i="4" s="1"/>
  <c r="I287" i="4"/>
  <c r="O287" i="4" s="1"/>
  <c r="D288" i="4"/>
  <c r="Y288" i="4" s="1"/>
  <c r="E288" i="4"/>
  <c r="F288" i="4"/>
  <c r="G288" i="4"/>
  <c r="H288" i="4"/>
  <c r="I289" i="4"/>
  <c r="O289" i="4" s="1"/>
  <c r="I290" i="4"/>
  <c r="O290" i="4" s="1"/>
  <c r="I291" i="4"/>
  <c r="O291" i="4" s="1"/>
  <c r="D292" i="4"/>
  <c r="Y292" i="4" s="1"/>
  <c r="E292" i="4"/>
  <c r="F292" i="4"/>
  <c r="G292" i="4"/>
  <c r="H292" i="4"/>
  <c r="I293" i="4"/>
  <c r="O293" i="4" s="1"/>
  <c r="I294" i="4"/>
  <c r="O294" i="4" s="1"/>
  <c r="I295" i="4"/>
  <c r="O295" i="4" s="1"/>
  <c r="D296" i="4"/>
  <c r="Y296" i="4" s="1"/>
  <c r="E296" i="4"/>
  <c r="F296" i="4"/>
  <c r="G296" i="4"/>
  <c r="H296" i="4"/>
  <c r="I297" i="4"/>
  <c r="O297" i="4" s="1"/>
  <c r="I298" i="4"/>
  <c r="O298" i="4" s="1"/>
  <c r="I299" i="4"/>
  <c r="O299" i="4" s="1"/>
  <c r="I300" i="4"/>
  <c r="O300" i="4" s="1"/>
  <c r="I301" i="4"/>
  <c r="O301" i="4" s="1"/>
  <c r="I302" i="4"/>
  <c r="O302" i="4" s="1"/>
  <c r="I303" i="4"/>
  <c r="O303" i="4" s="1"/>
  <c r="I304" i="4"/>
  <c r="O304" i="4" s="1"/>
  <c r="I305" i="4"/>
  <c r="O305" i="4" s="1"/>
  <c r="I306" i="4"/>
  <c r="O306" i="4" s="1"/>
  <c r="D307" i="4"/>
  <c r="Y307" i="4" s="1"/>
  <c r="E307" i="4"/>
  <c r="F307" i="4"/>
  <c r="G307" i="4"/>
  <c r="H307" i="4"/>
  <c r="I308" i="4"/>
  <c r="O308" i="4" s="1"/>
  <c r="D309" i="4"/>
  <c r="Y309" i="4" s="1"/>
  <c r="E309" i="4"/>
  <c r="F309" i="4"/>
  <c r="F279" i="4" s="1"/>
  <c r="G309" i="4"/>
  <c r="H309" i="4"/>
  <c r="I310" i="4"/>
  <c r="O310" i="4" s="1"/>
  <c r="I309" i="4"/>
  <c r="O309" i="4" s="1"/>
  <c r="D311" i="4"/>
  <c r="Y311" i="4" s="1"/>
  <c r="E311" i="4"/>
  <c r="F311" i="4"/>
  <c r="G311" i="4"/>
  <c r="H311" i="4"/>
  <c r="I312" i="4"/>
  <c r="O312" i="4" s="1"/>
  <c r="D314" i="4"/>
  <c r="E314" i="4"/>
  <c r="E313" i="4" s="1"/>
  <c r="F314" i="4"/>
  <c r="F313" i="4" s="1"/>
  <c r="G314" i="4"/>
  <c r="G313" i="4" s="1"/>
  <c r="H314" i="4"/>
  <c r="H313" i="4" s="1"/>
  <c r="I315" i="4"/>
  <c r="O315" i="4" s="1"/>
  <c r="D317" i="4"/>
  <c r="Y317" i="4" s="1"/>
  <c r="E317" i="4"/>
  <c r="F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D337" i="4"/>
  <c r="Y337" i="4" s="1"/>
  <c r="E337" i="4"/>
  <c r="F337" i="4"/>
  <c r="I338" i="4"/>
  <c r="U338" i="4" s="1"/>
  <c r="P338" i="4"/>
  <c r="P339" i="4"/>
  <c r="I340" i="4"/>
  <c r="U340" i="4" s="1"/>
  <c r="P340" i="4"/>
  <c r="P341" i="4"/>
  <c r="D342" i="4"/>
  <c r="Y342" i="4" s="1"/>
  <c r="E342" i="4"/>
  <c r="F342" i="4"/>
  <c r="P343" i="4"/>
  <c r="P344" i="4"/>
  <c r="P345" i="4"/>
  <c r="P346" i="4"/>
  <c r="D347" i="4"/>
  <c r="Y347" i="4" s="1"/>
  <c r="E347" i="4"/>
  <c r="F347" i="4"/>
  <c r="G347" i="4"/>
  <c r="H347" i="4"/>
  <c r="P348" i="4"/>
  <c r="D353" i="4"/>
  <c r="Y353" i="4" s="1"/>
  <c r="E353" i="4"/>
  <c r="E352" i="4" s="1"/>
  <c r="E355" i="4" s="1"/>
  <c r="F353" i="4"/>
  <c r="F352" i="4" s="1"/>
  <c r="F355" i="4" s="1"/>
  <c r="G353" i="4"/>
  <c r="G352" i="4" s="1"/>
  <c r="G355" i="4" s="1"/>
  <c r="H353" i="4"/>
  <c r="H352" i="4"/>
  <c r="H355" i="4" s="1"/>
  <c r="I354" i="4"/>
  <c r="I353" i="4" s="1"/>
  <c r="I352" i="4" s="1"/>
  <c r="D359" i="4"/>
  <c r="E359" i="4"/>
  <c r="E358" i="4" s="1"/>
  <c r="F359" i="4"/>
  <c r="F358" i="4" s="1"/>
  <c r="G359" i="4"/>
  <c r="G358" i="4" s="1"/>
  <c r="H359" i="4"/>
  <c r="H358" i="4" s="1"/>
  <c r="I360" i="4"/>
  <c r="I359" i="4" s="1"/>
  <c r="I358" i="4" s="1"/>
  <c r="D362" i="4"/>
  <c r="Y362" i="4" s="1"/>
  <c r="E362" i="4"/>
  <c r="F362" i="4"/>
  <c r="G362" i="4"/>
  <c r="H362" i="4"/>
  <c r="I363" i="4"/>
  <c r="I362" i="4" s="1"/>
  <c r="D364" i="4"/>
  <c r="E364" i="4"/>
  <c r="F364" i="4"/>
  <c r="G364" i="4"/>
  <c r="H364" i="4"/>
  <c r="I365" i="4"/>
  <c r="I364" i="4" s="1"/>
  <c r="H76" i="12" s="1"/>
  <c r="H75" i="12" s="1"/>
  <c r="D367" i="4"/>
  <c r="E367" i="4"/>
  <c r="G367" i="4"/>
  <c r="G371" i="4" s="1"/>
  <c r="G366" i="4" s="1"/>
  <c r="H367" i="4"/>
  <c r="F368" i="4"/>
  <c r="I368" i="4" s="1"/>
  <c r="I367" i="4" s="1"/>
  <c r="H78" i="12" s="1"/>
  <c r="D369" i="4"/>
  <c r="Y369" i="4" s="1"/>
  <c r="I79" i="12"/>
  <c r="G369" i="4"/>
  <c r="E370" i="4"/>
  <c r="E369" i="4" s="1"/>
  <c r="E371" i="4" s="1"/>
  <c r="E366" i="4" s="1"/>
  <c r="F370" i="4"/>
  <c r="F369" i="4" s="1"/>
  <c r="H369" i="4"/>
  <c r="D373" i="4"/>
  <c r="Y373" i="4" s="1"/>
  <c r="F373" i="4"/>
  <c r="G373" i="4"/>
  <c r="H373" i="4"/>
  <c r="D375" i="4"/>
  <c r="F375" i="4"/>
  <c r="G375" i="4"/>
  <c r="H375" i="4"/>
  <c r="H377" i="4" s="1"/>
  <c r="H372" i="4" s="1"/>
  <c r="E375" i="4"/>
  <c r="D385" i="4"/>
  <c r="E385" i="4"/>
  <c r="E384" i="4" s="1"/>
  <c r="F385" i="4"/>
  <c r="F384" i="4" s="1"/>
  <c r="G385" i="4"/>
  <c r="G384" i="4" s="1"/>
  <c r="H385" i="4"/>
  <c r="H384" i="4" s="1"/>
  <c r="I386" i="4"/>
  <c r="I385" i="4" s="1"/>
  <c r="I384" i="4" s="1"/>
  <c r="D388" i="4"/>
  <c r="Y388" i="4" s="1"/>
  <c r="E388" i="4"/>
  <c r="F388" i="4"/>
  <c r="H388" i="4"/>
  <c r="G389" i="4"/>
  <c r="I389" i="4" s="1"/>
  <c r="I388" i="4" s="1"/>
  <c r="D390" i="4"/>
  <c r="Y390" i="4" s="1"/>
  <c r="E390" i="4"/>
  <c r="F390" i="4"/>
  <c r="G390" i="4"/>
  <c r="H390" i="4"/>
  <c r="I391" i="4"/>
  <c r="I390" i="4" s="1"/>
  <c r="H98" i="12" s="1"/>
  <c r="D393" i="4"/>
  <c r="E393" i="4"/>
  <c r="E392" i="4" s="1"/>
  <c r="F393" i="4"/>
  <c r="F392" i="4"/>
  <c r="G393" i="4"/>
  <c r="G392" i="4" s="1"/>
  <c r="H393" i="4"/>
  <c r="H392" i="4" s="1"/>
  <c r="I394" i="4"/>
  <c r="I395" i="4"/>
  <c r="I399" i="4"/>
  <c r="I400" i="4" s="1"/>
  <c r="D400" i="4"/>
  <c r="Y400" i="4" s="1"/>
  <c r="E400" i="4"/>
  <c r="F400" i="4"/>
  <c r="G400" i="4"/>
  <c r="H400" i="4"/>
  <c r="D407" i="4"/>
  <c r="Y407" i="4" s="1"/>
  <c r="G407" i="4"/>
  <c r="D409" i="4"/>
  <c r="Y409" i="4" s="1"/>
  <c r="E409" i="4"/>
  <c r="F409" i="4"/>
  <c r="G410" i="4"/>
  <c r="G409" i="4" s="1"/>
  <c r="K420" i="4"/>
  <c r="K434" i="4"/>
  <c r="K448" i="4"/>
  <c r="K457" i="4"/>
  <c r="K459" i="4"/>
  <c r="K462" i="4"/>
  <c r="K464" i="4"/>
  <c r="K466" i="4"/>
  <c r="K468" i="4"/>
  <c r="K473" i="4"/>
  <c r="K475" i="4"/>
  <c r="K477" i="4"/>
  <c r="K479" i="4"/>
  <c r="K481" i="4"/>
  <c r="K483" i="4"/>
  <c r="K485" i="4"/>
  <c r="K487" i="4"/>
  <c r="K490" i="4"/>
  <c r="K489" i="4" s="1"/>
  <c r="F20" i="14" s="1"/>
  <c r="K501" i="4"/>
  <c r="K510" i="4"/>
  <c r="K512" i="4"/>
  <c r="K514" i="4"/>
  <c r="K516" i="4"/>
  <c r="K519" i="4"/>
  <c r="K521" i="4"/>
  <c r="K525" i="4"/>
  <c r="K529" i="4"/>
  <c r="K531" i="4"/>
  <c r="K533" i="4"/>
  <c r="K537" i="4"/>
  <c r="K539" i="4"/>
  <c r="K542" i="4"/>
  <c r="K544" i="4"/>
  <c r="K546" i="4"/>
  <c r="K550" i="4"/>
  <c r="K552" i="4"/>
  <c r="K557" i="4"/>
  <c r="K561" i="4"/>
  <c r="F27" i="14" s="1"/>
  <c r="K567" i="4"/>
  <c r="F28" i="14" s="1"/>
  <c r="K569" i="4"/>
  <c r="K580" i="4"/>
  <c r="K579" i="4" s="1"/>
  <c r="K588" i="4"/>
  <c r="K587" i="4" s="1"/>
  <c r="K593" i="4"/>
  <c r="K592" i="4" s="1"/>
  <c r="F41" i="14" s="1"/>
  <c r="H44" i="14"/>
  <c r="K596" i="4"/>
  <c r="K595" i="4" s="1"/>
  <c r="K591" i="4" s="1"/>
  <c r="K605" i="4"/>
  <c r="K638" i="4"/>
  <c r="H37" i="17" s="1"/>
  <c r="K644" i="4"/>
  <c r="H42" i="17" s="1"/>
  <c r="K656" i="4"/>
  <c r="H50" i="17" s="1"/>
  <c r="K659" i="4"/>
  <c r="K682" i="4"/>
  <c r="K698" i="4"/>
  <c r="H74" i="17" s="1"/>
  <c r="I74" i="17" s="1"/>
  <c r="K730" i="4"/>
  <c r="H92" i="17" s="1"/>
  <c r="K734" i="4"/>
  <c r="K741" i="4"/>
  <c r="K744" i="4"/>
  <c r="H106" i="17" s="1"/>
  <c r="K750" i="4"/>
  <c r="K753" i="4"/>
  <c r="K756" i="4"/>
  <c r="H113" i="17" s="1"/>
  <c r="I113" i="17" s="1"/>
  <c r="K770" i="4"/>
  <c r="H124" i="17"/>
  <c r="I124" i="17" s="1"/>
  <c r="K777" i="4"/>
  <c r="K783" i="4"/>
  <c r="K785" i="4"/>
  <c r="K790" i="4"/>
  <c r="K794" i="4"/>
  <c r="K800" i="4"/>
  <c r="K807" i="4"/>
  <c r="K810" i="4"/>
  <c r="K813" i="4"/>
  <c r="H137" i="17" s="1"/>
  <c r="I137" i="17" s="1"/>
  <c r="K817" i="4"/>
  <c r="K820" i="4"/>
  <c r="K823" i="4"/>
  <c r="K831" i="4"/>
  <c r="K834" i="4"/>
  <c r="H158" i="17" s="1"/>
  <c r="I158" i="17" s="1"/>
  <c r="K842" i="4"/>
  <c r="K844" i="4"/>
  <c r="K846" i="4"/>
  <c r="K883" i="4"/>
  <c r="K882" i="4" s="1"/>
  <c r="F54" i="14" s="1"/>
  <c r="G54" i="14" s="1"/>
  <c r="K887" i="4"/>
  <c r="F58" i="14"/>
  <c r="K896" i="4"/>
  <c r="K918" i="4"/>
  <c r="K936" i="4"/>
  <c r="K949" i="4"/>
  <c r="K971" i="4"/>
  <c r="K983" i="4"/>
  <c r="K1000" i="4"/>
  <c r="K1023" i="4"/>
  <c r="K1027" i="4"/>
  <c r="K1039" i="4"/>
  <c r="K1045" i="4"/>
  <c r="K1050" i="4"/>
  <c r="K1049" i="4" s="1"/>
  <c r="F60" i="14" s="1"/>
  <c r="L60" i="14" s="1"/>
  <c r="K1072" i="4"/>
  <c r="K1077" i="4"/>
  <c r="K1085" i="4"/>
  <c r="K1111" i="4"/>
  <c r="K1122" i="4"/>
  <c r="K1128" i="4"/>
  <c r="K1141" i="4"/>
  <c r="K1144" i="4"/>
  <c r="K1152" i="4"/>
  <c r="K1154" i="4"/>
  <c r="F63" i="14" s="1"/>
  <c r="G63" i="14" s="1"/>
  <c r="K1160" i="4"/>
  <c r="K1159" i="4"/>
  <c r="K1166" i="4"/>
  <c r="K1165" i="4" s="1"/>
  <c r="K1203" i="4"/>
  <c r="K1202" i="4" s="1"/>
  <c r="K1208" i="4"/>
  <c r="K1207" i="4" s="1"/>
  <c r="K1246" i="4"/>
  <c r="K1245" i="4" s="1"/>
  <c r="F78" i="14" s="1"/>
  <c r="K1277" i="4"/>
  <c r="K1276" i="4" s="1"/>
  <c r="M1944" i="4" s="1"/>
  <c r="K1286" i="4"/>
  <c r="K1285" i="4" s="1"/>
  <c r="K1289" i="4"/>
  <c r="K1288" i="4"/>
  <c r="K1292" i="4"/>
  <c r="K1291" i="4" s="1"/>
  <c r="K1297" i="4"/>
  <c r="K1296" i="4" s="1"/>
  <c r="F94" i="14" s="1"/>
  <c r="K1300" i="4"/>
  <c r="K1299" i="4" s="1"/>
  <c r="F95" i="14" s="1"/>
  <c r="G1310" i="4"/>
  <c r="H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G1324" i="4"/>
  <c r="H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G1338" i="4"/>
  <c r="H1338" i="4"/>
  <c r="M1339" i="4"/>
  <c r="M1340" i="4"/>
  <c r="M1341" i="4"/>
  <c r="M1342" i="4"/>
  <c r="M1343" i="4"/>
  <c r="M1344" i="4"/>
  <c r="M1345" i="4"/>
  <c r="M1346" i="4"/>
  <c r="G1347" i="4"/>
  <c r="H1347" i="4"/>
  <c r="M1348" i="4"/>
  <c r="M1347" i="4" s="1"/>
  <c r="G1349" i="4"/>
  <c r="H1349" i="4"/>
  <c r="M1350" i="4"/>
  <c r="M1349" i="4" s="1"/>
  <c r="G1352" i="4"/>
  <c r="H1352" i="4"/>
  <c r="M1353" i="4"/>
  <c r="M1352" i="4" s="1"/>
  <c r="G1354" i="4"/>
  <c r="H1354" i="4"/>
  <c r="M1355" i="4"/>
  <c r="M1354" i="4" s="1"/>
  <c r="G1356" i="4"/>
  <c r="H1356" i="4"/>
  <c r="M1357" i="4"/>
  <c r="M1356" i="4" s="1"/>
  <c r="G1358" i="4"/>
  <c r="H1358" i="4"/>
  <c r="M1359" i="4"/>
  <c r="M1360" i="4"/>
  <c r="M1361" i="4"/>
  <c r="M1362" i="4"/>
  <c r="M1364" i="4"/>
  <c r="M1363" i="4" s="1"/>
  <c r="G1365" i="4"/>
  <c r="H1365" i="4"/>
  <c r="M1366" i="4"/>
  <c r="M1365" i="4" s="1"/>
  <c r="G1367" i="4"/>
  <c r="H1367" i="4"/>
  <c r="M1368" i="4"/>
  <c r="M1367" i="4" s="1"/>
  <c r="G1369" i="4"/>
  <c r="H1369" i="4"/>
  <c r="M1370" i="4"/>
  <c r="M1369" i="4" s="1"/>
  <c r="G1371" i="4"/>
  <c r="H1371" i="4"/>
  <c r="M1372" i="4"/>
  <c r="M1371" i="4" s="1"/>
  <c r="G1373" i="4"/>
  <c r="H1373" i="4"/>
  <c r="M1374" i="4"/>
  <c r="M1373" i="4" s="1"/>
  <c r="G1375" i="4"/>
  <c r="H1375" i="4"/>
  <c r="M1376" i="4"/>
  <c r="M1375" i="4" s="1"/>
  <c r="G1377" i="4"/>
  <c r="H1377" i="4"/>
  <c r="M1378" i="4"/>
  <c r="M1377" i="4" s="1"/>
  <c r="G1380" i="4"/>
  <c r="G1379" i="4" s="1"/>
  <c r="H1380" i="4"/>
  <c r="H1379" i="4" s="1"/>
  <c r="M1381" i="4"/>
  <c r="M1382" i="4"/>
  <c r="M1383" i="4"/>
  <c r="M1384" i="4"/>
  <c r="M1385" i="4"/>
  <c r="M1386" i="4"/>
  <c r="M1387" i="4"/>
  <c r="M1388" i="4"/>
  <c r="M1389" i="4"/>
  <c r="G1391" i="4"/>
  <c r="H1391" i="4"/>
  <c r="M1392" i="4"/>
  <c r="M1393" i="4"/>
  <c r="M1394" i="4"/>
  <c r="M1395" i="4"/>
  <c r="M1396" i="4"/>
  <c r="M1397" i="4"/>
  <c r="M1398" i="4"/>
  <c r="M1399" i="4"/>
  <c r="G1400" i="4"/>
  <c r="H1400" i="4"/>
  <c r="M1401" i="4"/>
  <c r="M1400" i="4" s="1"/>
  <c r="G1402" i="4"/>
  <c r="H1402" i="4"/>
  <c r="M1403" i="4"/>
  <c r="M1402" i="4" s="1"/>
  <c r="G1404" i="4"/>
  <c r="H1404" i="4"/>
  <c r="M1405" i="4"/>
  <c r="M1404" i="4" s="1"/>
  <c r="G1406" i="4"/>
  <c r="H1406" i="4"/>
  <c r="M1407" i="4"/>
  <c r="M1406" i="4" s="1"/>
  <c r="M1408" i="4"/>
  <c r="G1409" i="4"/>
  <c r="H1409" i="4"/>
  <c r="M1410" i="4"/>
  <c r="M1409" i="4" s="1"/>
  <c r="G1411" i="4"/>
  <c r="H1411" i="4"/>
  <c r="M1412" i="4"/>
  <c r="M1413" i="4"/>
  <c r="M1414" i="4"/>
  <c r="G1415" i="4"/>
  <c r="H1415" i="4"/>
  <c r="M1416" i="4"/>
  <c r="M1417" i="4"/>
  <c r="M1418" i="4"/>
  <c r="G1419" i="4"/>
  <c r="H1419" i="4"/>
  <c r="M1420" i="4"/>
  <c r="M1419" i="4" s="1"/>
  <c r="G1421" i="4"/>
  <c r="H1421" i="4"/>
  <c r="M1422" i="4"/>
  <c r="M1421" i="4" s="1"/>
  <c r="G1423" i="4"/>
  <c r="H1423" i="4"/>
  <c r="M1424" i="4"/>
  <c r="M1425" i="4"/>
  <c r="M1426" i="4"/>
  <c r="G1427" i="4"/>
  <c r="H1427" i="4"/>
  <c r="M1428" i="4"/>
  <c r="M1427" i="4" s="1"/>
  <c r="G1429" i="4"/>
  <c r="H1429" i="4"/>
  <c r="M1430" i="4"/>
  <c r="M1431" i="4"/>
  <c r="G1432" i="4"/>
  <c r="H1432" i="4"/>
  <c r="M1433" i="4"/>
  <c r="M1432" i="4" s="1"/>
  <c r="G1434" i="4"/>
  <c r="H1434" i="4"/>
  <c r="M1435" i="4"/>
  <c r="M1434" i="4" s="1"/>
  <c r="G1436" i="4"/>
  <c r="H1436" i="4"/>
  <c r="M1437" i="4"/>
  <c r="M1438" i="4"/>
  <c r="M1439" i="4"/>
  <c r="G1440" i="4"/>
  <c r="H1440" i="4"/>
  <c r="M1441" i="4"/>
  <c r="M1440" i="4" s="1"/>
  <c r="G1442" i="4"/>
  <c r="H1442" i="4"/>
  <c r="M1443" i="4"/>
  <c r="M1442" i="4" s="1"/>
  <c r="G1448" i="4"/>
  <c r="H1448" i="4"/>
  <c r="M1449" i="4"/>
  <c r="M1450" i="4"/>
  <c r="M1451" i="4"/>
  <c r="G1452" i="4"/>
  <c r="H1452" i="4"/>
  <c r="M1453" i="4"/>
  <c r="M1454" i="4"/>
  <c r="M1455" i="4"/>
  <c r="M1456" i="4"/>
  <c r="M1457" i="4"/>
  <c r="G1458" i="4"/>
  <c r="H1458" i="4"/>
  <c r="M1459" i="4"/>
  <c r="M1458" i="4" s="1"/>
  <c r="F27" i="13" s="1"/>
  <c r="G1460" i="4"/>
  <c r="H1460" i="4"/>
  <c r="M1461" i="4"/>
  <c r="M1462" i="4"/>
  <c r="M1463" i="4"/>
  <c r="M1464" i="4"/>
  <c r="M1465" i="4"/>
  <c r="M1466" i="4"/>
  <c r="M1467" i="4"/>
  <c r="M1468" i="4"/>
  <c r="M1469" i="4"/>
  <c r="G1471" i="4"/>
  <c r="G1470" i="4" s="1"/>
  <c r="H1471" i="4"/>
  <c r="H1470" i="4" s="1"/>
  <c r="M1472" i="4"/>
  <c r="M1473" i="4"/>
  <c r="M1474" i="4"/>
  <c r="M1475" i="4"/>
  <c r="M1476" i="4"/>
  <c r="M1477" i="4"/>
  <c r="M1480" i="4"/>
  <c r="M1479" i="4" s="1"/>
  <c r="G1485" i="4"/>
  <c r="G1484" i="4" s="1"/>
  <c r="G1491" i="4" s="1"/>
  <c r="H1486" i="4"/>
  <c r="M1486" i="4" s="1"/>
  <c r="M1485" i="4" s="1"/>
  <c r="F42" i="13" s="1"/>
  <c r="M42" i="13" s="1"/>
  <c r="M43" i="13" s="1"/>
  <c r="O1486" i="4"/>
  <c r="G1488" i="4"/>
  <c r="G1487" i="4" s="1"/>
  <c r="H1488" i="4"/>
  <c r="H1487" i="4" s="1"/>
  <c r="M1489" i="4"/>
  <c r="M1490" i="4"/>
  <c r="O1492" i="4"/>
  <c r="O1494" i="4"/>
  <c r="O1495" i="4"/>
  <c r="O1496" i="4"/>
  <c r="G1499" i="4"/>
  <c r="H1499" i="4"/>
  <c r="O1500" i="4"/>
  <c r="M1500" i="4"/>
  <c r="M1501" i="4"/>
  <c r="M1502" i="4"/>
  <c r="O1503" i="4"/>
  <c r="M1503" i="4"/>
  <c r="M1504" i="4"/>
  <c r="M1505" i="4"/>
  <c r="M1506" i="4"/>
  <c r="M1507" i="4"/>
  <c r="M1508" i="4"/>
  <c r="M1509" i="4"/>
  <c r="O1510" i="4"/>
  <c r="M1510" i="4"/>
  <c r="O1511" i="4"/>
  <c r="M1511" i="4"/>
  <c r="M1512" i="4"/>
  <c r="O1512" i="4"/>
  <c r="M1513" i="4"/>
  <c r="O1514" i="4"/>
  <c r="M1514" i="4"/>
  <c r="M1515" i="4"/>
  <c r="M1516" i="4"/>
  <c r="O1517" i="4"/>
  <c r="M1517" i="4"/>
  <c r="M1518" i="4"/>
  <c r="O1519" i="4"/>
  <c r="M1519" i="4"/>
  <c r="O1520" i="4"/>
  <c r="M1520" i="4"/>
  <c r="M1521" i="4"/>
  <c r="O1522" i="4"/>
  <c r="M1522" i="4"/>
  <c r="G1523" i="4"/>
  <c r="H1523" i="4"/>
  <c r="M1524" i="4"/>
  <c r="M1525" i="4"/>
  <c r="M1526" i="4"/>
  <c r="G1527" i="4"/>
  <c r="H1527" i="4"/>
  <c r="O1528" i="4"/>
  <c r="M1528" i="4"/>
  <c r="O1529" i="4"/>
  <c r="M1529" i="4"/>
  <c r="G1530" i="4"/>
  <c r="H1530" i="4"/>
  <c r="M1531" i="4"/>
  <c r="M1530" i="4" s="1"/>
  <c r="G1532" i="4"/>
  <c r="H1532" i="4"/>
  <c r="O1533" i="4"/>
  <c r="M1533" i="4"/>
  <c r="O1534" i="4"/>
  <c r="M1534" i="4"/>
  <c r="O1535" i="4"/>
  <c r="M1535" i="4"/>
  <c r="M1536" i="4"/>
  <c r="O1537" i="4"/>
  <c r="M1537" i="4"/>
  <c r="G1538" i="4"/>
  <c r="H1538" i="4"/>
  <c r="M1539" i="4"/>
  <c r="M1540" i="4"/>
  <c r="M1541" i="4"/>
  <c r="O1542" i="4"/>
  <c r="M1542" i="4"/>
  <c r="O1543" i="4"/>
  <c r="M1543" i="4"/>
  <c r="O1544" i="4"/>
  <c r="M1544" i="4"/>
  <c r="O1545" i="4"/>
  <c r="M1545" i="4"/>
  <c r="O1546" i="4"/>
  <c r="M1546" i="4"/>
  <c r="M1547" i="4"/>
  <c r="G1548" i="4"/>
  <c r="H1548" i="4"/>
  <c r="M1549" i="4"/>
  <c r="M1548" i="4" s="1"/>
  <c r="G1551" i="4"/>
  <c r="O1552" i="4"/>
  <c r="M1553" i="4"/>
  <c r="O1554" i="4"/>
  <c r="M1554" i="4"/>
  <c r="M1555" i="4"/>
  <c r="M1556" i="4"/>
  <c r="O1557" i="4"/>
  <c r="M1557" i="4"/>
  <c r="M1558" i="4"/>
  <c r="O1559" i="4"/>
  <c r="M1559" i="4"/>
  <c r="O1560" i="4"/>
  <c r="M1560" i="4"/>
  <c r="O1561" i="4"/>
  <c r="M1561" i="4"/>
  <c r="O1562" i="4"/>
  <c r="M1562" i="4"/>
  <c r="M1563" i="4"/>
  <c r="O1564" i="4"/>
  <c r="M1564" i="4"/>
  <c r="M1565" i="4"/>
  <c r="M1566" i="4"/>
  <c r="O1567" i="4"/>
  <c r="M1567" i="4"/>
  <c r="M1568" i="4"/>
  <c r="O1569" i="4"/>
  <c r="M1569" i="4"/>
  <c r="O1570" i="4"/>
  <c r="M1570" i="4"/>
  <c r="M1571" i="4"/>
  <c r="M1572" i="4"/>
  <c r="M1573" i="4"/>
  <c r="G1574" i="4"/>
  <c r="H1574" i="4"/>
  <c r="P1574" i="4"/>
  <c r="O1575" i="4"/>
  <c r="M1575" i="4"/>
  <c r="O1576" i="4"/>
  <c r="M1576" i="4"/>
  <c r="O1577" i="4"/>
  <c r="M1577" i="4"/>
  <c r="O1578" i="4"/>
  <c r="M1578" i="4"/>
  <c r="M1579" i="4"/>
  <c r="O1580" i="4"/>
  <c r="M1580" i="4"/>
  <c r="M1581" i="4"/>
  <c r="M1582" i="4"/>
  <c r="O1583" i="4"/>
  <c r="M1583" i="4"/>
  <c r="M1584" i="4"/>
  <c r="O1585" i="4"/>
  <c r="M1585" i="4"/>
  <c r="O1586" i="4"/>
  <c r="M1586" i="4"/>
  <c r="M1587" i="4"/>
  <c r="O1588" i="4"/>
  <c r="M1588" i="4"/>
  <c r="M1589" i="4"/>
  <c r="G1590" i="4"/>
  <c r="H1590" i="4"/>
  <c r="M1591" i="4"/>
  <c r="O1591" i="4"/>
  <c r="O1592" i="4"/>
  <c r="M1592" i="4"/>
  <c r="M1593" i="4"/>
  <c r="O1594" i="4"/>
  <c r="M1594" i="4"/>
  <c r="M1595" i="4"/>
  <c r="G1596" i="4"/>
  <c r="H1596" i="4"/>
  <c r="M1597" i="4"/>
  <c r="M1596" i="4" s="1"/>
  <c r="G1598" i="4"/>
  <c r="H1598" i="4"/>
  <c r="M1599" i="4"/>
  <c r="M1600" i="4"/>
  <c r="O1600" i="4"/>
  <c r="O1601" i="4"/>
  <c r="M1601" i="4"/>
  <c r="M1602" i="4"/>
  <c r="G1603" i="4"/>
  <c r="H1603" i="4"/>
  <c r="M1604" i="4"/>
  <c r="M1605" i="4"/>
  <c r="M1606" i="4"/>
  <c r="G1607" i="4"/>
  <c r="H1607" i="4"/>
  <c r="O1608" i="4"/>
  <c r="M1608" i="4"/>
  <c r="M1609" i="4"/>
  <c r="G1610" i="4"/>
  <c r="H1610" i="4"/>
  <c r="M1611" i="4"/>
  <c r="M1612" i="4"/>
  <c r="G1614" i="4"/>
  <c r="H1614" i="4"/>
  <c r="M1615" i="4"/>
  <c r="M1616" i="4"/>
  <c r="M1617" i="4"/>
  <c r="M1618" i="4"/>
  <c r="O1618" i="4"/>
  <c r="M1619" i="4"/>
  <c r="O1620" i="4"/>
  <c r="M1620" i="4"/>
  <c r="M1621" i="4"/>
  <c r="M1622" i="4"/>
  <c r="M1623" i="4"/>
  <c r="O1624" i="4"/>
  <c r="M1624" i="4"/>
  <c r="O1625" i="4"/>
  <c r="M1625" i="4"/>
  <c r="O1626" i="4"/>
  <c r="M1626" i="4"/>
  <c r="M1627" i="4"/>
  <c r="O1628" i="4"/>
  <c r="M1628" i="4"/>
  <c r="M1629" i="4"/>
  <c r="O1629" i="4"/>
  <c r="M1630" i="4"/>
  <c r="O1631" i="4"/>
  <c r="M1631" i="4"/>
  <c r="M1632" i="4"/>
  <c r="M1633" i="4"/>
  <c r="O1633" i="4"/>
  <c r="M1634" i="4"/>
  <c r="O1634" i="4"/>
  <c r="M1635" i="4"/>
  <c r="O1636" i="4"/>
  <c r="M1636" i="4"/>
  <c r="M1637" i="4"/>
  <c r="M1638" i="4"/>
  <c r="O1639" i="4"/>
  <c r="M1639" i="4"/>
  <c r="M1640" i="4"/>
  <c r="O1641" i="4"/>
  <c r="M1641" i="4"/>
  <c r="M1642" i="4"/>
  <c r="O1642" i="4"/>
  <c r="M1643" i="4"/>
  <c r="O1644" i="4"/>
  <c r="M1644" i="4"/>
  <c r="M1645" i="4"/>
  <c r="G1646" i="4"/>
  <c r="H1646" i="4"/>
  <c r="O1647" i="4"/>
  <c r="M1647" i="4"/>
  <c r="O1648" i="4"/>
  <c r="M1648" i="4"/>
  <c r="M1649" i="4"/>
  <c r="G1650" i="4"/>
  <c r="H1650" i="4"/>
  <c r="M1651" i="4"/>
  <c r="M1652" i="4"/>
  <c r="M1653" i="4"/>
  <c r="M1654" i="4"/>
  <c r="O1655" i="4"/>
  <c r="M1655" i="4"/>
  <c r="G1656" i="4"/>
  <c r="H1656" i="4"/>
  <c r="M1657" i="4"/>
  <c r="O1658" i="4"/>
  <c r="M1658" i="4"/>
  <c r="G1659" i="4"/>
  <c r="H1659" i="4"/>
  <c r="O1660" i="4"/>
  <c r="M1660" i="4"/>
  <c r="M1661" i="4"/>
  <c r="G1662" i="4"/>
  <c r="H1662" i="4"/>
  <c r="O1663" i="4"/>
  <c r="M1663" i="4"/>
  <c r="O1664" i="4"/>
  <c r="M1664" i="4"/>
  <c r="M1665" i="4"/>
  <c r="O1666" i="4"/>
  <c r="M1666" i="4"/>
  <c r="M1667" i="4"/>
  <c r="M1668" i="4"/>
  <c r="M1669" i="4"/>
  <c r="M1670" i="4"/>
  <c r="O1671" i="4"/>
  <c r="M1671" i="4"/>
  <c r="O1672" i="4"/>
  <c r="M1672" i="4"/>
  <c r="O1673" i="4"/>
  <c r="M1673" i="4"/>
  <c r="O1674" i="4"/>
  <c r="M1674" i="4"/>
  <c r="M1675" i="4"/>
  <c r="G1676" i="4"/>
  <c r="H1676" i="4"/>
  <c r="M1677" i="4"/>
  <c r="O1678" i="4"/>
  <c r="M1678" i="4"/>
  <c r="M1679" i="4"/>
  <c r="M1680" i="4"/>
  <c r="M1681" i="4"/>
  <c r="O1682" i="4"/>
  <c r="M1682" i="4"/>
  <c r="G1683" i="4"/>
  <c r="H1683" i="4"/>
  <c r="O1684" i="4"/>
  <c r="M1684" i="4"/>
  <c r="M1683" i="4" s="1"/>
  <c r="M1685" i="4"/>
  <c r="G1687" i="4"/>
  <c r="H1687" i="4"/>
  <c r="H1686" i="4"/>
  <c r="M1688" i="4"/>
  <c r="O1689" i="4"/>
  <c r="M1689" i="4"/>
  <c r="M1690" i="4"/>
  <c r="M1691" i="4"/>
  <c r="M1692" i="4"/>
  <c r="M1693" i="4"/>
  <c r="G1694" i="4"/>
  <c r="H1694" i="4"/>
  <c r="M1695" i="4"/>
  <c r="M1694" i="4" s="1"/>
  <c r="M1696" i="4"/>
  <c r="O1697" i="4"/>
  <c r="M1697" i="4"/>
  <c r="M1698" i="4"/>
  <c r="M1699" i="4"/>
  <c r="G1701" i="4"/>
  <c r="G1700" i="4" s="1"/>
  <c r="H1701" i="4"/>
  <c r="H1700" i="4" s="1"/>
  <c r="M1702" i="4"/>
  <c r="M1703" i="4"/>
  <c r="O1704" i="4"/>
  <c r="M1704" i="4"/>
  <c r="G1707" i="4"/>
  <c r="H1707" i="4"/>
  <c r="O1708" i="4"/>
  <c r="M1708" i="4"/>
  <c r="M1707" i="4" s="1"/>
  <c r="G1709" i="4"/>
  <c r="H1709" i="4"/>
  <c r="M1710" i="4"/>
  <c r="M1709" i="4" s="1"/>
  <c r="G1711" i="4"/>
  <c r="H1711" i="4"/>
  <c r="M1712" i="4"/>
  <c r="O1713" i="4"/>
  <c r="M1713" i="4"/>
  <c r="O1714" i="4"/>
  <c r="M1714" i="4"/>
  <c r="M1715" i="4"/>
  <c r="M1716" i="4"/>
  <c r="M1717" i="4"/>
  <c r="M1718" i="4"/>
  <c r="O1719" i="4"/>
  <c r="M1719" i="4"/>
  <c r="M1720" i="4"/>
  <c r="M1721" i="4"/>
  <c r="O1721" i="4"/>
  <c r="O1722" i="4"/>
  <c r="M1722" i="4"/>
  <c r="M1723" i="4"/>
  <c r="M1724" i="4"/>
  <c r="M1725" i="4"/>
  <c r="M1726" i="4"/>
  <c r="O1727" i="4"/>
  <c r="M1727" i="4"/>
  <c r="M1728" i="4"/>
  <c r="O1729" i="4"/>
  <c r="M1729" i="4"/>
  <c r="O1730" i="4"/>
  <c r="M1730" i="4"/>
  <c r="M1731" i="4"/>
  <c r="O1732" i="4"/>
  <c r="M1732" i="4"/>
  <c r="M1733" i="4"/>
  <c r="M1734" i="4"/>
  <c r="O1735" i="4"/>
  <c r="M1735" i="4"/>
  <c r="M1736" i="4"/>
  <c r="M1737" i="4"/>
  <c r="O1738" i="4"/>
  <c r="M1738" i="4"/>
  <c r="M1739" i="4"/>
  <c r="O1740" i="4"/>
  <c r="M1740" i="4"/>
  <c r="O1741" i="4"/>
  <c r="M1741" i="4"/>
  <c r="M1742" i="4"/>
  <c r="O1743" i="4"/>
  <c r="M1743" i="4"/>
  <c r="O1744" i="4"/>
  <c r="M1744" i="4"/>
  <c r="M1745" i="4"/>
  <c r="M1746" i="4"/>
  <c r="G1748" i="4"/>
  <c r="G1747" i="4" s="1"/>
  <c r="H1748" i="4"/>
  <c r="H1747" i="4" s="1"/>
  <c r="M1749" i="4"/>
  <c r="M1750" i="4"/>
  <c r="O1751" i="4"/>
  <c r="M1751" i="4"/>
  <c r="O1752" i="4"/>
  <c r="M1752" i="4"/>
  <c r="O1753" i="4"/>
  <c r="M1753" i="4"/>
  <c r="M1754" i="4"/>
  <c r="M1755" i="4"/>
  <c r="G1758" i="4"/>
  <c r="G1757" i="4" s="1"/>
  <c r="H1758" i="4"/>
  <c r="H1757" i="4" s="1"/>
  <c r="M1759" i="4"/>
  <c r="M1758" i="4" s="1"/>
  <c r="M1757" i="4" s="1"/>
  <c r="G1761" i="4"/>
  <c r="G1760" i="4" s="1"/>
  <c r="H1761" i="4"/>
  <c r="H1760" i="4" s="1"/>
  <c r="O1762" i="4"/>
  <c r="M1762" i="4"/>
  <c r="M1761" i="4" s="1"/>
  <c r="M1760" i="4" s="1"/>
  <c r="H1765" i="4"/>
  <c r="G1766" i="4"/>
  <c r="O1766" i="4"/>
  <c r="G1767" i="4"/>
  <c r="M1767" i="4"/>
  <c r="O1767" i="4"/>
  <c r="G1768" i="4"/>
  <c r="M1768" i="4" s="1"/>
  <c r="O1768" i="4"/>
  <c r="G1769" i="4"/>
  <c r="M1769" i="4" s="1"/>
  <c r="O1769" i="4"/>
  <c r="G1770" i="4"/>
  <c r="M1770" i="4" s="1"/>
  <c r="O1770" i="4"/>
  <c r="G1771" i="4"/>
  <c r="M1771" i="4" s="1"/>
  <c r="G1772" i="4"/>
  <c r="M1772" i="4" s="1"/>
  <c r="O1772" i="4"/>
  <c r="G1773" i="4"/>
  <c r="M1773" i="4" s="1"/>
  <c r="O1773" i="4"/>
  <c r="G1774" i="4"/>
  <c r="M1774" i="4" s="1"/>
  <c r="O1774" i="4"/>
  <c r="G1775" i="4"/>
  <c r="M1775" i="4" s="1"/>
  <c r="O1775" i="4"/>
  <c r="G1776" i="4"/>
  <c r="O1776" i="4"/>
  <c r="G1777" i="4"/>
  <c r="M1777" i="4"/>
  <c r="O1777" i="4"/>
  <c r="G1778" i="4"/>
  <c r="M1778" i="4" s="1"/>
  <c r="O1778" i="4"/>
  <c r="G1779" i="4"/>
  <c r="M1779" i="4" s="1"/>
  <c r="G1780" i="4"/>
  <c r="M1780" i="4" s="1"/>
  <c r="O1780" i="4"/>
  <c r="G1781" i="4"/>
  <c r="M1781" i="4" s="1"/>
  <c r="O1781" i="4"/>
  <c r="G1782" i="4"/>
  <c r="M1782" i="4"/>
  <c r="O1782" i="4"/>
  <c r="G1783" i="4"/>
  <c r="M1783" i="4" s="1"/>
  <c r="O1783" i="4"/>
  <c r="G1784" i="4"/>
  <c r="M1784" i="4" s="1"/>
  <c r="O1784" i="4"/>
  <c r="H1785" i="4"/>
  <c r="G1786" i="4"/>
  <c r="G1785" i="4" s="1"/>
  <c r="O1786" i="4"/>
  <c r="G1787" i="4"/>
  <c r="M1787" i="4" s="1"/>
  <c r="G1788" i="4"/>
  <c r="M1788" i="4" s="1"/>
  <c r="M1785" i="4" s="1"/>
  <c r="O1788" i="4"/>
  <c r="G1789" i="4"/>
  <c r="M1789" i="4" s="1"/>
  <c r="O1789" i="4"/>
  <c r="H1790" i="4"/>
  <c r="O1790" i="4"/>
  <c r="G1791" i="4"/>
  <c r="M1791" i="4" s="1"/>
  <c r="O1791" i="4"/>
  <c r="G1792" i="4"/>
  <c r="M1792" i="4" s="1"/>
  <c r="O1792" i="4"/>
  <c r="G1793" i="4"/>
  <c r="M1793" i="4"/>
  <c r="O1793" i="4"/>
  <c r="G1794" i="4"/>
  <c r="G1790" i="4" s="1"/>
  <c r="M1790" i="4" s="1"/>
  <c r="O1794" i="4"/>
  <c r="H1795" i="4"/>
  <c r="G1796" i="4"/>
  <c r="G1795" i="4"/>
  <c r="O1796" i="4"/>
  <c r="G1797" i="4"/>
  <c r="M1797" i="4" s="1"/>
  <c r="H1797" i="4"/>
  <c r="O1797" i="4"/>
  <c r="M1798" i="4"/>
  <c r="O1798" i="4"/>
  <c r="G1799" i="4"/>
  <c r="H1799" i="4"/>
  <c r="M1800" i="4"/>
  <c r="M1799" i="4"/>
  <c r="O1800" i="4"/>
  <c r="N1802" i="4"/>
  <c r="N1801" i="4" s="1"/>
  <c r="G1803" i="4"/>
  <c r="H1803" i="4"/>
  <c r="M1804" i="4"/>
  <c r="M1805" i="4"/>
  <c r="G1806" i="4"/>
  <c r="H1806" i="4"/>
  <c r="M1807" i="4"/>
  <c r="O1808" i="4"/>
  <c r="M1808" i="4"/>
  <c r="O1809" i="4"/>
  <c r="M1809" i="4"/>
  <c r="G1810" i="4"/>
  <c r="H1810" i="4"/>
  <c r="M1811" i="4"/>
  <c r="M1812" i="4"/>
  <c r="H1813" i="4"/>
  <c r="O1814" i="4"/>
  <c r="M1814" i="4"/>
  <c r="M1815" i="4"/>
  <c r="M1816" i="4"/>
  <c r="M1818" i="4"/>
  <c r="M1819" i="4"/>
  <c r="M1817" i="4" s="1"/>
  <c r="G1820" i="4"/>
  <c r="G1817" i="4" s="1"/>
  <c r="H1820" i="4"/>
  <c r="H1817" i="4" s="1"/>
  <c r="M1821" i="4"/>
  <c r="M1820" i="4" s="1"/>
  <c r="M1823" i="4"/>
  <c r="M1822" i="4" s="1"/>
  <c r="G1825" i="4"/>
  <c r="G1824" i="4" s="1"/>
  <c r="H1825" i="4"/>
  <c r="H1824" i="4" s="1"/>
  <c r="M1826" i="4"/>
  <c r="M1827" i="4"/>
  <c r="M1828" i="4"/>
  <c r="G1830" i="4"/>
  <c r="G1829" i="4" s="1"/>
  <c r="H1830" i="4"/>
  <c r="M1831" i="4"/>
  <c r="M1830" i="4" s="1"/>
  <c r="H1832" i="4"/>
  <c r="G1832" i="4"/>
  <c r="O1833" i="4"/>
  <c r="O1835" i="4"/>
  <c r="O1836" i="4"/>
  <c r="G1838" i="4"/>
  <c r="G1837" i="4" s="1"/>
  <c r="H1838" i="4"/>
  <c r="H1837" i="4" s="1"/>
  <c r="M1839" i="4"/>
  <c r="M1840" i="4"/>
  <c r="O1840" i="4"/>
  <c r="O1841" i="4"/>
  <c r="M1841" i="4"/>
  <c r="M1842" i="4"/>
  <c r="M1843" i="4"/>
  <c r="O1844" i="4"/>
  <c r="M1844" i="4"/>
  <c r="M1845" i="4"/>
  <c r="M1846" i="4"/>
  <c r="M1847" i="4"/>
  <c r="O1848" i="4"/>
  <c r="M1848" i="4"/>
  <c r="M1849" i="4"/>
  <c r="O1849" i="4"/>
  <c r="O1850" i="4"/>
  <c r="M1850" i="4"/>
  <c r="O1851" i="4"/>
  <c r="M1851" i="4"/>
  <c r="M1852" i="4"/>
  <c r="M1853" i="4"/>
  <c r="O1854" i="4"/>
  <c r="M1854" i="4"/>
  <c r="M1855" i="4"/>
  <c r="M1856" i="4"/>
  <c r="O1857" i="4"/>
  <c r="M1857" i="4"/>
  <c r="O1858" i="4"/>
  <c r="M1858" i="4"/>
  <c r="O1859" i="4"/>
  <c r="M1859" i="4"/>
  <c r="O1860" i="4"/>
  <c r="M1860" i="4"/>
  <c r="M1861" i="4"/>
  <c r="O1862" i="4"/>
  <c r="M1862" i="4"/>
  <c r="M1863" i="4"/>
  <c r="M1864" i="4"/>
  <c r="M1865" i="4"/>
  <c r="O1866" i="4"/>
  <c r="M1866" i="4"/>
  <c r="O1867" i="4"/>
  <c r="M1867" i="4"/>
  <c r="M1868" i="4"/>
  <c r="M1869" i="4"/>
  <c r="O1870" i="4"/>
  <c r="M1870" i="4"/>
  <c r="M1871" i="4"/>
  <c r="M1872" i="4"/>
  <c r="M1873" i="4"/>
  <c r="G1875" i="4"/>
  <c r="G1874" i="4" s="1"/>
  <c r="H1875" i="4"/>
  <c r="H1874" i="4" s="1"/>
  <c r="O1876" i="4"/>
  <c r="M1876" i="4"/>
  <c r="M1875" i="4" s="1"/>
  <c r="M1874" i="4" s="1"/>
  <c r="M1879" i="4"/>
  <c r="M1880" i="4"/>
  <c r="M1881" i="4"/>
  <c r="O1882" i="4"/>
  <c r="M1882" i="4"/>
  <c r="O1883" i="4"/>
  <c r="M1883" i="4"/>
  <c r="M1884" i="4"/>
  <c r="O1884" i="4"/>
  <c r="M1885" i="4"/>
  <c r="O1886" i="4"/>
  <c r="M1886" i="4"/>
  <c r="M1887" i="4"/>
  <c r="M1888" i="4"/>
  <c r="O1889" i="4"/>
  <c r="M1889" i="4"/>
  <c r="M1890" i="4"/>
  <c r="O1891" i="4"/>
  <c r="M1891" i="4"/>
  <c r="M1892" i="4"/>
  <c r="O1892" i="4"/>
  <c r="M1893" i="4"/>
  <c r="O1894" i="4"/>
  <c r="M1894" i="4"/>
  <c r="M1895" i="4"/>
  <c r="M1896" i="4"/>
  <c r="O1897" i="4"/>
  <c r="M1897" i="4"/>
  <c r="O1898" i="4"/>
  <c r="M1898" i="4"/>
  <c r="O1899" i="4"/>
  <c r="M1899" i="4"/>
  <c r="M1900" i="4"/>
  <c r="M1901" i="4"/>
  <c r="O1902" i="4"/>
  <c r="M1902" i="4"/>
  <c r="M1903" i="4"/>
  <c r="M1904" i="4"/>
  <c r="O1905" i="4"/>
  <c r="M1905" i="4"/>
  <c r="M1906" i="4"/>
  <c r="O1907" i="4"/>
  <c r="M1907" i="4"/>
  <c r="M1908" i="4"/>
  <c r="O1908" i="4"/>
  <c r="M1909" i="4"/>
  <c r="O1910" i="4"/>
  <c r="M1910" i="4"/>
  <c r="M1911" i="4"/>
  <c r="M1912" i="4"/>
  <c r="O1913" i="4"/>
  <c r="M1913" i="4"/>
  <c r="G1915" i="4"/>
  <c r="G1914" i="4" s="1"/>
  <c r="G1878" i="4" s="1"/>
  <c r="G1877" i="4" s="1"/>
  <c r="H1915" i="4"/>
  <c r="H1914" i="4" s="1"/>
  <c r="H1878" i="4" s="1"/>
  <c r="H1877" i="4" s="1"/>
  <c r="O1916" i="4"/>
  <c r="M1916" i="4"/>
  <c r="M1917" i="4"/>
  <c r="O1918" i="4"/>
  <c r="M1918" i="4"/>
  <c r="M1919" i="4"/>
  <c r="M1920" i="4"/>
  <c r="O1920" i="4"/>
  <c r="O1921" i="4"/>
  <c r="M1921" i="4"/>
  <c r="O1922" i="4"/>
  <c r="M1922" i="4"/>
  <c r="M1923" i="4"/>
  <c r="O1924" i="4"/>
  <c r="M1924" i="4"/>
  <c r="M1925" i="4"/>
  <c r="O1926" i="4"/>
  <c r="M1926" i="4"/>
  <c r="M1927" i="4"/>
  <c r="M1928" i="4"/>
  <c r="O1929" i="4"/>
  <c r="M1929" i="4"/>
  <c r="O1930" i="4"/>
  <c r="M1930" i="4"/>
  <c r="O1931" i="4"/>
  <c r="M1931" i="4"/>
  <c r="O1932" i="4"/>
  <c r="M1932" i="4"/>
  <c r="M1933" i="4"/>
  <c r="O1934" i="4"/>
  <c r="M1934" i="4"/>
  <c r="M1935" i="4"/>
  <c r="M1936" i="4"/>
  <c r="O1937" i="4"/>
  <c r="M1937" i="4"/>
  <c r="O1938" i="4"/>
  <c r="M1938" i="4"/>
  <c r="O1939" i="4"/>
  <c r="M1939" i="4"/>
  <c r="M1940" i="4"/>
  <c r="M1941" i="4"/>
  <c r="O1942" i="4"/>
  <c r="M1942" i="4"/>
  <c r="M1943" i="4"/>
  <c r="G1946" i="4"/>
  <c r="G1945" i="4" s="1"/>
  <c r="H1946" i="4"/>
  <c r="H1945" i="4" s="1"/>
  <c r="M1947" i="4"/>
  <c r="M1946" i="4" s="1"/>
  <c r="M1945" i="4"/>
  <c r="F72" i="13" s="1"/>
  <c r="O1949" i="4"/>
  <c r="G1950" i="4"/>
  <c r="H1950" i="4"/>
  <c r="O1951" i="4"/>
  <c r="O1953" i="4"/>
  <c r="O1954" i="4"/>
  <c r="G1957" i="4"/>
  <c r="G1956" i="4" s="1"/>
  <c r="H1957" i="4"/>
  <c r="H1956" i="4" s="1"/>
  <c r="M1958" i="4"/>
  <c r="O1958" i="4"/>
  <c r="M1959" i="4"/>
  <c r="O1959" i="4"/>
  <c r="M1960" i="4"/>
  <c r="O1960" i="4"/>
  <c r="M1961" i="4"/>
  <c r="M1962" i="4"/>
  <c r="O1962" i="4"/>
  <c r="M1963" i="4"/>
  <c r="O1963" i="4"/>
  <c r="G1965" i="4"/>
  <c r="G1964" i="4" s="1"/>
  <c r="H1965" i="4"/>
  <c r="H1964" i="4" s="1"/>
  <c r="M1966" i="4"/>
  <c r="O1966" i="4"/>
  <c r="M1967" i="4"/>
  <c r="O1967" i="4"/>
  <c r="G1970" i="4"/>
  <c r="G1969" i="4" s="1"/>
  <c r="H1970" i="4"/>
  <c r="H1969" i="4" s="1"/>
  <c r="M1971" i="4"/>
  <c r="O1971" i="4"/>
  <c r="M1972" i="4"/>
  <c r="O1972" i="4"/>
  <c r="M1973" i="4"/>
  <c r="O1973" i="4"/>
  <c r="M1974" i="4"/>
  <c r="O1974" i="4"/>
  <c r="M1975" i="4"/>
  <c r="O1975" i="4"/>
  <c r="M1976" i="4"/>
  <c r="O1976" i="4"/>
  <c r="G1978" i="4"/>
  <c r="G1977" i="4" s="1"/>
  <c r="H1978" i="4"/>
  <c r="H1977" i="4" s="1"/>
  <c r="M1979" i="4"/>
  <c r="O1979" i="4"/>
  <c r="M1980" i="4"/>
  <c r="O1980" i="4"/>
  <c r="O1982" i="4"/>
  <c r="O1984" i="4"/>
  <c r="O1985" i="4"/>
  <c r="G1988" i="4"/>
  <c r="G1987" i="4" s="1"/>
  <c r="G1986" i="4" s="1"/>
  <c r="G1994" i="4" s="1"/>
  <c r="H1988" i="4"/>
  <c r="H1987" i="4"/>
  <c r="H1986" i="4" s="1"/>
  <c r="H1994" i="4" s="1"/>
  <c r="M1989" i="4"/>
  <c r="M1988" i="4"/>
  <c r="M1987" i="4" s="1"/>
  <c r="M1986" i="4" s="1"/>
  <c r="O1989" i="4"/>
  <c r="M1993" i="4"/>
  <c r="M1992" i="4" s="1"/>
  <c r="M1991" i="4" s="1"/>
  <c r="M1990" i="4" s="1"/>
  <c r="O1993" i="4"/>
  <c r="O1995" i="4"/>
  <c r="O1997" i="4"/>
  <c r="O1998" i="4"/>
  <c r="O1999" i="4"/>
  <c r="O2001" i="4"/>
  <c r="O2002" i="4"/>
  <c r="O2003" i="4"/>
  <c r="O2004" i="4"/>
  <c r="O2005" i="4"/>
  <c r="K18" i="14"/>
  <c r="K19" i="14"/>
  <c r="K20" i="14"/>
  <c r="K21" i="14"/>
  <c r="E22" i="14"/>
  <c r="K24" i="14"/>
  <c r="L24" i="14"/>
  <c r="K25" i="14"/>
  <c r="L25" i="14"/>
  <c r="F26" i="14"/>
  <c r="G26" i="14" s="1"/>
  <c r="H26" i="14"/>
  <c r="K26" i="14"/>
  <c r="L27" i="14"/>
  <c r="H27" i="14"/>
  <c r="K27" i="14"/>
  <c r="K28" i="14"/>
  <c r="F29" i="14"/>
  <c r="L29" i="14" s="1"/>
  <c r="H29" i="14"/>
  <c r="K29" i="14"/>
  <c r="E30" i="14"/>
  <c r="K30" i="14" s="1"/>
  <c r="K31" i="14"/>
  <c r="L31" i="14"/>
  <c r="F32" i="14"/>
  <c r="L32" i="14" s="1"/>
  <c r="K32" i="14"/>
  <c r="E33" i="14"/>
  <c r="K33" i="14" s="1"/>
  <c r="K34" i="14"/>
  <c r="L34" i="14"/>
  <c r="F35" i="14"/>
  <c r="F36" i="14" s="1"/>
  <c r="H35" i="14"/>
  <c r="H36" i="14" s="1"/>
  <c r="K35" i="14"/>
  <c r="K36" i="14"/>
  <c r="K39" i="14"/>
  <c r="L39" i="14"/>
  <c r="G40" i="14"/>
  <c r="K40" i="14"/>
  <c r="L40" i="14"/>
  <c r="E42" i="14"/>
  <c r="K42" i="14" s="1"/>
  <c r="F42" i="14"/>
  <c r="L42" i="14" s="1"/>
  <c r="H42" i="14"/>
  <c r="G43" i="14"/>
  <c r="K43" i="14"/>
  <c r="L43" i="14"/>
  <c r="F44" i="14"/>
  <c r="E45" i="14"/>
  <c r="K45" i="14" s="1"/>
  <c r="F45" i="14"/>
  <c r="H45" i="14"/>
  <c r="K49" i="14"/>
  <c r="L49" i="14"/>
  <c r="K50" i="14"/>
  <c r="L50" i="14"/>
  <c r="K51" i="14"/>
  <c r="K52" i="14"/>
  <c r="K53" i="14"/>
  <c r="K54" i="14"/>
  <c r="E55" i="14"/>
  <c r="K57" i="14"/>
  <c r="L57" i="14"/>
  <c r="K58" i="14"/>
  <c r="K59" i="14"/>
  <c r="K60" i="14"/>
  <c r="K61" i="14"/>
  <c r="K62" i="14"/>
  <c r="E64" i="14"/>
  <c r="K64" i="14" s="1"/>
  <c r="K66" i="14"/>
  <c r="L66" i="14"/>
  <c r="K67" i="14"/>
  <c r="E68" i="14"/>
  <c r="K68" i="14" s="1"/>
  <c r="K71" i="14"/>
  <c r="L71" i="14"/>
  <c r="K72" i="14"/>
  <c r="L72" i="14"/>
  <c r="K73" i="14"/>
  <c r="H74" i="14"/>
  <c r="E75" i="14"/>
  <c r="K77" i="14"/>
  <c r="L78" i="14"/>
  <c r="K78" i="14"/>
  <c r="F79" i="14"/>
  <c r="G79" i="14" s="1"/>
  <c r="K79" i="14"/>
  <c r="E80" i="14"/>
  <c r="K80" i="14" s="1"/>
  <c r="K86" i="14"/>
  <c r="L86" i="14"/>
  <c r="K87" i="14"/>
  <c r="L87" i="14"/>
  <c r="F88" i="14"/>
  <c r="L88" i="14" s="1"/>
  <c r="K88" i="14"/>
  <c r="K89" i="14"/>
  <c r="F90" i="14"/>
  <c r="L90" i="14" s="1"/>
  <c r="K90" i="14"/>
  <c r="E91" i="14"/>
  <c r="K91" i="14" s="1"/>
  <c r="K93" i="14"/>
  <c r="L93" i="14"/>
  <c r="K94" i="14"/>
  <c r="K95" i="14"/>
  <c r="E96" i="14"/>
  <c r="E97" i="14" s="1"/>
  <c r="K97" i="14" s="1"/>
  <c r="G21" i="13"/>
  <c r="H21" i="13"/>
  <c r="I21" i="13"/>
  <c r="J21" i="13"/>
  <c r="K21" i="13"/>
  <c r="G29" i="13"/>
  <c r="G38" i="13" s="1"/>
  <c r="H29" i="13"/>
  <c r="I29" i="13"/>
  <c r="J29" i="13"/>
  <c r="K29" i="13"/>
  <c r="G33" i="13"/>
  <c r="H33" i="13"/>
  <c r="I33" i="13"/>
  <c r="J33" i="13"/>
  <c r="G37" i="13"/>
  <c r="H37" i="13"/>
  <c r="I37" i="13"/>
  <c r="J37" i="13"/>
  <c r="K37" i="13"/>
  <c r="G43" i="13"/>
  <c r="H43" i="13"/>
  <c r="I43" i="13"/>
  <c r="J43" i="13"/>
  <c r="K43" i="13"/>
  <c r="K48" i="13" s="1"/>
  <c r="G47" i="13"/>
  <c r="H47" i="13"/>
  <c r="I47" i="13"/>
  <c r="J47" i="13"/>
  <c r="K47" i="13"/>
  <c r="M59" i="13"/>
  <c r="N59" i="13" s="1"/>
  <c r="M60" i="13"/>
  <c r="N60" i="13"/>
  <c r="G65" i="13"/>
  <c r="H65" i="13"/>
  <c r="I65" i="13"/>
  <c r="J65" i="13"/>
  <c r="K65" i="13"/>
  <c r="F69" i="13"/>
  <c r="G73" i="13"/>
  <c r="H73" i="13"/>
  <c r="I73" i="13"/>
  <c r="J73" i="13"/>
  <c r="K73" i="13"/>
  <c r="K75" i="13"/>
  <c r="G89" i="13"/>
  <c r="H89" i="13"/>
  <c r="I89" i="13"/>
  <c r="J89" i="13"/>
  <c r="K89" i="13"/>
  <c r="F101" i="13"/>
  <c r="G101" i="13"/>
  <c r="H101" i="13"/>
  <c r="I101" i="13"/>
  <c r="J101" i="13"/>
  <c r="K101" i="13"/>
  <c r="L101" i="13"/>
  <c r="M101" i="13"/>
  <c r="E19" i="11"/>
  <c r="F19" i="11"/>
  <c r="E29" i="11"/>
  <c r="F29" i="11"/>
  <c r="E36" i="11"/>
  <c r="F36" i="11"/>
  <c r="E39" i="11"/>
  <c r="F39" i="11"/>
  <c r="E42" i="11"/>
  <c r="F42" i="11"/>
  <c r="E48" i="11"/>
  <c r="F57" i="11"/>
  <c r="E57" i="11"/>
  <c r="F60" i="11"/>
  <c r="F72" i="11"/>
  <c r="E73" i="11"/>
  <c r="E72" i="11" s="1"/>
  <c r="F75" i="11"/>
  <c r="E76" i="11"/>
  <c r="E75" i="11" s="1"/>
  <c r="E78" i="11"/>
  <c r="F78" i="11"/>
  <c r="I18" i="12"/>
  <c r="K18" i="12" s="1"/>
  <c r="L18" i="12" s="1"/>
  <c r="I21" i="12"/>
  <c r="I27" i="12"/>
  <c r="I31" i="12"/>
  <c r="I33" i="12"/>
  <c r="I34" i="12"/>
  <c r="I36" i="12"/>
  <c r="I37" i="12"/>
  <c r="I40" i="12"/>
  <c r="K46" i="12"/>
  <c r="L46" i="12" s="1"/>
  <c r="K48" i="12"/>
  <c r="L48" i="12" s="1"/>
  <c r="K49" i="12"/>
  <c r="L49" i="12" s="1"/>
  <c r="K56" i="12"/>
  <c r="L56" i="12" s="1"/>
  <c r="K58" i="12"/>
  <c r="L58" i="12" s="1"/>
  <c r="K59" i="12"/>
  <c r="L59" i="12" s="1"/>
  <c r="K67" i="12"/>
  <c r="L67" i="12" s="1"/>
  <c r="K69" i="12"/>
  <c r="L69" i="12" s="1"/>
  <c r="K70" i="12"/>
  <c r="L70" i="12" s="1"/>
  <c r="K73" i="12"/>
  <c r="L73" i="12" s="1"/>
  <c r="K74" i="12"/>
  <c r="L74" i="12" s="1"/>
  <c r="K85" i="12"/>
  <c r="L85" i="12" s="1"/>
  <c r="K87" i="12"/>
  <c r="L87" i="12" s="1"/>
  <c r="K89" i="12"/>
  <c r="L89" i="12" s="1"/>
  <c r="K90" i="12"/>
  <c r="L90" i="12" s="1"/>
  <c r="K91" i="12"/>
  <c r="L91" i="12" s="1"/>
  <c r="I95" i="12"/>
  <c r="I94" i="12" s="1"/>
  <c r="I100" i="12"/>
  <c r="I99" i="12" s="1"/>
  <c r="K102" i="12"/>
  <c r="L102" i="12" s="1"/>
  <c r="K103" i="12"/>
  <c r="L103" i="12" s="1"/>
  <c r="K104" i="12"/>
  <c r="L104" i="12" s="1"/>
  <c r="K105" i="12"/>
  <c r="L105" i="12" s="1"/>
  <c r="K106" i="12"/>
  <c r="L106" i="12" s="1"/>
  <c r="K107" i="12"/>
  <c r="L107" i="12" s="1"/>
  <c r="K108" i="12"/>
  <c r="L108" i="12" s="1"/>
  <c r="K109" i="12"/>
  <c r="L109" i="12" s="1"/>
  <c r="H110" i="12"/>
  <c r="I110" i="12"/>
  <c r="K111" i="12"/>
  <c r="L111" i="12" s="1"/>
  <c r="K113" i="12"/>
  <c r="L113" i="12" s="1"/>
  <c r="K114" i="12"/>
  <c r="L114" i="12" s="1"/>
  <c r="K115" i="12"/>
  <c r="L115" i="12" s="1"/>
  <c r="K116" i="12"/>
  <c r="L116" i="12" s="1"/>
  <c r="H117" i="12"/>
  <c r="I117" i="12"/>
  <c r="H118" i="12"/>
  <c r="I118" i="12"/>
  <c r="H119" i="12"/>
  <c r="I119" i="12"/>
  <c r="H120" i="12"/>
  <c r="I120" i="12"/>
  <c r="M120" i="12" s="1"/>
  <c r="K121" i="12"/>
  <c r="L121" i="12" s="1"/>
  <c r="K122" i="12"/>
  <c r="L122" i="12" s="1"/>
  <c r="H123" i="12"/>
  <c r="I123" i="12"/>
  <c r="H124" i="12"/>
  <c r="I124" i="12"/>
  <c r="H125" i="12"/>
  <c r="I125" i="12"/>
  <c r="K126" i="12"/>
  <c r="L126" i="12" s="1"/>
  <c r="K127" i="12"/>
  <c r="L127" i="12" s="1"/>
  <c r="H128" i="12"/>
  <c r="I128" i="12"/>
  <c r="H129" i="12"/>
  <c r="I129" i="12"/>
  <c r="H130" i="12"/>
  <c r="I130" i="12"/>
  <c r="K131" i="12"/>
  <c r="L131" i="12" s="1"/>
  <c r="K132" i="12"/>
  <c r="L132" i="12" s="1"/>
  <c r="K133" i="12"/>
  <c r="L133" i="12" s="1"/>
  <c r="K134" i="12"/>
  <c r="L134" i="12" s="1"/>
  <c r="K140" i="12"/>
  <c r="L140" i="12" s="1"/>
  <c r="H20" i="17"/>
  <c r="J20" i="17" s="1"/>
  <c r="H21" i="17"/>
  <c r="H24" i="17"/>
  <c r="H53" i="17"/>
  <c r="I53" i="17" s="1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H96" i="17"/>
  <c r="I96" i="17" s="1"/>
  <c r="I97" i="17"/>
  <c r="I98" i="17"/>
  <c r="I99" i="17"/>
  <c r="I100" i="17"/>
  <c r="I101" i="17"/>
  <c r="I102" i="17"/>
  <c r="H103" i="17"/>
  <c r="I103" i="17" s="1"/>
  <c r="I104" i="17"/>
  <c r="I105" i="17"/>
  <c r="I106" i="17"/>
  <c r="I107" i="17"/>
  <c r="I108" i="17"/>
  <c r="I109" i="17"/>
  <c r="I110" i="17"/>
  <c r="H111" i="17"/>
  <c r="I111" i="17" s="1"/>
  <c r="I112" i="17"/>
  <c r="I114" i="17"/>
  <c r="I115" i="17"/>
  <c r="I116" i="17"/>
  <c r="I117" i="17"/>
  <c r="I118" i="17"/>
  <c r="I119" i="17"/>
  <c r="I120" i="17"/>
  <c r="I121" i="17"/>
  <c r="I122" i="17"/>
  <c r="I123" i="17"/>
  <c r="I125" i="17"/>
  <c r="I126" i="17"/>
  <c r="I127" i="17"/>
  <c r="H128" i="17"/>
  <c r="I128" i="17" s="1"/>
  <c r="I129" i="17"/>
  <c r="H130" i="17"/>
  <c r="I130" i="17" s="1"/>
  <c r="I131" i="17"/>
  <c r="I132" i="17"/>
  <c r="H133" i="17"/>
  <c r="I133" i="17" s="1"/>
  <c r="I134" i="17"/>
  <c r="I135" i="17"/>
  <c r="I136" i="17"/>
  <c r="I138" i="17"/>
  <c r="H139" i="17"/>
  <c r="I139" i="17" s="1"/>
  <c r="I140" i="17"/>
  <c r="I141" i="17"/>
  <c r="I142" i="17"/>
  <c r="H143" i="17"/>
  <c r="I143" i="17" s="1"/>
  <c r="I144" i="17"/>
  <c r="I145" i="17"/>
  <c r="I146" i="17"/>
  <c r="H147" i="17"/>
  <c r="I147" i="17" s="1"/>
  <c r="I148" i="17"/>
  <c r="H149" i="17"/>
  <c r="I149" i="17" s="1"/>
  <c r="I150" i="17"/>
  <c r="I151" i="17"/>
  <c r="H152" i="17"/>
  <c r="I152" i="17" s="1"/>
  <c r="I153" i="17"/>
  <c r="I154" i="17"/>
  <c r="I156" i="17"/>
  <c r="I157" i="17"/>
  <c r="I159" i="17"/>
  <c r="H160" i="17"/>
  <c r="I160" i="17" s="1"/>
  <c r="I161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9" i="17"/>
  <c r="M1796" i="4"/>
  <c r="L95" i="14"/>
  <c r="K55" i="14"/>
  <c r="G78" i="14"/>
  <c r="O1842" i="4"/>
  <c r="O1657" i="4"/>
  <c r="O1652" i="4"/>
  <c r="O1490" i="4"/>
  <c r="O1815" i="4"/>
  <c r="K1076" i="4"/>
  <c r="F61" i="14" s="1"/>
  <c r="E387" i="4"/>
  <c r="J41" i="8"/>
  <c r="I35" i="4"/>
  <c r="I245" i="4"/>
  <c r="O245" i="4" s="1"/>
  <c r="G59" i="4"/>
  <c r="N11" i="10"/>
  <c r="P11" i="10"/>
  <c r="J47" i="8"/>
  <c r="AC45" i="8"/>
  <c r="AE45" i="8" s="1"/>
  <c r="AK45" i="8" s="1"/>
  <c r="AC43" i="8"/>
  <c r="AE43" i="8"/>
  <c r="AK43" i="8" s="1"/>
  <c r="AC19" i="8"/>
  <c r="AE19" i="8" s="1"/>
  <c r="AK19" i="8" s="1"/>
  <c r="AA14" i="8"/>
  <c r="AD12" i="8"/>
  <c r="AD11" i="8" s="1"/>
  <c r="D65" i="4"/>
  <c r="Y65" i="4" s="1"/>
  <c r="D59" i="8"/>
  <c r="D61" i="8" s="1"/>
  <c r="J35" i="8"/>
  <c r="AC31" i="8"/>
  <c r="AE31" i="8" s="1"/>
  <c r="AK31" i="8" s="1"/>
  <c r="AC29" i="8"/>
  <c r="AE29" i="8" s="1"/>
  <c r="AK29" i="8" s="1"/>
  <c r="AD26" i="8"/>
  <c r="AF26" i="8" s="1"/>
  <c r="AL26" i="8" s="1"/>
  <c r="J14" i="8"/>
  <c r="J59" i="8" s="1"/>
  <c r="N36" i="10"/>
  <c r="N15" i="10"/>
  <c r="AB47" i="8"/>
  <c r="I14" i="8"/>
  <c r="L59" i="8"/>
  <c r="N33" i="10"/>
  <c r="AB41" i="8"/>
  <c r="AD42" i="8"/>
  <c r="N29" i="10"/>
  <c r="P12" i="10"/>
  <c r="Q56" i="8"/>
  <c r="AC57" i="8"/>
  <c r="U59" i="8"/>
  <c r="U61" i="8" s="1"/>
  <c r="N35" i="10"/>
  <c r="P35" i="10"/>
  <c r="AC49" i="8"/>
  <c r="AD44" i="8"/>
  <c r="AF44" i="8" s="1"/>
  <c r="AL44" i="8" s="1"/>
  <c r="AC21" i="8"/>
  <c r="AE21" i="8" s="1"/>
  <c r="AK21" i="8" s="1"/>
  <c r="AD18" i="8"/>
  <c r="G59" i="8"/>
  <c r="G61" i="8"/>
  <c r="N14" i="10"/>
  <c r="P14" i="10"/>
  <c r="D16" i="15"/>
  <c r="G71" i="4" s="1"/>
  <c r="AD48" i="8"/>
  <c r="AD36" i="8"/>
  <c r="P28" i="10"/>
  <c r="P16" i="10"/>
  <c r="D150" i="4"/>
  <c r="I52" i="12"/>
  <c r="J38" i="13"/>
  <c r="K96" i="14"/>
  <c r="I48" i="13"/>
  <c r="G27" i="14"/>
  <c r="M1833" i="4"/>
  <c r="M1832" i="4" s="1"/>
  <c r="G48" i="13"/>
  <c r="O1831" i="4"/>
  <c r="F73" i="14"/>
  <c r="L73" i="14" s="1"/>
  <c r="O1826" i="4"/>
  <c r="O1816" i="4"/>
  <c r="E279" i="4"/>
  <c r="G377" i="4"/>
  <c r="G372" i="4" s="1"/>
  <c r="H1485" i="4"/>
  <c r="H1484" i="4" s="1"/>
  <c r="H1491" i="4" s="1"/>
  <c r="H1447" i="4"/>
  <c r="H1481" i="4" s="1"/>
  <c r="I242" i="4"/>
  <c r="O242" i="4" s="1"/>
  <c r="D387" i="4"/>
  <c r="Y387" i="4" s="1"/>
  <c r="I247" i="4"/>
  <c r="O247" i="4" s="1"/>
  <c r="I155" i="4"/>
  <c r="H55" i="12" s="1"/>
  <c r="H54" i="12" s="1"/>
  <c r="AE50" i="8"/>
  <c r="AK50" i="8" s="1"/>
  <c r="I41" i="8"/>
  <c r="T59" i="8"/>
  <c r="T61" i="8"/>
  <c r="N34" i="10"/>
  <c r="P34" i="10"/>
  <c r="I17" i="4"/>
  <c r="I16" i="4"/>
  <c r="H22" i="12" s="1"/>
  <c r="K22" i="12" s="1"/>
  <c r="L22" i="12" s="1"/>
  <c r="Q11" i="8"/>
  <c r="AC12" i="8"/>
  <c r="AE12" i="8" s="1"/>
  <c r="I327" i="4"/>
  <c r="U327" i="4" s="1"/>
  <c r="E59" i="4"/>
  <c r="AB14" i="8"/>
  <c r="P10" i="10"/>
  <c r="N10" i="10"/>
  <c r="Q47" i="8"/>
  <c r="AC48" i="8"/>
  <c r="AE48" i="8" s="1"/>
  <c r="AK48" i="8" s="1"/>
  <c r="I370" i="4"/>
  <c r="I369" i="4" s="1"/>
  <c r="H79" i="12" s="1"/>
  <c r="AD50" i="8"/>
  <c r="AF50" i="8" s="1"/>
  <c r="AL50" i="8" s="1"/>
  <c r="AC36" i="8"/>
  <c r="AE36" i="8"/>
  <c r="AK36" i="8" s="1"/>
  <c r="AA35" i="8"/>
  <c r="AA41" i="8"/>
  <c r="M1598" i="4"/>
  <c r="L1646" i="4"/>
  <c r="M1646" i="4"/>
  <c r="O1615" i="4"/>
  <c r="K604" i="4"/>
  <c r="F51" i="14" s="1"/>
  <c r="J461" i="4"/>
  <c r="O1758" i="4"/>
  <c r="O1879" i="4"/>
  <c r="O1749" i="4"/>
  <c r="L1596" i="4"/>
  <c r="O1832" i="4"/>
  <c r="O1771" i="4"/>
  <c r="O1702" i="4"/>
  <c r="O1525" i="4"/>
  <c r="O1880" i="4"/>
  <c r="O1812" i="4"/>
  <c r="O1965" i="4"/>
  <c r="O1485" i="4"/>
  <c r="O1957" i="4"/>
  <c r="O1551" i="4"/>
  <c r="O1992" i="4"/>
  <c r="O1988" i="4"/>
  <c r="O1539" i="4"/>
  <c r="O1811" i="4"/>
  <c r="O1531" i="4"/>
  <c r="O1507" i="4"/>
  <c r="O1917" i="4"/>
  <c r="O1651" i="4"/>
  <c r="H67" i="14"/>
  <c r="H68" i="14" s="1"/>
  <c r="J1158" i="4"/>
  <c r="Q1158" i="4" s="1"/>
  <c r="O1818" i="4"/>
  <c r="O1947" i="4"/>
  <c r="O1489" i="4"/>
  <c r="L43" i="13"/>
  <c r="O1759" i="4"/>
  <c r="L58" i="14"/>
  <c r="G58" i="14"/>
  <c r="H95" i="12"/>
  <c r="D371" i="4"/>
  <c r="I361" i="4"/>
  <c r="H71" i="12"/>
  <c r="H72" i="12" s="1"/>
  <c r="I355" i="4"/>
  <c r="I292" i="4"/>
  <c r="O292" i="4" s="1"/>
  <c r="I181" i="4"/>
  <c r="O181" i="4" s="1"/>
  <c r="I60" i="4"/>
  <c r="H39" i="12" s="1"/>
  <c r="H37" i="12"/>
  <c r="I59" i="4"/>
  <c r="I44" i="4"/>
  <c r="I40" i="4"/>
  <c r="H31" i="12"/>
  <c r="I30" i="12"/>
  <c r="H28" i="12"/>
  <c r="I31" i="4"/>
  <c r="D31" i="4"/>
  <c r="Y31" i="4" s="1"/>
  <c r="D34" i="4"/>
  <c r="Y34" i="4" s="1"/>
  <c r="I21" i="4"/>
  <c r="H25" i="12"/>
  <c r="I25" i="12"/>
  <c r="I24" i="12" s="1"/>
  <c r="D7" i="4"/>
  <c r="Y7" i="4" s="1"/>
  <c r="L88" i="13"/>
  <c r="O1761" i="4"/>
  <c r="AF18" i="8"/>
  <c r="AL18" i="8" s="1"/>
  <c r="L26" i="14"/>
  <c r="K1206" i="4"/>
  <c r="F77" i="14"/>
  <c r="G60" i="14"/>
  <c r="M1478" i="4"/>
  <c r="F36" i="13"/>
  <c r="F37" i="13" s="1"/>
  <c r="M1970" i="4"/>
  <c r="M1969" i="4" s="1"/>
  <c r="AF48" i="8"/>
  <c r="AL48" i="8" s="1"/>
  <c r="AF12" i="8"/>
  <c r="AF11" i="8" s="1"/>
  <c r="AL11" i="8" s="1"/>
  <c r="M1786" i="4"/>
  <c r="G88" i="14"/>
  <c r="M1766" i="4"/>
  <c r="AC23" i="8"/>
  <c r="AE23" i="8" s="1"/>
  <c r="AK23" i="8" s="1"/>
  <c r="K110" i="12"/>
  <c r="L110" i="12" s="1"/>
  <c r="L45" i="14"/>
  <c r="G42" i="14"/>
  <c r="M1806" i="4"/>
  <c r="H38" i="13"/>
  <c r="E81" i="14"/>
  <c r="K81" i="14" s="1"/>
  <c r="AF42" i="8"/>
  <c r="AL42" i="8" s="1"/>
  <c r="M1701" i="4"/>
  <c r="M1700" i="4" s="1"/>
  <c r="F58" i="13" s="1"/>
  <c r="M1324" i="4"/>
  <c r="E34" i="4"/>
  <c r="F241" i="4"/>
  <c r="E68" i="4"/>
  <c r="I13" i="4"/>
  <c r="I12" i="4" s="1"/>
  <c r="AF23" i="8"/>
  <c r="AL23" i="8" s="1"/>
  <c r="V59" i="8"/>
  <c r="V61" i="8" s="1"/>
  <c r="L1460" i="4"/>
  <c r="L1406" i="4"/>
  <c r="Y1406" i="4" s="1"/>
  <c r="L1324" i="4"/>
  <c r="Y1324" i="4" s="1"/>
  <c r="AD43" i="8"/>
  <c r="AF43" i="8" s="1"/>
  <c r="R41" i="8"/>
  <c r="I325" i="4"/>
  <c r="U325" i="4" s="1"/>
  <c r="AE52" i="8"/>
  <c r="AK52" i="8" s="1"/>
  <c r="R35" i="8"/>
  <c r="C59" i="8"/>
  <c r="C61" i="8" s="1"/>
  <c r="AD19" i="8"/>
  <c r="I318" i="4"/>
  <c r="U318" i="4" s="1"/>
  <c r="L1607" i="4"/>
  <c r="Y59" i="8"/>
  <c r="Y61" i="8"/>
  <c r="P59" i="8"/>
  <c r="P61" i="8" s="1"/>
  <c r="J419" i="4"/>
  <c r="Q419" i="4" s="1"/>
  <c r="N59" i="8"/>
  <c r="N61" i="8"/>
  <c r="Q41" i="8"/>
  <c r="H342" i="4"/>
  <c r="I330" i="4"/>
  <c r="U330" i="4" s="1"/>
  <c r="I344" i="4"/>
  <c r="U344" i="4" s="1"/>
  <c r="I347" i="4"/>
  <c r="U347" i="4" s="1"/>
  <c r="U348" i="4"/>
  <c r="H337" i="4"/>
  <c r="H316" i="4" s="1"/>
  <c r="AL12" i="8"/>
  <c r="AL43" i="8"/>
  <c r="N660" i="4"/>
  <c r="R14" i="8"/>
  <c r="AD16" i="8"/>
  <c r="L61" i="8"/>
  <c r="E70" i="11"/>
  <c r="AC11" i="8"/>
  <c r="G1390" i="4"/>
  <c r="F89" i="14"/>
  <c r="L89" i="14" s="1"/>
  <c r="H33" i="12"/>
  <c r="K33" i="12" s="1"/>
  <c r="L33" i="12" s="1"/>
  <c r="L35" i="14"/>
  <c r="M1776" i="4"/>
  <c r="G1765" i="4"/>
  <c r="G1764" i="4" s="1"/>
  <c r="G1763" i="4" s="1"/>
  <c r="AC15" i="8"/>
  <c r="Q14" i="8"/>
  <c r="K22" i="14"/>
  <c r="K895" i="4"/>
  <c r="F59" i="14" s="1"/>
  <c r="L59" i="14" s="1"/>
  <c r="D166" i="4"/>
  <c r="Y166" i="4" s="1"/>
  <c r="AC47" i="8"/>
  <c r="G73" i="14"/>
  <c r="AE57" i="8"/>
  <c r="AE56" i="8" s="1"/>
  <c r="AC56" i="8"/>
  <c r="L28" i="14"/>
  <c r="I76" i="12"/>
  <c r="I75" i="12" s="1"/>
  <c r="K500" i="4"/>
  <c r="F21" i="14" s="1"/>
  <c r="G29" i="14"/>
  <c r="M1711" i="4"/>
  <c r="M1706" i="4" s="1"/>
  <c r="F33" i="14"/>
  <c r="G33" i="14" s="1"/>
  <c r="G32" i="14"/>
  <c r="D406" i="4"/>
  <c r="Y406" i="4" s="1"/>
  <c r="M1452" i="4"/>
  <c r="F26" i="13" s="1"/>
  <c r="F387" i="4"/>
  <c r="F396" i="4" s="1"/>
  <c r="F402" i="4" s="1"/>
  <c r="E79" i="4"/>
  <c r="E72" i="4" s="1"/>
  <c r="K556" i="4"/>
  <c r="K555" i="4" s="1"/>
  <c r="H53" i="4"/>
  <c r="Z59" i="8"/>
  <c r="Z61" i="8" s="1"/>
  <c r="L1380" i="4"/>
  <c r="AD57" i="8"/>
  <c r="AD56" i="8" s="1"/>
  <c r="R56" i="8"/>
  <c r="F59" i="8"/>
  <c r="F61" i="8" s="1"/>
  <c r="G53" i="4"/>
  <c r="E7" i="4"/>
  <c r="K59" i="8"/>
  <c r="K61" i="8" s="1"/>
  <c r="I341" i="4"/>
  <c r="U341" i="4" s="1"/>
  <c r="G337" i="4"/>
  <c r="J556" i="4"/>
  <c r="Q556" i="4" s="1"/>
  <c r="F53" i="4"/>
  <c r="I319" i="4"/>
  <c r="U319" i="4" s="1"/>
  <c r="I346" i="4"/>
  <c r="U346" i="4" s="1"/>
  <c r="E43" i="4"/>
  <c r="AD28" i="8"/>
  <c r="AF28" i="8" s="1"/>
  <c r="AL28" i="8" s="1"/>
  <c r="J1076" i="4"/>
  <c r="Q1076" i="4" s="1"/>
  <c r="L1471" i="4"/>
  <c r="L1310" i="4"/>
  <c r="Y1310" i="4" s="1"/>
  <c r="AD33" i="8"/>
  <c r="AF33" i="8" s="1"/>
  <c r="AL33" i="8" s="1"/>
  <c r="AC28" i="8"/>
  <c r="AE28" i="8" s="1"/>
  <c r="AK28" i="8" s="1"/>
  <c r="F7" i="4"/>
  <c r="AD52" i="8"/>
  <c r="AF52" i="8" s="1"/>
  <c r="AL52" i="8"/>
  <c r="AF32" i="8"/>
  <c r="AL32" i="8" s="1"/>
  <c r="L1748" i="4"/>
  <c r="G10" i="15"/>
  <c r="AK56" i="8"/>
  <c r="AK57" i="8"/>
  <c r="AE11" i="8"/>
  <c r="AK12" i="8"/>
  <c r="AF57" i="8"/>
  <c r="AF56" i="8" s="1"/>
  <c r="AL56" i="8" s="1"/>
  <c r="AF16" i="8"/>
  <c r="AL16" i="8" s="1"/>
  <c r="F43" i="13"/>
  <c r="AE15" i="8"/>
  <c r="AK15" i="8"/>
  <c r="AK11" i="8"/>
  <c r="H1551" i="4"/>
  <c r="L1614" i="4"/>
  <c r="Y1614" i="4" s="1"/>
  <c r="O1632" i="4"/>
  <c r="L1603" i="4"/>
  <c r="Y1603" i="4" s="1"/>
  <c r="O1807" i="4"/>
  <c r="J658" i="4"/>
  <c r="Q658" i="4" s="1"/>
  <c r="O1549" i="4"/>
  <c r="J604" i="4"/>
  <c r="Q604" i="4" s="1"/>
  <c r="J895" i="4"/>
  <c r="Q895" i="4" s="1"/>
  <c r="H52" i="14"/>
  <c r="F367" i="4"/>
  <c r="F371" i="4" s="1"/>
  <c r="F366" i="4" s="1"/>
  <c r="P17" i="9"/>
  <c r="N17" i="9"/>
  <c r="P34" i="9"/>
  <c r="N34" i="9"/>
  <c r="P13" i="9"/>
  <c r="N13" i="9"/>
  <c r="P16" i="9"/>
  <c r="N16" i="9"/>
  <c r="P29" i="9"/>
  <c r="N29" i="9"/>
  <c r="P33" i="9"/>
  <c r="N33" i="9"/>
  <c r="P12" i="9"/>
  <c r="N12" i="9"/>
  <c r="M9" i="9"/>
  <c r="N9" i="9" s="1"/>
  <c r="P11" i="9"/>
  <c r="P15" i="9"/>
  <c r="P28" i="9"/>
  <c r="P32" i="9"/>
  <c r="N35" i="9"/>
  <c r="P78" i="7"/>
  <c r="E63" i="11"/>
  <c r="AI70" i="7"/>
  <c r="AO70" i="7" s="1"/>
  <c r="AO55" i="7"/>
  <c r="AJ70" i="7"/>
  <c r="AP70" i="7" s="1"/>
  <c r="AP55" i="7"/>
  <c r="M1499" i="4" l="1"/>
  <c r="R59" i="8"/>
  <c r="R61" i="8" s="1"/>
  <c r="E374" i="4"/>
  <c r="J61" i="8"/>
  <c r="L20" i="14"/>
  <c r="G20" i="14"/>
  <c r="N37" i="10"/>
  <c r="P37" i="10"/>
  <c r="P9" i="10"/>
  <c r="N9" i="10"/>
  <c r="L94" i="14"/>
  <c r="G94" i="14"/>
  <c r="F96" i="14"/>
  <c r="N32" i="10"/>
  <c r="P32" i="10"/>
  <c r="P17" i="10"/>
  <c r="N17" i="10"/>
  <c r="E67" i="11"/>
  <c r="AD78" i="7"/>
  <c r="G1498" i="4"/>
  <c r="G1497" i="4" s="1"/>
  <c r="M37" i="9"/>
  <c r="O1603" i="4"/>
  <c r="AL57" i="8"/>
  <c r="F91" i="14"/>
  <c r="G91" i="14" s="1"/>
  <c r="O1748" i="4"/>
  <c r="Y1748" i="4"/>
  <c r="L1470" i="4"/>
  <c r="Y1470" i="4" s="1"/>
  <c r="Y1471" i="4"/>
  <c r="L1379" i="4"/>
  <c r="Y1380" i="4"/>
  <c r="E37" i="14"/>
  <c r="M1794" i="4"/>
  <c r="H18" i="14"/>
  <c r="G35" i="14"/>
  <c r="M1484" i="4"/>
  <c r="M1491" i="4" s="1"/>
  <c r="K125" i="12"/>
  <c r="L125" i="12" s="1"/>
  <c r="I38" i="12"/>
  <c r="G45" i="14"/>
  <c r="M1978" i="4"/>
  <c r="M1977" i="4" s="1"/>
  <c r="F87" i="13" s="1"/>
  <c r="G1968" i="4"/>
  <c r="M1803" i="4"/>
  <c r="M1614" i="4"/>
  <c r="M1538" i="4"/>
  <c r="M1527" i="4"/>
  <c r="M1488" i="4"/>
  <c r="M1429" i="4"/>
  <c r="K1164" i="4"/>
  <c r="I98" i="12"/>
  <c r="I96" i="12" s="1"/>
  <c r="D316" i="4"/>
  <c r="Y316" i="4" s="1"/>
  <c r="I311" i="4"/>
  <c r="O311" i="4" s="1"/>
  <c r="I134" i="4"/>
  <c r="I131" i="4"/>
  <c r="H93" i="4"/>
  <c r="G7" i="4"/>
  <c r="H7" i="4"/>
  <c r="AC54" i="8"/>
  <c r="AE54" i="8" s="1"/>
  <c r="AK54" i="8" s="1"/>
  <c r="AC51" i="8"/>
  <c r="AE51" i="8" s="1"/>
  <c r="AK51" i="8" s="1"/>
  <c r="AC44" i="8"/>
  <c r="AE44" i="8" s="1"/>
  <c r="AK44" i="8" s="1"/>
  <c r="AD38" i="8"/>
  <c r="AF38" i="8" s="1"/>
  <c r="AL38" i="8" s="1"/>
  <c r="AD30" i="8"/>
  <c r="AD29" i="8"/>
  <c r="AF29" i="8" s="1"/>
  <c r="AL29" i="8" s="1"/>
  <c r="AD27" i="8"/>
  <c r="AF27" i="8" s="1"/>
  <c r="AL27" i="8" s="1"/>
  <c r="AC25" i="8"/>
  <c r="AC20" i="8"/>
  <c r="AE20" i="8" s="1"/>
  <c r="AK20" i="8" s="1"/>
  <c r="AD17" i="8"/>
  <c r="AF17" i="8" s="1"/>
  <c r="AL17" i="8" s="1"/>
  <c r="AD15" i="8"/>
  <c r="AF15" i="8" s="1"/>
  <c r="AL15" i="8" s="1"/>
  <c r="O1667" i="4"/>
  <c r="L1991" i="4"/>
  <c r="Y1991" i="4" s="1"/>
  <c r="Y1992" i="4"/>
  <c r="L1964" i="4"/>
  <c r="Y1965" i="4"/>
  <c r="L1946" i="4"/>
  <c r="Y1947" i="4"/>
  <c r="O1943" i="4"/>
  <c r="Y1943" i="4"/>
  <c r="O1941" i="4"/>
  <c r="Y1941" i="4"/>
  <c r="O1935" i="4"/>
  <c r="Y1935" i="4"/>
  <c r="O1933" i="4"/>
  <c r="Y1933" i="4"/>
  <c r="O1927" i="4"/>
  <c r="Y1927" i="4"/>
  <c r="O1925" i="4"/>
  <c r="Y1925" i="4"/>
  <c r="O1923" i="4"/>
  <c r="Y1923" i="4"/>
  <c r="O1919" i="4"/>
  <c r="Y1919" i="4"/>
  <c r="O1911" i="4"/>
  <c r="Y1911" i="4"/>
  <c r="O1909" i="4"/>
  <c r="O1906" i="4"/>
  <c r="Y1906" i="4"/>
  <c r="O1904" i="4"/>
  <c r="O1903" i="4"/>
  <c r="O1900" i="4"/>
  <c r="Y1900" i="4"/>
  <c r="O1896" i="4"/>
  <c r="Y1896" i="4"/>
  <c r="O1888" i="4"/>
  <c r="Y1888" i="4"/>
  <c r="L1875" i="4"/>
  <c r="Y1876" i="4"/>
  <c r="O1872" i="4"/>
  <c r="Y1872" i="4"/>
  <c r="O1868" i="4"/>
  <c r="Y1868" i="4"/>
  <c r="O1853" i="4"/>
  <c r="Y1853" i="4"/>
  <c r="O1846" i="4"/>
  <c r="Y1846" i="4"/>
  <c r="O1828" i="4"/>
  <c r="Y1828" i="4"/>
  <c r="O1805" i="4"/>
  <c r="O1733" i="4"/>
  <c r="Y1733" i="4"/>
  <c r="O1731" i="4"/>
  <c r="Y1731" i="4"/>
  <c r="O1725" i="4"/>
  <c r="Y1725" i="4"/>
  <c r="O1717" i="4"/>
  <c r="Y1717" i="4"/>
  <c r="O1693" i="4"/>
  <c r="Y1693" i="4"/>
  <c r="O1691" i="4"/>
  <c r="Y1691" i="4"/>
  <c r="L1683" i="4"/>
  <c r="Y1685" i="4"/>
  <c r="O1680" i="4"/>
  <c r="O1679" i="4"/>
  <c r="Y1679" i="4"/>
  <c r="O1677" i="4"/>
  <c r="Y1677" i="4"/>
  <c r="O1668" i="4"/>
  <c r="Y1668" i="4"/>
  <c r="O1661" i="4"/>
  <c r="Y1661" i="4"/>
  <c r="O1640" i="4"/>
  <c r="O1637" i="4"/>
  <c r="O1630" i="4"/>
  <c r="Y1630" i="4"/>
  <c r="O1622" i="4"/>
  <c r="Y1622" i="4"/>
  <c r="O1609" i="4"/>
  <c r="Y1609" i="4"/>
  <c r="O1604" i="4"/>
  <c r="Y1604" i="4"/>
  <c r="O1595" i="4"/>
  <c r="Y1595" i="4"/>
  <c r="O1593" i="4"/>
  <c r="Y1593" i="4"/>
  <c r="O1584" i="4"/>
  <c r="Y1584" i="4"/>
  <c r="O1582" i="4"/>
  <c r="Y1582" i="4"/>
  <c r="O1573" i="4"/>
  <c r="Y1573" i="4"/>
  <c r="O1571" i="4"/>
  <c r="O1568" i="4"/>
  <c r="Y1568" i="4"/>
  <c r="O1566" i="4"/>
  <c r="Y1566" i="4"/>
  <c r="O1558" i="4"/>
  <c r="Y1558" i="4"/>
  <c r="O1553" i="4"/>
  <c r="Y1553" i="4"/>
  <c r="L1530" i="4"/>
  <c r="Y1531" i="4"/>
  <c r="O1515" i="4"/>
  <c r="O1508" i="4"/>
  <c r="L1440" i="4"/>
  <c r="Y1440" i="4" s="1"/>
  <c r="Y1441" i="4"/>
  <c r="L1434" i="4"/>
  <c r="Y1434" i="4" s="1"/>
  <c r="Y1435" i="4"/>
  <c r="L1427" i="4"/>
  <c r="Y1427" i="4" s="1"/>
  <c r="Y1428" i="4"/>
  <c r="L1421" i="4"/>
  <c r="Y1421" i="4" s="1"/>
  <c r="Y1422" i="4"/>
  <c r="L1419" i="4"/>
  <c r="Y1419" i="4" s="1"/>
  <c r="L1411" i="4"/>
  <c r="Y1411" i="4" s="1"/>
  <c r="L1409" i="4"/>
  <c r="Y1409" i="4" s="1"/>
  <c r="L1404" i="4"/>
  <c r="Y1404" i="4" s="1"/>
  <c r="L1402" i="4"/>
  <c r="Y1402" i="4" s="1"/>
  <c r="Y1403" i="4"/>
  <c r="L1375" i="4"/>
  <c r="Y1375" i="4" s="1"/>
  <c r="Y1376" i="4"/>
  <c r="L1371" i="4"/>
  <c r="Y1371" i="4" s="1"/>
  <c r="Y1372" i="4"/>
  <c r="L1367" i="4"/>
  <c r="Y1367" i="4" s="1"/>
  <c r="Y1368" i="4"/>
  <c r="L1363" i="4"/>
  <c r="Y1363" i="4" s="1"/>
  <c r="Y1364" i="4"/>
  <c r="L1354" i="4"/>
  <c r="Y1354" i="4" s="1"/>
  <c r="Y1355" i="4"/>
  <c r="L1349" i="4"/>
  <c r="Y1349" i="4" s="1"/>
  <c r="Y1350" i="4"/>
  <c r="L1548" i="4"/>
  <c r="Y1549" i="4"/>
  <c r="J888" i="4"/>
  <c r="Q888" i="4" s="1"/>
  <c r="F1426" i="16"/>
  <c r="G81" i="4" s="1"/>
  <c r="AP10" i="7"/>
  <c r="P58" i="7"/>
  <c r="P61" i="7" s="1"/>
  <c r="X58" i="7"/>
  <c r="X61" i="7" s="1"/>
  <c r="AS34" i="7"/>
  <c r="AS58" i="7" s="1"/>
  <c r="AS76" i="7" s="1"/>
  <c r="AF58" i="7"/>
  <c r="AF61" i="7" s="1"/>
  <c r="T76" i="7"/>
  <c r="T78" i="7" s="1"/>
  <c r="Z76" i="7"/>
  <c r="AB76" i="7"/>
  <c r="AA76" i="7"/>
  <c r="AA78" i="7" s="1"/>
  <c r="AI73" i="7"/>
  <c r="O1607" i="4"/>
  <c r="Y1607" i="4"/>
  <c r="L28" i="13"/>
  <c r="Y1460" i="4"/>
  <c r="M1765" i="4"/>
  <c r="O1596" i="4"/>
  <c r="Y1596" i="4"/>
  <c r="M1838" i="4"/>
  <c r="M1837" i="4" s="1"/>
  <c r="F68" i="13" s="1"/>
  <c r="H1802" i="4"/>
  <c r="M1795" i="4"/>
  <c r="M1687" i="4"/>
  <c r="M1686" i="4" s="1"/>
  <c r="F57" i="13" s="1"/>
  <c r="M1662" i="4"/>
  <c r="G1613" i="4"/>
  <c r="M1448" i="4"/>
  <c r="F25" i="13" s="1"/>
  <c r="M1380" i="4"/>
  <c r="M1379" i="4" s="1"/>
  <c r="F19" i="13" s="1"/>
  <c r="M1358" i="4"/>
  <c r="K1284" i="4"/>
  <c r="F361" i="4"/>
  <c r="I25" i="4"/>
  <c r="I34" i="4" s="1"/>
  <c r="F34" i="4"/>
  <c r="AD53" i="8"/>
  <c r="AF53" i="8" s="1"/>
  <c r="AL53" i="8" s="1"/>
  <c r="R47" i="8"/>
  <c r="I35" i="8"/>
  <c r="AC30" i="8"/>
  <c r="AE30" i="8" s="1"/>
  <c r="AK30" i="8" s="1"/>
  <c r="AC27" i="8"/>
  <c r="AE27" i="8" s="1"/>
  <c r="AK27" i="8" s="1"/>
  <c r="AD22" i="8"/>
  <c r="AF22" i="8" s="1"/>
  <c r="AL22" i="8" s="1"/>
  <c r="AD21" i="8"/>
  <c r="AF21" i="8" s="1"/>
  <c r="AL21" i="8" s="1"/>
  <c r="L1987" i="4"/>
  <c r="Y1987" i="4" s="1"/>
  <c r="Y1988" i="4"/>
  <c r="L1956" i="4"/>
  <c r="Y1956" i="4" s="1"/>
  <c r="Y1957" i="4"/>
  <c r="O1944" i="4"/>
  <c r="Y1944" i="4"/>
  <c r="O1940" i="4"/>
  <c r="Y1940" i="4"/>
  <c r="O1928" i="4"/>
  <c r="Y1928" i="4"/>
  <c r="O1912" i="4"/>
  <c r="Y1912" i="4"/>
  <c r="O1901" i="4"/>
  <c r="Y1901" i="4"/>
  <c r="O1895" i="4"/>
  <c r="Y1895" i="4"/>
  <c r="O1893" i="4"/>
  <c r="Y1893" i="4"/>
  <c r="O1887" i="4"/>
  <c r="Y1887" i="4"/>
  <c r="O1885" i="4"/>
  <c r="Y1885" i="4"/>
  <c r="O1881" i="4"/>
  <c r="Y1881" i="4"/>
  <c r="O1873" i="4"/>
  <c r="Y1873" i="4"/>
  <c r="O1871" i="4"/>
  <c r="Y1871" i="4"/>
  <c r="O1869" i="4"/>
  <c r="Y1869" i="4"/>
  <c r="O1865" i="4"/>
  <c r="Y1865" i="4"/>
  <c r="O1863" i="4"/>
  <c r="Y1863" i="4"/>
  <c r="O1852" i="4"/>
  <c r="Y1852" i="4"/>
  <c r="O1847" i="4"/>
  <c r="Y1847" i="4"/>
  <c r="O1845" i="4"/>
  <c r="Y1845" i="4"/>
  <c r="O1843" i="4"/>
  <c r="Y1843" i="4"/>
  <c r="O1839" i="4"/>
  <c r="Y1839" i="4"/>
  <c r="L1830" i="4"/>
  <c r="Y1831" i="4"/>
  <c r="O1827" i="4"/>
  <c r="Y1827" i="4"/>
  <c r="L1822" i="4"/>
  <c r="Y1822" i="4" s="1"/>
  <c r="Y1823" i="4"/>
  <c r="O1819" i="4"/>
  <c r="Y1819" i="4"/>
  <c r="O1799" i="4"/>
  <c r="Y1799" i="4"/>
  <c r="O1795" i="4"/>
  <c r="Y1795" i="4"/>
  <c r="O1785" i="4"/>
  <c r="Y1785" i="4"/>
  <c r="L1760" i="4"/>
  <c r="Y1761" i="4"/>
  <c r="L1757" i="4"/>
  <c r="Y1757" i="4" s="1"/>
  <c r="Y1758" i="4"/>
  <c r="O1754" i="4"/>
  <c r="Y1754" i="4"/>
  <c r="O1750" i="4"/>
  <c r="Y1750" i="4"/>
  <c r="O1739" i="4"/>
  <c r="Y1739" i="4"/>
  <c r="O1736" i="4"/>
  <c r="Y1736" i="4"/>
  <c r="O1734" i="4"/>
  <c r="Y1734" i="4"/>
  <c r="O1728" i="4"/>
  <c r="Y1728" i="4"/>
  <c r="O1726" i="4"/>
  <c r="Y1726" i="4"/>
  <c r="O1724" i="4"/>
  <c r="Y1724" i="4"/>
  <c r="O1720" i="4"/>
  <c r="Y1720" i="4"/>
  <c r="O1718" i="4"/>
  <c r="Y1718" i="4"/>
  <c r="O1716" i="4"/>
  <c r="Y1716" i="4"/>
  <c r="O1712" i="4"/>
  <c r="Y1712" i="4"/>
  <c r="L1707" i="4"/>
  <c r="Y1708" i="4"/>
  <c r="O1703" i="4"/>
  <c r="Y1703" i="4"/>
  <c r="O1695" i="4"/>
  <c r="Y1695" i="4"/>
  <c r="O1692" i="4"/>
  <c r="Y1692" i="4"/>
  <c r="O1690" i="4"/>
  <c r="Y1690" i="4"/>
  <c r="O1688" i="4"/>
  <c r="Y1688" i="4"/>
  <c r="O1681" i="4"/>
  <c r="Y1681" i="4"/>
  <c r="O1675" i="4"/>
  <c r="Y1675" i="4"/>
  <c r="O1669" i="4"/>
  <c r="Y1669" i="4"/>
  <c r="O1665" i="4"/>
  <c r="Y1665" i="4"/>
  <c r="L1656" i="4"/>
  <c r="Y1657" i="4"/>
  <c r="O1649" i="4"/>
  <c r="Y1649" i="4"/>
  <c r="O1645" i="4"/>
  <c r="Y1645" i="4"/>
  <c r="O1638" i="4"/>
  <c r="Y1638" i="4"/>
  <c r="O1635" i="4"/>
  <c r="Y1635" i="4"/>
  <c r="O1627" i="4"/>
  <c r="Y1627" i="4"/>
  <c r="O1623" i="4"/>
  <c r="Y1623" i="4"/>
  <c r="O1621" i="4"/>
  <c r="Y1621" i="4"/>
  <c r="O1605" i="4"/>
  <c r="Y1605" i="4"/>
  <c r="O1602" i="4"/>
  <c r="Y1602" i="4"/>
  <c r="O1597" i="4"/>
  <c r="Y1597" i="4"/>
  <c r="O1589" i="4"/>
  <c r="Y1589" i="4"/>
  <c r="O1587" i="4"/>
  <c r="Y1587" i="4"/>
  <c r="O1581" i="4"/>
  <c r="Y1581" i="4"/>
  <c r="O1579" i="4"/>
  <c r="Y1579" i="4"/>
  <c r="O1572" i="4"/>
  <c r="Y1572" i="4"/>
  <c r="O1565" i="4"/>
  <c r="Y1565" i="4"/>
  <c r="O1563" i="4"/>
  <c r="Y1563" i="4"/>
  <c r="O1541" i="4"/>
  <c r="Y1541" i="4"/>
  <c r="L1532" i="4"/>
  <c r="Y1536" i="4"/>
  <c r="O1524" i="4"/>
  <c r="Y1524" i="4"/>
  <c r="O1521" i="4"/>
  <c r="Y1521" i="4"/>
  <c r="O1516" i="4"/>
  <c r="Y1516" i="4"/>
  <c r="O1513" i="4"/>
  <c r="Y1513" i="4"/>
  <c r="O1509" i="4"/>
  <c r="Y1509" i="4"/>
  <c r="L1488" i="4"/>
  <c r="Y1489" i="4"/>
  <c r="L1479" i="4"/>
  <c r="Y1480" i="4"/>
  <c r="L27" i="13"/>
  <c r="M27" i="13" s="1"/>
  <c r="N27" i="13" s="1"/>
  <c r="Y1458" i="4"/>
  <c r="L1442" i="4"/>
  <c r="Y1442" i="4" s="1"/>
  <c r="Y1443" i="4"/>
  <c r="L1436" i="4"/>
  <c r="Y1436" i="4" s="1"/>
  <c r="Y1437" i="4"/>
  <c r="L1432" i="4"/>
  <c r="Y1432" i="4" s="1"/>
  <c r="Y1433" i="4"/>
  <c r="L1429" i="4"/>
  <c r="Y1429" i="4" s="1"/>
  <c r="Y1430" i="4"/>
  <c r="L1400" i="4"/>
  <c r="Y1400" i="4" s="1"/>
  <c r="Y1401" i="4"/>
  <c r="L1377" i="4"/>
  <c r="Y1377" i="4" s="1"/>
  <c r="Y1378" i="4"/>
  <c r="L1373" i="4"/>
  <c r="Y1373" i="4" s="1"/>
  <c r="Y1374" i="4"/>
  <c r="L1369" i="4"/>
  <c r="Y1369" i="4" s="1"/>
  <c r="Y1370" i="4"/>
  <c r="L1365" i="4"/>
  <c r="Y1365" i="4" s="1"/>
  <c r="Y1366" i="4"/>
  <c r="L1356" i="4"/>
  <c r="Y1356" i="4" s="1"/>
  <c r="Y1357" i="4"/>
  <c r="L1352" i="4"/>
  <c r="Y1352" i="4" s="1"/>
  <c r="Y1353" i="4"/>
  <c r="L1347" i="4"/>
  <c r="Y1347" i="4" s="1"/>
  <c r="Y1348" i="4"/>
  <c r="E58" i="7"/>
  <c r="E61" i="7" s="1"/>
  <c r="M58" i="7"/>
  <c r="M61" i="7" s="1"/>
  <c r="Q58" i="7"/>
  <c r="Q61" i="7" s="1"/>
  <c r="Y58" i="7"/>
  <c r="Y61" i="7" s="1"/>
  <c r="AG58" i="7"/>
  <c r="AG61" i="7" s="1"/>
  <c r="X76" i="7"/>
  <c r="X78" i="7" s="1"/>
  <c r="L1977" i="4"/>
  <c r="Y1978" i="4"/>
  <c r="O1978" i="4"/>
  <c r="L1969" i="4"/>
  <c r="Y1970" i="4"/>
  <c r="O1970" i="4"/>
  <c r="O1694" i="4"/>
  <c r="Y1694" i="4"/>
  <c r="O1646" i="4"/>
  <c r="Y1646" i="4"/>
  <c r="L1484" i="4"/>
  <c r="Y1485" i="4"/>
  <c r="I337" i="4"/>
  <c r="U337" i="4" s="1"/>
  <c r="U339" i="4"/>
  <c r="F316" i="4"/>
  <c r="I371" i="4"/>
  <c r="I366" i="4" s="1"/>
  <c r="I314" i="4"/>
  <c r="I313" i="4" s="1"/>
  <c r="I307" i="4"/>
  <c r="O307" i="4" s="1"/>
  <c r="I296" i="4"/>
  <c r="O296" i="4" s="1"/>
  <c r="I231" i="4"/>
  <c r="O231" i="4" s="1"/>
  <c r="I219" i="4"/>
  <c r="O219" i="4" s="1"/>
  <c r="I213" i="4"/>
  <c r="O213" i="4" s="1"/>
  <c r="I192" i="4"/>
  <c r="O192" i="4" s="1"/>
  <c r="G166" i="4"/>
  <c r="H79" i="4"/>
  <c r="H72" i="4" s="1"/>
  <c r="O1757" i="4"/>
  <c r="H30" i="12"/>
  <c r="H32" i="12" s="1"/>
  <c r="I43" i="4"/>
  <c r="L1747" i="4"/>
  <c r="D251" i="4"/>
  <c r="Y251" i="4" s="1"/>
  <c r="Y274" i="4"/>
  <c r="I239" i="4"/>
  <c r="O239" i="4" s="1"/>
  <c r="O240" i="4"/>
  <c r="O212" i="4"/>
  <c r="I210" i="4"/>
  <c r="O210" i="4" s="1"/>
  <c r="E166" i="4"/>
  <c r="I51" i="12"/>
  <c r="K51" i="12" s="1"/>
  <c r="L51" i="12" s="1"/>
  <c r="Y148" i="4"/>
  <c r="Y124" i="4"/>
  <c r="D79" i="4"/>
  <c r="F79" i="4"/>
  <c r="F72" i="4" s="1"/>
  <c r="H1550" i="4"/>
  <c r="F97" i="14"/>
  <c r="L97" i="14" s="1"/>
  <c r="L33" i="14"/>
  <c r="I167" i="4"/>
  <c r="O167" i="4" s="1"/>
  <c r="I154" i="4"/>
  <c r="I252" i="4"/>
  <c r="O252" i="4" s="1"/>
  <c r="L54" i="14"/>
  <c r="I187" i="4"/>
  <c r="O187" i="4" s="1"/>
  <c r="D241" i="4"/>
  <c r="Y241" i="4" s="1"/>
  <c r="I288" i="4"/>
  <c r="O288" i="4" s="1"/>
  <c r="I171" i="4"/>
  <c r="O171" i="4" s="1"/>
  <c r="H1955" i="4"/>
  <c r="H1829" i="4"/>
  <c r="H1801" i="4" s="1"/>
  <c r="H1706" i="4"/>
  <c r="H1705" i="4" s="1"/>
  <c r="M1471" i="4"/>
  <c r="E316" i="4"/>
  <c r="L1990" i="4"/>
  <c r="O1991" i="4"/>
  <c r="O1653" i="4"/>
  <c r="L1650" i="4"/>
  <c r="L1391" i="4"/>
  <c r="Y1391" i="4" s="1"/>
  <c r="D153" i="4"/>
  <c r="Y150" i="4"/>
  <c r="G59" i="14"/>
  <c r="D313" i="4"/>
  <c r="Y313" i="4" s="1"/>
  <c r="Y314" i="4"/>
  <c r="H241" i="4"/>
  <c r="F166" i="4"/>
  <c r="O184" i="4"/>
  <c r="I183" i="4"/>
  <c r="O183" i="4" s="1"/>
  <c r="O180" i="4"/>
  <c r="I177" i="4"/>
  <c r="O177" i="4" s="1"/>
  <c r="D142" i="4"/>
  <c r="Y142" i="4" s="1"/>
  <c r="Y143" i="4"/>
  <c r="L1687" i="4"/>
  <c r="L1676" i="4"/>
  <c r="L91" i="14"/>
  <c r="H61" i="14"/>
  <c r="E24" i="4"/>
  <c r="E140" i="4" s="1"/>
  <c r="I274" i="4"/>
  <c r="O274" i="4" s="1"/>
  <c r="I226" i="4"/>
  <c r="O226" i="4" s="1"/>
  <c r="I223" i="4"/>
  <c r="O223" i="4" s="1"/>
  <c r="I255" i="4"/>
  <c r="O255" i="4" s="1"/>
  <c r="I235" i="4"/>
  <c r="O235" i="4" s="1"/>
  <c r="L79" i="14"/>
  <c r="I205" i="4"/>
  <c r="O205" i="4" s="1"/>
  <c r="I280" i="4"/>
  <c r="O280" i="4" s="1"/>
  <c r="D366" i="4"/>
  <c r="Y366" i="4" s="1"/>
  <c r="Y371" i="4"/>
  <c r="I195" i="4"/>
  <c r="O195" i="4" s="1"/>
  <c r="M1523" i="4"/>
  <c r="M1498" i="4" s="1"/>
  <c r="M1497" i="4" s="1"/>
  <c r="F54" i="13" s="1"/>
  <c r="D40" i="4"/>
  <c r="Y40" i="4" s="1"/>
  <c r="Y41" i="4"/>
  <c r="Y35" i="4"/>
  <c r="I28" i="12"/>
  <c r="I29" i="12" s="1"/>
  <c r="Y32" i="4"/>
  <c r="H27" i="12"/>
  <c r="L1574" i="4"/>
  <c r="L1523" i="4"/>
  <c r="O1526" i="4"/>
  <c r="O1502" i="4"/>
  <c r="L1499" i="4"/>
  <c r="L1487" i="4"/>
  <c r="H1498" i="4"/>
  <c r="H1497" i="4" s="1"/>
  <c r="H1390" i="4"/>
  <c r="O1599" i="4"/>
  <c r="L1598" i="4"/>
  <c r="I393" i="4"/>
  <c r="D384" i="4"/>
  <c r="Y384" i="4" s="1"/>
  <c r="Y385" i="4"/>
  <c r="F377" i="4"/>
  <c r="F372" i="4" s="1"/>
  <c r="F378" i="4" s="1"/>
  <c r="D361" i="4"/>
  <c r="Y361" i="4" s="1"/>
  <c r="Y364" i="4"/>
  <c r="H166" i="4"/>
  <c r="D56" i="4"/>
  <c r="Y56" i="4" s="1"/>
  <c r="Y57" i="4"/>
  <c r="E53" i="4"/>
  <c r="G43" i="4"/>
  <c r="L1810" i="4"/>
  <c r="I263" i="4"/>
  <c r="O263" i="4" s="1"/>
  <c r="M1829" i="4"/>
  <c r="K1295" i="4"/>
  <c r="F74" i="14"/>
  <c r="M1659" i="4"/>
  <c r="M1603" i="4"/>
  <c r="M1532" i="4"/>
  <c r="D377" i="4"/>
  <c r="Y375" i="4"/>
  <c r="G361" i="4"/>
  <c r="E361" i="4"/>
  <c r="D358" i="4"/>
  <c r="Y359" i="4"/>
  <c r="D352" i="4"/>
  <c r="F251" i="4"/>
  <c r="I233" i="4"/>
  <c r="O233" i="4" s="1"/>
  <c r="O234" i="4"/>
  <c r="D161" i="4"/>
  <c r="Y161" i="4" s="1"/>
  <c r="Y162" i="4"/>
  <c r="G153" i="4"/>
  <c r="G147" i="4" s="1"/>
  <c r="G158" i="4" s="1"/>
  <c r="M1607" i="4"/>
  <c r="D392" i="4"/>
  <c r="Y392" i="4" s="1"/>
  <c r="Y393" i="4"/>
  <c r="H371" i="4"/>
  <c r="H366" i="4" s="1"/>
  <c r="I78" i="12"/>
  <c r="K78" i="12" s="1"/>
  <c r="L78" i="12" s="1"/>
  <c r="Y367" i="4"/>
  <c r="H361" i="4"/>
  <c r="I249" i="4"/>
  <c r="O249" i="4" s="1"/>
  <c r="O250" i="4"/>
  <c r="F153" i="4"/>
  <c r="F147" i="4" s="1"/>
  <c r="D50" i="4"/>
  <c r="Y51" i="4"/>
  <c r="L1813" i="4"/>
  <c r="L1806" i="4"/>
  <c r="I162" i="4"/>
  <c r="O162" i="4" s="1"/>
  <c r="D405" i="4"/>
  <c r="G388" i="4"/>
  <c r="G387" i="4" s="1"/>
  <c r="G396" i="4" s="1"/>
  <c r="G402" i="4" s="1"/>
  <c r="H29" i="12"/>
  <c r="K79" i="12"/>
  <c r="L79" i="12" s="1"/>
  <c r="I53" i="12"/>
  <c r="I50" i="12" s="1"/>
  <c r="I101" i="12"/>
  <c r="I17" i="12"/>
  <c r="K120" i="12"/>
  <c r="L120" i="12" s="1"/>
  <c r="K130" i="12"/>
  <c r="L130" i="12" s="1"/>
  <c r="K128" i="12"/>
  <c r="L128" i="12" s="1"/>
  <c r="K76" i="12"/>
  <c r="L76" i="12" s="1"/>
  <c r="I32" i="12"/>
  <c r="K129" i="12"/>
  <c r="L129" i="12" s="1"/>
  <c r="K124" i="12"/>
  <c r="L124" i="12" s="1"/>
  <c r="I35" i="12"/>
  <c r="K36" i="12"/>
  <c r="L36" i="12" s="1"/>
  <c r="H38" i="12"/>
  <c r="K38" i="12" s="1"/>
  <c r="L38" i="12" s="1"/>
  <c r="K123" i="12"/>
  <c r="L123" i="12" s="1"/>
  <c r="H80" i="12"/>
  <c r="K118" i="12"/>
  <c r="L118" i="12" s="1"/>
  <c r="K27" i="12"/>
  <c r="L27" i="12" s="1"/>
  <c r="K117" i="12"/>
  <c r="L117" i="12" s="1"/>
  <c r="K98" i="12"/>
  <c r="L98" i="12" s="1"/>
  <c r="F18" i="11"/>
  <c r="F81" i="11" s="1"/>
  <c r="N43" i="13"/>
  <c r="E69" i="14"/>
  <c r="K69" i="14" s="1"/>
  <c r="K75" i="12"/>
  <c r="L75" i="12" s="1"/>
  <c r="G51" i="14"/>
  <c r="L51" i="14"/>
  <c r="M57" i="13"/>
  <c r="N57" i="13" s="1"/>
  <c r="M1676" i="4"/>
  <c r="F30" i="14"/>
  <c r="G28" i="14"/>
  <c r="E396" i="4"/>
  <c r="E402" i="4" s="1"/>
  <c r="P9" i="9"/>
  <c r="M1764" i="4"/>
  <c r="K37" i="12"/>
  <c r="L37" i="12" s="1"/>
  <c r="M1957" i="4"/>
  <c r="M1956" i="4" s="1"/>
  <c r="H59" i="14"/>
  <c r="H20" i="12"/>
  <c r="I112" i="12"/>
  <c r="I141" i="12" s="1"/>
  <c r="G50" i="13"/>
  <c r="H1968" i="4"/>
  <c r="H1981" i="4" s="1"/>
  <c r="M1756" i="4"/>
  <c r="F62" i="13" s="1"/>
  <c r="M62" i="13" s="1"/>
  <c r="N62" i="13" s="1"/>
  <c r="O1687" i="4"/>
  <c r="G97" i="14"/>
  <c r="AF36" i="8"/>
  <c r="AL36" i="8" s="1"/>
  <c r="AC41" i="8"/>
  <c r="M1590" i="4"/>
  <c r="J75" i="13"/>
  <c r="G1802" i="4"/>
  <c r="G1801" i="4" s="1"/>
  <c r="H1764" i="4"/>
  <c r="H1763" i="4" s="1"/>
  <c r="M1763" i="4" s="1"/>
  <c r="F63" i="13" s="1"/>
  <c r="H1756" i="4"/>
  <c r="G1686" i="4"/>
  <c r="M1436" i="4"/>
  <c r="K841" i="4"/>
  <c r="F53" i="14" s="1"/>
  <c r="E251" i="4"/>
  <c r="E241" i="4"/>
  <c r="F59" i="4"/>
  <c r="AC53" i="8"/>
  <c r="AE53" i="8" s="1"/>
  <c r="AK53" i="8" s="1"/>
  <c r="Q567" i="4"/>
  <c r="H28" i="14"/>
  <c r="H30" i="14" s="1"/>
  <c r="J58" i="7"/>
  <c r="J61" i="7" s="1"/>
  <c r="I37" i="9"/>
  <c r="J48" i="13"/>
  <c r="J50" i="13" s="1"/>
  <c r="M1825" i="4"/>
  <c r="M1824" i="4" s="1"/>
  <c r="M1813" i="4"/>
  <c r="M1810" i="4"/>
  <c r="G1756" i="4"/>
  <c r="G1447" i="4"/>
  <c r="G1481" i="4" s="1"/>
  <c r="G1493" i="4" s="1"/>
  <c r="G1952" i="4" s="1"/>
  <c r="G1983" i="4" s="1"/>
  <c r="G1996" i="4" s="1"/>
  <c r="M1423" i="4"/>
  <c r="K419" i="4"/>
  <c r="F18" i="14" s="1"/>
  <c r="G18" i="14" s="1"/>
  <c r="H387" i="4"/>
  <c r="H396" i="4" s="1"/>
  <c r="H402" i="4" s="1"/>
  <c r="G279" i="4"/>
  <c r="AE39" i="8"/>
  <c r="AK39" i="8" s="1"/>
  <c r="Q1277" i="4"/>
  <c r="J1276" i="4"/>
  <c r="G378" i="4"/>
  <c r="E153" i="4"/>
  <c r="E147" i="4" s="1"/>
  <c r="E158" i="4" s="1"/>
  <c r="H68" i="4"/>
  <c r="H59" i="8"/>
  <c r="H61" i="8" s="1"/>
  <c r="Q1300" i="4"/>
  <c r="J1299" i="4"/>
  <c r="Q1299" i="4" s="1"/>
  <c r="I84" i="12"/>
  <c r="I81" i="12" s="1"/>
  <c r="G75" i="13"/>
  <c r="H48" i="13"/>
  <c r="H50" i="13" s="1"/>
  <c r="M1965" i="4"/>
  <c r="M1964" i="4" s="1"/>
  <c r="F82" i="13" s="1"/>
  <c r="M82" i="13" s="1"/>
  <c r="G1955" i="4"/>
  <c r="G1981" i="4" s="1"/>
  <c r="H1613" i="4"/>
  <c r="O1536" i="4"/>
  <c r="M1415" i="4"/>
  <c r="M1411" i="4"/>
  <c r="K1127" i="4"/>
  <c r="G406" i="4"/>
  <c r="G405" i="4" s="1"/>
  <c r="G411" i="4" s="1"/>
  <c r="G34" i="4"/>
  <c r="AC16" i="8"/>
  <c r="Q883" i="4"/>
  <c r="J882" i="4"/>
  <c r="Q882" i="4" s="1"/>
  <c r="Q1289" i="4"/>
  <c r="J1288" i="4"/>
  <c r="O1710" i="4"/>
  <c r="L1709" i="4"/>
  <c r="F43" i="4"/>
  <c r="I18" i="4"/>
  <c r="H23" i="12" s="1"/>
  <c r="K23" i="12" s="1"/>
  <c r="L23" i="12" s="1"/>
  <c r="AD51" i="8"/>
  <c r="AF51" i="8" s="1"/>
  <c r="AL51" i="8" s="1"/>
  <c r="AC32" i="8"/>
  <c r="AE32" i="8" s="1"/>
  <c r="AK32" i="8" s="1"/>
  <c r="AD24" i="8"/>
  <c r="AF24" i="8" s="1"/>
  <c r="AL24" i="8" s="1"/>
  <c r="AC24" i="8"/>
  <c r="AE24" i="8" s="1"/>
  <c r="AK24" i="8" s="1"/>
  <c r="O59" i="8"/>
  <c r="O61" i="8" s="1"/>
  <c r="I333" i="4"/>
  <c r="U333" i="4" s="1"/>
  <c r="J1245" i="4"/>
  <c r="H78" i="14" s="1"/>
  <c r="J1285" i="4"/>
  <c r="L1817" i="4"/>
  <c r="L1701" i="4"/>
  <c r="Y1701" i="4" s="1"/>
  <c r="F1423" i="16"/>
  <c r="G97" i="4" s="1"/>
  <c r="I97" i="4" s="1"/>
  <c r="AL58" i="7"/>
  <c r="G58" i="7"/>
  <c r="G61" i="7" s="1"/>
  <c r="I76" i="7"/>
  <c r="I78" i="7" s="1"/>
  <c r="W76" i="7"/>
  <c r="W78" i="7" s="1"/>
  <c r="N76" i="7"/>
  <c r="R76" i="7"/>
  <c r="AF76" i="7"/>
  <c r="AC38" i="8"/>
  <c r="AE38" i="8" s="1"/>
  <c r="AK38" i="8" s="1"/>
  <c r="AC22" i="8"/>
  <c r="AE22" i="8" s="1"/>
  <c r="AK22" i="8" s="1"/>
  <c r="AD20" i="8"/>
  <c r="AF20" i="8" s="1"/>
  <c r="AL20" i="8" s="1"/>
  <c r="AC18" i="8"/>
  <c r="L1448" i="4"/>
  <c r="F1260" i="16"/>
  <c r="G98" i="4" s="1"/>
  <c r="I98" i="4" s="1"/>
  <c r="D58" i="7"/>
  <c r="D61" i="7" s="1"/>
  <c r="F37" i="9"/>
  <c r="AA47" i="8"/>
  <c r="AA59" i="8" s="1"/>
  <c r="AA61" i="8" s="1"/>
  <c r="AD45" i="8"/>
  <c r="AD37" i="8"/>
  <c r="AD35" i="8" s="1"/>
  <c r="AB35" i="8"/>
  <c r="AB59" i="8" s="1"/>
  <c r="AB61" i="8" s="1"/>
  <c r="AC33" i="8"/>
  <c r="AD31" i="8"/>
  <c r="AF31" i="8" s="1"/>
  <c r="AL31" i="8" s="1"/>
  <c r="AC26" i="8"/>
  <c r="AE26" i="8" s="1"/>
  <c r="AK26" i="8" s="1"/>
  <c r="AF25" i="8"/>
  <c r="AL25" i="8" s="1"/>
  <c r="O1355" i="4"/>
  <c r="I329" i="4"/>
  <c r="U329" i="4" s="1"/>
  <c r="I345" i="4"/>
  <c r="U345" i="4" s="1"/>
  <c r="L1527" i="4"/>
  <c r="L1338" i="4"/>
  <c r="G9" i="15"/>
  <c r="AP13" i="7"/>
  <c r="O58" i="7"/>
  <c r="O61" i="7" s="1"/>
  <c r="AA58" i="7"/>
  <c r="F58" i="7"/>
  <c r="F61" i="7" s="1"/>
  <c r="R58" i="7"/>
  <c r="R61" i="7" s="1"/>
  <c r="Z58" i="7"/>
  <c r="Z61" i="7" s="1"/>
  <c r="AH58" i="7"/>
  <c r="AH61" i="7" s="1"/>
  <c r="AH62" i="7" s="1"/>
  <c r="T58" i="7"/>
  <c r="T61" i="7" s="1"/>
  <c r="T62" i="7" s="1"/>
  <c r="F76" i="7"/>
  <c r="F78" i="7" s="1"/>
  <c r="P10" i="9"/>
  <c r="N18" i="9"/>
  <c r="M46" i="9"/>
  <c r="O1614" i="4"/>
  <c r="AK42" i="8"/>
  <c r="AE41" i="8"/>
  <c r="AK41" i="8" s="1"/>
  <c r="G342" i="4"/>
  <c r="G316" i="4" s="1"/>
  <c r="I343" i="4"/>
  <c r="O1936" i="4"/>
  <c r="L1915" i="4"/>
  <c r="Y1915" i="4" s="1"/>
  <c r="O1890" i="4"/>
  <c r="O1864" i="4"/>
  <c r="L1838" i="4"/>
  <c r="Y1838" i="4" s="1"/>
  <c r="L1764" i="4"/>
  <c r="Y1764" i="4" s="1"/>
  <c r="O1765" i="4"/>
  <c r="O1715" i="4"/>
  <c r="L1711" i="4"/>
  <c r="Y1711" i="4" s="1"/>
  <c r="O1670" i="4"/>
  <c r="L1662" i="4"/>
  <c r="L1610" i="4"/>
  <c r="O1611" i="4"/>
  <c r="H51" i="14"/>
  <c r="H97" i="12"/>
  <c r="I387" i="4"/>
  <c r="L1659" i="4"/>
  <c r="F86" i="13"/>
  <c r="M1968" i="4"/>
  <c r="F80" i="14"/>
  <c r="G77" i="14"/>
  <c r="L77" i="14"/>
  <c r="G61" i="14"/>
  <c r="L61" i="14"/>
  <c r="K25" i="12"/>
  <c r="L25" i="12" s="1"/>
  <c r="H24" i="12"/>
  <c r="M87" i="13"/>
  <c r="L81" i="13"/>
  <c r="L83" i="13" s="1"/>
  <c r="L89" i="13" s="1"/>
  <c r="L1820" i="4"/>
  <c r="O1821" i="4"/>
  <c r="F81" i="13"/>
  <c r="H155" i="17"/>
  <c r="I155" i="17" s="1"/>
  <c r="K658" i="4"/>
  <c r="K461" i="4"/>
  <c r="F19" i="14" s="1"/>
  <c r="L18" i="14"/>
  <c r="AF19" i="8"/>
  <c r="AL19" i="8" s="1"/>
  <c r="M13" i="10"/>
  <c r="I38" i="10"/>
  <c r="L1986" i="4"/>
  <c r="Y1986" i="4" s="1"/>
  <c r="N42" i="13"/>
  <c r="L32" i="13"/>
  <c r="L33" i="13" s="1"/>
  <c r="L21" i="14"/>
  <c r="G21" i="14"/>
  <c r="L36" i="14"/>
  <c r="G36" i="14"/>
  <c r="H94" i="12"/>
  <c r="K95" i="12"/>
  <c r="L95" i="12" s="1"/>
  <c r="Q35" i="8"/>
  <c r="Q59" i="8" s="1"/>
  <c r="Q61" i="8" s="1"/>
  <c r="AC37" i="8"/>
  <c r="K31" i="12"/>
  <c r="L31" i="12" s="1"/>
  <c r="K119" i="12"/>
  <c r="L119" i="12" s="1"/>
  <c r="M1574" i="4"/>
  <c r="G1550" i="4"/>
  <c r="M1391" i="4"/>
  <c r="M1351" i="4"/>
  <c r="F18" i="13" s="1"/>
  <c r="M1310" i="4"/>
  <c r="AE18" i="8"/>
  <c r="AK18" i="8" s="1"/>
  <c r="G1706" i="4"/>
  <c r="G1705" i="4" s="1"/>
  <c r="F65" i="4"/>
  <c r="I66" i="4"/>
  <c r="H40" i="12" s="1"/>
  <c r="K40" i="12" s="1"/>
  <c r="L40" i="12" s="1"/>
  <c r="D68" i="4"/>
  <c r="I39" i="12"/>
  <c r="I41" i="12" s="1"/>
  <c r="AE33" i="8"/>
  <c r="AK33" i="8" s="1"/>
  <c r="AF30" i="8"/>
  <c r="AL30" i="8" s="1"/>
  <c r="Q461" i="4"/>
  <c r="H19" i="14"/>
  <c r="D154" i="4"/>
  <c r="Y154" i="4" s="1"/>
  <c r="I55" i="12"/>
  <c r="I47" i="8"/>
  <c r="I59" i="8" s="1"/>
  <c r="I61" i="8" s="1"/>
  <c r="AE49" i="8"/>
  <c r="E59" i="8"/>
  <c r="E61" i="8" s="1"/>
  <c r="H75" i="13"/>
  <c r="M1994" i="4"/>
  <c r="M1748" i="4"/>
  <c r="M1747" i="4" s="1"/>
  <c r="M1705" i="4" s="1"/>
  <c r="M1656" i="4"/>
  <c r="M1650" i="4"/>
  <c r="M1610" i="4"/>
  <c r="M1460" i="4"/>
  <c r="H1309" i="4"/>
  <c r="G1309" i="4"/>
  <c r="G1444" i="4" s="1"/>
  <c r="Q490" i="4"/>
  <c r="J489" i="4"/>
  <c r="Q580" i="4"/>
  <c r="J579" i="4"/>
  <c r="Q579" i="4" s="1"/>
  <c r="H32" i="14"/>
  <c r="H33" i="14" s="1"/>
  <c r="H37" i="14" s="1"/>
  <c r="O1540" i="4"/>
  <c r="L1538" i="4"/>
  <c r="P27" i="9"/>
  <c r="N27" i="9"/>
  <c r="K21" i="12"/>
  <c r="L21" i="12" s="1"/>
  <c r="I38" i="13"/>
  <c r="I50" i="13" s="1"/>
  <c r="M1338" i="4"/>
  <c r="K1158" i="4"/>
  <c r="F67" i="14"/>
  <c r="H251" i="4"/>
  <c r="I216" i="4"/>
  <c r="O216" i="4" s="1"/>
  <c r="H52" i="12"/>
  <c r="I150" i="4"/>
  <c r="I153" i="4" s="1"/>
  <c r="I147" i="4" s="1"/>
  <c r="I158" i="4" s="1"/>
  <c r="F158" i="4"/>
  <c r="AD54" i="8"/>
  <c r="AF54" i="8" s="1"/>
  <c r="AL54" i="8" s="1"/>
  <c r="AD49" i="8"/>
  <c r="AD47" i="8" s="1"/>
  <c r="AE25" i="8"/>
  <c r="AK25" i="8" s="1"/>
  <c r="X59" i="8"/>
  <c r="X61" i="8" s="1"/>
  <c r="I75" i="13"/>
  <c r="M1915" i="4"/>
  <c r="M1914" i="4" s="1"/>
  <c r="M1551" i="4"/>
  <c r="H279" i="4"/>
  <c r="D279" i="4"/>
  <c r="Y279" i="4" s="1"/>
  <c r="G251" i="4"/>
  <c r="I126" i="4"/>
  <c r="D69" i="4"/>
  <c r="Y69" i="4" s="1"/>
  <c r="I42" i="12"/>
  <c r="I50" i="4"/>
  <c r="I53" i="4" s="1"/>
  <c r="H34" i="12"/>
  <c r="H43" i="4"/>
  <c r="H24" i="4" s="1"/>
  <c r="H140" i="4" s="1"/>
  <c r="M59" i="8"/>
  <c r="M61" i="8" s="1"/>
  <c r="W59" i="8"/>
  <c r="W61" i="8" s="1"/>
  <c r="S59" i="8"/>
  <c r="S61" i="8" s="1"/>
  <c r="Q501" i="4"/>
  <c r="J500" i="4"/>
  <c r="Q588" i="4"/>
  <c r="J587" i="4"/>
  <c r="Q587" i="4" s="1"/>
  <c r="Q1050" i="4"/>
  <c r="J1049" i="4"/>
  <c r="Q1203" i="4"/>
  <c r="J1202" i="4"/>
  <c r="Q1202" i="4" s="1"/>
  <c r="Q1297" i="4"/>
  <c r="J1296" i="4"/>
  <c r="O1804" i="4"/>
  <c r="L1803" i="4"/>
  <c r="Y1803" i="4" s="1"/>
  <c r="G7" i="15"/>
  <c r="F11" i="15"/>
  <c r="G11" i="15" s="1"/>
  <c r="I335" i="4"/>
  <c r="U335" i="4" s="1"/>
  <c r="I331" i="4"/>
  <c r="U331" i="4" s="1"/>
  <c r="Q593" i="4"/>
  <c r="J592" i="4"/>
  <c r="L1968" i="4"/>
  <c r="L1825" i="4"/>
  <c r="Y1825" i="4" s="1"/>
  <c r="Q1160" i="4"/>
  <c r="AJ58" i="7"/>
  <c r="AP40" i="7"/>
  <c r="I323" i="4"/>
  <c r="Q596" i="4"/>
  <c r="J595" i="4"/>
  <c r="Q595" i="4" s="1"/>
  <c r="Q1245" i="4"/>
  <c r="L1358" i="4"/>
  <c r="J841" i="4"/>
  <c r="H54" i="14"/>
  <c r="H63" i="14"/>
  <c r="J1165" i="4"/>
  <c r="J1207" i="4"/>
  <c r="J1291" i="4"/>
  <c r="H95" i="14"/>
  <c r="L1590" i="4"/>
  <c r="Y1590" i="4" s="1"/>
  <c r="L1452" i="4"/>
  <c r="Y1452" i="4" s="1"/>
  <c r="L1415" i="4"/>
  <c r="Y1415" i="4" s="1"/>
  <c r="F8" i="15"/>
  <c r="F16" i="15" s="1"/>
  <c r="J887" i="4"/>
  <c r="AM58" i="7"/>
  <c r="AP34" i="7"/>
  <c r="AO46" i="7"/>
  <c r="E76" i="7"/>
  <c r="E78" i="7" s="1"/>
  <c r="N14" i="9"/>
  <c r="P14" i="9"/>
  <c r="L1423" i="4"/>
  <c r="Y1423" i="4" s="1"/>
  <c r="N58" i="7"/>
  <c r="M76" i="7"/>
  <c r="M78" i="7" s="1"/>
  <c r="J1127" i="4"/>
  <c r="K58" i="7"/>
  <c r="F1400" i="16"/>
  <c r="U58" i="7"/>
  <c r="U61" i="7" s="1"/>
  <c r="AE58" i="7"/>
  <c r="AE61" i="7" s="1"/>
  <c r="H58" i="7"/>
  <c r="H61" i="7" s="1"/>
  <c r="AD58" i="7"/>
  <c r="AD61" i="7" s="1"/>
  <c r="Q76" i="7"/>
  <c r="Q78" i="7" s="1"/>
  <c r="AJ73" i="7"/>
  <c r="I58" i="7"/>
  <c r="I61" i="7" s="1"/>
  <c r="S58" i="7"/>
  <c r="S61" i="7" s="1"/>
  <c r="AB58" i="7"/>
  <c r="AB61" i="7" s="1"/>
  <c r="AI58" i="7"/>
  <c r="F831" i="16"/>
  <c r="G94" i="4" s="1"/>
  <c r="C58" i="7"/>
  <c r="C61" i="7" s="1"/>
  <c r="W58" i="7"/>
  <c r="W61" i="7" s="1"/>
  <c r="AC58" i="7"/>
  <c r="AC61" i="7" s="1"/>
  <c r="L58" i="7"/>
  <c r="V58" i="7"/>
  <c r="V61" i="7" s="1"/>
  <c r="L1351" i="4" l="1"/>
  <c r="Y1358" i="4"/>
  <c r="O1538" i="4"/>
  <c r="Y1538" i="4"/>
  <c r="O1820" i="4"/>
  <c r="Y1820" i="4"/>
  <c r="O1659" i="4"/>
  <c r="Y1659" i="4"/>
  <c r="L25" i="13"/>
  <c r="M25" i="13" s="1"/>
  <c r="N25" i="13" s="1"/>
  <c r="Y1448" i="4"/>
  <c r="O1817" i="4"/>
  <c r="Y1817" i="4"/>
  <c r="O1487" i="4"/>
  <c r="Y1487" i="4"/>
  <c r="O1523" i="4"/>
  <c r="Y1523" i="4"/>
  <c r="O1676" i="4"/>
  <c r="Y1676" i="4"/>
  <c r="O1990" i="4"/>
  <c r="Y1990" i="4"/>
  <c r="O1747" i="4"/>
  <c r="Y1747" i="4"/>
  <c r="L1478" i="4"/>
  <c r="Y1478" i="4" s="1"/>
  <c r="Y1479" i="4"/>
  <c r="L36" i="13"/>
  <c r="Y1488" i="4"/>
  <c r="L46" i="13"/>
  <c r="L47" i="13" s="1"/>
  <c r="L48" i="13" s="1"/>
  <c r="O1532" i="4"/>
  <c r="Y1532" i="4"/>
  <c r="O1656" i="4"/>
  <c r="Y1656" i="4"/>
  <c r="Y1830" i="4"/>
  <c r="O1830" i="4"/>
  <c r="L1829" i="4"/>
  <c r="AO73" i="7"/>
  <c r="AI76" i="7"/>
  <c r="AB78" i="7"/>
  <c r="E66" i="11"/>
  <c r="G80" i="4"/>
  <c r="I81" i="4"/>
  <c r="I80" i="4" s="1"/>
  <c r="L1874" i="4"/>
  <c r="Y1875" i="4"/>
  <c r="O1875" i="4"/>
  <c r="F46" i="13"/>
  <c r="M1487" i="4"/>
  <c r="K37" i="14"/>
  <c r="E48" i="14"/>
  <c r="K48" i="14" s="1"/>
  <c r="L19" i="13"/>
  <c r="M19" i="13" s="1"/>
  <c r="N19" i="13" s="1"/>
  <c r="Y1379" i="4"/>
  <c r="N37" i="9"/>
  <c r="AF37" i="8"/>
  <c r="AL37" i="8" s="1"/>
  <c r="K30" i="12"/>
  <c r="L30" i="12" s="1"/>
  <c r="O1987" i="4"/>
  <c r="AD14" i="8"/>
  <c r="F22" i="14"/>
  <c r="O1956" i="4"/>
  <c r="L1955" i="4"/>
  <c r="Y1955" i="4" s="1"/>
  <c r="F88" i="13"/>
  <c r="O1662" i="4"/>
  <c r="Y1662" i="4"/>
  <c r="O1527" i="4"/>
  <c r="Y1527" i="4"/>
  <c r="O1709" i="4"/>
  <c r="Y1709" i="4"/>
  <c r="O1813" i="4"/>
  <c r="Y1813" i="4"/>
  <c r="K1302" i="4"/>
  <c r="O314" i="4"/>
  <c r="O1810" i="4"/>
  <c r="Y1810" i="4"/>
  <c r="O1598" i="4"/>
  <c r="Y1598" i="4"/>
  <c r="O1488" i="4"/>
  <c r="O1574" i="4"/>
  <c r="Y1574" i="4"/>
  <c r="K29" i="12"/>
  <c r="L29" i="12" s="1"/>
  <c r="K28" i="12"/>
  <c r="L28" i="12" s="1"/>
  <c r="L1686" i="4"/>
  <c r="Y1687" i="4"/>
  <c r="O1650" i="4"/>
  <c r="Y1650" i="4"/>
  <c r="L1756" i="4"/>
  <c r="E65" i="11"/>
  <c r="Z78" i="7"/>
  <c r="O1548" i="4"/>
  <c r="Y1548" i="4"/>
  <c r="Y1530" i="4"/>
  <c r="O1530" i="4"/>
  <c r="O1683" i="4"/>
  <c r="Y1683" i="4"/>
  <c r="L1945" i="4"/>
  <c r="Y1946" i="4"/>
  <c r="O1946" i="4"/>
  <c r="Y1964" i="4"/>
  <c r="O1964" i="4"/>
  <c r="G96" i="14"/>
  <c r="L96" i="14"/>
  <c r="E373" i="4"/>
  <c r="E377" i="4" s="1"/>
  <c r="E372" i="4" s="1"/>
  <c r="E378" i="4" s="1"/>
  <c r="I374" i="4"/>
  <c r="I373" i="4" s="1"/>
  <c r="O1610" i="4"/>
  <c r="Y1610" i="4"/>
  <c r="L1309" i="4"/>
  <c r="Y1338" i="4"/>
  <c r="O1806" i="4"/>
  <c r="Y1806" i="4"/>
  <c r="Y1707" i="4"/>
  <c r="O1707" i="4"/>
  <c r="Y1760" i="4"/>
  <c r="O1760" i="4"/>
  <c r="Y1977" i="4"/>
  <c r="O1977" i="4"/>
  <c r="O1968" i="4"/>
  <c r="Y1968" i="4"/>
  <c r="Y1969" i="4"/>
  <c r="O1969" i="4"/>
  <c r="O1686" i="4"/>
  <c r="Y1686" i="4"/>
  <c r="O1499" i="4"/>
  <c r="Y1499" i="4"/>
  <c r="L1491" i="4"/>
  <c r="Y1484" i="4"/>
  <c r="O1484" i="4"/>
  <c r="F349" i="4"/>
  <c r="E407" i="4" s="1"/>
  <c r="E406" i="4" s="1"/>
  <c r="E405" i="4" s="1"/>
  <c r="E411" i="4" s="1"/>
  <c r="E415" i="4" s="1"/>
  <c r="I251" i="4"/>
  <c r="O251" i="4" s="1"/>
  <c r="E349" i="4"/>
  <c r="E380" i="4" s="1"/>
  <c r="F408" i="4" s="1"/>
  <c r="F407" i="4" s="1"/>
  <c r="F406" i="4" s="1"/>
  <c r="F405" i="4" s="1"/>
  <c r="F411" i="4" s="1"/>
  <c r="F415" i="4" s="1"/>
  <c r="Y68" i="4"/>
  <c r="Y358" i="4"/>
  <c r="Y377" i="4"/>
  <c r="D372" i="4"/>
  <c r="Y372" i="4" s="1"/>
  <c r="F75" i="14"/>
  <c r="G74" i="14"/>
  <c r="O313" i="4"/>
  <c r="H65" i="12"/>
  <c r="K65" i="12" s="1"/>
  <c r="L65" i="12" s="1"/>
  <c r="I45" i="12"/>
  <c r="I44" i="12" s="1"/>
  <c r="Y79" i="4"/>
  <c r="P1949" i="4"/>
  <c r="G349" i="4"/>
  <c r="D72" i="4"/>
  <c r="Y72" i="4" s="1"/>
  <c r="G24" i="4"/>
  <c r="Y50" i="4"/>
  <c r="D53" i="4"/>
  <c r="Y53" i="4" s="1"/>
  <c r="H378" i="4"/>
  <c r="F32" i="13"/>
  <c r="M1470" i="4"/>
  <c r="H1444" i="4"/>
  <c r="H1493" i="4" s="1"/>
  <c r="H1952" i="4" s="1"/>
  <c r="H1983" i="4" s="1"/>
  <c r="H1996" i="4" s="1"/>
  <c r="M1613" i="4"/>
  <c r="F56" i="13" s="1"/>
  <c r="D59" i="4"/>
  <c r="Y59" i="4" s="1"/>
  <c r="I80" i="12"/>
  <c r="I77" i="12" s="1"/>
  <c r="I279" i="4"/>
  <c r="O279" i="4" s="1"/>
  <c r="D396" i="4"/>
  <c r="Y352" i="4"/>
  <c r="D355" i="4"/>
  <c r="Y355" i="4" s="1"/>
  <c r="I71" i="12"/>
  <c r="I392" i="4"/>
  <c r="I396" i="4" s="1"/>
  <c r="I402" i="4" s="1"/>
  <c r="H100" i="12"/>
  <c r="D43" i="4"/>
  <c r="Y43" i="4" s="1"/>
  <c r="D147" i="4"/>
  <c r="Y153" i="4"/>
  <c r="I241" i="4"/>
  <c r="I161" i="4"/>
  <c r="O161" i="4" s="1"/>
  <c r="Y405" i="4"/>
  <c r="D411" i="4"/>
  <c r="Y411" i="4" s="1"/>
  <c r="D402" i="4"/>
  <c r="Y396" i="4"/>
  <c r="K80" i="12"/>
  <c r="L80" i="12" s="1"/>
  <c r="H77" i="12"/>
  <c r="K77" i="12" s="1"/>
  <c r="L77" i="12" s="1"/>
  <c r="I26" i="12"/>
  <c r="K32" i="12"/>
  <c r="L32" i="12" s="1"/>
  <c r="I86" i="12"/>
  <c r="E82" i="14"/>
  <c r="K82" i="14" s="1"/>
  <c r="P46" i="9"/>
  <c r="P48" i="9" s="1"/>
  <c r="M48" i="9"/>
  <c r="N46" i="9"/>
  <c r="N48" i="9" s="1"/>
  <c r="Q1285" i="4"/>
  <c r="H88" i="14"/>
  <c r="Q1288" i="4"/>
  <c r="H89" i="14"/>
  <c r="J77" i="13"/>
  <c r="J91" i="13" s="1"/>
  <c r="J103" i="13" s="1"/>
  <c r="P37" i="9"/>
  <c r="AA61" i="7"/>
  <c r="M62" i="7"/>
  <c r="M1802" i="4"/>
  <c r="M1801" i="4" s="1"/>
  <c r="F64" i="13" s="1"/>
  <c r="K20" i="12"/>
  <c r="L20" i="12" s="1"/>
  <c r="H17" i="12"/>
  <c r="AD41" i="8"/>
  <c r="AF45" i="8"/>
  <c r="L1390" i="4"/>
  <c r="M1955" i="4"/>
  <c r="M1981" i="4" s="1"/>
  <c r="AF78" i="7"/>
  <c r="E68" i="11"/>
  <c r="L1700" i="4"/>
  <c r="Y1700" i="4" s="1"/>
  <c r="O1701" i="4"/>
  <c r="F62" i="14"/>
  <c r="K886" i="4"/>
  <c r="H162" i="17" s="1"/>
  <c r="I162" i="17" s="1"/>
  <c r="G53" i="14"/>
  <c r="L53" i="14"/>
  <c r="H64" i="12"/>
  <c r="G77" i="13"/>
  <c r="G91" i="13" s="1"/>
  <c r="G103" i="13" s="1"/>
  <c r="I7" i="4"/>
  <c r="N78" i="7"/>
  <c r="E62" i="11"/>
  <c r="AE16" i="8"/>
  <c r="AK16" i="8" s="1"/>
  <c r="AC14" i="8"/>
  <c r="Q1276" i="4"/>
  <c r="H79" i="14"/>
  <c r="M1550" i="4"/>
  <c r="F55" i="13" s="1"/>
  <c r="H77" i="13"/>
  <c r="H91" i="13" s="1"/>
  <c r="H103" i="13" s="1"/>
  <c r="I47" i="12"/>
  <c r="M1390" i="4"/>
  <c r="F20" i="13" s="1"/>
  <c r="M32" i="13"/>
  <c r="M33" i="13" s="1"/>
  <c r="N33" i="13" s="1"/>
  <c r="F83" i="13"/>
  <c r="F89" i="13" s="1"/>
  <c r="E64" i="11"/>
  <c r="R78" i="7"/>
  <c r="G30" i="14"/>
  <c r="L30" i="14"/>
  <c r="F37" i="14"/>
  <c r="F61" i="13"/>
  <c r="M1834" i="4"/>
  <c r="I94" i="4"/>
  <c r="K62" i="7"/>
  <c r="K61" i="7"/>
  <c r="G8" i="15"/>
  <c r="G16" i="15" s="1"/>
  <c r="L26" i="13"/>
  <c r="L1447" i="4"/>
  <c r="Q1207" i="4"/>
  <c r="H77" i="14"/>
  <c r="H80" i="14" s="1"/>
  <c r="J1206" i="4"/>
  <c r="Q841" i="4"/>
  <c r="H53" i="14"/>
  <c r="AP58" i="7"/>
  <c r="AJ61" i="7"/>
  <c r="Q592" i="4"/>
  <c r="J591" i="4"/>
  <c r="H41" i="14"/>
  <c r="O1803" i="4"/>
  <c r="K34" i="12"/>
  <c r="L34" i="12" s="1"/>
  <c r="H35" i="12"/>
  <c r="F68" i="14"/>
  <c r="G67" i="14"/>
  <c r="L67" i="14"/>
  <c r="Q489" i="4"/>
  <c r="H20" i="14"/>
  <c r="J418" i="4"/>
  <c r="Q418" i="4" s="1"/>
  <c r="I54" i="12"/>
  <c r="K55" i="12"/>
  <c r="L55" i="12" s="1"/>
  <c r="AE37" i="8"/>
  <c r="AC35" i="8"/>
  <c r="AC59" i="8" s="1"/>
  <c r="AC61" i="8" s="1"/>
  <c r="O1986" i="4"/>
  <c r="L1994" i="4"/>
  <c r="AF35" i="8"/>
  <c r="AL35" i="8" s="1"/>
  <c r="N87" i="13"/>
  <c r="M88" i="13"/>
  <c r="N88" i="13" s="1"/>
  <c r="L1498" i="4"/>
  <c r="Y1498" i="4" s="1"/>
  <c r="O1764" i="4"/>
  <c r="L1763" i="4"/>
  <c r="Y1763" i="4" s="1"/>
  <c r="AF14" i="8"/>
  <c r="L1613" i="4"/>
  <c r="Y1613" i="4" s="1"/>
  <c r="L62" i="7"/>
  <c r="L61" i="7"/>
  <c r="AO58" i="7"/>
  <c r="AI61" i="7"/>
  <c r="AP73" i="7"/>
  <c r="AJ76" i="7"/>
  <c r="Q1127" i="4"/>
  <c r="H62" i="14"/>
  <c r="O1590" i="4"/>
  <c r="L1550" i="4"/>
  <c r="Y1550" i="4" s="1"/>
  <c r="Q1165" i="4"/>
  <c r="H73" i="14"/>
  <c r="H75" i="14" s="1"/>
  <c r="J1164" i="4"/>
  <c r="Q1164" i="4" s="1"/>
  <c r="K52" i="12"/>
  <c r="L52" i="12" s="1"/>
  <c r="H53" i="12"/>
  <c r="M20" i="13"/>
  <c r="N20" i="13" s="1"/>
  <c r="N32" i="13"/>
  <c r="K39" i="12"/>
  <c r="L39" i="12" s="1"/>
  <c r="AD59" i="8"/>
  <c r="AD61" i="8" s="1"/>
  <c r="K418" i="4"/>
  <c r="K600" i="4" s="1"/>
  <c r="I166" i="4"/>
  <c r="O166" i="4" s="1"/>
  <c r="H55" i="14"/>
  <c r="O1711" i="4"/>
  <c r="L1706" i="4"/>
  <c r="Y1706" i="4" s="1"/>
  <c r="O1838" i="4"/>
  <c r="L1837" i="4"/>
  <c r="Y1837" i="4" s="1"/>
  <c r="L1914" i="4"/>
  <c r="Y1914" i="4" s="1"/>
  <c r="O1915" i="4"/>
  <c r="U323" i="4"/>
  <c r="I317" i="4"/>
  <c r="L1824" i="4"/>
  <c r="O1825" i="4"/>
  <c r="Q1296" i="4"/>
  <c r="J1295" i="4"/>
  <c r="Q1295" i="4" s="1"/>
  <c r="H94" i="14"/>
  <c r="H96" i="14" s="1"/>
  <c r="Q1049" i="4"/>
  <c r="H60" i="14"/>
  <c r="Q500" i="4"/>
  <c r="H21" i="14"/>
  <c r="D349" i="4"/>
  <c r="AF49" i="8"/>
  <c r="F28" i="13"/>
  <c r="M1447" i="4"/>
  <c r="AK49" i="8"/>
  <c r="AE47" i="8"/>
  <c r="AK47" i="8" s="1"/>
  <c r="M83" i="13"/>
  <c r="N82" i="13"/>
  <c r="J555" i="4"/>
  <c r="Q555" i="4" s="1"/>
  <c r="H41" i="12"/>
  <c r="K41" i="12" s="1"/>
  <c r="L41" i="12" s="1"/>
  <c r="L19" i="14"/>
  <c r="G19" i="14"/>
  <c r="K24" i="12"/>
  <c r="L24" i="12" s="1"/>
  <c r="J603" i="4"/>
  <c r="G96" i="4"/>
  <c r="I96" i="4" s="1"/>
  <c r="F1427" i="16"/>
  <c r="E1433" i="16" s="1"/>
  <c r="N62" i="7"/>
  <c r="N61" i="7"/>
  <c r="Q887" i="4"/>
  <c r="H58" i="14"/>
  <c r="H64" i="14" s="1"/>
  <c r="J886" i="4"/>
  <c r="Q886" i="4" s="1"/>
  <c r="Q1291" i="4"/>
  <c r="H90" i="14"/>
  <c r="H91" i="14" s="1"/>
  <c r="J1284" i="4"/>
  <c r="P69" i="4"/>
  <c r="F71" i="13"/>
  <c r="M1878" i="4"/>
  <c r="M1877" i="4" s="1"/>
  <c r="F70" i="13" s="1"/>
  <c r="H349" i="4"/>
  <c r="I77" i="13"/>
  <c r="I91" i="13" s="1"/>
  <c r="I103" i="13" s="1"/>
  <c r="F68" i="4"/>
  <c r="F24" i="4" s="1"/>
  <c r="F140" i="4" s="1"/>
  <c r="I65" i="4"/>
  <c r="I68" i="4" s="1"/>
  <c r="I24" i="4" s="1"/>
  <c r="M1309" i="4"/>
  <c r="K94" i="12"/>
  <c r="L94" i="12" s="1"/>
  <c r="F48" i="14"/>
  <c r="M23" i="14"/>
  <c r="G22" i="14"/>
  <c r="L22" i="14"/>
  <c r="N13" i="10"/>
  <c r="N38" i="10" s="1"/>
  <c r="M38" i="10"/>
  <c r="P13" i="10"/>
  <c r="P38" i="10" s="1"/>
  <c r="F52" i="14"/>
  <c r="K603" i="4"/>
  <c r="K602" i="4" s="1"/>
  <c r="H52" i="17"/>
  <c r="I52" i="17" s="1"/>
  <c r="L1981" i="4"/>
  <c r="O1955" i="4"/>
  <c r="L80" i="14"/>
  <c r="G80" i="14"/>
  <c r="K97" i="12"/>
  <c r="L97" i="12" s="1"/>
  <c r="H96" i="12"/>
  <c r="K96" i="12" s="1"/>
  <c r="L96" i="12" s="1"/>
  <c r="U343" i="4"/>
  <c r="I342" i="4"/>
  <c r="U342" i="4" s="1"/>
  <c r="O1824" i="4" l="1"/>
  <c r="Y1824" i="4"/>
  <c r="O1994" i="4"/>
  <c r="Y1994" i="4"/>
  <c r="E60" i="11"/>
  <c r="E18" i="11" s="1"/>
  <c r="L1444" i="4"/>
  <c r="Y1444" i="4" s="1"/>
  <c r="Y1390" i="4"/>
  <c r="L17" i="13"/>
  <c r="Y1309" i="4"/>
  <c r="O1756" i="4"/>
  <c r="Y1756" i="4"/>
  <c r="M46" i="13"/>
  <c r="F47" i="13"/>
  <c r="F48" i="13" s="1"/>
  <c r="AI78" i="7"/>
  <c r="AO76" i="7"/>
  <c r="O1829" i="4"/>
  <c r="Y1829" i="4"/>
  <c r="L1481" i="4"/>
  <c r="Y1481" i="4" s="1"/>
  <c r="Y1447" i="4"/>
  <c r="F65" i="13"/>
  <c r="H82" i="12"/>
  <c r="I377" i="4"/>
  <c r="I372" i="4" s="1"/>
  <c r="I378" i="4" s="1"/>
  <c r="Y1945" i="4"/>
  <c r="L72" i="13"/>
  <c r="M72" i="13" s="1"/>
  <c r="O1945" i="4"/>
  <c r="Y1874" i="4"/>
  <c r="O1874" i="4"/>
  <c r="L69" i="13"/>
  <c r="M69" i="13" s="1"/>
  <c r="L37" i="13"/>
  <c r="M36" i="13"/>
  <c r="M37" i="13" s="1"/>
  <c r="N37" i="13" s="1"/>
  <c r="L18" i="13"/>
  <c r="Y1351" i="4"/>
  <c r="H380" i="4"/>
  <c r="O1981" i="4"/>
  <c r="Y1981" i="4"/>
  <c r="Y1491" i="4"/>
  <c r="O1491" i="4"/>
  <c r="F380" i="4"/>
  <c r="E408" i="4" s="1"/>
  <c r="G416" i="4" s="1"/>
  <c r="H63" i="12"/>
  <c r="H60" i="12"/>
  <c r="K60" i="12" s="1"/>
  <c r="L60" i="12" s="1"/>
  <c r="Y349" i="4"/>
  <c r="D158" i="4"/>
  <c r="Y158" i="4" s="1"/>
  <c r="Y147" i="4"/>
  <c r="K71" i="12"/>
  <c r="L71" i="12" s="1"/>
  <c r="I72" i="12"/>
  <c r="K72" i="12" s="1"/>
  <c r="L72" i="12" s="1"/>
  <c r="D24" i="4"/>
  <c r="M1481" i="4"/>
  <c r="H22" i="14"/>
  <c r="H48" i="14" s="1"/>
  <c r="K32" i="13"/>
  <c r="K33" i="13" s="1"/>
  <c r="K38" i="13" s="1"/>
  <c r="K50" i="13" s="1"/>
  <c r="K77" i="13" s="1"/>
  <c r="K91" i="13" s="1"/>
  <c r="K103" i="13" s="1"/>
  <c r="F33" i="13"/>
  <c r="D378" i="4"/>
  <c r="Y378" i="4" s="1"/>
  <c r="O241" i="4"/>
  <c r="H62" i="12"/>
  <c r="K62" i="12" s="1"/>
  <c r="L62" i="12" s="1"/>
  <c r="H99" i="12"/>
  <c r="K99" i="12" s="1"/>
  <c r="L99" i="12" s="1"/>
  <c r="K100" i="12"/>
  <c r="L100" i="12" s="1"/>
  <c r="G75" i="14"/>
  <c r="F81" i="14"/>
  <c r="D415" i="4"/>
  <c r="Y402" i="4"/>
  <c r="E84" i="14"/>
  <c r="K84" i="14" s="1"/>
  <c r="M58" i="13"/>
  <c r="N58" i="13" s="1"/>
  <c r="O1700" i="4"/>
  <c r="K17" i="12"/>
  <c r="L17" i="12" s="1"/>
  <c r="M18" i="12"/>
  <c r="H81" i="14"/>
  <c r="L37" i="14"/>
  <c r="G37" i="14"/>
  <c r="AL45" i="8"/>
  <c r="AF41" i="8"/>
  <c r="AL41" i="8" s="1"/>
  <c r="M1948" i="4"/>
  <c r="M1950" i="4" s="1"/>
  <c r="AE14" i="8"/>
  <c r="L62" i="14"/>
  <c r="G62" i="14"/>
  <c r="F64" i="14"/>
  <c r="Q1284" i="4"/>
  <c r="J1302" i="4"/>
  <c r="Q1302" i="4" s="1"/>
  <c r="F17" i="13"/>
  <c r="M1444" i="4"/>
  <c r="H97" i="14"/>
  <c r="L71" i="13"/>
  <c r="M71" i="13" s="1"/>
  <c r="N71" i="13" s="1"/>
  <c r="O1914" i="4"/>
  <c r="L1878" i="4"/>
  <c r="Y1878" i="4" s="1"/>
  <c r="H61" i="12"/>
  <c r="K61" i="12" s="1"/>
  <c r="L61" i="12" s="1"/>
  <c r="H50" i="12"/>
  <c r="K53" i="12"/>
  <c r="L53" i="12" s="1"/>
  <c r="AL14" i="8"/>
  <c r="AK14" i="8"/>
  <c r="M18" i="13"/>
  <c r="N18" i="13" s="1"/>
  <c r="L68" i="14"/>
  <c r="G68" i="14"/>
  <c r="Q591" i="4"/>
  <c r="J600" i="4"/>
  <c r="L48" i="14"/>
  <c r="G48" i="14"/>
  <c r="K63" i="12"/>
  <c r="L63" i="12" s="1"/>
  <c r="M1493" i="4"/>
  <c r="I316" i="4"/>
  <c r="I349" i="4" s="1"/>
  <c r="U317" i="4"/>
  <c r="L68" i="13"/>
  <c r="O1837" i="4"/>
  <c r="H69" i="14"/>
  <c r="H82" i="14" s="1"/>
  <c r="H84" i="14" s="1"/>
  <c r="H99" i="14" s="1"/>
  <c r="O1550" i="4"/>
  <c r="M55" i="13"/>
  <c r="N55" i="13" s="1"/>
  <c r="R1505" i="4"/>
  <c r="AP76" i="7"/>
  <c r="AJ78" i="7"/>
  <c r="O1763" i="4"/>
  <c r="M63" i="13"/>
  <c r="N63" i="13" s="1"/>
  <c r="R1506" i="4"/>
  <c r="L1801" i="4"/>
  <c r="Y1801" i="4" s="1"/>
  <c r="O1802" i="4"/>
  <c r="L1493" i="4"/>
  <c r="Y1493" i="4" s="1"/>
  <c r="F55" i="14"/>
  <c r="L52" i="14"/>
  <c r="G52" i="14"/>
  <c r="F73" i="13"/>
  <c r="F75" i="13" s="1"/>
  <c r="N83" i="13"/>
  <c r="M89" i="13"/>
  <c r="N89" i="13" s="1"/>
  <c r="M28" i="13"/>
  <c r="N28" i="13" s="1"/>
  <c r="F29" i="13"/>
  <c r="I68" i="12"/>
  <c r="K64" i="12"/>
  <c r="L64" i="12" s="1"/>
  <c r="I71" i="4"/>
  <c r="G70" i="4"/>
  <c r="G69" i="4" s="1"/>
  <c r="I57" i="12"/>
  <c r="K54" i="12"/>
  <c r="L54" i="12" s="1"/>
  <c r="Q1206" i="4"/>
  <c r="J1279" i="4"/>
  <c r="Q1279" i="4" s="1"/>
  <c r="L29" i="13"/>
  <c r="L38" i="13" s="1"/>
  <c r="M26" i="13"/>
  <c r="I93" i="4"/>
  <c r="I79" i="4" s="1"/>
  <c r="Q603" i="4"/>
  <c r="J602" i="4"/>
  <c r="Q602" i="4" s="1"/>
  <c r="AL49" i="8"/>
  <c r="AF47" i="8"/>
  <c r="AL47" i="8" s="1"/>
  <c r="O1706" i="4"/>
  <c r="L1705" i="4"/>
  <c r="Y1705" i="4" s="1"/>
  <c r="K1279" i="4"/>
  <c r="K1281" i="4" s="1"/>
  <c r="K1304" i="4" s="1"/>
  <c r="M56" i="13"/>
  <c r="N56" i="13" s="1"/>
  <c r="O1613" i="4"/>
  <c r="O1498" i="4"/>
  <c r="L1497" i="4"/>
  <c r="Y1497" i="4" s="1"/>
  <c r="AK37" i="8"/>
  <c r="AE35" i="8"/>
  <c r="AK35" i="8" s="1"/>
  <c r="K35" i="12"/>
  <c r="L35" i="12" s="1"/>
  <c r="H26" i="12"/>
  <c r="G93" i="4"/>
  <c r="N46" i="13" l="1"/>
  <c r="M47" i="13"/>
  <c r="L21" i="13"/>
  <c r="L50" i="13"/>
  <c r="H84" i="12"/>
  <c r="K82" i="12"/>
  <c r="L82" i="12" s="1"/>
  <c r="I408" i="4"/>
  <c r="I407" i="4" s="1"/>
  <c r="G79" i="4"/>
  <c r="G72" i="4" s="1"/>
  <c r="G140" i="4" s="1"/>
  <c r="G380" i="4" s="1"/>
  <c r="H101" i="12"/>
  <c r="K101" i="12" s="1"/>
  <c r="L101" i="12" s="1"/>
  <c r="F38" i="13"/>
  <c r="Y24" i="4"/>
  <c r="D140" i="4"/>
  <c r="Y140" i="4" s="1"/>
  <c r="G81" i="14"/>
  <c r="L81" i="14"/>
  <c r="E15" i="11"/>
  <c r="Y415" i="4"/>
  <c r="H112" i="12"/>
  <c r="K112" i="12" s="1"/>
  <c r="L112" i="12" s="1"/>
  <c r="I88" i="12"/>
  <c r="E99" i="14"/>
  <c r="K99" i="14" s="1"/>
  <c r="AF59" i="8"/>
  <c r="AF61" i="8" s="1"/>
  <c r="G64" i="14"/>
  <c r="L64" i="14"/>
  <c r="L55" i="14"/>
  <c r="G55" i="14"/>
  <c r="F69" i="14"/>
  <c r="AK59" i="8"/>
  <c r="K50" i="12"/>
  <c r="L50" i="12" s="1"/>
  <c r="H57" i="12"/>
  <c r="K57" i="12" s="1"/>
  <c r="L57" i="12" s="1"/>
  <c r="F21" i="13"/>
  <c r="F50" i="13" s="1"/>
  <c r="F77" i="13" s="1"/>
  <c r="F91" i="13" s="1"/>
  <c r="F103" i="13" s="1"/>
  <c r="M17" i="13"/>
  <c r="K26" i="12"/>
  <c r="L26" i="12" s="1"/>
  <c r="O1497" i="4"/>
  <c r="P1946" i="4"/>
  <c r="H208" i="17"/>
  <c r="I208" i="17" s="1"/>
  <c r="M1952" i="4"/>
  <c r="M1983" i="4" s="1"/>
  <c r="M1996" i="4" s="1"/>
  <c r="H410" i="4" s="1"/>
  <c r="P1493" i="4"/>
  <c r="Q600" i="4"/>
  <c r="J1281" i="4"/>
  <c r="AL59" i="8"/>
  <c r="N26" i="13"/>
  <c r="M29" i="13"/>
  <c r="I413" i="4"/>
  <c r="E17" i="11" s="1"/>
  <c r="G415" i="4"/>
  <c r="O1878" i="4"/>
  <c r="L1877" i="4"/>
  <c r="Y1877" i="4" s="1"/>
  <c r="O1493" i="4"/>
  <c r="R1507" i="4"/>
  <c r="R1510" i="4" s="1"/>
  <c r="H66" i="12"/>
  <c r="U316" i="4"/>
  <c r="O1705" i="4"/>
  <c r="M61" i="13"/>
  <c r="N61" i="13" s="1"/>
  <c r="H45" i="12"/>
  <c r="I72" i="4"/>
  <c r="P1950" i="4" s="1"/>
  <c r="P1948" i="4"/>
  <c r="I70" i="4"/>
  <c r="M64" i="13"/>
  <c r="N64" i="13" s="1"/>
  <c r="L1834" i="4"/>
  <c r="O1801" i="4"/>
  <c r="M68" i="13"/>
  <c r="AE59" i="8"/>
  <c r="AE61" i="8" s="1"/>
  <c r="M48" i="13" l="1"/>
  <c r="N48" i="13" s="1"/>
  <c r="N47" i="13"/>
  <c r="H81" i="12"/>
  <c r="K84" i="12"/>
  <c r="L84" i="12" s="1"/>
  <c r="O1834" i="4"/>
  <c r="Y1834" i="4"/>
  <c r="D380" i="4"/>
  <c r="F105" i="13"/>
  <c r="F82" i="14"/>
  <c r="L69" i="14"/>
  <c r="G69" i="14"/>
  <c r="N68" i="13"/>
  <c r="P1954" i="4"/>
  <c r="P1955" i="4" s="1"/>
  <c r="I69" i="4"/>
  <c r="H43" i="12"/>
  <c r="I410" i="4"/>
  <c r="H409" i="4"/>
  <c r="H406" i="4" s="1"/>
  <c r="H405" i="4" s="1"/>
  <c r="H411" i="4" s="1"/>
  <c r="H415" i="4" s="1"/>
  <c r="L65" i="13"/>
  <c r="M54" i="13"/>
  <c r="K45" i="12"/>
  <c r="L45" i="12" s="1"/>
  <c r="H44" i="12"/>
  <c r="K44" i="12" s="1"/>
  <c r="L44" i="12" s="1"/>
  <c r="K66" i="12"/>
  <c r="L66" i="12" s="1"/>
  <c r="H68" i="12"/>
  <c r="K68" i="12" s="1"/>
  <c r="L68" i="12" s="1"/>
  <c r="O1877" i="4"/>
  <c r="L70" i="13"/>
  <c r="L1948" i="4"/>
  <c r="Y1948" i="4" s="1"/>
  <c r="N29" i="13"/>
  <c r="M38" i="13"/>
  <c r="N38" i="13" s="1"/>
  <c r="Q1281" i="4"/>
  <c r="J1304" i="4"/>
  <c r="Q1304" i="4" s="1"/>
  <c r="Q1308" i="4" s="1"/>
  <c r="N17" i="13"/>
  <c r="M21" i="13"/>
  <c r="H86" i="12" l="1"/>
  <c r="K86" i="12" s="1"/>
  <c r="L86" i="12" s="1"/>
  <c r="K81" i="12"/>
  <c r="L81" i="12" s="1"/>
  <c r="Y380" i="4"/>
  <c r="Y418" i="4" s="1"/>
  <c r="D416" i="4"/>
  <c r="Y416" i="4" s="1"/>
  <c r="O1948" i="4"/>
  <c r="L1950" i="4"/>
  <c r="Y1950" i="4" s="1"/>
  <c r="J21" i="17"/>
  <c r="J22" i="17" s="1"/>
  <c r="J23" i="17" s="1"/>
  <c r="I140" i="4"/>
  <c r="I380" i="4" s="1"/>
  <c r="M70" i="13"/>
  <c r="L73" i="13"/>
  <c r="L75" i="13" s="1"/>
  <c r="L77" i="13" s="1"/>
  <c r="L91" i="13" s="1"/>
  <c r="L103" i="13" s="1"/>
  <c r="N21" i="13"/>
  <c r="M50" i="13"/>
  <c r="I409" i="4"/>
  <c r="I406" i="4" s="1"/>
  <c r="E16" i="11"/>
  <c r="E81" i="11" s="1"/>
  <c r="L82" i="14"/>
  <c r="G82" i="14"/>
  <c r="M83" i="14"/>
  <c r="F84" i="14"/>
  <c r="N54" i="13"/>
  <c r="M65" i="13"/>
  <c r="H42" i="12"/>
  <c r="K43" i="12"/>
  <c r="L43" i="12" s="1"/>
  <c r="I405" i="4" l="1"/>
  <c r="I411" i="4" s="1"/>
  <c r="I415" i="4" s="1"/>
  <c r="H136" i="12"/>
  <c r="K136" i="12" s="1"/>
  <c r="L136" i="12" s="1"/>
  <c r="L84" i="14"/>
  <c r="F99" i="14"/>
  <c r="K42" i="12"/>
  <c r="L42" i="12" s="1"/>
  <c r="H47" i="12"/>
  <c r="N70" i="13"/>
  <c r="M73" i="13"/>
  <c r="N73" i="13" s="1"/>
  <c r="O1950" i="4"/>
  <c r="L1952" i="4"/>
  <c r="Y1952" i="4" s="1"/>
  <c r="N65" i="13"/>
  <c r="M75" i="13"/>
  <c r="N75" i="13" s="1"/>
  <c r="N50" i="13"/>
  <c r="H135" i="12" l="1"/>
  <c r="K135" i="12" s="1"/>
  <c r="L135" i="12" s="1"/>
  <c r="E82" i="11"/>
  <c r="E83" i="11" s="1"/>
  <c r="I416" i="4"/>
  <c r="M77" i="13"/>
  <c r="M91" i="13" s="1"/>
  <c r="O1952" i="4"/>
  <c r="L1983" i="4"/>
  <c r="Y1983" i="4" s="1"/>
  <c r="L99" i="14"/>
  <c r="K47" i="12"/>
  <c r="L47" i="12" s="1"/>
  <c r="H88" i="12"/>
  <c r="H137" i="12" l="1"/>
  <c r="K137" i="12" s="1"/>
  <c r="L137" i="12" s="1"/>
  <c r="N77" i="13"/>
  <c r="H144" i="12"/>
  <c r="K88" i="12"/>
  <c r="L88" i="12" s="1"/>
  <c r="O1983" i="4"/>
  <c r="L1996" i="4"/>
  <c r="Y1996" i="4" s="1"/>
  <c r="Y1998" i="4" s="1"/>
  <c r="N91" i="13"/>
  <c r="M103" i="13"/>
  <c r="H141" i="12" l="1"/>
  <c r="K141" i="12" s="1"/>
  <c r="L141" i="12" s="1"/>
  <c r="L2000" i="4"/>
  <c r="O2000" i="4" s="1"/>
  <c r="O1996" i="4"/>
  <c r="H143" i="12" l="1"/>
</calcChain>
</file>

<file path=xl/sharedStrings.xml><?xml version="1.0" encoding="utf-8"?>
<sst xmlns="http://schemas.openxmlformats.org/spreadsheetml/2006/main" count="9320" uniqueCount="4418">
  <si>
    <t>A-1 Sedan, Jeep, Station Wagon (Pribadi)</t>
  </si>
  <si>
    <t>PENDAPATAN</t>
  </si>
  <si>
    <t>PENDAPATAN ASLI DAERAH</t>
  </si>
  <si>
    <t>A-2 Sedan, Jeep, Station Wagon (Umum)</t>
  </si>
  <si>
    <t>B-1 Bus, Micro Bus (Pribadi)</t>
  </si>
  <si>
    <t>B-2 Bus, Micro Bus (Umum)</t>
  </si>
  <si>
    <t>C-1 Truck, Pick Up (Pribadi)</t>
  </si>
  <si>
    <t>C-2 Truck, Pick Up (Umum)</t>
  </si>
  <si>
    <t>D-1 Kendaraan Khusus (Pribadi)</t>
  </si>
  <si>
    <t>E. Sepeda Motor</t>
  </si>
  <si>
    <t>A-3 Sedan, Jeep, Station Wagon (Pemerintah)</t>
  </si>
  <si>
    <t>B-3 Bus, Micro Bus (Pemerintah)</t>
  </si>
  <si>
    <t>C-3 Truck, Pick Up (Pemerintah)</t>
  </si>
  <si>
    <t>E-3 Sepeda Motor, Scooter (Pemerintah)</t>
  </si>
  <si>
    <t>D-3 Kend. Khusus Alat-2 Berat (Pemerintah)</t>
  </si>
  <si>
    <t>Penjualan Peralatan/Perlengkapan Kantor Tidak Terpakai</t>
  </si>
  <si>
    <t>Penjualan Kendaraan Dinas Roda Dua</t>
  </si>
  <si>
    <t>Penjualan Kendaraan Dinas Roda Empat</t>
  </si>
  <si>
    <t>Penjualan Drum Bekas</t>
  </si>
  <si>
    <t>Penjualan Hasil Penebangan Pohon</t>
  </si>
  <si>
    <t>Penjualan Bahan-bahan Bekas Bangunan</t>
  </si>
  <si>
    <t>Penjualan Hasil Peternakan</t>
  </si>
  <si>
    <t>Penjualan Hasil Perikanan</t>
  </si>
  <si>
    <t>Hasil penerimaan ganti rugi aset tidak bergerak</t>
  </si>
  <si>
    <t>Penerimaan Penghargaan Prestasi Kinerja Keuangan Daerah Terbaik Nasional</t>
  </si>
  <si>
    <t>BELANJA</t>
  </si>
  <si>
    <t>Belanja Pegawai</t>
  </si>
  <si>
    <t>Iuran BPJS Kesehatan</t>
  </si>
  <si>
    <t>Iuran Jaminan Kecelakaan Kerja/Kematian</t>
  </si>
  <si>
    <t>Tunjangan Transportasi</t>
  </si>
  <si>
    <t>Tunjangan Reses</t>
  </si>
  <si>
    <t>Belanja Hibah</t>
  </si>
  <si>
    <t>Belanja Hibah Dana BOS Kepada Kabupaten Semarang</t>
  </si>
  <si>
    <t>Belanja Hibah Dana BOS Kepada Kabupaten Kendal</t>
  </si>
  <si>
    <t>Belanja Hibah Dana BOS Kepada Kabupaten Demak</t>
  </si>
  <si>
    <t>Belanja Hibah Dana BOS Kepada Kabupaten Grobogan</t>
  </si>
  <si>
    <t>Belanja Hibah Dana BOS Kepada Kabupaten Pati</t>
  </si>
  <si>
    <t>Belanja Hibah Dana BOS Kepada Kabupaten Kudus</t>
  </si>
  <si>
    <t>Belanja Hibah Dana BOS Kepada Kabupaten Jepara</t>
  </si>
  <si>
    <t>Belanja Hibah Dana BOS Kepada Kabupaten Rembang</t>
  </si>
  <si>
    <t>Belanja Hibah Dana BOS Kepada Kabupaten Blora</t>
  </si>
  <si>
    <t>Belanja Hibah Dana BOS Kepada Kabupaten Pekalongan</t>
  </si>
  <si>
    <t>Belanja Hibah Dana BOS Kepada Kabupaten Batang</t>
  </si>
  <si>
    <t>Belanja Hibah Dana BOS Kepada Kabupaten Pemalang</t>
  </si>
  <si>
    <t>Belanja Hibah Dana BOS Kepada Kabupaten Tegal</t>
  </si>
  <si>
    <t>Belanja Hibah Dana BOS Kepada Kabupaten Brebes</t>
  </si>
  <si>
    <t>Belanja Hibah Dana BOS Kepada Kabupaten Banyumas</t>
  </si>
  <si>
    <t>Belanja Hibah Dana BOS Kepada Kabupaten Cilacap</t>
  </si>
  <si>
    <t>Belanja Hibah Dana BOS Kepada Kabupaten Purbalingga</t>
  </si>
  <si>
    <t>Belanja Hibah Dana BOS Kepada Kabupaten Banjarnegara</t>
  </si>
  <si>
    <t>Belanja Hibah Dana BOS Kepada Kabupaten Magelang</t>
  </si>
  <si>
    <t>Belanja Hibah Dana BOS Kepada Kabupaten Temanggung</t>
  </si>
  <si>
    <t>Belanja Hibah Dana BOS Kepada Kabupaten Wonosobo</t>
  </si>
  <si>
    <t>Belanja Hibah Dana BOS Kepada Kabupaten Purworejo</t>
  </si>
  <si>
    <t>Belanja Hibah Dana BOS Kepada Kabupaten Kebumen</t>
  </si>
  <si>
    <t>Belanja Hibah Dana BOS Kepada Kabupaten Klaten</t>
  </si>
  <si>
    <t>Belanja Hibah Dana BOS Kepada Kabupaten Boyolali</t>
  </si>
  <si>
    <t>Belanja Hibah Dana BOS Kepada Kabupaten Sragen</t>
  </si>
  <si>
    <t>Belanja Hibah Dana BOS Kepada Kabupaten Sukoharjo</t>
  </si>
  <si>
    <t>Belanja Hibah Dana BOS Kepada Kabupaten Karanganyar</t>
  </si>
  <si>
    <t>Belanja Hibah Dana BOS Kepada Kabupaten Wonogiri</t>
  </si>
  <si>
    <t>Belanja Hibah Dana BOS Kepada Kota Semarang</t>
  </si>
  <si>
    <t>Belanja Hibah Dana BOS Kepada Kota Pekalongan</t>
  </si>
  <si>
    <t>Belanja Hibah Dana BOS Kepada Kota Surakarta</t>
  </si>
  <si>
    <t>Belanja Hibah Dana BOS Kepada Kota Salatiga</t>
  </si>
  <si>
    <t>Belanja Hibah Dana BOS Kepada Kota Tegal</t>
  </si>
  <si>
    <t>Belanja Hibah Dana BOS Kepada Kota Magelang</t>
  </si>
  <si>
    <t>Belanja Bantuan Sosial Kepada Individu, Keluarga dan Masyarakat</t>
  </si>
  <si>
    <t>Belanja Bantuan Sosial</t>
  </si>
  <si>
    <t>Belanja Bagi Hasil Pajak Daerah Kepada Kabupaten Semarang</t>
  </si>
  <si>
    <t>Belanja Bagi Hasil Pajak Daerah Kepada Kabupaten Kendal</t>
  </si>
  <si>
    <t>Belanja Bagi Hasil Pajak Daerah Kepada Kabupaten Demak</t>
  </si>
  <si>
    <t>Belanja Bagi Hasil Pajak Daerah Kepada Kabupaten Grobogan</t>
  </si>
  <si>
    <t>Belanja Bagi Hasil Pajak Daerah Kepada Kabupaten Pati</t>
  </si>
  <si>
    <t>Belanja Bagi Hasil Pajak Daerah Kepada Kabupaten Kudus</t>
  </si>
  <si>
    <t>Belanja Bagi Hasil Pajak Daerah Kepada Kabupaten Jepara</t>
  </si>
  <si>
    <t>Belanja Bagi Hasil Pajak Daerah Kepada Kabupaten Rembang</t>
  </si>
  <si>
    <t>Belanja Bagi Hasil Pajak Daerah Kepada Kabupaten Blora</t>
  </si>
  <si>
    <t>Belanja Bagi Hasil Pajak Daerah Kepada Kabupaten Pekalongan</t>
  </si>
  <si>
    <t>Belanja Bagi Hasil Pajak Daerah Kepada Kabupaten Batang</t>
  </si>
  <si>
    <t>Belanja Bagi Hasil Pajak Daerah Kepada Kabupaten Pemalang</t>
  </si>
  <si>
    <t>Belanja Bagi Hasil Pajak Daerah Kepada Kabupaten Tegal</t>
  </si>
  <si>
    <t>Belanja Bagi Hasil Pajak Daerah Kepada Kabupaten Brebes</t>
  </si>
  <si>
    <t>Belanja Bagi Hasil Pajak Daerah Kepada Kabupaten Banyumas</t>
  </si>
  <si>
    <t>Belanja Bagi Hasil Pajak Daerah Kepada Kabupaten Cilacap</t>
  </si>
  <si>
    <t>Belanja Bagi Hasil Pajak Daerah Kepada Kabupaten Purbalingga</t>
  </si>
  <si>
    <t>Belanja Bagi Hasil Pajak Daerah Kepada Kabupaten Banjarnegara</t>
  </si>
  <si>
    <t>Belanja Bagi Hasil Pajak Daerah Kepada Kabupaten Magelang</t>
  </si>
  <si>
    <t>Belanja Bagi Hasil Pajak Daerah Kepada Kabupaten Temanggung</t>
  </si>
  <si>
    <t>Belanja Bagi Hasil Pajak Daerah Kepada Kabupaten Wonosobo</t>
  </si>
  <si>
    <t>Belanja Bagi Hasil Pajak Daerah Kepada Kabupaten Purworejo</t>
  </si>
  <si>
    <t>Belanja Bagi Hasil Pajak Daerah Kepada Kabupaten Kebumen</t>
  </si>
  <si>
    <t>Belanja Bagi Hasil Pajak Daerah Kepada Kabupaten Klaten</t>
  </si>
  <si>
    <t>Belanja Bagi Hasil Pajak Daerah Kepada Kabupaten Boyolali</t>
  </si>
  <si>
    <t>Belanja Bagi Hasil Pajak Daerah Kepada Kabupaten Sragen</t>
  </si>
  <si>
    <t>Belanja Bagi Hasil Pajak Daerah Kepada Kabupaten Sukoharjo</t>
  </si>
  <si>
    <t>Belanja Bagi Hasil Pajak Daerah Kepada Kabupaten Karanganyar</t>
  </si>
  <si>
    <t>Belanja Bagi Hasil Pajak Daerah Kepada Kabupaten Wonogiri</t>
  </si>
  <si>
    <t>Belanja Bagi Hasil Pajak Daerah Kepada Kota Semarang</t>
  </si>
  <si>
    <t>Belanja Bagi Hasil Pajak Daerah Kepada Kota Pekalongan</t>
  </si>
  <si>
    <t>Belanja Bagi Hasil Pajak Daerah Kepada Kota Surakarta</t>
  </si>
  <si>
    <t>Belanja Bagi Hasil Pajak Daerah Kepada Kota Salatiga</t>
  </si>
  <si>
    <t>Belanja Bagi Hasil Pajak Daerah Kepada Kota Tegal</t>
  </si>
  <si>
    <t>Belanja Bagi Hasil Pajak Daerah Kepada Kota Magelang</t>
  </si>
  <si>
    <t>Belanja Bantuan Keuangan Kepada Kabupaten Jepara</t>
  </si>
  <si>
    <t>Belanja Bantuan Keuangan Kepada Kabupaten Rembang</t>
  </si>
  <si>
    <t>Belanja Bantuan Keuangan Kepada Kabupaten Blora</t>
  </si>
  <si>
    <t>Belanja Bantuan Keuangan Kepada Kabupaten Pekalongan</t>
  </si>
  <si>
    <t>Belanja Bantuan Keuangan Kepada Kabupaten Batang</t>
  </si>
  <si>
    <t>Belanja Bantuan Keuangan Kepada Kabupaten Pemalang</t>
  </si>
  <si>
    <t>Belanja Bantuan Keuangan Kepada Kabupaten Tegal</t>
  </si>
  <si>
    <t>Belanja Bantuan Keuangan Kepada Kabupaten Brebes</t>
  </si>
  <si>
    <t>Belanja Bantuan Keuangan Kepada Kabupaten Banyumas</t>
  </si>
  <si>
    <t>Belanja Bantuan Keuangan Kepada Kabupaten Cilacap</t>
  </si>
  <si>
    <t>Belanja Bantuan Keuangan Kepada Kabupaten Purbalingga</t>
  </si>
  <si>
    <t>Belanja Bantuan Keuangan Kepada Kabupaten Banjarnegara</t>
  </si>
  <si>
    <t>Belanja Bantuan Keuangan Kepada Kabupaten Magelang</t>
  </si>
  <si>
    <t>Belanja Bantuan Keuangan Kepada Kabupaten Temanggung</t>
  </si>
  <si>
    <t>Belanja Bantuan Keuangan Kepada Kabupaten Wonosobo</t>
  </si>
  <si>
    <t>Belanja Bantuan Keuangan Kepada Kabupaten Purworejo</t>
  </si>
  <si>
    <t>Belanja Bantuan Keuangan Kepada Kabupaten Kebumen</t>
  </si>
  <si>
    <t>Belanja Bantuan Keuangan Kepada Kabupaten Klaten</t>
  </si>
  <si>
    <t>Belanja Bantuan Keuangan Kepada Kabupaten Boyolali</t>
  </si>
  <si>
    <t>Belanja Bantuan Keuangan Kepada Kabupaten Sragen</t>
  </si>
  <si>
    <t>Belanja Bantuan Keuangan Kepada Kabupaten Sukoharjo</t>
  </si>
  <si>
    <t>Belanja Bantuan Keuangan Kepada Kabupaten Karanganyar</t>
  </si>
  <si>
    <t>Belanja Bantuan Keuangan Kepada Kabupaten Wonogiri</t>
  </si>
  <si>
    <t>Belanja Bantuan Keuangan Kepada Kota Semarang</t>
  </si>
  <si>
    <t>Belanja Bantuan Keuangan Kepada Kota Pekalongan</t>
  </si>
  <si>
    <t>Belanja Bantuan Keuangan Kepada Kota Surakarta</t>
  </si>
  <si>
    <t>Belanja Bantuan Keuangan Kepada Kota Salatiga</t>
  </si>
  <si>
    <t>Belanja Bantuan Keuangan Kepada Kota Tegal</t>
  </si>
  <si>
    <t>Belanja Bantuan Keuangan Kepada Kota Magelang</t>
  </si>
  <si>
    <t>Belanja Bantuan Keuangan Kepada Desa Se Kabupaten Semarang</t>
  </si>
  <si>
    <t>Belanja Bantuan Keuangan Kepada Desa Se Kabupaten Kendal</t>
  </si>
  <si>
    <t>Belanja Bantuan Keuangan Kepada Desa Se Kabupaten Demak</t>
  </si>
  <si>
    <t>Belanja Bantuan Keuangan Kepada Desa Se Kabupaten Grobogan</t>
  </si>
  <si>
    <t>Belanja Bantuan Keuangan Kepada Desa Se Kabupaten Pati</t>
  </si>
  <si>
    <t>Belanja Bantuan Keuangan Kepada Desa Se Kabupaten Kudus</t>
  </si>
  <si>
    <t>Belanja Bantuan Keuangan Kepada Desa Se Kabupaten Jepara</t>
  </si>
  <si>
    <t>Belanja Bantuan Keuangan Kepada Desa Se Kabupaten Rembang</t>
  </si>
  <si>
    <t>Belanja Bantuan Keuangan Kepada Desa Se Kabupaten Blora</t>
  </si>
  <si>
    <t>Belanja Bantuan Keuangan Kepada Desa Se Kabupaten Pekalongan</t>
  </si>
  <si>
    <t>Belanja Bantuan Keuangan Kepada Desa Se Kabupaten Batang</t>
  </si>
  <si>
    <t>Belanja Bantuan Keuangan Kepada Desa Se Kabupaten Pemalang</t>
  </si>
  <si>
    <t>Belanja Bantuan Keuangan Kepada Desa Se Kabupaten Tegal</t>
  </si>
  <si>
    <t>Belanja Bantuan Keuangan Kepada Desa Se Kabupaten Brebes</t>
  </si>
  <si>
    <t>Belanja Bantuan Keuangan Kepada Desa Se Kabupaten Banyumas</t>
  </si>
  <si>
    <t>Belanja Bantuan Keuangan Kepada Desa Se Kabupaten Cilacap</t>
  </si>
  <si>
    <t>Belanja Bantuan Keuangan Kepada Desa Se Kabupaten Purbalingga</t>
  </si>
  <si>
    <t>Belanja Bantuan Keuangan Kepada Desa Se Kabupaten Banjarnegara</t>
  </si>
  <si>
    <t>Belanja Bantuan Keuangan Kepada Desa Se Kabupaten Magelang</t>
  </si>
  <si>
    <t>Belanja Bantuan Keuangan Kepada Desa Se Kabupaten Temanggung</t>
  </si>
  <si>
    <t>Belanja Bantuan Keuangan Kepada Desa Se Kabupaten Wonosobo</t>
  </si>
  <si>
    <t>Belanja Bantuan Keuangan Kepada Desa Se Kabupaten Purworejo</t>
  </si>
  <si>
    <t>Belanja Bantuan Keuangan Kepada Desa Se Kabupaten Kebumen</t>
  </si>
  <si>
    <t>Belanja Bantuan Keuangan Kepada Desa Se Kabupaten Klaten</t>
  </si>
  <si>
    <t>Belanja Bantuan Keuangan Kepada Desa Se Kabupaten Boyolali</t>
  </si>
  <si>
    <t>Belanja Bantuan Keuangan Kepada Desa Se Kabupaten Sragen</t>
  </si>
  <si>
    <t>Belanja Bantuan Keuangan Kepada Desa Se Kabupaten Sukoharjo</t>
  </si>
  <si>
    <t>Belanja Bantuan Keuangan Kepada Desa Se Kabupaten Karanganyar</t>
  </si>
  <si>
    <t>Belanja Bantuan Keuangan Kepada Desa Se Kabupaten Wonogiri</t>
  </si>
  <si>
    <t>Belanja Bantuan Kepada Partai Politik</t>
  </si>
  <si>
    <t>Belanja Tidak Terduga</t>
  </si>
  <si>
    <t>Honorarium Panitia Pelaksana Kegiatan</t>
  </si>
  <si>
    <t>Honorarium PNS</t>
  </si>
  <si>
    <t>Honorarium Pengelola Keuangan SKPD</t>
  </si>
  <si>
    <t>Honorarium Visite Dokter</t>
  </si>
  <si>
    <t>Honorarium Pegawai Honorer/Tidak Tetap</t>
  </si>
  <si>
    <t>Honorarium Pelaksana Kegiatan</t>
  </si>
  <si>
    <t>Uang Piket</t>
  </si>
  <si>
    <t>Honorarium Tenaga Keamanan/Pengemudi/Tenaga Teknis</t>
  </si>
  <si>
    <t>Honorarium Layar ABK</t>
  </si>
  <si>
    <t>Belanja Pegawai BLUD</t>
  </si>
  <si>
    <t>Belanja Barang dan Jasa</t>
  </si>
  <si>
    <t>Belanja Bahan Pakai Habis</t>
  </si>
  <si>
    <t>Belanja Bahan/Material</t>
  </si>
  <si>
    <t>Belanja Bahan Penelitian</t>
  </si>
  <si>
    <t>Belanja Telepon</t>
  </si>
  <si>
    <t>Belanja Jasa Kantor</t>
  </si>
  <si>
    <t>Belanja Air</t>
  </si>
  <si>
    <t>Belanja Listrik</t>
  </si>
  <si>
    <t>Belanja Jasa Pengumuman Lelang/Pemenang Lelang</t>
  </si>
  <si>
    <t>Belanja Surat Kabar/Majalah</t>
  </si>
  <si>
    <t>Belanja Kawat/Faksimili/Internet/Intranet/TV Kabel/TV Satelit</t>
  </si>
  <si>
    <t>Belanja Paket/Pengiriman</t>
  </si>
  <si>
    <t>Belanja Sertifikasi</t>
  </si>
  <si>
    <t>Belanja Jasa Transaksi Keuangan</t>
  </si>
  <si>
    <t>Belanja Jasa Administrasi Pungutan Pajak Bahan Bakar Kendaraan Bermotor</t>
  </si>
  <si>
    <t>Belanja Jasa Tol/Parkir</t>
  </si>
  <si>
    <t>Belanja Iuran/PBB/Pasport/Fiskal</t>
  </si>
  <si>
    <t>Belanja Pemakaman/Pemulangan/Pengiriman Pasien, Orang Terlantar, Penyandang Masalah Sosial</t>
  </si>
  <si>
    <t>Belanja Jasa Perawatan/Pengobatan</t>
  </si>
  <si>
    <t>Belanja Jasa Publikasi</t>
  </si>
  <si>
    <t>Belanja Jasa Pelayanan Film Badge</t>
  </si>
  <si>
    <t>Belanja Jasa Pengajar/Instruktur/Narasumber/Tenaga Ahli</t>
  </si>
  <si>
    <t>Belanja Jasa Pengawalan</t>
  </si>
  <si>
    <t>Belanja Jasa Pelayanan Pasien</t>
  </si>
  <si>
    <t>Belanja Jasa Keamanan</t>
  </si>
  <si>
    <t>Belanja Jasa Retribusi/Tiket Masuk</t>
  </si>
  <si>
    <t>Belanja Jasa Medical Check Up KDH/WKDH dan DPRD</t>
  </si>
  <si>
    <t>Belanja Jasa Kebersihan</t>
  </si>
  <si>
    <t>Belanja Jasa Pengemudi</t>
  </si>
  <si>
    <t>Belanja Jasa Tenaga Teknis</t>
  </si>
  <si>
    <t>Belanja Premi Asuransi Barang Milik Daerah</t>
  </si>
  <si>
    <t>Belanja Premi Asuransi</t>
  </si>
  <si>
    <t>Belanja Premi Asuransi Kesehatan Non PNS</t>
  </si>
  <si>
    <t>Belanja Premi Asuransi Ketenagakerjaan Non PNS</t>
  </si>
  <si>
    <t>Belanja Perawatan Kendaraan Bermotor</t>
  </si>
  <si>
    <t>Belanja Penggantian Suku Cadang</t>
  </si>
  <si>
    <t>Belanja Jasa KIR</t>
  </si>
  <si>
    <t>Belanja Pajak Kendaraan Bermotor</t>
  </si>
  <si>
    <t>Belanja Surat Tanda Nomor Kendaraan</t>
  </si>
  <si>
    <t>Belanja Cetak</t>
  </si>
  <si>
    <t>Belanja Cetak dan Penggandaan</t>
  </si>
  <si>
    <t>Belanja Penggandaan</t>
  </si>
  <si>
    <t>Belanja Sewa Rumah/Gedung/Gudang/Parkir</t>
  </si>
  <si>
    <t>Belanja Sewa Ruang Rapat/Pertemuan</t>
  </si>
  <si>
    <t>Belanja Sewa Tempat Parkir/Uang Tambat/Hanggar Sarana Mobilitas</t>
  </si>
  <si>
    <t>Belanja Sewa Kamar/Akomodasi</t>
  </si>
  <si>
    <t>Belanja Sewa Hotel</t>
  </si>
  <si>
    <t>Belanja Sewa Sarana Mobilitas Darat</t>
  </si>
  <si>
    <t>Belanja Sewa Sarana Mobilitas</t>
  </si>
  <si>
    <t>Belanja Sewa Sarana Mobilitas Air</t>
  </si>
  <si>
    <t>Belanja Sewa Eskavator</t>
  </si>
  <si>
    <t>Belanja Sewa Alat Berat</t>
  </si>
  <si>
    <t>Belanja Sewa Buldoser</t>
  </si>
  <si>
    <t>Belanja Sewa Meja Kursi</t>
  </si>
  <si>
    <t>Belanja Sewa Perlengkapan dan Peralatan Kantor</t>
  </si>
  <si>
    <t>Belanja Sewa Komputer Dan Printer</t>
  </si>
  <si>
    <t>Belanja Sewa Proyektor</t>
  </si>
  <si>
    <t>Belanja Sewa Generator</t>
  </si>
  <si>
    <t>Belanja Sewa Tenda</t>
  </si>
  <si>
    <t>Belanja Sewa Pakaian Adat/Tradisional</t>
  </si>
  <si>
    <t>Belanja Sewa Partisi</t>
  </si>
  <si>
    <t>Belanja Sewa Peralatan Elektronik</t>
  </si>
  <si>
    <t>Belanja Sewa Tanaman</t>
  </si>
  <si>
    <t>Belanja Sewa Peralatan Praktek</t>
  </si>
  <si>
    <t>Belanja Makanan Dan Minuman Peserta Kegiatan</t>
  </si>
  <si>
    <t>Belanja Makanan Dan Minuman Panti Sosial</t>
  </si>
  <si>
    <t>Belanja Makanan Dan Minuman Rumah Tangga KDH/WKDH</t>
  </si>
  <si>
    <t>Belanja Pakaian Dinas KDH Dan WKDH</t>
  </si>
  <si>
    <t>Belanja Pakaian Dinas dan Atributnya</t>
  </si>
  <si>
    <t>Belanja Pakaian Sipil Harian (PSH)</t>
  </si>
  <si>
    <t>Belanja Pakaian Sipil Lengkap (PSL)</t>
  </si>
  <si>
    <t>Belanja Pakaian Dinas Harian (PDH)</t>
  </si>
  <si>
    <t>Belanja Pakaian Dinas Upacara (PDU)</t>
  </si>
  <si>
    <t>Belanja Pakaian Kerja Lapangan</t>
  </si>
  <si>
    <t>Belanja Pakaian Kerja</t>
  </si>
  <si>
    <t>Belanja Pakaian Adat Daerah</t>
  </si>
  <si>
    <t>Belanja Pakaian Batik Tradisional</t>
  </si>
  <si>
    <t>Belanja Pakaian Olahraga</t>
  </si>
  <si>
    <t>Belanja Pakaian Pasien/Pelayan Panti Sosial</t>
  </si>
  <si>
    <t>Belanja Perjalanan Dinas Dalam Daerah</t>
  </si>
  <si>
    <t>Belanja Perjalanan Dinas</t>
  </si>
  <si>
    <t>Belanja Perjalanan Dinas Luar Daerah</t>
  </si>
  <si>
    <t>Belanja Beasiswa Tugas Belajar S2</t>
  </si>
  <si>
    <t>Belanja Beasiswa Pendidikan PNS</t>
  </si>
  <si>
    <t>Belanja Beasiswa Tugas Belajar S3</t>
  </si>
  <si>
    <t>Belanja kursus, pelatihan, sosialisasi dan bimbingan teknis PNS</t>
  </si>
  <si>
    <t>Belanja Sosialisasi</t>
  </si>
  <si>
    <t>Belanja Pemeliharaan</t>
  </si>
  <si>
    <t>Belanja Pemeliharan Aset Tetap Lainnya</t>
  </si>
  <si>
    <t>Belanja Jasa Konsultansi Penelitian</t>
  </si>
  <si>
    <t>Belanja Jasa Konsultansi Perencanaan</t>
  </si>
  <si>
    <t>Belanja Jasa Konsultansi Pengawasan</t>
  </si>
  <si>
    <t>Belanja Barang Dana BOS</t>
  </si>
  <si>
    <t>Belanja Barang Yang Akan Diserahkan Kepada Masyarakat</t>
  </si>
  <si>
    <t>Belanja Barang Yang Akan Diserahkan Kepada Pihak Ketiga</t>
  </si>
  <si>
    <t>Belanja Hadiah Barang</t>
  </si>
  <si>
    <t>Belanja Hadiah Barang Atas Penghargaan</t>
  </si>
  <si>
    <t>Belanja Hibah Barang Perlengkapan/Peralatan/Mesin Yang Akan Diserahkan Kepada Pihak Ketiga/Masyarakat</t>
  </si>
  <si>
    <t>Belanja Hibah Barang Perlengkapan/Peralatan Peternakan/Perikanan Yang Akan Diserahkan Kepada Pihak Ketiga/Masyarakat</t>
  </si>
  <si>
    <t>Belanja Hibah Barang Perlengkapan/Peralatan Pertanian/Perkebunan Yang Akan Diserahkan Kepada Pihak Ketiga/Masyarakat</t>
  </si>
  <si>
    <t>Belanja Hibah Barang Perlengkapan/Peralatan Praktek Kerja Yang Akan Diserahkan Kepada Pihak Ketiga/Masyarakat</t>
  </si>
  <si>
    <t>Belanja Hibah Barang Bahan/Material Bangunan Yang Akan Diserahkan Kepada Pihak Ketiga/Masyarakat</t>
  </si>
  <si>
    <t>Belanja Hibah Barang Konstruksi Yang Akan Diserahkan Kepada Pihak Ketiga/Masyarakat</t>
  </si>
  <si>
    <t>Belanja Hibah Barang Ternak/Bibit Tanaman/Benih Yang Akan Diserahkan Kepada Pihak Ketiga/Masyarakat</t>
  </si>
  <si>
    <t>Uang Untuk Diberikan Kepada Pihak Ketiga/Masyarakat</t>
  </si>
  <si>
    <t>Belanja Hadiah Uang Atas Penghargaan</t>
  </si>
  <si>
    <t>Belanja Barang dan Jasa BLUD</t>
  </si>
  <si>
    <t>Belanja Jasa Agen Perjalanan</t>
  </si>
  <si>
    <t>Belanja Pengadaan Jasa Lainnya</t>
  </si>
  <si>
    <t>Belanja Modal Tanah - Pengadaan Tanah Kuburan</t>
  </si>
  <si>
    <t>Belanja Modal Tanah - Pengadaan Tanah Sawah Satu Tahun Ditanami</t>
  </si>
  <si>
    <t>Belanja Modal Tanah - Pengadaan Tanah Bangunan Jalan dan Jembatan</t>
  </si>
  <si>
    <t>Belanja Modal Tanah - Pengadaan Tanah Untuk Bangunan Air</t>
  </si>
  <si>
    <t>Belanja Modal Peralatan dan Mesin - Pengadaan Tractor</t>
  </si>
  <si>
    <t>Belanja Modal Peralatan dan Mesin - Pengadaan Asphal Equipment</t>
  </si>
  <si>
    <t>Belanja Modal Peralatan dan Mesin - Pengadaan Aggregate &amp; Concrete Equipment</t>
  </si>
  <si>
    <t>Belanja Modal Peralatan dan Mesin - Pengadaan Alat Pengangkat</t>
  </si>
  <si>
    <t>Belanja Modal Peralatan dan Mesin - Pengadaan Mesin Proses</t>
  </si>
  <si>
    <t>Belanja Modal Peralatan dan Mesin - Pengadaan Alat Penarik</t>
  </si>
  <si>
    <t>Belanja Modal Peralatan dan Mesin - Pengadaan Electric Generating Set</t>
  </si>
  <si>
    <t>Belanja Modal Peralatan dan Mesin - Pengadaan Pompa</t>
  </si>
  <si>
    <t>Belanja Modal Peralatan dan Mesin - Pengadaan Mesin Bor</t>
  </si>
  <si>
    <t>Belanja Modal Peralatan dan Mesin - Pengadaan Kendaraan Dinas Bermotor Perorangan</t>
  </si>
  <si>
    <t>Belanja Modal Peralatan dan Mesin - Pengadaan Kendaraan Bermotor Penumpang</t>
  </si>
  <si>
    <t>Belanja Modal Peralatan dan Mesin - Pengadaan Kendaraan Bermotor Angkutan Barang</t>
  </si>
  <si>
    <t>Belanja Modal Peralatan dan Mesin - Pengadaan Kendaraan Bermotor Khusus</t>
  </si>
  <si>
    <t>Belanja Modal Peralatan dan Mesin - Pengadaan Kendaraan Bermotor Beroda Dua</t>
  </si>
  <si>
    <t>Belanja Modal Peralatan dan Mesin - Pengadaan Kendaraan Bermotor Beroda Tiga</t>
  </si>
  <si>
    <t>Belanja Modal Peralatan dan Mesin - Pengadaan Kendaraan Tak Bermotor Angkutan Barang</t>
  </si>
  <si>
    <t>Belanja Modal Peralatan dan Mesin - Pengadaan Perkakas Konstruksi Logam Terpasang pada Pondasi</t>
  </si>
  <si>
    <t>Belanja Modal Peralatan dan Mesin - Pengadaan Perkakas Bengkel Listrik</t>
  </si>
  <si>
    <t>Belanja Modal Peralatan dan Mesin - Perkakas Bengkel Service</t>
  </si>
  <si>
    <t>Belanja Modal Peralatan dan Mesin - Pengadaan Perkakas Bengkel Khusus</t>
  </si>
  <si>
    <t>Belanja Modal Peralatan dan Mesin - Pengadaan Peralatan Las</t>
  </si>
  <si>
    <t>Belanja Modal Peralatan dan Mesin - Pengadaan Perkakas Pengangkat</t>
  </si>
  <si>
    <t>Belanja Modal Peralatan dan Mesin - Pengadaan Perkakas Standar (Standart Tool)</t>
  </si>
  <si>
    <t>Belanja Modal Peralatan dan Mesin - Pengadaan Perkakas Khusus (Special Tool)</t>
  </si>
  <si>
    <t>Belanja Modal Peralatan dan Mesin - Pengadaan Alat Ukur /Test Klinis Lain</t>
  </si>
  <si>
    <t>Belanja Modal Peralatan dan Mesin - Pengadaan Alat Kalibrasi</t>
  </si>
  <si>
    <t>Belanja Modal Peralatan dan Mesin - Pengadaan Alat Ukur/Pembanding</t>
  </si>
  <si>
    <t>Belanja Modal Peralatan dan Mesin - Pengadaan Alat Ukur Lainnya</t>
  </si>
  <si>
    <t>Belanja Modal Peralatan dan Mesin - Pengadaan Alat Timbangan/Blora</t>
  </si>
  <si>
    <t>Belanja Modal Peralatan dan Mesin - Pengadaan Alat Pengolahan Tanah dan Tanaman</t>
  </si>
  <si>
    <t>Belanja Modal Peralatan dan Mesin - Pengadaan Alat Panen/Pengolahan</t>
  </si>
  <si>
    <t>Belanja Modal Peralatan dan Mesin - Pengadaan Alat-Alat Peternakan</t>
  </si>
  <si>
    <t>Belanja Modal Peralatan dan Mesin - Pengadaan Alat Laboratorium Pertanian</t>
  </si>
  <si>
    <t>Belanja Modal Peralatan dan Mesin - Pengadaan Alat Procesing</t>
  </si>
  <si>
    <t>Belanja Modal Peralatan dan Mesin - Pengadaan Alat Pasca Panen</t>
  </si>
  <si>
    <t>Belanja Modal Peralatan dan Mesin - Pengadaan Alat Pengolahan Produksi Perikanan</t>
  </si>
  <si>
    <t>Belanja Modal Peralatan dan Mesin - Pengadaan Alat Pemeliharaan Tanaman</t>
  </si>
  <si>
    <t>Belanja Modal Peralatan dan Mesin - Pengadaan Alat Panen</t>
  </si>
  <si>
    <t>Belanja Modal Peralatan dan Mesin - Pengadaan Alat Penyimpanan</t>
  </si>
  <si>
    <t>Belanja Modal Peralatan dan Mesin - Pengadaan Alat Laboratorium</t>
  </si>
  <si>
    <t>Belanja Modal Peralatan dan Mesin - Pengadaan Mesin Ketik</t>
  </si>
  <si>
    <t>Belanja Modal Peralatan dan Mesin - Pengadaan Mesin Hitung/Jumlah</t>
  </si>
  <si>
    <t>Belanja Modal Peralatan dan Mesin - Pengadaan Alat Reproduksi (Pengganda)</t>
  </si>
  <si>
    <t>Belanja Modal Peralatan dan Mesin - Pengadaan Alat Penyimpanan Perlengkapan Kantor</t>
  </si>
  <si>
    <t>Belanja Modal Peralatan dan Mesin - Pengadaan Alat Kantor Lainnya</t>
  </si>
  <si>
    <t>Belanja Modal Peralatan dan Mesin - Pengadaan Meubelair</t>
  </si>
  <si>
    <t>Belanja Modal Peralatan dan Mesin - Pengadaan Alat Pengukur Waktu</t>
  </si>
  <si>
    <t>Belanja Modal Peralatan dan Mesin - Pengadaan Alat Pembersih</t>
  </si>
  <si>
    <t>Belanja Modal Peralatan dan Mesin - Pengadaan Alat Pendingin</t>
  </si>
  <si>
    <t>Belanja Modal Peralatan dan Mesin - Pengadaan Alat Dapur</t>
  </si>
  <si>
    <t>Belanja Modal Peralatan dan Mesin - Pengadaan Alat Rumah Tangga Lainnya (Home Use)</t>
  </si>
  <si>
    <t>Belanja Modal Peralatan dan Mesin - Pengadaan Alat Pemadam Kebakaran</t>
  </si>
  <si>
    <t>Belanja Modal Peralatan dan Mesin - Pengadaan Komputer Unit Jaringan</t>
  </si>
  <si>
    <t>Belanja Modal Peralatan dan Mesin - Pengadaan Personal Komputer</t>
  </si>
  <si>
    <t>Belanja Modal Peralatan dan Mesin - Pengadaan Peralatan Mini Komputer</t>
  </si>
  <si>
    <t>Belanja Modal Peralatan dan Mesin - Pengadaan Peralatan Personal Komputer</t>
  </si>
  <si>
    <t>Belanja Modal Peralatan dan Mesin - Pengadaan Peralatan Jaringan</t>
  </si>
  <si>
    <t>Belanja Modal Peralatan dan Mesin - Pengadaan Meja Kerja Pejabat</t>
  </si>
  <si>
    <t>Belanja Modal Peralatan dan Mesin - Pengadaan Meja Rapat Pejabat</t>
  </si>
  <si>
    <t>Belanja Modal Peralatan dan Mesin - Pengadaan Kursi Kerja Pejabat</t>
  </si>
  <si>
    <t>Belanja Modal Peralatan dan Mesin - Pengadaan Kursi Rapat Pejabat</t>
  </si>
  <si>
    <t>Belanja Modal Peralatan dan Mesin - Pengadaan Kursi Tamu di Ruangan Pejabat</t>
  </si>
  <si>
    <t>Belanja Modal Peralatan dan Mesin - Pengadaan Lemari dan Arsip Pejabat</t>
  </si>
  <si>
    <t>Belanja Modal Peralatan dan Mesin - Pengadaan Peralatan Studio Visual</t>
  </si>
  <si>
    <t>Belanja Modal Peralatan dan Mesin - Pengadaan Peralatan Studio Video dan Film</t>
  </si>
  <si>
    <t>Belanja Modal Peralatan dan Mesin - Pengadaan Peralatan Studio Video dan Film A</t>
  </si>
  <si>
    <t>Belanja Modal Peralatan dan Mesin - Pengadaan Peralatan Cetak</t>
  </si>
  <si>
    <t>Belanja Modal Peralatan dan Mesin - Pengadaan Alat Komunikasi Telephone</t>
  </si>
  <si>
    <t>Belanja Modal Peralatan dan Mesin - Pengadaan Alat Komunikasi Radio HF/FM</t>
  </si>
  <si>
    <t>Belanja Modal Peralatan dan Mesin - Pengadaan Alat Komunikasi Radio VHF</t>
  </si>
  <si>
    <t>Belanja Modal Peralatan dan Mesin - Pengadaan Alat Komunikasi Radio UHF</t>
  </si>
  <si>
    <t>Belanja Modal Peralatan dan Mesin - Pengadaan Alat Komunikasi Sosial</t>
  </si>
  <si>
    <t>Belanja Modal Peralatan dan Mesin - Pengadaan Alat Kedokteran Umum</t>
  </si>
  <si>
    <t>Belanja Modal Peralatan dan Mesin - Pengadaan Alat Kedokteran Gigi</t>
  </si>
  <si>
    <t>Belanja Modal Peralatan dan Mesin - Pengadaan Alat Kedokteran Mata</t>
  </si>
  <si>
    <t>Belanja Modal Peralatan dan Mesin - Pengadaan Alat Farmasi</t>
  </si>
  <si>
    <t>Belanja Modal Peralatan dan Mesin - Pengadaan Alat-Alat Kedokteran Bedah</t>
  </si>
  <si>
    <t>Belanja Modal Peralatan dan Mesin - Pengadaan Alat Kesehatan Kebidanan dan Penyakit Kandungan</t>
  </si>
  <si>
    <t>Belanja Modal Peralatan dan Mesin - Pengadaan Alat Kedokteran Bagian penyakit Dalam</t>
  </si>
  <si>
    <t>Belanja Modal Peralatan dan Mesin - Pengadaan Alat Kedokteran Neurologi (syaraf)</t>
  </si>
  <si>
    <t>Belanja Modal Peralatan dan Mesin - Pengadaan Alat Kedokteran Jantung</t>
  </si>
  <si>
    <t>Belanja Modal Peralatan dan Mesin - Pengadaan Alat Kedokteran Radiologi</t>
  </si>
  <si>
    <t>Belanja Modal Peralatan dan Mesin - Pengadaan Alat Kedokteran Jiwa</t>
  </si>
  <si>
    <t>Belanja Modal Peralatan dan Mesin - Pengadaan Alat Kesehatan Perawatan</t>
  </si>
  <si>
    <t>Belanja Modal Peralatan dan Mesin - Pengadaan Alat Kesehatan Rehabilitasi Medis</t>
  </si>
  <si>
    <t>Belanja Modal Peralatan dan Mesin - Pengadaan Alat Kesehatan Olahraga</t>
  </si>
  <si>
    <t>Belanja Modal Peralatan dan Mesin - Pengadaan Alat Laboratorium Kimia Air</t>
  </si>
  <si>
    <t>Belanja Modal Peralatan dan Mesin - Pengadaan Alat Laboratorium Microbiologi</t>
  </si>
  <si>
    <t>Belanja Modal Peralatan dan Mesin - Pengadaan Alat Laboratorium Bahan Bangunan Konstruksi</t>
  </si>
  <si>
    <t>Belanja Modal Peralatan dan Mesin - Pengadaan Alat Laboratorium Umum</t>
  </si>
  <si>
    <t>Belanja Modal Peralatan dan Mesin - Pengadaan Alat Laboratorium Kedokteran</t>
  </si>
  <si>
    <t>Belanja Modal Peralatan dan Mesin - Pengadaan Alat Laboratorium Elektronika dan Daya</t>
  </si>
  <si>
    <t>Belanja Modal Peralatan dan Mesin - Pengadaan Alat Laboratorium Lingkungan Perairan</t>
  </si>
  <si>
    <t>Belanja Modal Peralatan dan Mesin - Pengadaan Alat Laboratorium Tambang</t>
  </si>
  <si>
    <t>Belanja Modal Peralatan dan Mesin - Pengadaan Alat Laboratorium Proses Industri</t>
  </si>
  <si>
    <t>Belanja Modal Peralatan dan Mesin - Pengadaan Alat Laboratorium Lainnya</t>
  </si>
  <si>
    <t>Belanja Modal Peralatan dan Mesin - Pengadaan Bidang Pendidikan/Ketrampilan Lain-lain</t>
  </si>
  <si>
    <t>Belanja Modal Peralatan dan Mesin - Pengadaan Alat Kesehatan Kerja</t>
  </si>
  <si>
    <t>Belanja Modal Peralatan dan Mesin - Pengadaan Alat laboratorium Kualitas Air dan tanah</t>
  </si>
  <si>
    <t>Belanja Modal Peralatan dan Mesin - Pengadaan Peralatan umum</t>
  </si>
  <si>
    <t>Belanja Modal Peralatan dan Mesin - Pengadaan Alat Keamanan</t>
  </si>
  <si>
    <t>Belanja Modal Peralatan dan Mesin -Pengadaan Alat Bantu Kemanan</t>
  </si>
  <si>
    <t>Belanja Modal Peralatan dan Mesin -Pengadaan Alat Perlindungan</t>
  </si>
  <si>
    <t>Belanja Modal Gedung dan Bangunan - Pengadaan Bangunan Gedung Kantor</t>
  </si>
  <si>
    <t>Belanja Modal Gedung dan Bangunan - Pengadaan Bangunan Gudang</t>
  </si>
  <si>
    <t>Belanja Modal Gedung dan Bangunan - Pengadaan Bangunan Gedung Instalasi</t>
  </si>
  <si>
    <t>Belanja Modal Gedung dan Bangunan - Pengadaan Bangunan Gedung Laboratorium</t>
  </si>
  <si>
    <t>Belanja Modal Gedung dan Bangunan - Pengadaan Bangunan Kesehatan</t>
  </si>
  <si>
    <t>Belanja Modal Gedung dan Bangunan - Pengadaan Bangunan Gedung Tempat Ibadah</t>
  </si>
  <si>
    <t>Belanja Modal Gedung dan Bangunan - Pengadaan Bangunan Gedung Tempat Pendidikan</t>
  </si>
  <si>
    <t>Belanja Modal Gedung dan Bangunan - Pengadaan Bangunan Gedung Tempat Olah Raga</t>
  </si>
  <si>
    <t>Belanja Modal Gedung dan Bangunan - Pengadaan Bangunan Gedung Pertokoan/Koperasi/Pasar</t>
  </si>
  <si>
    <t>Belanja Modal Gedung dan Bangunan - Pengadaan Bangunan Gedung Untuk Pos Jaga</t>
  </si>
  <si>
    <t>Belanja Modal Gedung dan Bangunan - Pengadaan Bangunan Gedung Garasi/Pool</t>
  </si>
  <si>
    <t>Belanja Modal Gedung dan Bangunan - Pengadaan Bangunan Kandang Hewan/Ternak</t>
  </si>
  <si>
    <t>Belanja Modal Gedung dan Bangunan - Pengadaan Bangunan Gedung Museum</t>
  </si>
  <si>
    <t>Belanja Modal Gedung dan Bangunan - Pengadaan Bangunan Gedung Terminal/Pelabuhan/Bandar</t>
  </si>
  <si>
    <t>Belanja Modal Gedung dan Bangunan - Pengadaan Bangunan Gedung Tempat Kerja Lainnya</t>
  </si>
  <si>
    <t>Belanja Modal Gedung dan Bangunan - Pengadaan Bangunan Rumah Negara Golongan I</t>
  </si>
  <si>
    <t>Belanja Modal Gedung dan Bangunan - Pengadaan Bangunan Asrama</t>
  </si>
  <si>
    <t>Belanja Modal Gedung dan Bangunan - Pengadaan Bangunan Tugu Pembangunan</t>
  </si>
  <si>
    <t>Belanja Modal Gedung dan Bangunan - Pengadaan Bangunan Tugu Peringatan Lainnya</t>
  </si>
  <si>
    <t>Belanja Modal Gedung dan Bangunan - Pengadaan Bangunan Tugu/Tanda Batas</t>
  </si>
  <si>
    <t>Belanja Modal Jalan, Irigasi dan Jaringan - Pengadaan Jalan Propinsi</t>
  </si>
  <si>
    <t>Belanja Modal Jalan, Irigasi dan Jaringan - Pengadaan Jalan Kabupaten/Kota</t>
  </si>
  <si>
    <t>Belanja Modal Jalan, Irigasi dan Jaringan - Pengadaan Jalan Desa</t>
  </si>
  <si>
    <t>Belanja Modal Jalan, Irigasi dan Jaringan - Pengadaan Jalan Khusus</t>
  </si>
  <si>
    <t>Belanja Modal Jalan, Irigasi dan Jaringan - Pengadaan Jembatan Propinsi</t>
  </si>
  <si>
    <t>Belanja Modal Jalan, Irigasi dan Jaringan - Pengadaan Bangunan Pengambilan Irigasi</t>
  </si>
  <si>
    <t>Belanja Modal Jalan, Irigasi dan Jaringan - Pengadaan Bangunan Pembawa Irigasi</t>
  </si>
  <si>
    <t>Belanja Modal Jalan, Irigasi dan Jaringan - Pengadaan Bangunan Pengaman Irigasi</t>
  </si>
  <si>
    <t>Belanja Modal Jalan, Irigasi dan Jaringan - Pengadaan Bangunan Pengaman Pasang Surut</t>
  </si>
  <si>
    <t>Belanja Modal Jalan, Irigasi dan Jaringan - Pengadaan Bangunan Pengaman Pengamanan Sungai</t>
  </si>
  <si>
    <t>Belanja Modal Jalan, Irigasi dan Jaringan - Pengadaan Bangunan Pelengkap Pengamanan Sungai</t>
  </si>
  <si>
    <t>Belanja Modal Jalan, Irigasi dan Jaringan - Pengadaan Bangunan Pengambilan Pengembangan Sumber Air</t>
  </si>
  <si>
    <t>Belanja Modal Jalan, Irigasi dan Jaringan - Pengadaan Bangunan Pengamanan Pengembangan Sumber Air</t>
  </si>
  <si>
    <t>Belanja Modal Jalan, Irigasi dan Jaringan - Pengadaan Waduk Air Bersih/Air Baku</t>
  </si>
  <si>
    <t>Belanja Modal Jalan, Irigasi dan Jaringan - Pengadaan Bangunan Pengambilan Air Bersih/Baku</t>
  </si>
  <si>
    <t>Belanja Modal Jalan, Irigasi dan Jaringan - Pengadaan Bangunan Pembawa Air Bersih</t>
  </si>
  <si>
    <t>Belanja Modal Jalan, Irigasi dan Jaringan - Pengadaan Bangunan Pelengkap Air Bersih/Air Baku</t>
  </si>
  <si>
    <t>Belanja Modal Jalan, Irigasi dan Jaringan - Pengadaan Bangunan Pembawa Air Kotor</t>
  </si>
  <si>
    <t>Belanja Modal Jalan, Irigasi dan Jaringan - Pengadaan Bangunan Pembuangan Air Kotor</t>
  </si>
  <si>
    <t>Belanja Modal Jalan, Irigasi dan Jaringan - Pengadaan Bangunan Air Laut</t>
  </si>
  <si>
    <t>Belanja Modal Jalan, Irigasi dan Jaringan - Pengadaan Bangunan Air Tawar</t>
  </si>
  <si>
    <t>Belanja Modal Jalan, Irigasi dan Jaringan - Pengadaan Air Sumber /Mata Air</t>
  </si>
  <si>
    <t>Belanja Modal Jalan, Irigasi dan Jaringan - Pengadaan Air Tanah Dangkal</t>
  </si>
  <si>
    <t>Belanja Modal Jalan, Irigasi dan Jaringan - Pengadaan Air Bersih/Air Baku Lainnya</t>
  </si>
  <si>
    <t>Belanja Modal Jalan, Irigasi dan Jaringan - Pengadaan Instalasi Air Kotor</t>
  </si>
  <si>
    <t>Belanja Modal Jalan, Irigasi dan Jaringan - Pengadaan Instalasi Pengolahan Sampah Non Organik</t>
  </si>
  <si>
    <t>Belanja Modal Jalan, Irigasi dan Jaringan - Pengadaan Pembangkit Listrik Tenaga Diesel</t>
  </si>
  <si>
    <t>Belanja Modal Jalan, Irigasi dan Jaringan - Pengadaan Pembangkit Listrik Tenaga Tenaga Surya (PLTS)</t>
  </si>
  <si>
    <t>Belanja Modal Jalan, Irigasi dan Jaringan - PengadaanInstalasi Gardu Listrik Distribusi</t>
  </si>
  <si>
    <t>Belanja Modal Jalan, Irigasi dan Jaringan - Pengadaan Instalasi Pusat Pengatur Listrik</t>
  </si>
  <si>
    <t>Belanja Modal Jalan, Irigasi dan Jaringan - Pengadaan Instalasi Pengaman Penangkal Petir</t>
  </si>
  <si>
    <t>Belanja Modal Jalan, Irigasi dan Jaringan - Pengadaan Jaringan Distribusi</t>
  </si>
  <si>
    <t>Belanja Modal Jalan, Irigasi dan Jaringan - Pengadaan Jaringan Telepon Di atas Tanah</t>
  </si>
  <si>
    <t>Belanja Modal Aset Tetap Lainnya - Pengadaan Buku Ilmu Pengetahuan Umum</t>
  </si>
  <si>
    <t>Belanja Modal Aset Tetap Lainnya - Pengadaan Buku Filsafat</t>
  </si>
  <si>
    <t>Belanja Modal Aset Tetap Lainnya - Pengadaan Buku Keagamaan</t>
  </si>
  <si>
    <t>Belanja Modal Aset Tetap Lainnya - Pengadaan Buku Ilmu Sosial</t>
  </si>
  <si>
    <t>Belanja Modal Aset Tetap Lainnya - Pengadaan Buku Ilmu Bahasa</t>
  </si>
  <si>
    <t>Belanja Modal Aset Tetap Lainnya - Pengadaan Buku Ilmu Pengetahuan Praktis</t>
  </si>
  <si>
    <t>Belanja Modal Aset Tetap Lainnya - Pengadaan Buku Arsitektur, Kesenian, Olah raga</t>
  </si>
  <si>
    <t>Belanja Modal Aset Tetap Lainnya - Pengadaan Buku Geografi, Biografi, Sejarah</t>
  </si>
  <si>
    <t>Belanja Modal Aset Tetap Lainnya - Pengadaan Terbitan Berkala</t>
  </si>
  <si>
    <t>Belanja Modal Aset Tetap Lainnya - Pengadaan Barang-Barang Perpustakaan Naskah (Manuskrip)</t>
  </si>
  <si>
    <t>Belanja Modal Aset Tetap Lainnya - Pengadaan Barang Bercorak Kebudayaan Alat Kesenian</t>
  </si>
  <si>
    <t>Belanja Modal Aset Tetap Lainnya - Pengadaan Barang Bercorak Kebudayaan Alat Olah Raga</t>
  </si>
  <si>
    <t>Belanja Modal Aset Tetap Lainnya - Pengadaan Alat Olah Raga Lainnya</t>
  </si>
  <si>
    <t>Belanja Modal Aset Tetap Lainnya - Pengadaan Binatang Ternak</t>
  </si>
  <si>
    <t>Belanja Modal Aset Tetap Lainnya - Pengadaan Binatang Unggas</t>
  </si>
  <si>
    <t>Belanja Modal Aset Tetap Lainnya - Pengadaan Hewan Kebun Binatang</t>
  </si>
  <si>
    <t>Belanja Modal Aset Tetap Lainnya - Pengadaan Aset Tetap Renovasi</t>
  </si>
  <si>
    <t>Belanja Modal Pengadaan Aset Tak Berwujud</t>
  </si>
  <si>
    <t>Pajak Daerah</t>
  </si>
  <si>
    <t>Retribusi Daerah</t>
  </si>
  <si>
    <t>Beban Jasa</t>
  </si>
  <si>
    <t>Beban Premi Asuransi</t>
  </si>
  <si>
    <t>Beban Perawatan Kendaraan Bermotor</t>
  </si>
  <si>
    <t>Beban Sewa Rumah/Gedung/Gudang/Parkir</t>
  </si>
  <si>
    <t>Beban Sewa Alat Berat</t>
  </si>
  <si>
    <t>Beban Perjalanan Dinas</t>
  </si>
  <si>
    <t>Beban Beasiswa Pendidikan PNS</t>
  </si>
  <si>
    <t>Beban Pemeliharaan</t>
  </si>
  <si>
    <t>Beban Barang Untuk Diserahkan kepada Masyarakat/Pihak Ketiga</t>
  </si>
  <si>
    <t>Beban Hadiah Barang</t>
  </si>
  <si>
    <t>Beban Barang Dana BOS</t>
  </si>
  <si>
    <t>Beban Bahan/Material</t>
  </si>
  <si>
    <t>Beban Lain-Lain</t>
  </si>
  <si>
    <t>Beban Bantuan Sosial</t>
  </si>
  <si>
    <t>Beban Pegawai</t>
  </si>
  <si>
    <t>Beban Bantuan Kepada Partai Politik</t>
  </si>
  <si>
    <t>Beban Transfer Bantuan Keuangan Lainnya</t>
  </si>
  <si>
    <t>Beban Hibah</t>
  </si>
  <si>
    <t xml:space="preserve">ASET </t>
  </si>
  <si>
    <t>ASET LANCAR</t>
  </si>
  <si>
    <t>Kas di Kas Daerah</t>
  </si>
  <si>
    <t>Kas di Bendahara Penerimaan</t>
  </si>
  <si>
    <t>Kas di Bendahara BLUD</t>
  </si>
  <si>
    <t>Kas di Bendahara Sekolah</t>
  </si>
  <si>
    <t>Setara Kas</t>
  </si>
  <si>
    <t>Investasi Jangka Pendek</t>
  </si>
  <si>
    <t>Piutang Pajak</t>
  </si>
  <si>
    <t>Piutang Pajak Netto</t>
  </si>
  <si>
    <t>Piutang Retribusi</t>
  </si>
  <si>
    <t>Piutang Retribusi Netto</t>
  </si>
  <si>
    <t>Belanja Dibayar Dimuka</t>
  </si>
  <si>
    <t>Persediaan</t>
  </si>
  <si>
    <t>Persediaan Bahan Habis Pakai</t>
  </si>
  <si>
    <t>Persediaan Bahan/Material</t>
  </si>
  <si>
    <t>Persediaan Cetak</t>
  </si>
  <si>
    <t xml:space="preserve">Persediaan Pakaian Dinas/Kerja </t>
  </si>
  <si>
    <t>Persediaan Makanan dan Minuman</t>
  </si>
  <si>
    <t>Persediaan Hibah</t>
  </si>
  <si>
    <t> JUMLAH ASET LANCAR</t>
  </si>
  <si>
    <t>INVESTASI JANGKA PANJANG</t>
  </si>
  <si>
    <t>Investasi Permanen</t>
  </si>
  <si>
    <t>Penyertaaan Modal Pemerintah Daerah</t>
  </si>
  <si>
    <t>  JUMLAH INVESTASI JANGKA PANJANG</t>
  </si>
  <si>
    <t>ASET TETAP</t>
  </si>
  <si>
    <t>Tanah</t>
  </si>
  <si>
    <t>Peralatan dan Mesin</t>
  </si>
  <si>
    <t>Alat Angkutan</t>
  </si>
  <si>
    <t>Alat Kantor dan Rumah Tangga</t>
  </si>
  <si>
    <t>Alat Laboratorium</t>
  </si>
  <si>
    <t>Gedung dan Bangunan</t>
  </si>
  <si>
    <t>Bangunan Gedung</t>
  </si>
  <si>
    <t>Jalan, Irigasi, dan Jaringan</t>
  </si>
  <si>
    <t>Jalan dan Jembatan</t>
  </si>
  <si>
    <t xml:space="preserve">Instalasi </t>
  </si>
  <si>
    <t>Jaringan</t>
  </si>
  <si>
    <t>Aset Tetap Lainnya</t>
  </si>
  <si>
    <t>Barang Bercorak Kesenian/Kebudayaan</t>
  </si>
  <si>
    <t>Konstruksi dalam Pengerjaan</t>
  </si>
  <si>
    <t>Akumulasi Penyusutan Peralatan dan Mesin</t>
  </si>
  <si>
    <t>Akumulasi Penyusutan Gedung dan Bangunan</t>
  </si>
  <si>
    <t>Akumulasi Penyusutan Jalan, Irigasi, dan Jaringan</t>
  </si>
  <si>
    <t> JUMLAH ASET TETAP</t>
  </si>
  <si>
    <t>DANA CADANGAN</t>
  </si>
  <si>
    <t>Dana Cadangan</t>
  </si>
  <si>
    <t> JUMLAH DANA CADANGAN</t>
  </si>
  <si>
    <t>ASET LAINNYA</t>
  </si>
  <si>
    <t>Tuntutan Ganti Rugi</t>
  </si>
  <si>
    <t>Kemitraan dengan Pihak Ketiga</t>
  </si>
  <si>
    <t>Aset Tak Berwujud</t>
  </si>
  <si>
    <t>Akumulasi Amortisasi Aset Tak Berwujud</t>
  </si>
  <si>
    <t>Aset Tak Berwujud Netto</t>
  </si>
  <si>
    <t>Aset Lain-Lain</t>
  </si>
  <si>
    <t>JUMLAH ASET LAINNYA</t>
  </si>
  <si>
    <t>KEWAJIBAN</t>
  </si>
  <si>
    <t>KEWAJIBAN JANGKA PENDEK</t>
  </si>
  <si>
    <t>Pendapatan Dibayar Dimuka</t>
  </si>
  <si>
    <t>Utang Jangka Pendek Lainnya</t>
  </si>
  <si>
    <t>JUMLAH KEWAJIBAN JANGKA PENDEK</t>
  </si>
  <si>
    <t>KEWAJIBAN JANGKA PANJANG</t>
  </si>
  <si>
    <t>Utang Dalam Negeri</t>
  </si>
  <si>
    <t>JUMLAH KEWAJIBAN JANGKA PANJANG</t>
  </si>
  <si>
    <t>JUMLAH KEWAJIBAN</t>
  </si>
  <si>
    <t>EKUITAS</t>
  </si>
  <si>
    <t>TOTAL EKUITAS</t>
  </si>
  <si>
    <t>TOTAL KEWAJIBAN DAN EKUITAS</t>
  </si>
  <si>
    <t>JUMLAH ASET</t>
  </si>
  <si>
    <t>URAIAN</t>
  </si>
  <si>
    <t>KODE REKENING</t>
  </si>
  <si>
    <t>LAPORAN REALISASI ANGGARAN</t>
  </si>
  <si>
    <t>LAPORAN OPERASIONAL</t>
  </si>
  <si>
    <t>Hasil Pengelolaan Kekayaan Daerah Yang Dipisahkan</t>
  </si>
  <si>
    <t>Lain-lain Pendapatan Asli Daerah Yang Sah</t>
  </si>
  <si>
    <t>PENDAPATAN TRANSFER</t>
  </si>
  <si>
    <t>JUMLAH PENDAPATAN</t>
  </si>
  <si>
    <t>BELANJA OPERASI</t>
  </si>
  <si>
    <t>Gaji dan Tunjangan</t>
  </si>
  <si>
    <t>Tambahan Penghasilan PNS</t>
  </si>
  <si>
    <t>Belanja Penerimaan Lainnya Pimpinan dan Anggota DPRD</t>
  </si>
  <si>
    <t>Belanja insentif Pemungut Pajak</t>
  </si>
  <si>
    <t>Honorarium  Non PNS</t>
  </si>
  <si>
    <t>Belanja Makanan dan  Minuman</t>
  </si>
  <si>
    <t>Belanja Pakaian Khusus dan Hari Teretntu</t>
  </si>
  <si>
    <t xml:space="preserve">Belanja Bantuan Sosial Barang yang akan Diserahkan kepada Pihak Ketiga/Masyarakat </t>
  </si>
  <si>
    <t>Belanja Uang yang Diberikan Kepada Pihak Ketiga/Masy</t>
  </si>
  <si>
    <t>BELANJA MODAL</t>
  </si>
  <si>
    <t>Belanja Modal Pengadaan Tanah</t>
  </si>
  <si>
    <t>Belanja Modal Pengadaan Peralatan dan Mesin</t>
  </si>
  <si>
    <t>Belanja Modal Pengadaan Gedung dan Bangunan</t>
  </si>
  <si>
    <t>Belanja Modal Pengadaan Jalan, Irigasi dan Jaringan</t>
  </si>
  <si>
    <t>Belanja Modal Pengadaan Aset Tetap Lainnya</t>
  </si>
  <si>
    <t>BELANJA TIDAK TERDUGA</t>
  </si>
  <si>
    <t>Belanja Bagi Hasil Retribusi Daerah kepada Kab/Kota</t>
  </si>
  <si>
    <t>JUMLAH BELANJA</t>
  </si>
  <si>
    <t>SURPLUS/DEFISIT</t>
  </si>
  <si>
    <t>PEMBIAYAAN</t>
  </si>
  <si>
    <t>Pembentukan Dana Cadangan</t>
  </si>
  <si>
    <t>PEMBIAYAAN NETTO</t>
  </si>
  <si>
    <t>SISA LEBIH PEMBIAYAAN ANGGARAN</t>
  </si>
  <si>
    <t>KEGIATAN OPERASIONAL</t>
  </si>
  <si>
    <t>Jumlah Pendapatan Asli Daerah</t>
  </si>
  <si>
    <t>Jumlah Pendapatan Transfer</t>
  </si>
  <si>
    <t>Jumlah Lain-Lain Pendapatan yang Sah</t>
  </si>
  <si>
    <t>BEBAN</t>
  </si>
  <si>
    <t>BEBAN OPERASIONAL</t>
  </si>
  <si>
    <t>Beban Persediaan</t>
  </si>
  <si>
    <t>Jumlah Beban Operaional</t>
  </si>
  <si>
    <t>BEBAN TRANSFER</t>
  </si>
  <si>
    <t>Jumlah Beban Transfer</t>
  </si>
  <si>
    <t>JUMLAH BEBAN</t>
  </si>
  <si>
    <t xml:space="preserve">SURPLUS/DEFISIT DARI OPERASIONAL </t>
  </si>
  <si>
    <t>SURPLUS/DEFISIT DARI KEGIATAN NON OPERASIONAL</t>
  </si>
  <si>
    <t>SURPLUS NON OPERASIONAL</t>
  </si>
  <si>
    <t>Surplus Penjualan Aset Non Lancar</t>
  </si>
  <si>
    <t>Surplus dari Kegiatan Non Operasi Lainnya</t>
  </si>
  <si>
    <t>Defisit Penjualan Aset Non Lancar</t>
  </si>
  <si>
    <t>Defisit dari Kegiatan Non Operasi Lainnya</t>
  </si>
  <si>
    <t xml:space="preserve">JUMLAH SURPLUS/DEFISIT DARI KEGIATAN NON OPERASIONAL </t>
  </si>
  <si>
    <t>SURPLUS/DEFISIT SEBELUM POS LUAR BIASA</t>
  </si>
  <si>
    <t>POS LUAR BIASA</t>
  </si>
  <si>
    <t>PENDAPATAN LUAR BIASA</t>
  </si>
  <si>
    <t>Pendapatan Luar Biasa</t>
  </si>
  <si>
    <t>Beban Luar Biasa</t>
  </si>
  <si>
    <t>JUMLAH POS LUAR BIASA</t>
  </si>
  <si>
    <t>SURPLUS/DEFISIT LAPORAN OPERASIONAL</t>
  </si>
  <si>
    <t>1.1</t>
  </si>
  <si>
    <t>1.1.01</t>
  </si>
  <si>
    <t>1.1.01.01</t>
  </si>
  <si>
    <t>1.1.01.02</t>
  </si>
  <si>
    <t>1.1.01.03</t>
  </si>
  <si>
    <t>1.1.01.04</t>
  </si>
  <si>
    <t>1.1.01.05</t>
  </si>
  <si>
    <t>1.1.01.06</t>
  </si>
  <si>
    <t>Kas dan Setara Kas</t>
  </si>
  <si>
    <t>1.1.02</t>
  </si>
  <si>
    <t>1.1.02.07</t>
  </si>
  <si>
    <t>Investasi Jangka Pendek Lainnya</t>
  </si>
  <si>
    <t>1.1.03</t>
  </si>
  <si>
    <t>1.1.03.01</t>
  </si>
  <si>
    <t>1.1.03.02</t>
  </si>
  <si>
    <t>1.1.03.04</t>
  </si>
  <si>
    <t>1.1.05.01</t>
  </si>
  <si>
    <t>1.1.06</t>
  </si>
  <si>
    <t>1.1.06.03</t>
  </si>
  <si>
    <t>Belanja Jasa Dibayar Dimuka (Asuransi)</t>
  </si>
  <si>
    <t>1.1.07</t>
  </si>
  <si>
    <t>1.1.07.01</t>
  </si>
  <si>
    <t>Barang Habis Pakai</t>
  </si>
  <si>
    <t>1.2</t>
  </si>
  <si>
    <t>1.2.01</t>
  </si>
  <si>
    <t>1.2.02</t>
  </si>
  <si>
    <t>1.2.02.01</t>
  </si>
  <si>
    <t>1.3</t>
  </si>
  <si>
    <t>1.3.01</t>
  </si>
  <si>
    <t>1.3.01.01</t>
  </si>
  <si>
    <t>1.3.02</t>
  </si>
  <si>
    <t>1.3.02.01</t>
  </si>
  <si>
    <t>1.3.02.02</t>
  </si>
  <si>
    <t>1.3.02.03</t>
  </si>
  <si>
    <t>1.3.02.04</t>
  </si>
  <si>
    <t>1.3.02.05</t>
  </si>
  <si>
    <t>1.3.02.06</t>
  </si>
  <si>
    <t>1.3.02.07</t>
  </si>
  <si>
    <t>1.3.02.08</t>
  </si>
  <si>
    <t>1.3.02.09</t>
  </si>
  <si>
    <t>Alat Besar</t>
  </si>
  <si>
    <t>Alat Bengkel dan Alat Ukur</t>
  </si>
  <si>
    <t>Alat Pertanian</t>
  </si>
  <si>
    <t>Alat Studio, Komunikasi dan Pemancar</t>
  </si>
  <si>
    <t>Alat Kedokteran dan Kesehatan</t>
  </si>
  <si>
    <t>Alat Persenjataan</t>
  </si>
  <si>
    <t>Komputer</t>
  </si>
  <si>
    <t>Alat Eksplorasi</t>
  </si>
  <si>
    <t>Alat Pengeboran</t>
  </si>
  <si>
    <t>Alat Produksi, Pengolahan dan Pemurnian</t>
  </si>
  <si>
    <t>Alat Bantu Eksplorasi</t>
  </si>
  <si>
    <t>Alat Keselamatan Kerja</t>
  </si>
  <si>
    <t>Alat Peraga</t>
  </si>
  <si>
    <t>Peralatan Proses/Produksi</t>
  </si>
  <si>
    <t>Rambu-Rambu</t>
  </si>
  <si>
    <t>Peralatan Olahraga</t>
  </si>
  <si>
    <t>1.3.02.10</t>
  </si>
  <si>
    <t>1.3.02.11</t>
  </si>
  <si>
    <t>1.3.02.12</t>
  </si>
  <si>
    <t>1.3.02.13</t>
  </si>
  <si>
    <t>1.3.02.14</t>
  </si>
  <si>
    <t>1.3.02.15</t>
  </si>
  <si>
    <t>1.3.02.16</t>
  </si>
  <si>
    <t>1.3.02.17</t>
  </si>
  <si>
    <t>1.3.02.18</t>
  </si>
  <si>
    <t>1.3.02.19</t>
  </si>
  <si>
    <t>Monumen</t>
  </si>
  <si>
    <t>Bangunan Menara</t>
  </si>
  <si>
    <t>Tugu/Titik Kontrol/Pasti</t>
  </si>
  <si>
    <t>1.3.03</t>
  </si>
  <si>
    <t>1.3.03.01</t>
  </si>
  <si>
    <t>1.3.03.02</t>
  </si>
  <si>
    <t>1.3.03.03</t>
  </si>
  <si>
    <t>1.3.03.04</t>
  </si>
  <si>
    <t>Bangunan Air</t>
  </si>
  <si>
    <t>1.3.04</t>
  </si>
  <si>
    <t>1.3.04.01</t>
  </si>
  <si>
    <t>1.3.04.02</t>
  </si>
  <si>
    <t>1.3.04.03</t>
  </si>
  <si>
    <t>1.3.04.04</t>
  </si>
  <si>
    <t>1.3.05</t>
  </si>
  <si>
    <t>Bahan Perpustakaan</t>
  </si>
  <si>
    <t>1.3.05.01</t>
  </si>
  <si>
    <t>1.3.05.02</t>
  </si>
  <si>
    <t>Biota Perariran</t>
  </si>
  <si>
    <t>Hewan</t>
  </si>
  <si>
    <t>Tanaman</t>
  </si>
  <si>
    <t>Barang Koleksi Non Budaya</t>
  </si>
  <si>
    <t>Aset Tetap Dalam Renovasi</t>
  </si>
  <si>
    <t>1.3.05.03</t>
  </si>
  <si>
    <t>1.3.05.04</t>
  </si>
  <si>
    <t>1.3.05.05</t>
  </si>
  <si>
    <t>1.3.05.06</t>
  </si>
  <si>
    <t>1.3.05.07</t>
  </si>
  <si>
    <t>1.3.06</t>
  </si>
  <si>
    <t>1.3.06.01</t>
  </si>
  <si>
    <t>1.3.07.01</t>
  </si>
  <si>
    <t>Akumulasi Penyusutan</t>
  </si>
  <si>
    <t>1.3.07</t>
  </si>
  <si>
    <t>1.3.07.02</t>
  </si>
  <si>
    <t>1.3.07.03</t>
  </si>
  <si>
    <t>1.3.07.04</t>
  </si>
  <si>
    <t>Akumulasi Penyusutan Aset Tetap Lainnya</t>
  </si>
  <si>
    <t>1.4</t>
  </si>
  <si>
    <t>1.4.01</t>
  </si>
  <si>
    <t>1.5</t>
  </si>
  <si>
    <t>Tagihan Jangka Panjang</t>
  </si>
  <si>
    <t>1.5.01</t>
  </si>
  <si>
    <t>1.5.01.02</t>
  </si>
  <si>
    <t>1.5.02</t>
  </si>
  <si>
    <t>Sewa</t>
  </si>
  <si>
    <t>Kerjasama Pemanfaatan</t>
  </si>
  <si>
    <t>1.5.02.01</t>
  </si>
  <si>
    <t>1.5.02.02</t>
  </si>
  <si>
    <t>1.5.03</t>
  </si>
  <si>
    <t>1.5.03.05</t>
  </si>
  <si>
    <t>Aset Tak Berwujud Lainnya</t>
  </si>
  <si>
    <t>1.5.03.06</t>
  </si>
  <si>
    <t>Aset Lain-Lain (Barang Rusak Berat)</t>
  </si>
  <si>
    <t>Akumulasi Penyusutan Aset Lain-Lain</t>
  </si>
  <si>
    <t>1.5.04</t>
  </si>
  <si>
    <t>1.5.04.01</t>
  </si>
  <si>
    <t>1.5.04.02</t>
  </si>
  <si>
    <t>Aset Lain-Lain Netto</t>
  </si>
  <si>
    <t>1.1.08</t>
  </si>
  <si>
    <t>2.1</t>
  </si>
  <si>
    <t>Pendapatan Dibayar Dimuka Lainnya</t>
  </si>
  <si>
    <t>2.1.04</t>
  </si>
  <si>
    <t>2.1.04.01</t>
  </si>
  <si>
    <t>Utang Belanja</t>
  </si>
  <si>
    <t>2.1.05</t>
  </si>
  <si>
    <t>Utang Belanja Barang dan jasa</t>
  </si>
  <si>
    <t>2.1.05.02</t>
  </si>
  <si>
    <t>2.1.06</t>
  </si>
  <si>
    <t>Utang Transfer</t>
  </si>
  <si>
    <t>2.1.06.01</t>
  </si>
  <si>
    <t>2.2</t>
  </si>
  <si>
    <t>2.2.01</t>
  </si>
  <si>
    <t>Piutang Pendapatan</t>
  </si>
  <si>
    <t>Piutang Lain-Lain PAD yang Sah</t>
  </si>
  <si>
    <t>Penyisihan Piutang Pendapatan Pajak</t>
  </si>
  <si>
    <t>Penyisihan Piutang Pendapatan Retribusi</t>
  </si>
  <si>
    <t>Penyisihan Piutang Piutang Pendapatan Lain-Lain PAD yang Sah</t>
  </si>
  <si>
    <t>1.4.01.01</t>
  </si>
  <si>
    <t>Dana Cadangan (Pilkada)</t>
  </si>
  <si>
    <t>3.1</t>
  </si>
  <si>
    <t>Ekuitas</t>
  </si>
  <si>
    <t>3.1.01</t>
  </si>
  <si>
    <t>4.1</t>
  </si>
  <si>
    <t>4.1.01</t>
  </si>
  <si>
    <t>4.01.01</t>
  </si>
  <si>
    <t>Pajak Kendaraan Bermotor (PKB) - LRA</t>
  </si>
  <si>
    <t>Bea Balik Nama Kendaraan Bermotor (BBNKB) - LRA</t>
  </si>
  <si>
    <t>Pajak Bahan Bakar Kendaraan Bermotor - LRA</t>
  </si>
  <si>
    <t>Pajak Air Permukaan - LRA</t>
  </si>
  <si>
    <t>Pajak Rokok - LRA</t>
  </si>
  <si>
    <t>4.01.02</t>
  </si>
  <si>
    <t>4.01.03</t>
  </si>
  <si>
    <t>4.01.04</t>
  </si>
  <si>
    <t>4.01.05</t>
  </si>
  <si>
    <t>4.1.02</t>
  </si>
  <si>
    <t>4.1.02.01</t>
  </si>
  <si>
    <t>4.1.03</t>
  </si>
  <si>
    <t>Bagian Laba atas penyertaan Modal Pengadaan pada Perusahaan Milik Daerah/BUMD - LRA</t>
  </si>
  <si>
    <t>4.1.03.01</t>
  </si>
  <si>
    <t>Retribusi Pelayanan Kesehatan - LRA</t>
  </si>
  <si>
    <t>Retribusi Penggantian Biaya Cetak Peta - LRA</t>
  </si>
  <si>
    <t>Retribusi Pelayanan Pendidikan - LRA</t>
  </si>
  <si>
    <t>Retribusi Pemakaian Kekayaan Daerah - LRA</t>
  </si>
  <si>
    <t>Retribusi Tempat Pelelangan - LRA</t>
  </si>
  <si>
    <t>Retribusi Terminal - LRA</t>
  </si>
  <si>
    <t>Retribusi Tempat Penginapan/ Pesanggrahan/ Villa - LRA</t>
  </si>
  <si>
    <t>Retribusi Tempat Rekreasi dan Olah raga- LRA</t>
  </si>
  <si>
    <t>Retribusi Penjualan Produksi Usaha Daerah - LRA</t>
  </si>
  <si>
    <t>Retribusi Izin Trayek - LRA</t>
  </si>
  <si>
    <t>Retribusi Izin Perikanan - LRA</t>
  </si>
  <si>
    <t>Retribusi Perpanjangan Izin Mempekerjakan Tenaga Kerja Asing (IMTA) - LRA</t>
  </si>
  <si>
    <t>4.1.02.09</t>
  </si>
  <si>
    <t>4.1.02.13</t>
  </si>
  <si>
    <t>4.1.02.15</t>
  </si>
  <si>
    <t>4.1.02.17</t>
  </si>
  <si>
    <t>4.1.02.18</t>
  </si>
  <si>
    <t>4.1.02.20</t>
  </si>
  <si>
    <t>4.1.04</t>
  </si>
  <si>
    <t>4.1.04.01</t>
  </si>
  <si>
    <t>Hasil Penjualan Aset Daerah Yang Tidak Dipisahkan - LRA</t>
  </si>
  <si>
    <t>Hasil Penjualan Aset Lainnya - LRA</t>
  </si>
  <si>
    <t>Penerimaan Jasa Giro - LRA</t>
  </si>
  <si>
    <t>Pendapatan Bunga - LRA</t>
  </si>
  <si>
    <t>Tuntutan Ganti Kerugian Daerah - LRA</t>
  </si>
  <si>
    <t>Pendapatan Denda atas Keterlambatan Pelaksanaan Pekerjaan - LRA</t>
  </si>
  <si>
    <t>Pendapatan Denda Pajak - LRA</t>
  </si>
  <si>
    <t>Pendapatan Denda Retribusi - LRA</t>
  </si>
  <si>
    <t>Pendapatan Denda Atas Pelanggaran Perda - LRA</t>
  </si>
  <si>
    <t>Pendapatan Hasil Eksekusi atas Jaminan  - LRA</t>
  </si>
  <si>
    <t>Pendapatan dari Pengembalian - LRA</t>
  </si>
  <si>
    <t>Pendapatan dari Penyelenggaraan Sekolah dan Diklat - LRA</t>
  </si>
  <si>
    <t>Hasil dari Pemanfaatan Kekayaan Daerah - LRA</t>
  </si>
  <si>
    <t>Pendapatan BLUD - LRA</t>
  </si>
  <si>
    <t>Lain-Lain PAD yang Sah Lainnya - LRA</t>
  </si>
  <si>
    <t>Hasil Dari Pengelolaan Dana Bergulir - LRA</t>
  </si>
  <si>
    <t>Pendapatan Dana Kapitasi JKN - LRA</t>
  </si>
  <si>
    <t>4.1.04.02</t>
  </si>
  <si>
    <t>4.1.04.03</t>
  </si>
  <si>
    <t>4.1.04.04</t>
  </si>
  <si>
    <t>4.1.04.05</t>
  </si>
  <si>
    <t>4.1.04.07</t>
  </si>
  <si>
    <t>4.1.04.08</t>
  </si>
  <si>
    <t>4.1.04.09</t>
  </si>
  <si>
    <t>4.1.04.11</t>
  </si>
  <si>
    <t>4.1.04.12</t>
  </si>
  <si>
    <t>4.1.04.13</t>
  </si>
  <si>
    <t>4.1.04.14</t>
  </si>
  <si>
    <t>4.1.04.18</t>
  </si>
  <si>
    <t>4.1.04.21</t>
  </si>
  <si>
    <t>4.1.04.20</t>
  </si>
  <si>
    <t>4.1.02.32</t>
  </si>
  <si>
    <t>4.1.02.29</t>
  </si>
  <si>
    <t>4.1.02.30</t>
  </si>
  <si>
    <t>4.1.02.25</t>
  </si>
  <si>
    <t>4.1.02.23</t>
  </si>
  <si>
    <t>PENDAPATAN TRANSFER PEMERINTAH PUSAT-LRA</t>
  </si>
  <si>
    <t>4.2</t>
  </si>
  <si>
    <t>4.2.01</t>
  </si>
  <si>
    <t>Bagi Hasil Pajak - LRA</t>
  </si>
  <si>
    <t>Bagi Hasil Bukan Pajak/Sumber Daya Alam - LRA</t>
  </si>
  <si>
    <t>Dana Alokasi Umum (DAU) - LRA</t>
  </si>
  <si>
    <t>Dana Alokasi Khusus (DAK) - LRA</t>
  </si>
  <si>
    <t>4.2.01.01</t>
  </si>
  <si>
    <t>4.2.01.02</t>
  </si>
  <si>
    <t>4.2.01.03</t>
  </si>
  <si>
    <t>4.2.01.04</t>
  </si>
  <si>
    <t>PENDAPATAN TRANSFER PEMERINTAH PUSAT-LAINNYA-LRA</t>
  </si>
  <si>
    <t>4.2.02</t>
  </si>
  <si>
    <t>Dana Penyesuaian - LRA</t>
  </si>
  <si>
    <t>4.2.02.02</t>
  </si>
  <si>
    <t>4.3</t>
  </si>
  <si>
    <t>LAIN-LAIN PENDAPATAN DAERAH YANG SAH - LRA</t>
  </si>
  <si>
    <t>Pendapatan Hibah - LRA</t>
  </si>
  <si>
    <t>4.3.01</t>
  </si>
  <si>
    <t>PENDAPATAN TRANSFER PEMERINTAH DAERAH LAINNYA-LRA</t>
  </si>
  <si>
    <t>Pendapatan Bagi Hasil Lainnya - LRA</t>
  </si>
  <si>
    <t>4.2.03</t>
  </si>
  <si>
    <t>4.2.03.01</t>
  </si>
  <si>
    <t>5.1</t>
  </si>
  <si>
    <t>5.1.01</t>
  </si>
  <si>
    <t>5.1.01.01</t>
  </si>
  <si>
    <t>5.1.01.02</t>
  </si>
  <si>
    <t>5.1.01.03</t>
  </si>
  <si>
    <t>5.1.01.05</t>
  </si>
  <si>
    <t>5.1.02</t>
  </si>
  <si>
    <t>5.1.02.01</t>
  </si>
  <si>
    <t>5.1.02.03</t>
  </si>
  <si>
    <t>5.1.02.04</t>
  </si>
  <si>
    <t>5.1.02.05</t>
  </si>
  <si>
    <t>5.1.02.06</t>
  </si>
  <si>
    <t>5.1.02.07</t>
  </si>
  <si>
    <t>5.1.02.08</t>
  </si>
  <si>
    <t>5.1.02.09</t>
  </si>
  <si>
    <t>5.1.02.10</t>
  </si>
  <si>
    <t>5.1.02.11</t>
  </si>
  <si>
    <t>5.1.02.12</t>
  </si>
  <si>
    <t>5.1.02.13</t>
  </si>
  <si>
    <t>5.1.02.14</t>
  </si>
  <si>
    <t>5.1.02.15</t>
  </si>
  <si>
    <t>5.1.02.18</t>
  </si>
  <si>
    <t>Belanja Jasa Konsultasi</t>
  </si>
  <si>
    <t>5.1.02.19</t>
  </si>
  <si>
    <t>5.1.02.20</t>
  </si>
  <si>
    <t>5.1.02.22</t>
  </si>
  <si>
    <t>5.1.02.23</t>
  </si>
  <si>
    <t>5.1.02.27</t>
  </si>
  <si>
    <t>5.1.02.29</t>
  </si>
  <si>
    <t xml:space="preserve">Belanja Hibah Barang yang akan Diserahkan kepada Pihak Ketiga/Masyarakat </t>
  </si>
  <si>
    <t>5.1.02.30</t>
  </si>
  <si>
    <t>5.1.02.31</t>
  </si>
  <si>
    <t>5.1.02.32</t>
  </si>
  <si>
    <t>5.1.02.33</t>
  </si>
  <si>
    <t>5.1.02.34</t>
  </si>
  <si>
    <t>5.1.05</t>
  </si>
  <si>
    <t xml:space="preserve">Belanja Hibah Kepada Pemerintah </t>
  </si>
  <si>
    <t>5.1.05.01</t>
  </si>
  <si>
    <t>Belanja Hibah Kepada Masyarakat/Organisasi Masyarakat</t>
  </si>
  <si>
    <t>Belanja Hibah Dana Bantuan Operasional Sekolah</t>
  </si>
  <si>
    <t>5.1.05.04</t>
  </si>
  <si>
    <t>5.1.05.05</t>
  </si>
  <si>
    <t>Belanja Bantuan Sosial kepada Organisasi Sosial Kemasyarakatan</t>
  </si>
  <si>
    <t>5.1.06</t>
  </si>
  <si>
    <t>5.1.06.01</t>
  </si>
  <si>
    <t>5.2</t>
  </si>
  <si>
    <t>5.2.01</t>
  </si>
  <si>
    <t xml:space="preserve">Belanja Modal Pengadaan Tanah </t>
  </si>
  <si>
    <t>5.2.01.01</t>
  </si>
  <si>
    <t>5.2.02</t>
  </si>
  <si>
    <t>Belanja Modal Alat Besar</t>
  </si>
  <si>
    <t>Belanja Modal Alat Angkutan</t>
  </si>
  <si>
    <t>Belanja Modal Alat Bengkel dan Alat Ukur</t>
  </si>
  <si>
    <t>Belanja Modal Alat Pertanian</t>
  </si>
  <si>
    <t>Belanja Modal Alat Kantor dan Rumah Tangga</t>
  </si>
  <si>
    <t>Belanja Modal Alat Studio, Komunikasi dan Pemancar</t>
  </si>
  <si>
    <t>Belanja Modal Alat Kedokteran dan Kesehatan</t>
  </si>
  <si>
    <t>Belanja Modal Alat Laboratorium</t>
  </si>
  <si>
    <t>Belanja Modal Alat Persenjataan</t>
  </si>
  <si>
    <t>Belanja Modal Komputer</t>
  </si>
  <si>
    <t>Belanja Modal Alat Eksplorasi</t>
  </si>
  <si>
    <t>Belanja Modal Alat Pengeboran</t>
  </si>
  <si>
    <t>Belanja Modal Alat Produksi, Pengolahan dan Pemurnian</t>
  </si>
  <si>
    <t>Belanja Modal Alat Bantu Eksplorasi</t>
  </si>
  <si>
    <t>Belanja Modal Alat Keselamatan Kerja</t>
  </si>
  <si>
    <t>Belanja Modal Alat Peraga</t>
  </si>
  <si>
    <t>Belanja Modal Peralatan Proses/Produksi</t>
  </si>
  <si>
    <t>Belanja Modal Rambu-Rambu</t>
  </si>
  <si>
    <t>Belanja Modal Peralatan Olahraga</t>
  </si>
  <si>
    <t>5.2.02.01</t>
  </si>
  <si>
    <t>5.2.02.02</t>
  </si>
  <si>
    <t>5.2.02.03</t>
  </si>
  <si>
    <t>5.2.02.04</t>
  </si>
  <si>
    <t>5.2.02.05</t>
  </si>
  <si>
    <t>5.2.02.06</t>
  </si>
  <si>
    <t>5.2.02.07</t>
  </si>
  <si>
    <t>5.2.02.08</t>
  </si>
  <si>
    <t>5.2.02.09</t>
  </si>
  <si>
    <t>5.2.02.10</t>
  </si>
  <si>
    <t>5.2.02.11</t>
  </si>
  <si>
    <t>5.2.02.12</t>
  </si>
  <si>
    <t>5.2.02.13</t>
  </si>
  <si>
    <t>5.2.02.14</t>
  </si>
  <si>
    <t>5.2.02.15</t>
  </si>
  <si>
    <t>5.2.02.16</t>
  </si>
  <si>
    <t>5.2.02.17</t>
  </si>
  <si>
    <t>5.2.02.18</t>
  </si>
  <si>
    <t>5.2.02.19</t>
  </si>
  <si>
    <t>5.2.03</t>
  </si>
  <si>
    <t>5.2.04</t>
  </si>
  <si>
    <t>5.2.03.01</t>
  </si>
  <si>
    <t>5.2.03.02</t>
  </si>
  <si>
    <t>5.2.03.03</t>
  </si>
  <si>
    <t>5.2.03.04</t>
  </si>
  <si>
    <t>Belanja Modal Bangunan Gedung</t>
  </si>
  <si>
    <t>Belanja Modal  Monumen</t>
  </si>
  <si>
    <t>Belanja Modal  Bangunan Menara</t>
  </si>
  <si>
    <t>Belanja Modal  Tugu/Titik Kontrol/Pasti</t>
  </si>
  <si>
    <t>Belanja Modal  Jalan dan Jembatan</t>
  </si>
  <si>
    <t xml:space="preserve">Belanja Modal Bangunan Air </t>
  </si>
  <si>
    <t>Belanja Modal  Instalasi</t>
  </si>
  <si>
    <t>Belanja Modal  Jaringan</t>
  </si>
  <si>
    <t>5.2.04.01</t>
  </si>
  <si>
    <t>5.2.04.02</t>
  </si>
  <si>
    <t>5.2.04.03</t>
  </si>
  <si>
    <t>5.2.04.04</t>
  </si>
  <si>
    <t>5.2.05</t>
  </si>
  <si>
    <t>5.2.05.01</t>
  </si>
  <si>
    <t>5.2.05.02</t>
  </si>
  <si>
    <t>5.2.05.03</t>
  </si>
  <si>
    <t>5.2.05.04</t>
  </si>
  <si>
    <t>5.2.05.05</t>
  </si>
  <si>
    <t>5.2.05.06</t>
  </si>
  <si>
    <t>5.2.05.07</t>
  </si>
  <si>
    <t>5.3</t>
  </si>
  <si>
    <t>5.3.01</t>
  </si>
  <si>
    <t>5.3.01.01</t>
  </si>
  <si>
    <t>6.1</t>
  </si>
  <si>
    <t>6.1.01</t>
  </si>
  <si>
    <t>Belanja Transfer Bagi Hasil Pajak Daerah</t>
  </si>
  <si>
    <t>BelanjaTransfer Bagi Hasil Pajak Daerah Kepada Pemerintahan Kabupaten/Kota</t>
  </si>
  <si>
    <t>6.1.02</t>
  </si>
  <si>
    <t>6.1.01.01</t>
  </si>
  <si>
    <t>6.1.02.01</t>
  </si>
  <si>
    <t>6.2</t>
  </si>
  <si>
    <t>BELANJA TRANSFER BANTUAN KEUANGAN</t>
  </si>
  <si>
    <t>BELANJA TRANSFER PENDAPATAN</t>
  </si>
  <si>
    <t>6.2.01</t>
  </si>
  <si>
    <t>6.2.01.02</t>
  </si>
  <si>
    <t>Belanja Bantuan Keuangan ke Kabupaten/Kota</t>
  </si>
  <si>
    <t>Belanja Transfer Bantuan Keuangan ke Desa</t>
  </si>
  <si>
    <t>6.2.02</t>
  </si>
  <si>
    <t>6.2.02.01</t>
  </si>
  <si>
    <t>Belanja Transfer Bantuan Keuangan ke Pemerintah Daerah Lainnya</t>
  </si>
  <si>
    <t>Belanja Transfer Bantuan Keuangan Lainnya</t>
  </si>
  <si>
    <t>6.2.03</t>
  </si>
  <si>
    <t>6.2.03.01</t>
  </si>
  <si>
    <t>7.1</t>
  </si>
  <si>
    <t>7.1.01</t>
  </si>
  <si>
    <t>Penggunaan SiLPA Tahun Sebelumnya</t>
  </si>
  <si>
    <t>Penggunaan SiLPA</t>
  </si>
  <si>
    <t>7.1.01.01</t>
  </si>
  <si>
    <t>7.1.06</t>
  </si>
  <si>
    <t>Penerimaan Kembali Investasi Non Permanen Lainnya</t>
  </si>
  <si>
    <t>7.1.06.02</t>
  </si>
  <si>
    <t>Penarikan Dana Bergulir</t>
  </si>
  <si>
    <t>Penerimaan Kembali Piutang Lainnya</t>
  </si>
  <si>
    <t>7.1.05</t>
  </si>
  <si>
    <t>7.1.05.05</t>
  </si>
  <si>
    <t>Penerimaan Kembali Piutang Lainnya-Dana Talangan</t>
  </si>
  <si>
    <t>7.2</t>
  </si>
  <si>
    <t>7.2.01</t>
  </si>
  <si>
    <t>7.2.01.01</t>
  </si>
  <si>
    <t>Penyertaan Modal Pengadaan/Investasi Pemerintah Daerah</t>
  </si>
  <si>
    <t>7.2.02</t>
  </si>
  <si>
    <t xml:space="preserve">PENGELUARAN PEMBIAYAAN </t>
  </si>
  <si>
    <t>PENERIMAAN PEMBIAYAAN</t>
  </si>
  <si>
    <t>5.2.06</t>
  </si>
  <si>
    <t>5.2.06.01</t>
  </si>
  <si>
    <t>Belanja Modal Sofware</t>
  </si>
  <si>
    <t>8.1</t>
  </si>
  <si>
    <t>8.1.01</t>
  </si>
  <si>
    <t>Pajak Kendaraan Bermotor (PKB) - LO</t>
  </si>
  <si>
    <t>Bea Balik Nama Kendaraan Bermotor (BBNKB) - LO</t>
  </si>
  <si>
    <t>Pajak Bahan Bakar Kendaraan Bermotor - LO</t>
  </si>
  <si>
    <t>Pajak Air Permukaan - LO</t>
  </si>
  <si>
    <t>Pajak Rokok - LO</t>
  </si>
  <si>
    <t>8.1.01.01</t>
  </si>
  <si>
    <t>8.1.01.02</t>
  </si>
  <si>
    <t>8.1.01.03</t>
  </si>
  <si>
    <t>8.1.01.04</t>
  </si>
  <si>
    <t>8.1.01.05</t>
  </si>
  <si>
    <t>8.1.02</t>
  </si>
  <si>
    <t>Pendapatan Pajak Daerah - LO</t>
  </si>
  <si>
    <t>Pendapatan Retribusi Daerah - LO</t>
  </si>
  <si>
    <t>Retribusi Pelayanan Kesehatan - LO</t>
  </si>
  <si>
    <t>Retribusi Penggantian Biaya Cetak Peta - LO</t>
  </si>
  <si>
    <t>Retribusi Pelayanan Pendidikan - LO</t>
  </si>
  <si>
    <t>Retribusi Pemakaian Kekayaan Daerah - LO</t>
  </si>
  <si>
    <t>Retribusi Tempat Pelelangan - LO</t>
  </si>
  <si>
    <t>Retribusi Terminal - LO</t>
  </si>
  <si>
    <t>Retribusi Tempat Penginapan/ Pesanggrahan/ Villa - LO</t>
  </si>
  <si>
    <t>Retribusi Tempat Rekreasi dan Olah raga- LO</t>
  </si>
  <si>
    <t>Retribusi Penjualan Produksi Usaha Daerah - LO</t>
  </si>
  <si>
    <t>Retribusi Izin Trayek - LO</t>
  </si>
  <si>
    <t>Retribusi Izin Perikanan - LO</t>
  </si>
  <si>
    <t>Retribusi Perpanjangan Izin Mempekerjakan Tenaga Kerja Asing (IMTA) - LO</t>
  </si>
  <si>
    <t>Bagian Laba atas penyertaan Modal Pengadaan pada Perusahaan Milik Daerah/BUMD - LO</t>
  </si>
  <si>
    <t>Hasil Penjualan Aset Daerah Yang Tidak Dipisahkan - LO</t>
  </si>
  <si>
    <t>Hasil Penjualan Aset Lainnya - LO</t>
  </si>
  <si>
    <t>Penerimaan Jasa Giro - LO</t>
  </si>
  <si>
    <t>Pendapatan Bunga - LO</t>
  </si>
  <si>
    <t>Tuntutan Ganti Kerugian Daerah - LO</t>
  </si>
  <si>
    <t>Pendapatan Denda atas Keterlambatan Pelaksanaan Pekerjaan - LO</t>
  </si>
  <si>
    <t>Pendapatan Denda Pajak - LO</t>
  </si>
  <si>
    <t>Pendapatan Denda Retribusi - LO</t>
  </si>
  <si>
    <t>Pendapatan Denda Atas Pelanggaran Perda - LO</t>
  </si>
  <si>
    <t>Pendapatan Hasil Eksekusi atas Jaminan  - LO</t>
  </si>
  <si>
    <t>Pendapatan dari Pengembalian - LO</t>
  </si>
  <si>
    <t>Pendapatan dari Penyelenggaraan Sekolah dan Diklat - LO</t>
  </si>
  <si>
    <t>Hasil dari Pemanfaatan Kekayaan Daerah - LO</t>
  </si>
  <si>
    <t>Pendapatan BLUD - LO</t>
  </si>
  <si>
    <t>Lain-Lain PAD yang Sah Lainnya - LO</t>
  </si>
  <si>
    <t>Hasil Dari Pengelolaan Dana Bergulir - LO</t>
  </si>
  <si>
    <t>Pendapatan Dana Kapitasi JKN - LO</t>
  </si>
  <si>
    <t>8.1.02.01</t>
  </si>
  <si>
    <t>8.1.02.09</t>
  </si>
  <si>
    <t>8.1.02.13</t>
  </si>
  <si>
    <t>8.1.02.15</t>
  </si>
  <si>
    <t>8.1.02.17</t>
  </si>
  <si>
    <t>8.1.02.18</t>
  </si>
  <si>
    <t>8.1.02.20</t>
  </si>
  <si>
    <t>8.1.02.23</t>
  </si>
  <si>
    <t>8.1.02.25</t>
  </si>
  <si>
    <t>8.1.02.29</t>
  </si>
  <si>
    <t>8.1.02.30</t>
  </si>
  <si>
    <t>8.1.02.32</t>
  </si>
  <si>
    <t>8.1.03</t>
  </si>
  <si>
    <t>8.1.03.01</t>
  </si>
  <si>
    <t>8.1.04</t>
  </si>
  <si>
    <t>8.1.04.01</t>
  </si>
  <si>
    <t>8.1.04.02</t>
  </si>
  <si>
    <t>8.1.04.03</t>
  </si>
  <si>
    <t>8.1.04.04</t>
  </si>
  <si>
    <t>8.1.04.05</t>
  </si>
  <si>
    <t>8.1.04.07</t>
  </si>
  <si>
    <t>8.1.04.08</t>
  </si>
  <si>
    <t>8.1.04.09</t>
  </si>
  <si>
    <t>8.1.04.11</t>
  </si>
  <si>
    <t>8.1.04.12</t>
  </si>
  <si>
    <t>8.1.04.13</t>
  </si>
  <si>
    <t>8.1.04.14</t>
  </si>
  <si>
    <t>8.1.04.18</t>
  </si>
  <si>
    <t>8.1.04.20</t>
  </si>
  <si>
    <t>8.1.04.21</t>
  </si>
  <si>
    <t>Hasil Pengelolaan Kekayaan Daerah Yang Dipisahkan - LO</t>
  </si>
  <si>
    <t>Lain-lain Pendapatan Asli Daerah Yang Sah - LO</t>
  </si>
  <si>
    <t>PENDAPATAN TRANSFER PEMERINTAH PUSAT-LO</t>
  </si>
  <si>
    <t>Bagi Hasil Pajak - LO</t>
  </si>
  <si>
    <t>Bagi Hasil Bukan Pajak/Sumber Daya Alam - LO</t>
  </si>
  <si>
    <t>Dana Alokasi Umum (DAU) - LO</t>
  </si>
  <si>
    <t>Dana Alokasi Khusus (DAK) - LO</t>
  </si>
  <si>
    <t>8.2</t>
  </si>
  <si>
    <t>8.2.01</t>
  </si>
  <si>
    <t>8.2.01.01</t>
  </si>
  <si>
    <t>8.2.01.02</t>
  </si>
  <si>
    <t>8.2.01.03</t>
  </si>
  <si>
    <t>8.2.01.04</t>
  </si>
  <si>
    <t>PENDAPATAN TRANSFER PEMERINTAH PUSAT-LAINNYA-LO</t>
  </si>
  <si>
    <t>Dana Penyesuaian - LO</t>
  </si>
  <si>
    <t>8.2.02</t>
  </si>
  <si>
    <t>8.2.02.02</t>
  </si>
  <si>
    <t>8.2.03</t>
  </si>
  <si>
    <t>LAIN-LAIN PENDAPATAN DAERAH YANG SAH - LO</t>
  </si>
  <si>
    <t>Pendapatan Hibah - LO</t>
  </si>
  <si>
    <t>Pendapatan Bagi Hasil Lainnya - LO</t>
  </si>
  <si>
    <t>PENDAPATAN TRANSFER PEMERINTAH DAERAH LAINNYA-LO</t>
  </si>
  <si>
    <t>8.3</t>
  </si>
  <si>
    <t>8.3.01</t>
  </si>
  <si>
    <t>8.3.01.01</t>
  </si>
  <si>
    <t>Pendapatan Hibah Dari Pemerintah - LO</t>
  </si>
  <si>
    <t>9.1</t>
  </si>
  <si>
    <t>9.1.01</t>
  </si>
  <si>
    <t>9.1.01.01</t>
  </si>
  <si>
    <t>9.1.01.02</t>
  </si>
  <si>
    <t>9.1.01.03</t>
  </si>
  <si>
    <t>9.1.01.05</t>
  </si>
  <si>
    <t>9.1.01.08</t>
  </si>
  <si>
    <t>9.1.01.09</t>
  </si>
  <si>
    <t>5.1.01.08</t>
  </si>
  <si>
    <t>5.1.01.09</t>
  </si>
  <si>
    <t>5.1.01.10</t>
  </si>
  <si>
    <t>5.1.01.11</t>
  </si>
  <si>
    <t>Belanja Pegawai BOS</t>
  </si>
  <si>
    <t>9.1.05</t>
  </si>
  <si>
    <t xml:space="preserve">Beban Hibah Kepada Pemerintah </t>
  </si>
  <si>
    <t>Beban Hibah Kepada Masyarakat/Organisasi Masyarakat</t>
  </si>
  <si>
    <t>Beban Hibah Dana Bantuan Operasional Sekolah</t>
  </si>
  <si>
    <t>9.1.05.01</t>
  </si>
  <si>
    <t>9.1.05.04</t>
  </si>
  <si>
    <t>9.1.06</t>
  </si>
  <si>
    <t>9.1.06.01</t>
  </si>
  <si>
    <t>Beban Bantuan Sosial kepada Organisasi Sosial Kemasyarakatan</t>
  </si>
  <si>
    <t>Beban Penyusutan dan Amortisasi</t>
  </si>
  <si>
    <t>9.1.07</t>
  </si>
  <si>
    <t>9.1.07.01</t>
  </si>
  <si>
    <t>9.1.07.02</t>
  </si>
  <si>
    <t>9.1.07.03</t>
  </si>
  <si>
    <t>9.1.07.04</t>
  </si>
  <si>
    <t>9.1.07.05</t>
  </si>
  <si>
    <t>Beban Penyusutan Peralatan Dan Mesin</t>
  </si>
  <si>
    <t>Beban Penyusutan Gedung Dan Bangunan</t>
  </si>
  <si>
    <t>Beban Penyusutan Jalan, Irigasi, Dan Jaringan</t>
  </si>
  <si>
    <t>Beban Penyusutan Aset Tetap Lainnya</t>
  </si>
  <si>
    <t>Beban Amortisasi Aset Tak Berwujud</t>
  </si>
  <si>
    <t>9.1.07.06</t>
  </si>
  <si>
    <t>Beban Penyusutan Aset Lain-Lain</t>
  </si>
  <si>
    <t>9.1.08</t>
  </si>
  <si>
    <t>Beban Penyisihan Piutang</t>
  </si>
  <si>
    <t>Beban Penyisihan Piutang Pendapatan</t>
  </si>
  <si>
    <t>9.1.08.01</t>
  </si>
  <si>
    <t>9.1.09</t>
  </si>
  <si>
    <t>9.1.09.02</t>
  </si>
  <si>
    <t>9.1.09.03</t>
  </si>
  <si>
    <t>Beban Penyisihan Dana Bergulir (Investasi Non Permanen Lainnya)</t>
  </si>
  <si>
    <t>BELANJA TRANSFER</t>
  </si>
  <si>
    <t>Beban Transfer Bagi Hasil Pajak Daerah</t>
  </si>
  <si>
    <t>BebanTransfer Bagi Hasil Pajak Daerah Kepada Pemerintahan Kabupaten/Kota</t>
  </si>
  <si>
    <t>Beban Bagi Hasil Retribusi Daerah kepada Kab/Kota</t>
  </si>
  <si>
    <t>Beban Transfer Bantuan Keuangan ke Pemerintah Daerah Lainnya</t>
  </si>
  <si>
    <t>Beban Bantuan Keuangan ke Kabupaten/Kota</t>
  </si>
  <si>
    <t>Beban Transfer Bantuan Keuangan ke Desa</t>
  </si>
  <si>
    <t>9.2</t>
  </si>
  <si>
    <t>9.1.02</t>
  </si>
  <si>
    <t>9.1.02.01</t>
  </si>
  <si>
    <t>BebanTransfer Bagi Hasil Pendapatan Lainnya</t>
  </si>
  <si>
    <t>BelanjaTransfer Bagi Hasil Pendapatan Lainnya</t>
  </si>
  <si>
    <t>9.1.03</t>
  </si>
  <si>
    <t>9.1.03.01</t>
  </si>
  <si>
    <t>9.1.04</t>
  </si>
  <si>
    <t>9.1.04.01</t>
  </si>
  <si>
    <t>DEFISIT NON OPERASIONAL</t>
  </si>
  <si>
    <t>9.3</t>
  </si>
  <si>
    <t>9.3.01</t>
  </si>
  <si>
    <t>9.3.01.01</t>
  </si>
  <si>
    <t>9.3.03</t>
  </si>
  <si>
    <t>9.3.03.01</t>
  </si>
  <si>
    <t>8.3.03</t>
  </si>
  <si>
    <t>8.3.03.01</t>
  </si>
  <si>
    <t>BEBAN LUAR BIASA</t>
  </si>
  <si>
    <t>9.4</t>
  </si>
  <si>
    <t>9.4.01</t>
  </si>
  <si>
    <t>9.4.01.01</t>
  </si>
  <si>
    <t>8.4</t>
  </si>
  <si>
    <t>8.4.01</t>
  </si>
  <si>
    <t>8.4.01.01</t>
  </si>
  <si>
    <t>DEBET</t>
  </si>
  <si>
    <t>KREDIT</t>
  </si>
  <si>
    <t>Beban Habis Pakai</t>
  </si>
  <si>
    <t>9.1.02.01.01</t>
  </si>
  <si>
    <t>Beban Persediaan Alat Tulis Kantor</t>
  </si>
  <si>
    <t>Beban Persediaan Dokumen/ Administrasi Tender</t>
  </si>
  <si>
    <t>Beban Persediaan Alat Listrik Dan Elektronik ( Lampu Pijar, Battery Kering)</t>
  </si>
  <si>
    <t>Beban Persediaan Perangko, Materai Dan Benda Pos Lainnya</t>
  </si>
  <si>
    <t>Beban Persediaan Peralatan Kebersihan Dan Bahan Pembersih</t>
  </si>
  <si>
    <t>Beban Persediaan Bahan Bakar Minyak/Pelumas Alat Kerja</t>
  </si>
  <si>
    <t>Beban Persediaan Pengisian Tabung Pemadam Kebakaran</t>
  </si>
  <si>
    <t>Beban Persediaan Pengisian Gas</t>
  </si>
  <si>
    <t>Beban Persediaan Peralatan Kesehatan/Laboratorium/Radiology</t>
  </si>
  <si>
    <t>Beban Persediaan Pantry</t>
  </si>
  <si>
    <t>Beban Persediaan Bahan Dan Alat Sanitasi</t>
  </si>
  <si>
    <t>Beban Persediaan Linen/Perlengkapan Ruang Pasien</t>
  </si>
  <si>
    <t>Beban Persediaan Pakan</t>
  </si>
  <si>
    <t>Beban Persediaan Laundry</t>
  </si>
  <si>
    <t>Beban Persediaan Alat Peraga/Pelatihan/Praktek/Pameran/Alat Bantu</t>
  </si>
  <si>
    <t>Beban Persediaan Dekorasi/Dokumentasi</t>
  </si>
  <si>
    <t>Beban Persediaan Peralatan Pendukung Kendaraan Di Atas Air</t>
  </si>
  <si>
    <t>Beban Persediaan Alat/Perlengkapan Pertukangan</t>
  </si>
  <si>
    <t>Beban Persediaan Souvenir/Cendera Mata</t>
  </si>
  <si>
    <t>Beban Persediaan Perlengkapan Jalan</t>
  </si>
  <si>
    <t>Beban Persediaan Perlengkapan Seminar/Bintek/Sosialisasi/Lokakarya</t>
  </si>
  <si>
    <t>Beban Persediaan Penunjang Pameran</t>
  </si>
  <si>
    <t>9.1.02.01.02</t>
  </si>
  <si>
    <t>9.1.02.01.03</t>
  </si>
  <si>
    <t>9.1.02.01.04</t>
  </si>
  <si>
    <t>9.1.02.01.05</t>
  </si>
  <si>
    <t>9.1.02.01.06</t>
  </si>
  <si>
    <t>9.1.02.01.07</t>
  </si>
  <si>
    <t>9.1.02.01.08</t>
  </si>
  <si>
    <t>9.1.02.01.09</t>
  </si>
  <si>
    <t>9.1.02.01.10</t>
  </si>
  <si>
    <t>9.1.02.01.11</t>
  </si>
  <si>
    <t>9.1.02.01.12</t>
  </si>
  <si>
    <t>9.1.02.01.13</t>
  </si>
  <si>
    <t>9.1.02.01.14</t>
  </si>
  <si>
    <t>9.1.02.01.15</t>
  </si>
  <si>
    <t>9.1.02.01.16</t>
  </si>
  <si>
    <t>9.1.02.01.17</t>
  </si>
  <si>
    <t>9.1.02.01.18</t>
  </si>
  <si>
    <t>9.1.02.01.19</t>
  </si>
  <si>
    <t>9.1.02.01.20</t>
  </si>
  <si>
    <t>9.1.02.01.21</t>
  </si>
  <si>
    <t>9.1.02.01.22</t>
  </si>
  <si>
    <t>9.1.02.02</t>
  </si>
  <si>
    <t>Beban Persediaan Bahan Baku Bangunan</t>
  </si>
  <si>
    <t>Beban Persediaan Bahan/Bibit Tanaman</t>
  </si>
  <si>
    <t>Beban Persediaan Bibit Ternak</t>
  </si>
  <si>
    <t>Beban Persediaan Bahan Obat-Obatan</t>
  </si>
  <si>
    <t>Beban Persediaan Bahan Kimia</t>
  </si>
  <si>
    <t>Beban Persediaan Kantong Mayat</t>
  </si>
  <si>
    <t>Beban Persediaan Bahan Peralatan Kerja</t>
  </si>
  <si>
    <t>Beban Persediaan Bahan Perlengkapan /Peralatan Gedung /Kantor</t>
  </si>
  <si>
    <t>Beban Persediaan Bahan Perlengkapan/Peralatan Kesehatan/Kedokteran</t>
  </si>
  <si>
    <t>Beban Persediaan Bahan Laboratorium</t>
  </si>
  <si>
    <t>Beban Persediaan Bahan Bercorak Kesenian Dan Kebudayaan</t>
  </si>
  <si>
    <t>Beban Persediaan Benih/Induk Ikan</t>
  </si>
  <si>
    <t>Beban Persediaan Air Bersih</t>
  </si>
  <si>
    <t>9.1.02.02.01</t>
  </si>
  <si>
    <t>9.1.02.02.02</t>
  </si>
  <si>
    <t>9.1.02.02.03</t>
  </si>
  <si>
    <t>9.1.02.02.04</t>
  </si>
  <si>
    <t>9.1.02.02.05</t>
  </si>
  <si>
    <t>9.1.02.02.06</t>
  </si>
  <si>
    <t>9.1.02.02.07</t>
  </si>
  <si>
    <t>9.1.02.02.08</t>
  </si>
  <si>
    <t>9.1.02.02.09</t>
  </si>
  <si>
    <t>9.1.02.02.10</t>
  </si>
  <si>
    <t>9.1.02.02.12</t>
  </si>
  <si>
    <t>9.1.02.02.13</t>
  </si>
  <si>
    <t>9.1.02.02.14</t>
  </si>
  <si>
    <t>9.1.02.02.16</t>
  </si>
  <si>
    <t>9.1.02.02.17</t>
  </si>
  <si>
    <t>Beban Bahan Penelitian</t>
  </si>
  <si>
    <t xml:space="preserve">Beban Pakaian Kerja </t>
  </si>
  <si>
    <t>Beban Pakaian Kerja Lapangan</t>
  </si>
  <si>
    <t>Beban Pakaian Khusus Dan Hari-Hari Tertentu</t>
  </si>
  <si>
    <t>Beban Pakaian Adat Daerah</t>
  </si>
  <si>
    <t>Beban Pakaian Batik Tradisional</t>
  </si>
  <si>
    <t>Beban Pakaian Olahraga</t>
  </si>
  <si>
    <t>Beban Pakaian Pasien/Pelayan Panti Sosial</t>
  </si>
  <si>
    <t>Beban Pakaian Dinas Dan Atributnya</t>
  </si>
  <si>
    <t>Beban Pakaian Dinas KDH Dan WKDH</t>
  </si>
  <si>
    <t>Beban Pakaian Sipil Harian (PSH)</t>
  </si>
  <si>
    <t>Beban Pakaian Sipil Lengkap (PSL)</t>
  </si>
  <si>
    <t>Beban Pakaian Dinas Harian (PDH)</t>
  </si>
  <si>
    <t>Beban Pakaian Dinas Upacara (PDU)</t>
  </si>
  <si>
    <t>9.1.02.12</t>
  </si>
  <si>
    <t>9.1.02.13</t>
  </si>
  <si>
    <t>9.1.02.14</t>
  </si>
  <si>
    <t>9.1.02.12.01</t>
  </si>
  <si>
    <t>9.1.02.12.02</t>
  </si>
  <si>
    <t>9.1.02.12.03</t>
  </si>
  <si>
    <t>9.1.02.12.04</t>
  </si>
  <si>
    <t>9.1.02.12.05</t>
  </si>
  <si>
    <t>9.1.02.13.01</t>
  </si>
  <si>
    <t>9.1.02.14.02</t>
  </si>
  <si>
    <t>9.1.02.14.03</t>
  </si>
  <si>
    <t>9.1.02.14.04</t>
  </si>
  <si>
    <t>9.1.02.14.05</t>
  </si>
  <si>
    <t xml:space="preserve">Beban Hadiah Barang Atas Prestasi </t>
  </si>
  <si>
    <t>Beban Hadiah Barang Atas Penghargaan</t>
  </si>
  <si>
    <t>9.1.02.29</t>
  </si>
  <si>
    <t>9.1.02.29.01</t>
  </si>
  <si>
    <t>9.1.02.29.02</t>
  </si>
  <si>
    <t>Beban Makanan Dan  Minuman</t>
  </si>
  <si>
    <t>Beban makanan Dan minuman rapat</t>
  </si>
  <si>
    <t>Beban makanan Dan minuman tamu</t>
  </si>
  <si>
    <t>Beban Makanan Dan Minuman Peserta Kegiatan</t>
  </si>
  <si>
    <t>Beban makanan Dan minuman Pasien</t>
  </si>
  <si>
    <t>Beban Makanan Dan Minuman Panti Sosial</t>
  </si>
  <si>
    <t>Beban Makanan Dan Minuman Rumah Tangga KDH/WKDH</t>
  </si>
  <si>
    <t>9.1.02.11</t>
  </si>
  <si>
    <t>9.1.02.11.01</t>
  </si>
  <si>
    <t>9.1.02.11.02</t>
  </si>
  <si>
    <t>9.1.02.11.03</t>
  </si>
  <si>
    <t>9.1.02.11.04</t>
  </si>
  <si>
    <t>9.1.02.11.05</t>
  </si>
  <si>
    <t>9.1.02.11.06</t>
  </si>
  <si>
    <t>Beban Persediaan Bahan Pangan/Makanan Pokok</t>
  </si>
  <si>
    <t>Beban Barang Yang Akan Diserahkan Kepada Masyarakat</t>
  </si>
  <si>
    <t>Beban Barang Yang Akan Diserahkan Kepada Pihak Ketiga</t>
  </si>
  <si>
    <t>9.1.02.20</t>
  </si>
  <si>
    <t>9.1.02.20.01</t>
  </si>
  <si>
    <t>9.1.02.20.02</t>
  </si>
  <si>
    <t>Beban Telepon</t>
  </si>
  <si>
    <t>Beban Air</t>
  </si>
  <si>
    <t>Beban Listrik</t>
  </si>
  <si>
    <t>Beban Jasa Pengumuman Lelang/Pemenang Lelang</t>
  </si>
  <si>
    <t>Beban Surat Kabar/Majalah</t>
  </si>
  <si>
    <t>Beban Paket/Pengiriman</t>
  </si>
  <si>
    <t>Beban Sertifikasi</t>
  </si>
  <si>
    <t>Beban Jasa Transaksi Keuangan</t>
  </si>
  <si>
    <t>Beban Jasa Administrasi Pungutan Pajak Bahan Bakar Kendaraan Bermotor</t>
  </si>
  <si>
    <t>Beban Jasa Tol/Parkir</t>
  </si>
  <si>
    <t>Beban Iuran/PBB/Pasport/Fiskal</t>
  </si>
  <si>
    <t>Beban Pemakaman/Pemulangan/Pengiriman Pasien, Orang Terlantar, Penyandang Masalah Sosial</t>
  </si>
  <si>
    <t>Beban Jasa Perawatan/Pengobatan</t>
  </si>
  <si>
    <t>Beban Jasa Publikasi</t>
  </si>
  <si>
    <t>Beban Jasa Pelayanan Film Badge</t>
  </si>
  <si>
    <t>Beban Pengelolaan Sampah</t>
  </si>
  <si>
    <t>Beban Jasa Pemeriksaan Laboratorium</t>
  </si>
  <si>
    <t>Beban Jasa Pengajar/Instruktur/Narasumber/Tenaga Ahli</t>
  </si>
  <si>
    <t>Beban Jasa Pengawalan</t>
  </si>
  <si>
    <t>Beban Jasa Pelayanan Pasien</t>
  </si>
  <si>
    <t>Beban Jasa Keamanan</t>
  </si>
  <si>
    <t>Beban Langganan TV Berbayar</t>
  </si>
  <si>
    <t>Beban Jasa Retribusi/Tiket Masuk</t>
  </si>
  <si>
    <t>Beban Jasa Penyelenggaraan Pendidikan Formal</t>
  </si>
  <si>
    <t>Beban Jasa Medical Check Up KDH/WKDH dan DPRD</t>
  </si>
  <si>
    <t>Beban Jasa Kebersihan</t>
  </si>
  <si>
    <t>Beban Jasa Pengemudi</t>
  </si>
  <si>
    <t>Beban Jasa Tenaga Teknis</t>
  </si>
  <si>
    <t xml:space="preserve">Beban Jasa Pendidikan Non Formal </t>
  </si>
  <si>
    <t xml:space="preserve">Beban Perkara Hukum </t>
  </si>
  <si>
    <t>Beban Jasa Kantor</t>
  </si>
  <si>
    <t>9.1.02.03</t>
  </si>
  <si>
    <t>9.1.02.03.01</t>
  </si>
  <si>
    <t>9.1.02.03.02</t>
  </si>
  <si>
    <t>9.1.02.03.03</t>
  </si>
  <si>
    <t>9.1.02.03.04</t>
  </si>
  <si>
    <t>9.1.02.03.05</t>
  </si>
  <si>
    <t>9.1.02.03.06</t>
  </si>
  <si>
    <t>9.1.02.03.07</t>
  </si>
  <si>
    <t>9.1.02.03.08</t>
  </si>
  <si>
    <t>9.1.02.03.09</t>
  </si>
  <si>
    <t>9.1.02.03.10</t>
  </si>
  <si>
    <t>9.1.02.03.11</t>
  </si>
  <si>
    <t>9.1.02.03.12</t>
  </si>
  <si>
    <t>9.1.02.03.13</t>
  </si>
  <si>
    <t>9.1.02.03.14</t>
  </si>
  <si>
    <t>9.1.02.03.15</t>
  </si>
  <si>
    <t>9.1.02.03.16</t>
  </si>
  <si>
    <t>9.1.02.03.17</t>
  </si>
  <si>
    <t>9.1.02.03.18</t>
  </si>
  <si>
    <t>9.1.02.03.19</t>
  </si>
  <si>
    <t>9.1.02.03.20</t>
  </si>
  <si>
    <t>9.1.02.03.21</t>
  </si>
  <si>
    <t>9.1.02.03.22</t>
  </si>
  <si>
    <t>9.1.02.03.23</t>
  </si>
  <si>
    <t>9.1.02.03.24</t>
  </si>
  <si>
    <t>9.1.02.03.25</t>
  </si>
  <si>
    <t>9.1.02.03.27</t>
  </si>
  <si>
    <t>9.1.02.03.28</t>
  </si>
  <si>
    <t>9.1.02.03.30</t>
  </si>
  <si>
    <t>9.1.02.03.31</t>
  </si>
  <si>
    <t>9.1.02.03.33</t>
  </si>
  <si>
    <t>9.1.02.03.34</t>
  </si>
  <si>
    <t>Beban Kawat/Faksimili/Internet/Intranet/TV Kabel/TV Satelit</t>
  </si>
  <si>
    <t>Beban Premi Asuransi Barang Milik Daerah</t>
  </si>
  <si>
    <t>Beban Premi Asuransi Kesehatan Non PNS</t>
  </si>
  <si>
    <t>Beban Premi Asuransi Ketenagakerjaan Non PNS</t>
  </si>
  <si>
    <t>9.1.02.04</t>
  </si>
  <si>
    <t>9.1.02.05</t>
  </si>
  <si>
    <t>9.1.02.04.02</t>
  </si>
  <si>
    <t>9.1.02.04.04</t>
  </si>
  <si>
    <t>9.1.02.04.05</t>
  </si>
  <si>
    <t>Beban Sewa Gedung/ Kantor/Tempat</t>
  </si>
  <si>
    <t>Beban Sewa Ruang Rapat/Pertemuan</t>
  </si>
  <si>
    <t>Beban Sewa Tempat Parkir/Uang Tambat/Hanggar Sarana Mobilitas</t>
  </si>
  <si>
    <t>Beban Sewa Kamar/Akomodasi</t>
  </si>
  <si>
    <t>Beban Sewa Hotel</t>
  </si>
  <si>
    <t>9.1.02.07</t>
  </si>
  <si>
    <t>9.1.02.08</t>
  </si>
  <si>
    <t>9.1.02.07.02</t>
  </si>
  <si>
    <t>9.1.02.07.03</t>
  </si>
  <si>
    <t>9.1.02.07.04</t>
  </si>
  <si>
    <t>9.1.02.07.06</t>
  </si>
  <si>
    <t>9.1.02.07.07</t>
  </si>
  <si>
    <t>Beban Sewa Sarana Mobilitas</t>
  </si>
  <si>
    <t>Beban Sewa Sarana Mobilitas Darat</t>
  </si>
  <si>
    <t>Beban Sewa Sarana Mobilitas Air</t>
  </si>
  <si>
    <t>9.1.02.08.01</t>
  </si>
  <si>
    <t>9.1.02.08.02</t>
  </si>
  <si>
    <t>Beban Sewa Eskavator</t>
  </si>
  <si>
    <t>Beban Sewa Buldoser</t>
  </si>
  <si>
    <t>9.1.02.09</t>
  </si>
  <si>
    <t>9.1.02.09.01</t>
  </si>
  <si>
    <t>9.1.02.09.02</t>
  </si>
  <si>
    <t>Beban Sewa Perlengkapan Dan Peralatan Kantor</t>
  </si>
  <si>
    <t>Beban Sewa Meja Kursi</t>
  </si>
  <si>
    <t>Beban Sewa Komputer Dan Printer</t>
  </si>
  <si>
    <t>Beban Sewa Proyektor</t>
  </si>
  <si>
    <t>Beban Sewa Generator</t>
  </si>
  <si>
    <t>Beban Sewa Tenda</t>
  </si>
  <si>
    <t>Beban Sewa Pakaian Adat/Tradisional</t>
  </si>
  <si>
    <t>Beban Sewa Partisi</t>
  </si>
  <si>
    <t>Beban Sewa Peralatan Elektronik</t>
  </si>
  <si>
    <t>Beban Sewa Peralatan Pecah Belah</t>
  </si>
  <si>
    <t>Beban Sewa Tanaman</t>
  </si>
  <si>
    <t>Beban Sewa Peralatan Praktek</t>
  </si>
  <si>
    <t>Beban Sewa Po Box</t>
  </si>
  <si>
    <t>Beban Sewa Alat-Alat Kesenian</t>
  </si>
  <si>
    <t>9.1.02.10</t>
  </si>
  <si>
    <t>9.1.02.10.01</t>
  </si>
  <si>
    <t>9.1.02.10.02</t>
  </si>
  <si>
    <t>9.1.02.10.03</t>
  </si>
  <si>
    <t>9.1.02.10.04</t>
  </si>
  <si>
    <t>9.1.02.10.05</t>
  </si>
  <si>
    <t>9.1.02.10.06</t>
  </si>
  <si>
    <t>9.1.02.10.07</t>
  </si>
  <si>
    <t>9.1.02.10.08</t>
  </si>
  <si>
    <t>9.1.02.10.09</t>
  </si>
  <si>
    <t>9.1.02.10.10</t>
  </si>
  <si>
    <t>9.1.02.10.11</t>
  </si>
  <si>
    <t>9.1.02.10.12</t>
  </si>
  <si>
    <t>9.1.02.10.13</t>
  </si>
  <si>
    <t>Beban Jasa Konsultansi</t>
  </si>
  <si>
    <t>Beban Jasa Konsultansi Penelitian</t>
  </si>
  <si>
    <t>Beban Jasa Konsultansi Perencanaan</t>
  </si>
  <si>
    <t>Beban Jasa Konsultansi Pengawasan</t>
  </si>
  <si>
    <t>Beban Jasa Konsultasi Konstruksi</t>
  </si>
  <si>
    <t>Beban Jasa Konsultasi Non Konstruksi</t>
  </si>
  <si>
    <t>Beban Jasa Konsultasi Pengkajian Penelitian</t>
  </si>
  <si>
    <t>9.1.02.19</t>
  </si>
  <si>
    <t>9.1.02.19.01</t>
  </si>
  <si>
    <t>9.1.02.19.02</t>
  </si>
  <si>
    <t>9.1.02.19.03</t>
  </si>
  <si>
    <t>9.1.02.19.04</t>
  </si>
  <si>
    <t>9.1.02.19.05</t>
  </si>
  <si>
    <t>9.1.02.19.09</t>
  </si>
  <si>
    <t xml:space="preserve">Beban Jasa Service </t>
  </si>
  <si>
    <t>Beban Penggantian Suku Cadang</t>
  </si>
  <si>
    <t>Beban Bahan Bakar Minyak/Gas dan pelumas</t>
  </si>
  <si>
    <t>Beban Jasa KIR</t>
  </si>
  <si>
    <t>Beban Pajak Kendaraan Bermotor</t>
  </si>
  <si>
    <t>Beban Surat Tanda Nomor Kendaraan</t>
  </si>
  <si>
    <t>9.1.02.06</t>
  </si>
  <si>
    <t>9.1.02.05.01</t>
  </si>
  <si>
    <t>9.1.02.05.02</t>
  </si>
  <si>
    <t>9.1.02.05.03</t>
  </si>
  <si>
    <t>9.1.02.05.04</t>
  </si>
  <si>
    <t>9.1.02.05.05</t>
  </si>
  <si>
    <t>9.1.02.05.07</t>
  </si>
  <si>
    <t>Beban Pemeliharaan Tanah</t>
  </si>
  <si>
    <t>Beban Pemeliharan Peralatan Dan Mesin</t>
  </si>
  <si>
    <t>Beban Pemeliharan Gedung Dan Bangunan</t>
  </si>
  <si>
    <t>Beban Pemeliharan Aset Tetap Lainnya</t>
  </si>
  <si>
    <t>9.1.02.18</t>
  </si>
  <si>
    <t>9.1.02.18.01</t>
  </si>
  <si>
    <t>9.1.02.18.02</t>
  </si>
  <si>
    <t>9.1.02.18.03</t>
  </si>
  <si>
    <t>9.1.02.18.04</t>
  </si>
  <si>
    <t>9.1.02.18.05</t>
  </si>
  <si>
    <t xml:space="preserve">Beban Pemeliharan Jalan, Jembatan, Irigasi, Dan Jaringan </t>
  </si>
  <si>
    <t>Beban Perjalanan Dinas Dalam Daerah</t>
  </si>
  <si>
    <t>Beban Perjalanan Dinas Luar Daerah</t>
  </si>
  <si>
    <t>Beban Perjalanan Dinas Luar Negeri</t>
  </si>
  <si>
    <t>9.1.02.15</t>
  </si>
  <si>
    <t>9.1.02.15.01</t>
  </si>
  <si>
    <t>9.1.02.15.02</t>
  </si>
  <si>
    <t>9.1.02.15.03</t>
  </si>
  <si>
    <t>Beban Cetak Dan Penggandaan</t>
  </si>
  <si>
    <t>Beban Cetak</t>
  </si>
  <si>
    <t>Beban Penggandaan</t>
  </si>
  <si>
    <t>Beban Beasiswa Tugas Belajar S2</t>
  </si>
  <si>
    <t>Beban Beasiswa Tugas Belajar S3</t>
  </si>
  <si>
    <t>9.1.02.22</t>
  </si>
  <si>
    <t>Beban Kursus, Pelatihan, Sosialisasi Dan Bimbingan Teknis Pns</t>
  </si>
  <si>
    <t>Beban Kursus-Kursus Singkat/ Pelatihan</t>
  </si>
  <si>
    <t>Beban Sosialisasi</t>
  </si>
  <si>
    <t xml:space="preserve">Beban Bimbingan Teknis </t>
  </si>
  <si>
    <t>9.1.02.23</t>
  </si>
  <si>
    <t>9.1.02.22.03</t>
  </si>
  <si>
    <t>9.1.02.22.04</t>
  </si>
  <si>
    <t xml:space="preserve">Beban Hadiah Uang Atas Prestasi </t>
  </si>
  <si>
    <t>Beban Hadiah Uang Atas Penghargaan</t>
  </si>
  <si>
    <t>9.1.02.28</t>
  </si>
  <si>
    <t>9.1.02.06.01</t>
  </si>
  <si>
    <t>9.1.02.06.02</t>
  </si>
  <si>
    <t>9.1.02.23.01</t>
  </si>
  <si>
    <t>9.1.02.23.02</t>
  </si>
  <si>
    <t>9.1.02.23.03</t>
  </si>
  <si>
    <t>9.1.02.28.01</t>
  </si>
  <si>
    <t>9.1.02.28.02</t>
  </si>
  <si>
    <t>Beban Bantuan Sosial Barang yang akan Diserahkan Kepada Pihak Ketiga/Masyarakat</t>
  </si>
  <si>
    <t>9.1.02.31</t>
  </si>
  <si>
    <t>9.1.02.31.01</t>
  </si>
  <si>
    <t xml:space="preserve">Beban Barang dan Jasa </t>
  </si>
  <si>
    <t>Beban Hibah Barang Untuk Diserahkan Kepada Masyarakat/Pihak Ketiga</t>
  </si>
  <si>
    <t>Beban Hibah Barang Perlengkapan/Peralatan/Mesin Yang Akan Diserahkan Kepada Pihak Ketiga/Masyarakat</t>
  </si>
  <si>
    <t>Beban Hibah Barang Perlengkapan/Peralatan Peternakan/Perikanan Yang Akan Diserahkan Kepada Pihak Ketiga/Masyarakat</t>
  </si>
  <si>
    <t>Beban Hibah Barang Perlengkapan/Peralatan Pertanian/Perkebunan Yang Akan Diserahkan Kepada Pihak Ketiga/Masyarakat</t>
  </si>
  <si>
    <t>Beban Hibah Barang Perlengkapan/Peralatan Praktek Kerja Yang Akan Diserahkan Kepada Pihak Ketiga/Masyarakat</t>
  </si>
  <si>
    <t>Beban Hibah Barang Bahan/Material Bangunan Yang Akan Diserahkan Kepada Pihak Ketiga/Masyarakat</t>
  </si>
  <si>
    <t>Beban Hibah Barang Konstruksi Yang Akan Diserahkan Kepada Pihak Ketiga/Masyarakat</t>
  </si>
  <si>
    <t>Beban Hibah Barang Ternak/Bibit Tanaman/Benih Yang Akan Diserahkan Kepada Pihak Ketiga/Masyarakat</t>
  </si>
  <si>
    <t>9.1.02.30</t>
  </si>
  <si>
    <t>9.1.02.30.01</t>
  </si>
  <si>
    <t>9.1.02.30.03</t>
  </si>
  <si>
    <t>9.1.02.30.04</t>
  </si>
  <si>
    <t>9.1.02.30.05</t>
  </si>
  <si>
    <t>9.1.02.30.07</t>
  </si>
  <si>
    <t>9.1.02.30.08</t>
  </si>
  <si>
    <t>9.1.02.30.11</t>
  </si>
  <si>
    <t>Beban Pengadaan Jasa Lainnya</t>
  </si>
  <si>
    <t>9.1.02.33</t>
  </si>
  <si>
    <t>9.1.02.33.01</t>
  </si>
  <si>
    <t xml:space="preserve">Gaji Pokok PNS/ Uang Representasi  </t>
  </si>
  <si>
    <t xml:space="preserve">Tunjangan Keluarga   </t>
  </si>
  <si>
    <t xml:space="preserve">Tunjangan Jabatan  </t>
  </si>
  <si>
    <t xml:space="preserve">Tunjangan Fungsional  </t>
  </si>
  <si>
    <t xml:space="preserve">Tunjangan Fungsional Umum </t>
  </si>
  <si>
    <t xml:space="preserve">Tunjangan Beras  </t>
  </si>
  <si>
    <t xml:space="preserve">Tunjangan PPh/Tunjangan Khusus   </t>
  </si>
  <si>
    <t xml:space="preserve">Pembulatan Gaji  </t>
  </si>
  <si>
    <t xml:space="preserve">Uang Paket  </t>
  </si>
  <si>
    <t xml:space="preserve">Tunjangan Badan Musyawarah  </t>
  </si>
  <si>
    <t xml:space="preserve">Tunjangan Komisi  </t>
  </si>
  <si>
    <t xml:space="preserve">Tunjangan Badan Anggaran  </t>
  </si>
  <si>
    <t xml:space="preserve">Tunjangan Badan Kehormatan  </t>
  </si>
  <si>
    <t xml:space="preserve">Tunjangan Alat Kelengkapan Lainnya  </t>
  </si>
  <si>
    <t xml:space="preserve">Tunjangan Perumahan  </t>
  </si>
  <si>
    <t xml:space="preserve">Uang Jasa Pengabdian  </t>
  </si>
  <si>
    <t>Dana Operasional Pimpinan DPRD</t>
  </si>
  <si>
    <t>9.1.01.01.01</t>
  </si>
  <si>
    <t>9.1.01.01.02</t>
  </si>
  <si>
    <t>9.1.01.01.03</t>
  </si>
  <si>
    <t>9.1.01.01.04</t>
  </si>
  <si>
    <t>9.1.01.01.05</t>
  </si>
  <si>
    <t>9.1.01.01.06</t>
  </si>
  <si>
    <t>9.1.01.01.07</t>
  </si>
  <si>
    <t>9.1.01.01.08</t>
  </si>
  <si>
    <t>9.1.01.01.10</t>
  </si>
  <si>
    <t>9.1.01.01.11</t>
  </si>
  <si>
    <t>9.1.01.01.12</t>
  </si>
  <si>
    <t>9.1.01.01.13</t>
  </si>
  <si>
    <t>9.1.01.01.14</t>
  </si>
  <si>
    <t>9.1.01.01.15</t>
  </si>
  <si>
    <t>9.1.01.01.16</t>
  </si>
  <si>
    <t>9.1.01.01.17</t>
  </si>
  <si>
    <t>9.1.01.01.18</t>
  </si>
  <si>
    <t>9.1.01.01.19</t>
  </si>
  <si>
    <t>9.1.01.01.20</t>
  </si>
  <si>
    <t>9.1.01.01.21</t>
  </si>
  <si>
    <t>9.1.01.01.22</t>
  </si>
  <si>
    <t>IURAN JAMINAN KECELAKAAN KERJA</t>
  </si>
  <si>
    <t xml:space="preserve">IURAN JAMINAN KEMATIAN </t>
  </si>
  <si>
    <t>DI LRA E-PENATU DIPISAH DI 64 DIGABUNGKAN KE IURAN JAMINAN KECELAKAAN KERJA/KEMATIAN</t>
  </si>
  <si>
    <t xml:space="preserve">Tambahan Penghasilan Berdasarkan Beban Kerja   </t>
  </si>
  <si>
    <t xml:space="preserve">Tambahan Penghasilan Berdasarkan Tempat Bertugas  </t>
  </si>
  <si>
    <t xml:space="preserve">Tambahan Penghasilan Berdasarkan Kondisi Kerja  </t>
  </si>
  <si>
    <t xml:space="preserve">Tunjangan Komunikasi Intensif Pimpinan dan Anggota DPRD  </t>
  </si>
  <si>
    <t xml:space="preserve">Penunjang Operasional KDH/WKDH  </t>
  </si>
  <si>
    <t>Beban Insentif Pemungutan Pajak Daerah</t>
  </si>
  <si>
    <t>9.1.01.05.01</t>
  </si>
  <si>
    <t>9.1.01.03.01</t>
  </si>
  <si>
    <t>9.1.01.03.02</t>
  </si>
  <si>
    <t>9.1.01.02.01</t>
  </si>
  <si>
    <t>9.1.01.02.02</t>
  </si>
  <si>
    <t>9.1.01.02.03</t>
  </si>
  <si>
    <t>Upah Tenaga kerja</t>
  </si>
  <si>
    <t>Uang harian Peserta kegiatan</t>
  </si>
  <si>
    <t>Uang Pekerja Seni</t>
  </si>
  <si>
    <t>Honorarium Tim Pengadaan Barang dan Jasa</t>
  </si>
  <si>
    <t>9.1.01.08.01</t>
  </si>
  <si>
    <t>9.1.01.08.02</t>
  </si>
  <si>
    <t>9.1.01.08.03</t>
  </si>
  <si>
    <t>9.1.01.08.04</t>
  </si>
  <si>
    <t>9.1.01.08.05</t>
  </si>
  <si>
    <t>9.1.01.09.01</t>
  </si>
  <si>
    <t>9.1.01.09.02</t>
  </si>
  <si>
    <t>9.1.01.09.03</t>
  </si>
  <si>
    <t>9.1.01.09.04</t>
  </si>
  <si>
    <t>9.1.01.09.05</t>
  </si>
  <si>
    <t>9.1.01.09.06</t>
  </si>
  <si>
    <t>9.1.01.09.07</t>
  </si>
  <si>
    <t>9.1.01.09.08</t>
  </si>
  <si>
    <t>9.1.01.09.09</t>
  </si>
  <si>
    <t>9.1.01.10.01</t>
  </si>
  <si>
    <t>Beban Pegawai BOS</t>
  </si>
  <si>
    <t>9.1.01.11</t>
  </si>
  <si>
    <t>9.1.01.11.01</t>
  </si>
  <si>
    <t>9.1.05.01.01</t>
  </si>
  <si>
    <t>9.1.05.04.01</t>
  </si>
  <si>
    <t>9.1.05.07</t>
  </si>
  <si>
    <t>9.1.05.07.01</t>
  </si>
  <si>
    <t>9.1.05.07.02</t>
  </si>
  <si>
    <t>9.1.05.07.03</t>
  </si>
  <si>
    <t>9.1.05.07.04</t>
  </si>
  <si>
    <t>9.1.05.07.05</t>
  </si>
  <si>
    <t>9.1.05.07.06</t>
  </si>
  <si>
    <t>9.1.05.07.07</t>
  </si>
  <si>
    <t>9.1.05.07.08</t>
  </si>
  <si>
    <t>9.1.05.07.09</t>
  </si>
  <si>
    <t>9.1.05.07.10</t>
  </si>
  <si>
    <t>9.1.05.07.11</t>
  </si>
  <si>
    <t>9.1.05.07.12</t>
  </si>
  <si>
    <t>9.1.05.07.13</t>
  </si>
  <si>
    <t>9.1.05.07.14</t>
  </si>
  <si>
    <t>9.1.05.07.15</t>
  </si>
  <si>
    <t>9.1.05.07.16</t>
  </si>
  <si>
    <t>9.1.05.07.17</t>
  </si>
  <si>
    <t>9.1.05.07.18</t>
  </si>
  <si>
    <t>9.1.05.07.19</t>
  </si>
  <si>
    <t>9.1.05.07.20</t>
  </si>
  <si>
    <t>9.1.05.07.21</t>
  </si>
  <si>
    <t>9.1.05.07.22</t>
  </si>
  <si>
    <t>9.1.05.07.23</t>
  </si>
  <si>
    <t>9.1.05.07.24</t>
  </si>
  <si>
    <t>9.1.05.07.25</t>
  </si>
  <si>
    <t>9.1.05.07.26</t>
  </si>
  <si>
    <t>9.1.05.07.27</t>
  </si>
  <si>
    <t>9.1.05.07.28</t>
  </si>
  <si>
    <t>9.1.05.07.29</t>
  </si>
  <si>
    <t>9.1.05.07.30</t>
  </si>
  <si>
    <t>9.1.05.07.31</t>
  </si>
  <si>
    <t>9.1.05.07.32</t>
  </si>
  <si>
    <t>9.1.05.07.33</t>
  </si>
  <si>
    <t>9.1.05.07.34</t>
  </si>
  <si>
    <t>9.1.05.07.35</t>
  </si>
  <si>
    <t>9.1.06.01.01</t>
  </si>
  <si>
    <t>Beban Penyusutan Alat Besar</t>
  </si>
  <si>
    <t>Beban Penyusutan Alat Angkutan</t>
  </si>
  <si>
    <t>Beban Penyusutan Alat Bengkel dan Ukur</t>
  </si>
  <si>
    <t>Beban Penyusutan Alat Pertanian</t>
  </si>
  <si>
    <t>Beban Penyusutan Alat Kantor dan Rumah Tangga</t>
  </si>
  <si>
    <t>Beban Penyusutan Alat Studio, Komunikasi dan Pemancar</t>
  </si>
  <si>
    <t>Beban Penyusutan Alat Kedokteran dan Kesehatan</t>
  </si>
  <si>
    <t>Beban Penyusutan Alat Laboratorium</t>
  </si>
  <si>
    <t>Beban Penyusutan Alat Persenjataan</t>
  </si>
  <si>
    <t>Beban Penyusutan Alat Komputer</t>
  </si>
  <si>
    <t>Beban Penyusutan Alat Eksplorasi</t>
  </si>
  <si>
    <t>Beban Penyusutan Alat Pengeboran</t>
  </si>
  <si>
    <t>Beban Penyusutan Alat Produksi, Pengolahn dan Pemurnian</t>
  </si>
  <si>
    <t>Beban Penyusutan Alat Bantu Eksplorasi</t>
  </si>
  <si>
    <t>Beban Penyusutan Alat Keselamatan Kerja</t>
  </si>
  <si>
    <t>Beban Penyusutan Alat Peraga</t>
  </si>
  <si>
    <t>Beban Penyusutan Peralatan Proses/Produksi</t>
  </si>
  <si>
    <t>Beban Penyusutan Rambu-Rambu</t>
  </si>
  <si>
    <t>Beban Penyusutan Peralatan Olahraga</t>
  </si>
  <si>
    <t>9.1.07.01.01</t>
  </si>
  <si>
    <t>9.1.07.01.02</t>
  </si>
  <si>
    <t>9.1.07.01.03</t>
  </si>
  <si>
    <t>9.1.07.01.04</t>
  </si>
  <si>
    <t>9.1.07.01.05</t>
  </si>
  <si>
    <t>9.1.07.01.06</t>
  </si>
  <si>
    <t>9.1.07.01.07</t>
  </si>
  <si>
    <t>9.1.07.01.08</t>
  </si>
  <si>
    <t>9.1.07.01.09</t>
  </si>
  <si>
    <t>9.1.07.01.10</t>
  </si>
  <si>
    <t>9.1.07.01.11</t>
  </si>
  <si>
    <t>9.1.07.01.12</t>
  </si>
  <si>
    <t>9.1.07.01.13</t>
  </si>
  <si>
    <t>9.1.07.01.14</t>
  </si>
  <si>
    <t>9.1.07.01.15</t>
  </si>
  <si>
    <t>9.1.07.01.16</t>
  </si>
  <si>
    <t>9.1.07.01.17</t>
  </si>
  <si>
    <t>9.1.07.01.18</t>
  </si>
  <si>
    <t>9.1.07.01.19</t>
  </si>
  <si>
    <t xml:space="preserve">Beban Penyusutan Bangunan Gedung </t>
  </si>
  <si>
    <t>Beban Penyusutan Bangunan Monumen</t>
  </si>
  <si>
    <t>Beban Penyusutan Bangunan Menara</t>
  </si>
  <si>
    <t>Beban Penyusutan Bangunan Tugu Titik Kontrol/Pasti</t>
  </si>
  <si>
    <t>9.1.07.02.01</t>
  </si>
  <si>
    <t>9.1.07.02.02</t>
  </si>
  <si>
    <t>9.1.07.02.03</t>
  </si>
  <si>
    <t>9.1.07.02.04</t>
  </si>
  <si>
    <t>Beban Penyusutan Jalan dan Jembatan</t>
  </si>
  <si>
    <t>Beban Penyusutan Bangunan Air</t>
  </si>
  <si>
    <t>Beban Penyusutan Instalasi</t>
  </si>
  <si>
    <t>Beban Penyusutan Jaringan</t>
  </si>
  <si>
    <t>9.1.07.03.01</t>
  </si>
  <si>
    <t>9.1.07.03.02</t>
  </si>
  <si>
    <t>9.1.07.03.03</t>
  </si>
  <si>
    <t>9.1.07.03.04</t>
  </si>
  <si>
    <t>9.1.07.04.01</t>
  </si>
  <si>
    <t xml:space="preserve">Beban Amortisasi Aset Tak Berwujud Lainnya </t>
  </si>
  <si>
    <t>9.1.07.05.05</t>
  </si>
  <si>
    <t>9.1.07.06.01</t>
  </si>
  <si>
    <t>Beban Penyisihan Piutang Pajak</t>
  </si>
  <si>
    <t>Beban Penyisihan Piutang Retribusi</t>
  </si>
  <si>
    <t>Beban Penyisihan Piutang Lain-Lain Pad Yang Sah</t>
  </si>
  <si>
    <t>9.1.08.01.01</t>
  </si>
  <si>
    <t>9.1.08.01.02</t>
  </si>
  <si>
    <t>9.1.08.01.03</t>
  </si>
  <si>
    <t>9.1.09.02.01</t>
  </si>
  <si>
    <t>Beban Hibah Dana BOS Kepada Kabupaten Semarang</t>
  </si>
  <si>
    <t>Beban Hibah Dana BOS Kepada Kabupaten Kendal</t>
  </si>
  <si>
    <t>Beban Hibah Dana BOS Kepada Kabupaten Demak</t>
  </si>
  <si>
    <t>Beban Hibah Dana BOS Kepada Kabupaten Grobogan</t>
  </si>
  <si>
    <t>Beban Hibah Dana BOS Kepada Kabupaten Pati</t>
  </si>
  <si>
    <t>Beban Hibah Dana BOS Kepada Kabupaten Kudus</t>
  </si>
  <si>
    <t>Beban Hibah Dana BOS Kepada Kabupaten Jepara</t>
  </si>
  <si>
    <t>Beban Hibah Dana BOS Kepada Kabupaten Rembang</t>
  </si>
  <si>
    <t>Beban Hibah Dana BOS Kepada Kabupaten Blora</t>
  </si>
  <si>
    <t>Beban Hibah Dana BOS Kepada Kabupaten Pekalongan</t>
  </si>
  <si>
    <t>Beban Hibah Dana BOS Kepada Kabupaten Batang</t>
  </si>
  <si>
    <t>Beban Hibah Dana BOS Kepada Kabupaten Pemalang</t>
  </si>
  <si>
    <t>Beban Hibah Dana BOS Kepada Kabupaten Tegal</t>
  </si>
  <si>
    <t>Beban Hibah Dana BOS Kepada Kabupaten Brebes</t>
  </si>
  <si>
    <t>Beban Hibah Dana BOS Kepada Kabupaten Banyumas</t>
  </si>
  <si>
    <t>Beban Hibah Dana BOS Kepada Kabupaten Cilacap</t>
  </si>
  <si>
    <t>Beban Hibah Dana BOS Kepada Kabupaten Purbalingga</t>
  </si>
  <si>
    <t>Beban Hibah Dana BOS Kepada Kabupaten Banjarnegara</t>
  </si>
  <si>
    <t>Beban Hibah Dana BOS Kepada Kabupaten Magelang</t>
  </si>
  <si>
    <t>Beban Hibah Dana BOS Kepada Kabupaten Temanggung</t>
  </si>
  <si>
    <t>Beban Hibah Dana BOS Kepada Kabupaten Wonosobo</t>
  </si>
  <si>
    <t>Beban Hibah Dana BOS Kepada Kabupaten Purworejo</t>
  </si>
  <si>
    <t>Beban Hibah Dana BOS Kepada Kabupaten Kebumen</t>
  </si>
  <si>
    <t>Beban Hibah Dana BOS Kepada Kabupaten Klaten</t>
  </si>
  <si>
    <t>Beban Hibah Dana BOS Kepada Kabupaten Boyolali</t>
  </si>
  <si>
    <t>Beban Hibah Dana BOS Kepada Kabupaten Sragen</t>
  </si>
  <si>
    <t>Beban Hibah Dana BOS Kepada Kabupaten Sukoharjo</t>
  </si>
  <si>
    <t>Beban Hibah Dana BOS Kepada Kabupaten Karanganyar</t>
  </si>
  <si>
    <t>Beban Hibah Dana BOS Kepada Kabupaten Wonogiri</t>
  </si>
  <si>
    <t>Beban Hibah Dana BOS Kepada Kota Semarang</t>
  </si>
  <si>
    <t>Beban Hibah Dana BOS Kepada Kota Pekalongan</t>
  </si>
  <si>
    <t>Beban Hibah Dana BOS Kepada Kota Surakarta</t>
  </si>
  <si>
    <t>Beban Hibah Dana BOS Kepada Kota Salatiga</t>
  </si>
  <si>
    <t>Beban Hibah Dana BOS Kepada Kota Tegal</t>
  </si>
  <si>
    <t>Beban Hibah Dana BOS Kepada Kota Magelang</t>
  </si>
  <si>
    <t>9.1.04.01,01</t>
  </si>
  <si>
    <t>9.1.04.01,02</t>
  </si>
  <si>
    <t>9.1.04.01,03</t>
  </si>
  <si>
    <t>9.1.04.01,04</t>
  </si>
  <si>
    <t>9.1.04.01,05</t>
  </si>
  <si>
    <t>9.1.04.01,06</t>
  </si>
  <si>
    <t>9.1.04.01,07</t>
  </si>
  <si>
    <t>9.1.04.01,08</t>
  </si>
  <si>
    <t>9.1.04.01,09</t>
  </si>
  <si>
    <t>9.1.04.01,10</t>
  </si>
  <si>
    <t>9.1.04.01,11</t>
  </si>
  <si>
    <t>9.1.04.01,12</t>
  </si>
  <si>
    <t>9.1.04.01,13</t>
  </si>
  <si>
    <t>9.1.04.01,14</t>
  </si>
  <si>
    <t>9.1.04.01,15</t>
  </si>
  <si>
    <t>9.1.04.01,16</t>
  </si>
  <si>
    <t>9.1.04.01,17</t>
  </si>
  <si>
    <t>9.1.04.01,18</t>
  </si>
  <si>
    <t>9.1.04.01,19</t>
  </si>
  <si>
    <t>9.1.04.01,20</t>
  </si>
  <si>
    <t>9.1.04.01,21</t>
  </si>
  <si>
    <t>9.1.04.01,22</t>
  </si>
  <si>
    <t>9.1.04.01,23</t>
  </si>
  <si>
    <t>9.1.04.01,24</t>
  </si>
  <si>
    <t>9.1.04.01,25</t>
  </si>
  <si>
    <t>9.1.04.01,26</t>
  </si>
  <si>
    <t>9.1.04.01,27</t>
  </si>
  <si>
    <t>9.1.04.01,28</t>
  </si>
  <si>
    <t>9.1.04.01,29</t>
  </si>
  <si>
    <t>9.1.03.01,01</t>
  </si>
  <si>
    <t>9.1.03.01,02</t>
  </si>
  <si>
    <t>9.1.03.01,03</t>
  </si>
  <si>
    <t>9.1.03.01,04</t>
  </si>
  <si>
    <t>9.1.03.01,05</t>
  </si>
  <si>
    <t>9.1.03.01,06</t>
  </si>
  <si>
    <t>9.1.03.01,07</t>
  </si>
  <si>
    <t>9.1.03.01,08</t>
  </si>
  <si>
    <t>9.1.03.01,09</t>
  </si>
  <si>
    <t>9.1.03.01,10</t>
  </si>
  <si>
    <t>9.1.03.01,11</t>
  </si>
  <si>
    <t>9.1.03.01,12</t>
  </si>
  <si>
    <t>9.1.03.01,13</t>
  </si>
  <si>
    <t>9.1.03.01,14</t>
  </si>
  <si>
    <t>9.1.03.01,15</t>
  </si>
  <si>
    <t>9.1.03.01,16</t>
  </si>
  <si>
    <t>9.1.03.01,17</t>
  </si>
  <si>
    <t>9.1.03.01,18</t>
  </si>
  <si>
    <t>9.1.03.01,19</t>
  </si>
  <si>
    <t>9.1.03.01,20</t>
  </si>
  <si>
    <t>9.1.03.01,21</t>
  </si>
  <si>
    <t>9.1.03.01,22</t>
  </si>
  <si>
    <t>9.1.03.01,23</t>
  </si>
  <si>
    <t>9.1.03.01,24</t>
  </si>
  <si>
    <t>9.1.03.01,25</t>
  </si>
  <si>
    <t>9.1.03.01,26</t>
  </si>
  <si>
    <t>9.1.03.01,27</t>
  </si>
  <si>
    <t>9.1.03.01,28</t>
  </si>
  <si>
    <t>9.1.03.01,29</t>
  </si>
  <si>
    <t>9.1.03.01,30</t>
  </si>
  <si>
    <t>9.1.03.01,31</t>
  </si>
  <si>
    <t>9.1.03.01,32</t>
  </si>
  <si>
    <t>9.1.03.01,33</t>
  </si>
  <si>
    <t>9.1.03.01,34</t>
  </si>
  <si>
    <t>9.1.03.01,35</t>
  </si>
  <si>
    <t>9.1.01.01.09</t>
  </si>
  <si>
    <t>9.1.01.01.23</t>
  </si>
  <si>
    <t>9.1.01.01.24</t>
  </si>
  <si>
    <t>9.1.01.01.25</t>
  </si>
  <si>
    <t>9.1.01.01.26</t>
  </si>
  <si>
    <t>9.1.01.01.27</t>
  </si>
  <si>
    <t>9.1.01.01.28</t>
  </si>
  <si>
    <t>9.1.01.01.29</t>
  </si>
  <si>
    <t>9.1.01.01.30</t>
  </si>
  <si>
    <t>9.1.01.01.31</t>
  </si>
  <si>
    <t>9.1.01.01.32</t>
  </si>
  <si>
    <t>9.1.01.01.33</t>
  </si>
  <si>
    <t>9.1.01.01.34</t>
  </si>
  <si>
    <t>9.1.01.01.35</t>
  </si>
  <si>
    <t>Beban Bagi Hasil Retribusi Daerah kepada Kabupaten Jepara (Kapal Cepat Kartini)</t>
  </si>
  <si>
    <t>9.1.09.03.01</t>
  </si>
  <si>
    <t>Defisit Penjualan Aset Tanah - LO</t>
  </si>
  <si>
    <t>Defisit Penjualan Aset Peralatan dan Mesin - LO</t>
  </si>
  <si>
    <t>Defisit Penjualan Aset Gedung dan Bangunan - LO</t>
  </si>
  <si>
    <t>Defisit Penjualan Aset Non Lancar/Aset Tetap Lainnya - LO</t>
  </si>
  <si>
    <t>Defisit Penjualan Investasi jangka Panjang - LO</t>
  </si>
  <si>
    <t>Defisit Penjualan Aset Lain-lain - LO</t>
  </si>
  <si>
    <t>9.3.01.01.01</t>
  </si>
  <si>
    <t>9.3.01.01.02</t>
  </si>
  <si>
    <t>9.3.01.01.03</t>
  </si>
  <si>
    <t>9.3.01.01.04</t>
  </si>
  <si>
    <t>9.3.01.01.05</t>
  </si>
  <si>
    <t>9.3.01.01.06</t>
  </si>
  <si>
    <t>Defisit dari Kegiatan Non Operasional Lainnya - LO</t>
  </si>
  <si>
    <t>Defisit Pelepasan Investasi Jangka Pendek - LO</t>
  </si>
  <si>
    <t>9.3.03.03.01</t>
  </si>
  <si>
    <t>9.3.03.03.02</t>
  </si>
  <si>
    <t>Surplus Penjualan Aset Tanah - LO</t>
  </si>
  <si>
    <t>Surplus Penjualan Aset Peralatan dan Mesin - LO</t>
  </si>
  <si>
    <t>Surplus Penjualan Aset Gedung dan Bangunan - LO</t>
  </si>
  <si>
    <t>Surplus Penjualan Aset Non Lancar/Aset Tetap Lainnya - LO</t>
  </si>
  <si>
    <t>Surplus Penjualan Investasi jangka Panjang - LO</t>
  </si>
  <si>
    <t>Surplus Penjualan Aset Lain-lain - LO</t>
  </si>
  <si>
    <t>8.3.01.01.01</t>
  </si>
  <si>
    <t>8.3.01.01.02</t>
  </si>
  <si>
    <t>8.3.01.01.03</t>
  </si>
  <si>
    <t>8.3.01.01.04</t>
  </si>
  <si>
    <t>8.3.01.01.05</t>
  </si>
  <si>
    <t>8.3.01.01.06</t>
  </si>
  <si>
    <t>Surplus dari Kegiatan Non Operasional Lainnya - LO</t>
  </si>
  <si>
    <t>Surplus Pelepasan Investasi Jangka Pendek - LO</t>
  </si>
  <si>
    <t>8.3.03.03.01</t>
  </si>
  <si>
    <t>8.3.03.03.02</t>
  </si>
  <si>
    <t>Beban Bencana Alam</t>
  </si>
  <si>
    <t>9.4.01.01.01</t>
  </si>
  <si>
    <t>8.4.01.01.01</t>
  </si>
  <si>
    <t>8.1.01.03.01</t>
  </si>
  <si>
    <t>8.1.01.03.02</t>
  </si>
  <si>
    <t>8.1.01.03.03</t>
  </si>
  <si>
    <t>8.1.01.03.04</t>
  </si>
  <si>
    <t>8.1.01.03.05</t>
  </si>
  <si>
    <t>8.1.01.03.06</t>
  </si>
  <si>
    <t>8.1.01.03.07</t>
  </si>
  <si>
    <t>8.1.01.03.08</t>
  </si>
  <si>
    <t>Pajak Bahan Bakar Premium - LO</t>
  </si>
  <si>
    <t>Pajak Bahan Bakar Pertamax - LO</t>
  </si>
  <si>
    <t>Pajak Bahan Bakar Pertamax Plus - LO</t>
  </si>
  <si>
    <t>Pajak Bahan Bakar Solar - LO</t>
  </si>
  <si>
    <t>Pajak Bahan Bakar Gas - LO</t>
  </si>
  <si>
    <t>Pajak Bahan Bakar Pertamina DEX - LO</t>
  </si>
  <si>
    <t>Pajak Bahan Bakar Pertalite - LO</t>
  </si>
  <si>
    <t>Pajak Bahan Bakar Dextile - LO</t>
  </si>
  <si>
    <t>8.1.01.04.01</t>
  </si>
  <si>
    <t>8.1.01.05.01</t>
  </si>
  <si>
    <t>8.1.02.01.01</t>
  </si>
  <si>
    <t>Retribusi Tempat Olah raga- LO</t>
  </si>
  <si>
    <t>8.1.02.09.04</t>
  </si>
  <si>
    <t>Retribusi Penggantian Biaya Cetak Tematik - LO</t>
  </si>
  <si>
    <t>Retribusi Pelayanan Penyelenggaraan Pendidikan - LO</t>
  </si>
  <si>
    <t>8.1.02.13.01</t>
  </si>
  <si>
    <t>8.1.02.15.01</t>
  </si>
  <si>
    <t>8.1.02.15.02</t>
  </si>
  <si>
    <t>8.1.02.15.03</t>
  </si>
  <si>
    <t>8.1.02.17.04</t>
  </si>
  <si>
    <t>Retribusi Tempat Pelelangan Hasil Hutan - LO</t>
  </si>
  <si>
    <t>Retribusi Pemakaian Kekayaan Daerah - Penyewaan Tanah dan Bangunan - LO</t>
  </si>
  <si>
    <t>Retribusi Pemakaian Kekayaan Daerah - Laboratorium - LO</t>
  </si>
  <si>
    <t xml:space="preserve">Retribusi Pemakaian Kekayaan Daerah - Ruangan -LO </t>
  </si>
  <si>
    <t>8.1.02.18.01</t>
  </si>
  <si>
    <t>8.1.02.20.01</t>
  </si>
  <si>
    <t>8.1.02.23.03</t>
  </si>
  <si>
    <t>8.1.02.25.01</t>
  </si>
  <si>
    <t>Retribusi Izin Trayek Kepada Badan - LO</t>
  </si>
  <si>
    <t>8.1.02.29.02</t>
  </si>
  <si>
    <t>Retribusi Izin Perikanan Kepada Badan - LO</t>
  </si>
  <si>
    <t>8.1.02.30.02</t>
  </si>
  <si>
    <t>8.1.02.32.01</t>
  </si>
  <si>
    <t>Bagian Laba Perusahaan Daerah Citra Mandiri Jawa Tengah - LO</t>
  </si>
  <si>
    <t>Bagian Laba pada PT. Bank Jateng - LO</t>
  </si>
  <si>
    <t>Bagian Laba pada BPR - BKK - LO</t>
  </si>
  <si>
    <t>Bagian Laba PDAB Tirta Utama - LO</t>
  </si>
  <si>
    <t>Bagian Laba PT Wijaya Kusuma (KIW) - LO</t>
  </si>
  <si>
    <t>Bagian Laba PT. Asuransi Bangun Askrida - LO</t>
  </si>
  <si>
    <t>Bagian Laba PT. Sarana Pembangunan Jawa Tengah - LO</t>
  </si>
  <si>
    <t>Bagian Laba PT. Sarana Patra Hulu Cepu - LO</t>
  </si>
  <si>
    <t>Bagian Laba PT. Jamkrida - LO</t>
  </si>
  <si>
    <t>8.1.03.01.01</t>
  </si>
  <si>
    <t>8.1.03.01.02</t>
  </si>
  <si>
    <t>8.1.03.01.03</t>
  </si>
  <si>
    <t>8.1.03.01.04</t>
  </si>
  <si>
    <t>8.1.03.01.05</t>
  </si>
  <si>
    <t>8.1.03.01.06</t>
  </si>
  <si>
    <t>8.1.03.01.07</t>
  </si>
  <si>
    <t>8.1.03.01.08</t>
  </si>
  <si>
    <t>8.1.03.01.09</t>
  </si>
  <si>
    <t>8.1.04.03.01</t>
  </si>
  <si>
    <t>8.1.04.04.01</t>
  </si>
  <si>
    <t>8.1.04.05.01</t>
  </si>
  <si>
    <t>8.1.04.05.02</t>
  </si>
  <si>
    <t>Kerugian Uang - LO</t>
  </si>
  <si>
    <t>Kerugian Barang - LO</t>
  </si>
  <si>
    <t>Rekening Deposito Pada Bank - LO</t>
  </si>
  <si>
    <t>Jasa Giro Kas Daerah - LO</t>
  </si>
  <si>
    <t>Pendapatan Denda Keterlambatan Pelaksanaan Pekerjaan - LO</t>
  </si>
  <si>
    <t>8.1.04.07.01</t>
  </si>
  <si>
    <t>8.1.04.08.01</t>
  </si>
  <si>
    <t>8.1.04.08.02</t>
  </si>
  <si>
    <t>8.1.04.08.04</t>
  </si>
  <si>
    <t>Pendapatan Denda Pajak Kendaraan Bermotor - LO</t>
  </si>
  <si>
    <t>Pendapatan Denda Pajak Bea Balik Nama Kendaraan Bermotor - LO</t>
  </si>
  <si>
    <t>Pendapatan Denda Pajak Air Permukaan - LO</t>
  </si>
  <si>
    <t>Pendapatan Denda Retribusi Pelayanan Kesehatan - LO</t>
  </si>
  <si>
    <t>Pendapatan Denda Retribusi Pemakaian Kekayaan Daerah - LO</t>
  </si>
  <si>
    <t>Pendapatan Denda Retribusi Izin Trayek - LO</t>
  </si>
  <si>
    <t>8.1.04.09.01</t>
  </si>
  <si>
    <t>8.1.04.09.07</t>
  </si>
  <si>
    <t>8.1.04.09.15</t>
  </si>
  <si>
    <t>8.1.04.11.01</t>
  </si>
  <si>
    <t>8.1.04.02.01</t>
  </si>
  <si>
    <t>Pendapatan Hasil Eksekusi atas Jaminan Pelaksanaan Pekerjaan - LO</t>
  </si>
  <si>
    <t>8.1.04.12.01</t>
  </si>
  <si>
    <t>8.1.04.13.03</t>
  </si>
  <si>
    <t>8.1.04.13.06</t>
  </si>
  <si>
    <t>8.1.04.13.07</t>
  </si>
  <si>
    <t>Hasil Dari Pemanfaatan Kekayaan Daerah Sewa - LO</t>
  </si>
  <si>
    <t>8.1.04.18.01</t>
  </si>
  <si>
    <t>Fasilitas Sosial Dan Fasilitas Umum - LO</t>
  </si>
  <si>
    <t>Fasilitas Umum - LO</t>
  </si>
  <si>
    <t>8.1.04.15</t>
  </si>
  <si>
    <t>8.1.04.15.01</t>
  </si>
  <si>
    <t>8.1.04.15.02</t>
  </si>
  <si>
    <t>8.1.04.20.01</t>
  </si>
  <si>
    <t>8.1.04.21.01</t>
  </si>
  <si>
    <t>8.1.04.21.04</t>
  </si>
  <si>
    <t>8.1.04.22</t>
  </si>
  <si>
    <t>8.1.04.22.01</t>
  </si>
  <si>
    <t>8.1.04.23</t>
  </si>
  <si>
    <t>8.1.04.23.01</t>
  </si>
  <si>
    <t>Bagi Hasil dari Pajak Bumi dan Bangunan - LO</t>
  </si>
  <si>
    <t>Bagi Hasil dari Pajak Penghasilan Orang Pribadi  - LO</t>
  </si>
  <si>
    <t>Bagi Hasil Cukai Hasil Tembakau - LO</t>
  </si>
  <si>
    <t>8.2.01.01.01</t>
  </si>
  <si>
    <t>8.2.01.01.03</t>
  </si>
  <si>
    <t>8.2.01.01.06</t>
  </si>
  <si>
    <t>Bagi Hasil Dari Provisi Sumber Daya Hutan - LO</t>
  </si>
  <si>
    <t>Bagi Hasil Dari Pertambangan Minyak Bumi - LO</t>
  </si>
  <si>
    <t>Bagi Hasil Dari Pertambangan Gas Bumi - LO</t>
  </si>
  <si>
    <t>Bagi Hasil Dari Pertambangan Panas Bumi - LO</t>
  </si>
  <si>
    <t>8.2.01.02.02</t>
  </si>
  <si>
    <t>8.2.01.02.08</t>
  </si>
  <si>
    <t>8.2.01.02.09</t>
  </si>
  <si>
    <t>8.2.01.02.10</t>
  </si>
  <si>
    <t>8.2.01.03.01</t>
  </si>
  <si>
    <t>Bagi Hasil Dari Minerba - LO</t>
  </si>
  <si>
    <t>8.2.01.02.11</t>
  </si>
  <si>
    <t>8.2.01.04.18</t>
  </si>
  <si>
    <t>8.2.01.04.08</t>
  </si>
  <si>
    <t>8.2.01.04.09</t>
  </si>
  <si>
    <t>8.2.01.04.01</t>
  </si>
  <si>
    <t>8.2.01.04.02</t>
  </si>
  <si>
    <t>8.2.01.04.15</t>
  </si>
  <si>
    <t>8.2.01.04.06</t>
  </si>
  <si>
    <t>DAK Bidang Pariwisata - LO</t>
  </si>
  <si>
    <t>DAK Bidang Energi Sumber Daya Mineral - LO</t>
  </si>
  <si>
    <t>8.2.01.04.20</t>
  </si>
  <si>
    <t>8.2.01.04.21</t>
  </si>
  <si>
    <t>DAK Bidang Pendidikan - LO</t>
  </si>
  <si>
    <t>DAK Bidang Kesehatan - LO</t>
  </si>
  <si>
    <t>DAK Bidang Infrastruktur Jalan - LO</t>
  </si>
  <si>
    <t>DAK Bidang Infrastruktur Irigasi - LO</t>
  </si>
  <si>
    <t>DAK Bidang Kelautan dan Perikanan - LO</t>
  </si>
  <si>
    <t>DAK Bidang Pertanian - LO</t>
  </si>
  <si>
    <t>DAK Bidang Kehutanan - LO</t>
  </si>
  <si>
    <t>Dana Tambahan Penghasilan Guru PNSD - LO</t>
  </si>
  <si>
    <t>Dana Insentif Daerah - LO</t>
  </si>
  <si>
    <t>Bantuan Operasional Sekolah - LO</t>
  </si>
  <si>
    <t>8.2.02.02.02</t>
  </si>
  <si>
    <t>8.2.02.02.03</t>
  </si>
  <si>
    <t>8.2.02.02.05</t>
  </si>
  <si>
    <t>Bantuan Operasional Kesehatan dan KB (BOK dan BOKB) - LO</t>
  </si>
  <si>
    <t>Peningkatan Kapasitas Koperasi, UKM dan Ketenagakerjaan - LO</t>
  </si>
  <si>
    <t>Bantuan Kependudukan dan Catatan Sipil - LO</t>
  </si>
  <si>
    <t>8.2.02.02.06</t>
  </si>
  <si>
    <t>8.2.02.02.07</t>
  </si>
  <si>
    <t>8.2.02.02.08</t>
  </si>
  <si>
    <t>8.2.03.02</t>
  </si>
  <si>
    <t>Pendapatan Bagi Hasil Kabupaten (Ketep Pass) - LO</t>
  </si>
  <si>
    <t>8.2.03.03.02</t>
  </si>
  <si>
    <t>Pendapatan Lainnya - LO</t>
  </si>
  <si>
    <t>Pendapatan Sumbangan Pihak Ketiga - LO</t>
  </si>
  <si>
    <t>8.3.03.01.01</t>
  </si>
  <si>
    <t>8.1.04.14.02</t>
  </si>
  <si>
    <t>1.1.01.01.01</t>
  </si>
  <si>
    <t>Setara Kas di rekening kas umum daerah</t>
  </si>
  <si>
    <t>Setara Kas BLUD</t>
  </si>
  <si>
    <t>1.1.01.06.01</t>
  </si>
  <si>
    <t>1.1.01.06.02</t>
  </si>
  <si>
    <t>1.1.01.05.01</t>
  </si>
  <si>
    <t>1.1.01.04.01</t>
  </si>
  <si>
    <t>1.1.01.03.01</t>
  </si>
  <si>
    <t>1.1.01.02.01</t>
  </si>
  <si>
    <t>1.1.02.07.01</t>
  </si>
  <si>
    <t>Piutang Pajak Kendaraan Bermotor</t>
  </si>
  <si>
    <t>Piutang Bea Balik Nama Kendaraan Bermotor</t>
  </si>
  <si>
    <t>Piutang Pajak Bahan Bakar Kendaraan Bermotor</t>
  </si>
  <si>
    <t>Piutang Pajak Air Permukaan</t>
  </si>
  <si>
    <t>Piutang Pajak Rokok</t>
  </si>
  <si>
    <t>1.1.03.01.01</t>
  </si>
  <si>
    <t>1.1.03.01.02</t>
  </si>
  <si>
    <t>1.1.03.01.03</t>
  </si>
  <si>
    <t>1.1.03.01.04</t>
  </si>
  <si>
    <t>1.1.03.01.05</t>
  </si>
  <si>
    <t>Piutang Retribusi Pelayanan Kesehatan</t>
  </si>
  <si>
    <t>Piutang Retribusi Pemakaian Kekayaan Daerah</t>
  </si>
  <si>
    <t>Piutang Retribusi Tempat Penginapan/Pesanggrahan/Villa</t>
  </si>
  <si>
    <t>1.1.03.02.01</t>
  </si>
  <si>
    <t>Piutang Tuntutan Ganti Kerugian Daerah</t>
  </si>
  <si>
    <t>1.1.03.02.07</t>
  </si>
  <si>
    <t>1.1.03.02.11</t>
  </si>
  <si>
    <t>1.1.03.04.03</t>
  </si>
  <si>
    <t>Piutang Bunga Deposito</t>
  </si>
  <si>
    <t>1.1.03.04.02</t>
  </si>
  <si>
    <t>Piutang Denda Retribusi</t>
  </si>
  <si>
    <t>1.1.03.04.07</t>
  </si>
  <si>
    <t>Piutang Hasil Penjualan Aset Daerah Yang Tidak Dipisahkan</t>
  </si>
  <si>
    <t>1.1.03.04.16</t>
  </si>
  <si>
    <t>Piutang Pendapatan Lainnya</t>
  </si>
  <si>
    <t>Penyisihan Piutang Piutang Pendapatan Lainnya</t>
  </si>
  <si>
    <t>Piutang Pendapatan Lainnya Netto</t>
  </si>
  <si>
    <t>1.1.03.08</t>
  </si>
  <si>
    <t>1.1.03.08.02</t>
  </si>
  <si>
    <t>1.1.03.08.01</t>
  </si>
  <si>
    <t>1.1.03.08.03</t>
  </si>
  <si>
    <t>1.1.03.08.04</t>
  </si>
  <si>
    <t>Piutang Pasien Rumah Sakit</t>
  </si>
  <si>
    <t>Piutang Retribusi Pelayanan Kesehatan Rumah Sakit</t>
  </si>
  <si>
    <t>Piutang Dana Talangan</t>
  </si>
  <si>
    <t>Piutang Tempat Pelelangan Ikan</t>
  </si>
  <si>
    <t>1.1.03.07</t>
  </si>
  <si>
    <t>1.1.03.07.02</t>
  </si>
  <si>
    <t>Penyisihan Piutang Piutang Transfer Pemerintah Lainnya</t>
  </si>
  <si>
    <t>Piutang Transfer Pemerintah Daerah Lainnya</t>
  </si>
  <si>
    <t>Piutang Transfer Pemerintah Daerah Lainnya Netto</t>
  </si>
  <si>
    <t>Piutang Transfer Bagi Hasil Retribusi dari Pemerintah Daerah Lainnya (Ketep Pass)</t>
  </si>
  <si>
    <t>Piutang Hasil Dari Pemanfaatan Kekayaan Daerah</t>
  </si>
  <si>
    <t>1.1.03.04.14</t>
  </si>
  <si>
    <t>1.1.05.01.02</t>
  </si>
  <si>
    <t>Penyisihan Piutang Pendapatan</t>
  </si>
  <si>
    <t>1.1.05.01.01</t>
  </si>
  <si>
    <t>1.1.05.01.04</t>
  </si>
  <si>
    <t>Penyisihan Piutang Piutang Pendapatan</t>
  </si>
  <si>
    <t>1.1.05.01.07</t>
  </si>
  <si>
    <t>1.1.05.01.08</t>
  </si>
  <si>
    <t>1.1.06.03.01</t>
  </si>
  <si>
    <t>Bahan</t>
  </si>
  <si>
    <t>Alat/Bahan Untuk Kegiatan Kantor</t>
  </si>
  <si>
    <t>Obat-Obatan</t>
  </si>
  <si>
    <t xml:space="preserve">Persediaan Untuk Dijual/Diserahkan </t>
  </si>
  <si>
    <t>Persediaan Untuk Tujuan Stratrgis/Berjaga-Jaga</t>
  </si>
  <si>
    <t>Natura dan Pakan</t>
  </si>
  <si>
    <t>1.1.07.01.01</t>
  </si>
  <si>
    <t>1.1.07.01.03</t>
  </si>
  <si>
    <t>1.1.07.01.04</t>
  </si>
  <si>
    <t>1.1.07.01.05</t>
  </si>
  <si>
    <t>1.1.07.01.06</t>
  </si>
  <si>
    <t>1.1.07.01.07</t>
  </si>
  <si>
    <t>R/K SKPD ………….</t>
  </si>
  <si>
    <t>1.1.08.01</t>
  </si>
  <si>
    <t>1.1.08.01.01</t>
  </si>
  <si>
    <t>Investasi Non Permanen</t>
  </si>
  <si>
    <t>Dana Bergulir</t>
  </si>
  <si>
    <t>1.2.01.01</t>
  </si>
  <si>
    <t>1.2.01.01.01</t>
  </si>
  <si>
    <t>Penyisihan Piutang</t>
  </si>
  <si>
    <t>Piutang Pendapatan Lain-Lain PAD yang Sah Netto</t>
  </si>
  <si>
    <t xml:space="preserve">Penyertaan Modal  Kepada Badan Usaha Milik Daerah </t>
  </si>
  <si>
    <t>1.2.02.01.02</t>
  </si>
  <si>
    <t>Penyertaan Modal  Kepada Badan Usaha Milik Negara</t>
  </si>
  <si>
    <t>1.2.02.01.01</t>
  </si>
  <si>
    <t>Tanah Persil</t>
  </si>
  <si>
    <t>Tanah Non Persil</t>
  </si>
  <si>
    <t>Lapangan</t>
  </si>
  <si>
    <t>1.3.01.01.01</t>
  </si>
  <si>
    <t>1.3.01.01.02</t>
  </si>
  <si>
    <t>1.3.01.01.03</t>
  </si>
  <si>
    <t>Alat Besar Darat</t>
  </si>
  <si>
    <t>Alat Besar Apung</t>
  </si>
  <si>
    <t>Alat Bantu</t>
  </si>
  <si>
    <t>1.3.02.01.01</t>
  </si>
  <si>
    <t>1.3.02.01.02</t>
  </si>
  <si>
    <t>1.3.02.01.03</t>
  </si>
  <si>
    <t>Alat Angkutan Darat Bermotor</t>
  </si>
  <si>
    <t>Alat Angkutan Darat Tak Bermotor</t>
  </si>
  <si>
    <t>Alat Angkutan Apung Bermotor</t>
  </si>
  <si>
    <t>Alat Angkutan Apung Tak Bermotor</t>
  </si>
  <si>
    <t>Alat Angkutan Bermotor Udara</t>
  </si>
  <si>
    <t>1.3.02.02.01</t>
  </si>
  <si>
    <t>1.3.02.02.02</t>
  </si>
  <si>
    <t>1.3.02.02.03</t>
  </si>
  <si>
    <t>1.3.02.02.04</t>
  </si>
  <si>
    <t>1.3.02.02.05</t>
  </si>
  <si>
    <t>Alat Bengkel Bermesin</t>
  </si>
  <si>
    <t>Alat Bengkel Tak Bermesin</t>
  </si>
  <si>
    <t>Alat Ukur</t>
  </si>
  <si>
    <t>Alat Pengolahan</t>
  </si>
  <si>
    <t>Alat Kantor</t>
  </si>
  <si>
    <t>Alat Rumah Tangga</t>
  </si>
  <si>
    <t>Meja dan Kursi Kerja/Rapat Pejabat</t>
  </si>
  <si>
    <t>Alat Studio</t>
  </si>
  <si>
    <t>Alat Komunikasi</t>
  </si>
  <si>
    <t>Peralatan Pemancar</t>
  </si>
  <si>
    <t>Peralatan Komunikasi Navigasi</t>
  </si>
  <si>
    <t xml:space="preserve">Alat Kedokteran </t>
  </si>
  <si>
    <t>Alat Kesehatan Umum</t>
  </si>
  <si>
    <t>Unit Alat Loboratorium</t>
  </si>
  <si>
    <t>Unit Alat Laboratorium Kimia Nuklir</t>
  </si>
  <si>
    <t>Alat Peraga Praktek Sekolah</t>
  </si>
  <si>
    <t>Alat Laboratorium Fisika Nuklir/Elektronika</t>
  </si>
  <si>
    <t>Alat Proteksi Radiasi/Proteksi Lingkungan</t>
  </si>
  <si>
    <t>Radiation Aplication And Non Destructive Testing Laboratory</t>
  </si>
  <si>
    <t>Alat Laboratorium Lingkungan Hidup</t>
  </si>
  <si>
    <t>Peralatan Laboratorium Hydrodinamika</t>
  </si>
  <si>
    <t>Alat Laboratorium Standarisasi, Kalibrasi Dan Instrumentasi</t>
  </si>
  <si>
    <t>Senjata Api</t>
  </si>
  <si>
    <t>Senjata Non Senjata Api</t>
  </si>
  <si>
    <t>Senjata Sinar</t>
  </si>
  <si>
    <t>Alat Khusus Kepolisian</t>
  </si>
  <si>
    <t>Komputer Unit</t>
  </si>
  <si>
    <t>Peralatan Komputer</t>
  </si>
  <si>
    <t>Alat Eksplorasi Topografi</t>
  </si>
  <si>
    <t>Alat Eksplorasi Geofisika</t>
  </si>
  <si>
    <t>Alat Pengeboran Mesin</t>
  </si>
  <si>
    <t>Alat Pengeboran Non Mesin</t>
  </si>
  <si>
    <t>Sumur</t>
  </si>
  <si>
    <t>Produksi</t>
  </si>
  <si>
    <t>Pengolahan dan Pemurnian</t>
  </si>
  <si>
    <t>Alat Bantu Produksi</t>
  </si>
  <si>
    <t>Alat Deteksi</t>
  </si>
  <si>
    <t>Alat Pelindung</t>
  </si>
  <si>
    <t>Alat SAR</t>
  </si>
  <si>
    <t>Alat kerja Penerbangan</t>
  </si>
  <si>
    <t>Alat Peraga Pelatihan dan Percontohan</t>
  </si>
  <si>
    <t>Unit Peralatan Proses/Produksi</t>
  </si>
  <si>
    <t>Rambu-Rambu Lalu Lintas Darat</t>
  </si>
  <si>
    <t>Rambu-Rambu Lalu Lintas Udara</t>
  </si>
  <si>
    <t>Rambu-Rambu Lalu Lintas Laut</t>
  </si>
  <si>
    <t>1.3.02.03.01</t>
  </si>
  <si>
    <t>1.3.02.03.02</t>
  </si>
  <si>
    <t>1.3.02.03.03</t>
  </si>
  <si>
    <t>1.3.02.04.01</t>
  </si>
  <si>
    <t>1.3.02.05.01</t>
  </si>
  <si>
    <t>1.3.02.05.02</t>
  </si>
  <si>
    <t>1.3.02.05.03</t>
  </si>
  <si>
    <t>1.3.02.06.01</t>
  </si>
  <si>
    <t>1.3.02.06.02</t>
  </si>
  <si>
    <t>1.3.02.06.03</t>
  </si>
  <si>
    <t>1.3.02.06.04</t>
  </si>
  <si>
    <t>1.3.02.07.01</t>
  </si>
  <si>
    <t>1.3.02.07.02</t>
  </si>
  <si>
    <t>1.3.02.08.01</t>
  </si>
  <si>
    <t>1.3.02.08.02</t>
  </si>
  <si>
    <t>1.3.02.08.03</t>
  </si>
  <si>
    <t>1.3.02.08.04</t>
  </si>
  <si>
    <t>1.3.02.08.05</t>
  </si>
  <si>
    <t>1.3.02.08.06</t>
  </si>
  <si>
    <t>1.3.02.08.07</t>
  </si>
  <si>
    <t>1.3.02.08.08</t>
  </si>
  <si>
    <t>1.3.02.08.09</t>
  </si>
  <si>
    <t>1.3.02.09.01</t>
  </si>
  <si>
    <t>1.3.02.09.02</t>
  </si>
  <si>
    <t>1.3.02.09.03</t>
  </si>
  <si>
    <t>1.3.02.09.04</t>
  </si>
  <si>
    <t>1.3.02.10.01</t>
  </si>
  <si>
    <t>1.3.02.10.02</t>
  </si>
  <si>
    <t>1.3.02.11.01</t>
  </si>
  <si>
    <t>1.3.02.11.02</t>
  </si>
  <si>
    <t>1.3.02.12.01</t>
  </si>
  <si>
    <t>1.3.02.12.02</t>
  </si>
  <si>
    <t>1.3.02.13.01</t>
  </si>
  <si>
    <t>1.3.02.13.02</t>
  </si>
  <si>
    <t>1.3.02.13.03</t>
  </si>
  <si>
    <t>1.3.02.14.01</t>
  </si>
  <si>
    <t>1.3.02.14.02</t>
  </si>
  <si>
    <t>1.3.02.15.01</t>
  </si>
  <si>
    <t>1.3.02.15.02</t>
  </si>
  <si>
    <t>1.3.02.15.03</t>
  </si>
  <si>
    <t>1.3.02.15.04</t>
  </si>
  <si>
    <t>1.3.02.16.01</t>
  </si>
  <si>
    <t>1.3.02.17.01</t>
  </si>
  <si>
    <t>1.3.02.18.01</t>
  </si>
  <si>
    <t>1.3.02.18.02</t>
  </si>
  <si>
    <t>1.3.02.18.03</t>
  </si>
  <si>
    <t>1.3.02.19.01</t>
  </si>
  <si>
    <t>Tugu/Tanda batas</t>
  </si>
  <si>
    <t>Bangunan Menara Perambuan</t>
  </si>
  <si>
    <t>Candi/Tugu Peringatan/Prasasti</t>
  </si>
  <si>
    <t>Bangunan Gedung Tempat Kerja</t>
  </si>
  <si>
    <t>Bangunan Gedung Tempat Tinggal</t>
  </si>
  <si>
    <t>1.3.03.01.01</t>
  </si>
  <si>
    <t>1.3.03.01.02</t>
  </si>
  <si>
    <t>1.3.03.02.01</t>
  </si>
  <si>
    <t>1.3.03.03.01</t>
  </si>
  <si>
    <t>1.3.03.04.01</t>
  </si>
  <si>
    <t>Jalan</t>
  </si>
  <si>
    <t>Jembatan</t>
  </si>
  <si>
    <t>1.3.04.01.01</t>
  </si>
  <si>
    <t>1.3.04.01.02</t>
  </si>
  <si>
    <t>Bangunan Air Irigasi</t>
  </si>
  <si>
    <t>Bangunan Pengairan Pasang Surut</t>
  </si>
  <si>
    <t>Bangunan Pengembangan Rawa Dan Polder</t>
  </si>
  <si>
    <t>Bangunan Pengamanan Sungai/Pantai dan Penanggulangan Bencana Alam</t>
  </si>
  <si>
    <t>Bangunan Pengembangan Sumber Air Dan Air Tanah</t>
  </si>
  <si>
    <t>Bangunan Air Bersih/Air Baku</t>
  </si>
  <si>
    <t>Bangunan Air Kotor</t>
  </si>
  <si>
    <t>1.3.04.02.01</t>
  </si>
  <si>
    <t>1.3.04.02.02</t>
  </si>
  <si>
    <t>1.3.04.02.03</t>
  </si>
  <si>
    <t>1.3.04.02.04</t>
  </si>
  <si>
    <t>1.3.04.02.05</t>
  </si>
  <si>
    <t>1.3.04.02.06</t>
  </si>
  <si>
    <t>1.3.04.02.07</t>
  </si>
  <si>
    <t>Inatalasi Air Bersih/Air Baku</t>
  </si>
  <si>
    <t>Instalasi Air Kotor</t>
  </si>
  <si>
    <t>Instalasi Pengolahan Sampah</t>
  </si>
  <si>
    <t>Instalasi Pengolahan Bahan Bangunan</t>
  </si>
  <si>
    <t>Instalasi Pembangkit Listrik</t>
  </si>
  <si>
    <t>Instalasi Gardu Listrik</t>
  </si>
  <si>
    <t>Instalsi Pertahanan</t>
  </si>
  <si>
    <t>Instalasi Gas</t>
  </si>
  <si>
    <t>Instalasi Pengaman</t>
  </si>
  <si>
    <t>Instalasi Lainnya</t>
  </si>
  <si>
    <t>1.3.04.03.01</t>
  </si>
  <si>
    <t>1.3.04.03.02</t>
  </si>
  <si>
    <t>1.3.04.03.03</t>
  </si>
  <si>
    <t>1.3.04.03.04</t>
  </si>
  <si>
    <t>1.3.04.03.05</t>
  </si>
  <si>
    <t>1.3.04.03.06</t>
  </si>
  <si>
    <t>1.3.04.03.07</t>
  </si>
  <si>
    <t>1.3.04.03.08</t>
  </si>
  <si>
    <t>1.3.04.03.09</t>
  </si>
  <si>
    <t>1.3.04.03.10</t>
  </si>
  <si>
    <t>Jaringan Air Minum</t>
  </si>
  <si>
    <t>Jaringan Listrik</t>
  </si>
  <si>
    <t>Jaringan Telepon</t>
  </si>
  <si>
    <t>Jaringan Gas</t>
  </si>
  <si>
    <t>1.3.04.04.01</t>
  </si>
  <si>
    <t>1.3.04.04.02</t>
  </si>
  <si>
    <t>1.3.04.04.03</t>
  </si>
  <si>
    <t>1.3.04.04.04</t>
  </si>
  <si>
    <t>Bahan Perpustakaan Tercetak</t>
  </si>
  <si>
    <t xml:space="preserve">Bahan Perpustakaan Terekam dan Bentuk Mikro </t>
  </si>
  <si>
    <t>Kartografi, Naskah dan Lukisan</t>
  </si>
  <si>
    <t>Musik</t>
  </si>
  <si>
    <t>Karya Grafika (Graphic Material)</t>
  </si>
  <si>
    <t>Three Dimensional Artetacs And Realita</t>
  </si>
  <si>
    <t>Tarscalt</t>
  </si>
  <si>
    <t>Barang Bercorak Kesenian</t>
  </si>
  <si>
    <t>Alat Bercorak Kebudayaan</t>
  </si>
  <si>
    <t>Tanda Penghargaan</t>
  </si>
  <si>
    <t>Hewan Piaraan</t>
  </si>
  <si>
    <t>Ternak</t>
  </si>
  <si>
    <t>Hewan Lainnya</t>
  </si>
  <si>
    <t>Ikan Bersirip</t>
  </si>
  <si>
    <t>Crustea (Udang., Rajungan, Kepiting dan Sebangsanya)</t>
  </si>
  <si>
    <t>Mollusca (kerang, Tiram, Cumu-Cumi, Gurita, Siput dan Sebangsanya)</t>
  </si>
  <si>
    <t>Coelenterata (Ubur-Ubur dan Sebangsanya)</t>
  </si>
  <si>
    <t>Echinodermata (Teripang, Bulu Babi dan Sebangsanya)</t>
  </si>
  <si>
    <t>Amphibi (Kodok dan Sebangsanya)</t>
  </si>
  <si>
    <t>Reptilia (Buaya, Penyu, Kura-Kura, Biawak, Ular Air dan Sebangsanya)</t>
  </si>
  <si>
    <t>Mammalia (Paud, Lumba-Lumba, Pesut, Duyung dan Sebangsanya)</t>
  </si>
  <si>
    <t>Algae (Rumput Laut dan Tumbuh-Tumbuhan lain yang hidup di dalam air)</t>
  </si>
  <si>
    <t>Biota Perairan Lainnya</t>
  </si>
  <si>
    <t>1.3.05.01.01</t>
  </si>
  <si>
    <t>1.3.05.01.02</t>
  </si>
  <si>
    <t>1.3.05.01.03</t>
  </si>
  <si>
    <t>1.3.05.01.04</t>
  </si>
  <si>
    <t>1.3.05.01.05</t>
  </si>
  <si>
    <t>1.3.05.01.06</t>
  </si>
  <si>
    <t>1.3.05.01.07</t>
  </si>
  <si>
    <t>1.3.05.02.01</t>
  </si>
  <si>
    <t>1.3.05.02.02</t>
  </si>
  <si>
    <t>1.3.05.02.03</t>
  </si>
  <si>
    <t>1.3.05.03.01</t>
  </si>
  <si>
    <t>1.3.05.03.02</t>
  </si>
  <si>
    <t>1.3.05.03.03</t>
  </si>
  <si>
    <t>1.3.05.04.01</t>
  </si>
  <si>
    <t>1.3.05.04.02</t>
  </si>
  <si>
    <t>1.3.05.04.03</t>
  </si>
  <si>
    <t>1.3.05.04.04</t>
  </si>
  <si>
    <t>1.3.05.04.05</t>
  </si>
  <si>
    <t>1.3.05.04.06</t>
  </si>
  <si>
    <t>1.3.05.04.07</t>
  </si>
  <si>
    <t>1.3.05.04.08</t>
  </si>
  <si>
    <t>1.3.05.04.09</t>
  </si>
  <si>
    <t>1.3.05.04.10</t>
  </si>
  <si>
    <t>1.3.05.05.01</t>
  </si>
  <si>
    <t>1.3.05.06.01</t>
  </si>
  <si>
    <t>1.3.05.07.01</t>
  </si>
  <si>
    <t>1.3.06.01.01</t>
  </si>
  <si>
    <t>Akumulasi Penyusutan Alat Besar</t>
  </si>
  <si>
    <t>Akumulasi Penyusutan Alat Angkutan</t>
  </si>
  <si>
    <t>Akumulasi Penyusutan Alat Bengkel dan Ukur</t>
  </si>
  <si>
    <t>Akumulasi Penyusutan Alat Pertanian</t>
  </si>
  <si>
    <t>Akumulasi Penyusutan Alat Kantor dan Rumah Tangga</t>
  </si>
  <si>
    <t>Akumulasi Penyusutan Alat Studio, Komunikasi dan Pemancar</t>
  </si>
  <si>
    <t>Akumulasi Penyusutan Alat Kedokteran dan Kesehatan</t>
  </si>
  <si>
    <t>Akumulasi Penyusutan Alat Laboratorium</t>
  </si>
  <si>
    <t>Akumulasi Penyusutan Alat Persenjataan</t>
  </si>
  <si>
    <t>Akumulasi Penyusutan Alat Komputer</t>
  </si>
  <si>
    <t>Akumulasi Penyusutan Alat Eksplorasi</t>
  </si>
  <si>
    <t>Akumulasi Penyusutan Alat Pengeboran</t>
  </si>
  <si>
    <t>Akumulasi Penyusutan Alat Produksi, Pengolahan dan Pemurnian</t>
  </si>
  <si>
    <t>Akumulasi Penyusutan Alat Bantu Eksplorasi</t>
  </si>
  <si>
    <t>Akumulasi Penyusutan Alat Keselamatan Kerja</t>
  </si>
  <si>
    <t>Akumulasi Penyusutan Alat Peraga</t>
  </si>
  <si>
    <t>Akumulasi Penyusutan Peralatan Proses/Produksi</t>
  </si>
  <si>
    <t>Akumulasi Penyusutan Rambu-Rambu</t>
  </si>
  <si>
    <t>Akumulasi Penyusutan Peralatan Olahraga</t>
  </si>
  <si>
    <t>1.3.07.01.01</t>
  </si>
  <si>
    <t>1.3.07.01.02</t>
  </si>
  <si>
    <t>1.3.07.01.03</t>
  </si>
  <si>
    <t>1.3.07.01.04</t>
  </si>
  <si>
    <t>1.3.07.01.05</t>
  </si>
  <si>
    <t>1.3.07.01.06</t>
  </si>
  <si>
    <t>1.3.07.01.07</t>
  </si>
  <si>
    <t>1.3.07.01.08</t>
  </si>
  <si>
    <t>1.3.07.01.09</t>
  </si>
  <si>
    <t>1.3.07.01.10</t>
  </si>
  <si>
    <t>1.3.07.01.11</t>
  </si>
  <si>
    <t>1.3.07.01.12</t>
  </si>
  <si>
    <t>1.3.07.01.13</t>
  </si>
  <si>
    <t>1.3.07.01.14</t>
  </si>
  <si>
    <t>1.3.07.01.15</t>
  </si>
  <si>
    <t>1.3.07.01.16</t>
  </si>
  <si>
    <t>1.3.07.01.17</t>
  </si>
  <si>
    <t>1.3.07.01.18</t>
  </si>
  <si>
    <t>1.3.07.01.19</t>
  </si>
  <si>
    <t xml:space="preserve">Akumulasi Penyusutan Bangunan Gedung </t>
  </si>
  <si>
    <t>Akumulasi Penyusutan Bangunan Monumen</t>
  </si>
  <si>
    <t>Akumulasi Penyusutan Bangunan Menara</t>
  </si>
  <si>
    <t>Akumulasi Penyusutan Bangunan Tugu Titik Kontrol/Pasti</t>
  </si>
  <si>
    <t>1.3.07.02.01</t>
  </si>
  <si>
    <t>1.3.07.02.02</t>
  </si>
  <si>
    <t>1.3.07.02.03</t>
  </si>
  <si>
    <t>1.3.07.02.04</t>
  </si>
  <si>
    <t>Akumulasi Penyusutan Jalan dan Jembatan</t>
  </si>
  <si>
    <t>Akumulasi Penyusutan Bangunan Air</t>
  </si>
  <si>
    <t>Akumulasi Penyusutan Instalasi</t>
  </si>
  <si>
    <t>Akumulasi Penyusutan Jaringan</t>
  </si>
  <si>
    <t>1.3.07.03.01</t>
  </si>
  <si>
    <t>1.3.07.03.02</t>
  </si>
  <si>
    <t>1.3.07.03.03</t>
  </si>
  <si>
    <t>1.3.07.03.04</t>
  </si>
  <si>
    <t>1.3.07.04.01</t>
  </si>
  <si>
    <t>1.4.01.01.01</t>
  </si>
  <si>
    <t>Tuntutan Ganti Kerugian Daerah Pegawai Negeri Bukan Bendahara</t>
  </si>
  <si>
    <t>1.5.01.02.01</t>
  </si>
  <si>
    <t>1.5.02.01.01</t>
  </si>
  <si>
    <t>1.5.02.02.01</t>
  </si>
  <si>
    <t>1.5.03.05.01</t>
  </si>
  <si>
    <t>Sofware</t>
  </si>
  <si>
    <t>1.5.03.06.05</t>
  </si>
  <si>
    <t>Akumulasi Amortisasi Aset Tak Berwujud Lainnya</t>
  </si>
  <si>
    <t>1.5.04.01.01</t>
  </si>
  <si>
    <t>1.5.04.02.01</t>
  </si>
  <si>
    <t>2.1.04.01.01</t>
  </si>
  <si>
    <t>Utang Belanja Jasa</t>
  </si>
  <si>
    <t>2.1.05.02.01</t>
  </si>
  <si>
    <t>Utang Transfer Bagi Hasil Pajak Daerah</t>
  </si>
  <si>
    <t>Utang Transfer Bagi Hasil Retribusi Daerah</t>
  </si>
  <si>
    <t>2.1.06.01.01</t>
  </si>
  <si>
    <t>2.1.06.01.02</t>
  </si>
  <si>
    <t>3.1.01.01</t>
  </si>
  <si>
    <t>3.1.01.01.01</t>
  </si>
  <si>
    <t>Surplus/Defisit LO</t>
  </si>
  <si>
    <t>3.1.02.01</t>
  </si>
  <si>
    <t>3.1.01.02.01</t>
  </si>
  <si>
    <t>Aset Dikonsolidasikan</t>
  </si>
  <si>
    <t>RK-PPKD Konsolidasian</t>
  </si>
  <si>
    <t>KOREKSI</t>
  </si>
  <si>
    <t>Pendapatan Dari Pengembalian Kelebihan Pembayaran Gaji dan Tunjangan - LO</t>
  </si>
  <si>
    <t>Pendapatan dari Pengembalian Belanja Tahun Lalu - LO</t>
  </si>
  <si>
    <t>Pendapatan dari Hasil Pemeriksaan Aparat Pengawas - LO</t>
  </si>
  <si>
    <t>Uang Sekolah/Pendidikan dan Pelatihan - LO</t>
  </si>
  <si>
    <t>Uang Ujian Kenaikan Tingkat/Kelas - LO</t>
  </si>
  <si>
    <t>Pendapatan Jasa Layanan Umum BLUD - LO</t>
  </si>
  <si>
    <t>Penerimaan lain-lain SKPD - LO</t>
  </si>
  <si>
    <t>Penerimaan Dari Bagian Penjualan Hasil Kerajinan Kelompok Binaan - LO</t>
  </si>
  <si>
    <t>Retribusi Terminal - Fasilitas Lainnya di Lingkungan Terminal - LO</t>
  </si>
  <si>
    <t>4.1.04.22</t>
  </si>
  <si>
    <t>4.1.04.23</t>
  </si>
  <si>
    <t>Pajak Bahan Bakar Premium - LRA</t>
  </si>
  <si>
    <t>Pajak Bahan Bakar Pertamax - LRA</t>
  </si>
  <si>
    <t>Pajak Bahan Bakar Pertamax Plus - LRA</t>
  </si>
  <si>
    <t>Pajak Bahan Bakar Solar - LRA</t>
  </si>
  <si>
    <t>Pajak Bahan Bakar Gas - LRA</t>
  </si>
  <si>
    <t>Pajak Bahan Bakar Pertamina DEX - LRA</t>
  </si>
  <si>
    <t>Pajak Bahan Bakar Pertalite - LRA</t>
  </si>
  <si>
    <t>Pajak Bahan Bakar Dextile - LRA</t>
  </si>
  <si>
    <t>Retribusi Penggantian Biaya Cetak Tematik - LRA</t>
  </si>
  <si>
    <t>Retribusi Pelayanan Penyelenggaraan Pendidikan - LRA</t>
  </si>
  <si>
    <t>Retribusi Pemakaian Kekayaan Daerah - Penyewaan Tanah dan Bangunan - LRA</t>
  </si>
  <si>
    <t>Retribusi Pemakaian Kekayaan Daerah - Laboratorium - LRA</t>
  </si>
  <si>
    <t>Retribusi Tempat Pelelangan Hasil Hutan - LRA</t>
  </si>
  <si>
    <t>Retribusi Terminal - Fasilitas Lainnya di Lingkungan Terminal - LRA</t>
  </si>
  <si>
    <t>Retribusi Tempat Olah raga- LRA</t>
  </si>
  <si>
    <t>Retribusi Izin Trayek Kepada Badan - LRA</t>
  </si>
  <si>
    <t>Retribusi Izin Perikanan Kepada Badan - LRA</t>
  </si>
  <si>
    <t>Bagian Laba Perusahaan Daerah Citra Mandiri Jawa Tengah - LRA</t>
  </si>
  <si>
    <t>Bagian Laba pada PT. Bank Jateng - LRA</t>
  </si>
  <si>
    <t>Bagian Laba pada BPR - BKK - LRA</t>
  </si>
  <si>
    <t>Bagian Laba PDAB Tirta Utama - LRA</t>
  </si>
  <si>
    <t>Bagian Laba PT Wijaya Kusuma (KIW) - LRA</t>
  </si>
  <si>
    <t>Bagian Laba PT. Asuransi Bangun Askrida - LRA</t>
  </si>
  <si>
    <t>Bagian Laba PT. Sarana Pembangunan Jawa Tengah - LRA</t>
  </si>
  <si>
    <t>Bagian Laba PT. Sarana Patra Hulu Cepu - LRA</t>
  </si>
  <si>
    <t>Bagian Laba PT. Jamkrida - LRA</t>
  </si>
  <si>
    <t>Jasa Giro Kas Daerah - LRA</t>
  </si>
  <si>
    <t>Rekening Deposito Pada Bank - LRA</t>
  </si>
  <si>
    <t>Kerugian Uang - LRA</t>
  </si>
  <si>
    <t>Kerugian Barang - LRA</t>
  </si>
  <si>
    <t>Pendapatan Denda Keterlambatan Pelaksanaan Pekerjaan - LRA</t>
  </si>
  <si>
    <t>Pendapatan Denda Pajak Kendaraan Bermotor - LRA</t>
  </si>
  <si>
    <t>Pendapatan Denda Pajak Bea Balik Nama Kendaraan Bermotor - LRA</t>
  </si>
  <si>
    <t>Pendapatan Denda Pajak Air Permukaan - LRA</t>
  </si>
  <si>
    <t>Pendapatan Denda Retribusi Pelayanan Kesehatan - LRA</t>
  </si>
  <si>
    <t>Pendapatan Denda Retribusi Pemakaian Kekayaan Daerah - LRA</t>
  </si>
  <si>
    <t>Pendapatan Denda Retribusi Izin Trayek - LRA</t>
  </si>
  <si>
    <t>Pendapatan Hasil Eksekusi atas Jaminan Pelaksanaan Pekerjaan - LRA</t>
  </si>
  <si>
    <t>Pendapatan Dari Pengembalian Kelebihan Pembayaran Gaji dan Tunjangan - LRA</t>
  </si>
  <si>
    <t>Pendapatan dari Pengembalian Belanja Tahun Lalu - LRA</t>
  </si>
  <si>
    <t>Pendapatan dari Hasil Pemeriksaan Aparat Pengawas - LRA</t>
  </si>
  <si>
    <t>Fasilitas Umum - LRA</t>
  </si>
  <si>
    <t>Uang Sekolah/Pendidikan dan Pelatihan - LRA</t>
  </si>
  <si>
    <t>Uang Ujian Kenaikan Tingkat/Kelas - LRA</t>
  </si>
  <si>
    <t>Hasil Dari Pemanfaatan Kekayaan Daerah Sewa - LRA</t>
  </si>
  <si>
    <t>Pendapatan Jasa Layanan Umum BLUD - LRA</t>
  </si>
  <si>
    <t>Penerimaan lain-lain SKPD - LRA</t>
  </si>
  <si>
    <t>Penerimaan Dari Bagian Penjualan Hasil Kerajinan Kelompok Binaan - LRA</t>
  </si>
  <si>
    <t>Bagi Hasil dari Pajak Bumi dan Bangunan - LRA</t>
  </si>
  <si>
    <t>Bagi Hasil dari Pajak Penghasilan Orang Pribadi  - LRA</t>
  </si>
  <si>
    <t>Bagi Hasil Cukai Hasil Tembakau - LRA</t>
  </si>
  <si>
    <t>Bagi Hasil Dari Provisi Sumber Daya Hutan - LRA</t>
  </si>
  <si>
    <t>Bagi Hasil Dari Pertambangan Minyak Bumi - LRA</t>
  </si>
  <si>
    <t>Bagi Hasil Dari Pertambangan Gas Bumi - LRA</t>
  </si>
  <si>
    <t>Bagi Hasil Dari Pertambangan Panas Bumi - LRA</t>
  </si>
  <si>
    <t>Bagi Hasil Dari Minerba - LRA</t>
  </si>
  <si>
    <t>DAK Bidang Pendidikan - LRA</t>
  </si>
  <si>
    <t>DAK Bidang Kesehatan - LRA</t>
  </si>
  <si>
    <t>DAK Bidang Infrastruktur Jalan - LRA</t>
  </si>
  <si>
    <t>DAK Bidang Infrastruktur Irigasi - LRA</t>
  </si>
  <si>
    <t>DAK Bidang Kelautan dan Perikanan - LRA</t>
  </si>
  <si>
    <t>DAK Bidang Pertanian - LRA</t>
  </si>
  <si>
    <t>DAK Bidang Kehutanan - LRA</t>
  </si>
  <si>
    <t>DAK Bidang Pariwisata - LRA</t>
  </si>
  <si>
    <t>DAK Bidang Energi Sumber Daya Mineral - LRA</t>
  </si>
  <si>
    <t>Dana Tambahan Penghasilan Guru PNSD - LRA</t>
  </si>
  <si>
    <t>Dana Insentif Daerah - LRA</t>
  </si>
  <si>
    <t>Bantuan Operasional Sekolah - LRA</t>
  </si>
  <si>
    <t>Bantuan Operasional Kesehatan dan KB (BOK dan BOKB) - LRA</t>
  </si>
  <si>
    <t>Peningkatan Kapasitas Koperasi, UKM dan Ketenagakerjaan - LRA</t>
  </si>
  <si>
    <t>Bantuan Kependudukan dan Catatan Sipil - LRA</t>
  </si>
  <si>
    <t>Pendapatan Bagi Hasil Kabupaten (Ketep Pass) - LRA</t>
  </si>
  <si>
    <t>Pendapatan Hibah Dari Pemerintah - LRA</t>
  </si>
  <si>
    <t>Pendapatan Lainnya - LRA</t>
  </si>
  <si>
    <t>Pendapatan Sumbangan Pihak Ketiga - LRA</t>
  </si>
  <si>
    <t>Belanja Barang yang Akan Diserahkan kepada Pihak Ketiga</t>
  </si>
  <si>
    <t xml:space="preserve">Tambahan Penghasilan Berdasarkan Belanja Kerja   </t>
  </si>
  <si>
    <t>Belanja Insentif Pemungutan Pajak Daerah</t>
  </si>
  <si>
    <t xml:space="preserve">Belanja Pegawai BLUD  </t>
  </si>
  <si>
    <t>Belanja Persediaan Alat Tulis Kantor</t>
  </si>
  <si>
    <t>Belanja Persediaan Dokumen/ Administrasi Tender</t>
  </si>
  <si>
    <t>Belanja Persediaan Alat Listrik Dan Elektronik ( Lampu Pijar, Battery Kering)</t>
  </si>
  <si>
    <t>Belanja Persediaan Perangko, Materai Dan Benda Pos Lainnya</t>
  </si>
  <si>
    <t>Belanja Persediaan Peralatan Kebersihan Dan Bahan Pembersih</t>
  </si>
  <si>
    <t>Belanja Persediaan Bahan Bakar Minyak/Pelumas Alat Kerja</t>
  </si>
  <si>
    <t>Belanja Persediaan Pengisian Tabung Pemadam Kebakaran</t>
  </si>
  <si>
    <t>Belanja Persediaan Pengisian Gas</t>
  </si>
  <si>
    <t>Belanja Persediaan Peralatan Kesehatan/Laboratorium/Radiology</t>
  </si>
  <si>
    <t>Belanja Persediaan Pantry</t>
  </si>
  <si>
    <t>Belanja Persediaan Bahan Dan Alat Sanitasi</t>
  </si>
  <si>
    <t>Belanja Persediaan Linen/Perlengkapan Ruang Pasien</t>
  </si>
  <si>
    <t>Belanja Persediaan Pakan</t>
  </si>
  <si>
    <t>Belanja Persediaan Laundry</t>
  </si>
  <si>
    <t>Belanja Persediaan Alat Peraga/Pelatihan/Praktek/Pameran/Alat Bantu</t>
  </si>
  <si>
    <t>Belanja Persediaan Dekorasi/Dokumentasi</t>
  </si>
  <si>
    <t>Belanja Persediaan Peralatan Pendukung Kendaraan Di Atas Air</t>
  </si>
  <si>
    <t>Belanja Persediaan Alat/Perlengkapan Pertukangan</t>
  </si>
  <si>
    <t>Belanja Persediaan Souvenir/Cendera Mata</t>
  </si>
  <si>
    <t>Belanja Persediaan Perlengkapan Jalan</t>
  </si>
  <si>
    <t>Belanja Persediaan Perlengkapan Seminar/Bintek/Sosialisasi/Lokakarya</t>
  </si>
  <si>
    <t>Belanja Persediaan Penunjang Pameran</t>
  </si>
  <si>
    <t>Belanja Persediaan Bahan Baku Bangunan</t>
  </si>
  <si>
    <t>Belanja Persediaan Bahan/Bibit Tanaman</t>
  </si>
  <si>
    <t>Belanja Persediaan Bibit Ternak</t>
  </si>
  <si>
    <t>Belanja Persediaan Bahan Obat-Obatan</t>
  </si>
  <si>
    <t>Belanja Persediaan Bahan Kimia</t>
  </si>
  <si>
    <t>Belanja Persediaan Bahan Pangan/Makanan Pokok</t>
  </si>
  <si>
    <t>Belanja Persediaan Kantong Mayat</t>
  </si>
  <si>
    <t>Belanja Persediaan Bahan Peralatan Kerja</t>
  </si>
  <si>
    <t>Belanja Persediaan Bahan Perlengkapan /Peralatan Gedung /Kantor</t>
  </si>
  <si>
    <t>Belanja Persediaan Bahan Perlengkapan/Peralatan Kesehatan/Kedokteran</t>
  </si>
  <si>
    <t>Belanja Persediaan Bahan Laboratorium</t>
  </si>
  <si>
    <t>Belanja Persediaan Bahan Bercorak Kesenian Dan Kebudayaan</t>
  </si>
  <si>
    <t>Belanja Persediaan Benih/Induk Ikan</t>
  </si>
  <si>
    <t>Belanja Persediaan Air Bersih</t>
  </si>
  <si>
    <t>Belanja Pengelolaan Sampah</t>
  </si>
  <si>
    <t>Belanja Jasa Pemeriksaan Laboratorium</t>
  </si>
  <si>
    <t>Belanja Langganan TV Berbayar</t>
  </si>
  <si>
    <t>Belanja Jasa Penyelenggaraan Pendidikan Formal</t>
  </si>
  <si>
    <t xml:space="preserve">Belanja Jasa Pendidikan Non Formal </t>
  </si>
  <si>
    <t xml:space="preserve">Belanja Perkara Hukum </t>
  </si>
  <si>
    <t xml:space="preserve">Belanja Jasa Service </t>
  </si>
  <si>
    <t>Belanja Bahan Bakar Minyak/Gas dan pelumas</t>
  </si>
  <si>
    <t>Belanja Sewa Gedung/ Kantor/Tempat</t>
  </si>
  <si>
    <t>Belanja Sewa Peralatan Pecah Belah</t>
  </si>
  <si>
    <t>Belanja Sewa Po Box</t>
  </si>
  <si>
    <t>Belanja Sewa Alat-Alat Kesenian</t>
  </si>
  <si>
    <t>Belanja makanan Dan minuman rapat</t>
  </si>
  <si>
    <t>Belanja makanan Dan minuman tamu</t>
  </si>
  <si>
    <t>Belanja makanan Dan minuman Pasien</t>
  </si>
  <si>
    <t>Belanja Perjalanan Dinas Luar Negeri</t>
  </si>
  <si>
    <t>Belanja Pemeliharaan Tanah</t>
  </si>
  <si>
    <t>Belanja Pemeliharan Peralatan Dan Mesin</t>
  </si>
  <si>
    <t>Belanja Pemeliharan Gedung Dan Bangunan</t>
  </si>
  <si>
    <t xml:space="preserve">Belanja Pemeliharan Jalan, Jembatan, Irigasi, Dan Jaringan </t>
  </si>
  <si>
    <t>Belanja Jasa Konsultasi Konstruksi</t>
  </si>
  <si>
    <t>Belanja Jasa Konsultasi Non Konstruksi</t>
  </si>
  <si>
    <t>Belanja Jasa Konsultasi Pengkajian Penelitian</t>
  </si>
  <si>
    <t>Belanja Kursus-Kursus Singkat/ Pelatihan</t>
  </si>
  <si>
    <t xml:space="preserve">Belanja Bimbingan Teknis </t>
  </si>
  <si>
    <t xml:space="preserve">Belanja Hadiah Uang Atas Prestasi </t>
  </si>
  <si>
    <t xml:space="preserve">Belanja Hadiah Barang Atas Prestasi </t>
  </si>
  <si>
    <t>Belanja Bantuan Sosial Barang yang akan Diserahkan Kepada Pihak Ketiga/Masyarakat</t>
  </si>
  <si>
    <t>Beban Bantuan Sosial Kepada Individu, Keluarga dan Masyarakat</t>
  </si>
  <si>
    <t>Belanja Modal Pengadaan Lapangan</t>
  </si>
  <si>
    <t>5.2.01.01.03</t>
  </si>
  <si>
    <t>Belanja Modal Pengadaan Tanah Non Persil</t>
  </si>
  <si>
    <t>5.2.01.01.02</t>
  </si>
  <si>
    <t>Belanja Modal Alat Besar Darat</t>
  </si>
  <si>
    <t>5.2.02.01.01</t>
  </si>
  <si>
    <t>Belanja Modal Alat Bantu</t>
  </si>
  <si>
    <t>5.2.02.01.03</t>
  </si>
  <si>
    <t>Belanja Modal Pengadaan Alat Angkutan Darat Bermotor</t>
  </si>
  <si>
    <t>5.2.02.02.01</t>
  </si>
  <si>
    <t>5.2.02.02.02</t>
  </si>
  <si>
    <t>Belanja Modal Pengadaan Alat Angkutan Darat Tak Bermotor</t>
  </si>
  <si>
    <t>Belanja Modal Pengadaan Alat Bengkel Bermesin</t>
  </si>
  <si>
    <t>5.2.02.03.01</t>
  </si>
  <si>
    <t>5.2.02.03.02</t>
  </si>
  <si>
    <t>Belanja Modal Pengadaan Alat Bengkel Tak Bermesin</t>
  </si>
  <si>
    <t>5.2.02.03.03</t>
  </si>
  <si>
    <t>Belanja Modal Pengadaan Alat Ukur</t>
  </si>
  <si>
    <t>Belanja Modal Pengadaan Alat Pengolahan</t>
  </si>
  <si>
    <t>5.2.02.04.01</t>
  </si>
  <si>
    <t>5.2.02.05.01</t>
  </si>
  <si>
    <t>Belanja Modal Pengadaan Alat Kantor</t>
  </si>
  <si>
    <t>5.2.02.05.02</t>
  </si>
  <si>
    <t>Belanja Modal Pengadaan Alat Rumah Tangga</t>
  </si>
  <si>
    <t>Belanja Modal Pengadaan Meja dan Kursi Kerja/Rapat Pejabat</t>
  </si>
  <si>
    <t>5.2.02.05.03</t>
  </si>
  <si>
    <t>Belanja Modal Komputer Unit</t>
  </si>
  <si>
    <t>5.2.02.10.01</t>
  </si>
  <si>
    <t>5.2.02.10.02</t>
  </si>
  <si>
    <t>Belanja Modal Peralatan Komputer</t>
  </si>
  <si>
    <t>Belanja Modal Pengadaan Alat Studio</t>
  </si>
  <si>
    <t>5.2.02.06.01</t>
  </si>
  <si>
    <t>5.2.02.06.02</t>
  </si>
  <si>
    <t>Belanja Modal Alat Kedokteran</t>
  </si>
  <si>
    <t>5.2.02.07.01</t>
  </si>
  <si>
    <t>5.2.02.07.02</t>
  </si>
  <si>
    <t>Belanja Modal Alat Kesehatan</t>
  </si>
  <si>
    <t>Belanja Modal Pengadaan Unit Laboratorium</t>
  </si>
  <si>
    <t>Belanja Modal Pengadaan Alat Laboratorium Kimia Nuklir</t>
  </si>
  <si>
    <t>Belanja Modal Pengadaan Alat Peraga Sekolah</t>
  </si>
  <si>
    <t>Belanja Modal Pengadaan Alat Laboratorium Fisika Nuklir/Elektronika</t>
  </si>
  <si>
    <t>Belanja Modal Pengadaan Alat Proteksi Radiasi / Proteksi Lingkungan</t>
  </si>
  <si>
    <t>Belanja Modal Pengadaan Radiation Application and Non Destructive Testing Laboratory</t>
  </si>
  <si>
    <t>Belanja Modal Pengadaan Alat Laboratorium Lingkungan Hidup</t>
  </si>
  <si>
    <t>Belanja Modal Pengadaan Peralatan Laboratorium Hidrodinamika</t>
  </si>
  <si>
    <t>5.2.02.08.01</t>
  </si>
  <si>
    <t>5.2.02.08.02</t>
  </si>
  <si>
    <t>5.2.02.08.03</t>
  </si>
  <si>
    <t>5.2.02.08.04</t>
  </si>
  <si>
    <t>5.2.02.08.05</t>
  </si>
  <si>
    <t>5.2.02.08.06</t>
  </si>
  <si>
    <t>5.2.02.08.07</t>
  </si>
  <si>
    <t>5.2.02.08.08</t>
  </si>
  <si>
    <t>Belanja Modal Pengadaan Persenjataan Non Senjata Api</t>
  </si>
  <si>
    <t>Belanja Modal Pengadaan Alat Pelindung</t>
  </si>
  <si>
    <t>5.2.02.15.02</t>
  </si>
  <si>
    <t>5.2.02.09.02</t>
  </si>
  <si>
    <t>Belanja Modal Pengadaan Bangunan Gedung Tempat Kerja</t>
  </si>
  <si>
    <t>Belanja Modal Pengadaan Bangunan Gedung Tempat Tinggal</t>
  </si>
  <si>
    <t>5.2.03.01.01</t>
  </si>
  <si>
    <t>5.2.03.01.02</t>
  </si>
  <si>
    <t>Belanja Modal  Jalan</t>
  </si>
  <si>
    <t>Belanja Modal  Jembatan</t>
  </si>
  <si>
    <t>5.2.04.01.01</t>
  </si>
  <si>
    <t>5.2.04.01.02</t>
  </si>
  <si>
    <t>Belanja Modal Pengadaan Bangunan Air Irigasi</t>
  </si>
  <si>
    <t>Belanja Modal Pengadaan Bangunan Pengairan Pasang Surut</t>
  </si>
  <si>
    <t>Belanja Modal Pengadaan Bangunan Pengaman Sungai/Pantai dan Penanggulangan Bencana Alam</t>
  </si>
  <si>
    <t>Belanja Modal Pengadaan Bangunan Pengembangan Sumber Air dan Air Tanah</t>
  </si>
  <si>
    <t>Belanja Modal Pengadaan Pengadaan Bangunan Air Bersih/Baku</t>
  </si>
  <si>
    <t>Belanja Modal Pengadaan Pengadaan Bangunan Air Kotor</t>
  </si>
  <si>
    <t>5.2.04.02.01</t>
  </si>
  <si>
    <t>5.2.04.02.02</t>
  </si>
  <si>
    <t>5.2.04.02.04</t>
  </si>
  <si>
    <t>5.2.04.02.05</t>
  </si>
  <si>
    <t>5.2.04.02.06</t>
  </si>
  <si>
    <t>5.2.04.02.07</t>
  </si>
  <si>
    <t>Belanja Modal Pengadaan Instalasi Air Kotor</t>
  </si>
  <si>
    <t>Belanja Modal Pengadaan Instalasi Pengolahan Sampah</t>
  </si>
  <si>
    <t>5.2.04.03.02</t>
  </si>
  <si>
    <t>5.2.04.03.03</t>
  </si>
  <si>
    <t>5.2.04.03.05</t>
  </si>
  <si>
    <t>Belanja Modal Pengadaan Instalasi Pembangkit Listrik</t>
  </si>
  <si>
    <t>Belanja Modal Pengadaan Jaringan Listrik</t>
  </si>
  <si>
    <t>Belanja Modal Pengadaan Jaringan Telepon</t>
  </si>
  <si>
    <t>5.2.04.04.02</t>
  </si>
  <si>
    <t>5.2.04.04.03</t>
  </si>
  <si>
    <t>Belanja Modal Pengadaan Bahan Perpusatakaan Tercetak</t>
  </si>
  <si>
    <t>Belanja Modal Pengadaan Kartografi, Naskah dan Lukisan</t>
  </si>
  <si>
    <t>5.2.05.01.01</t>
  </si>
  <si>
    <t>5.2.05.01.03</t>
  </si>
  <si>
    <t>Belanja Modal Pengadaan Barang Bercorak Kesenian</t>
  </si>
  <si>
    <t>5.2.05.02.01</t>
  </si>
  <si>
    <t>5.2.02.19.01</t>
  </si>
  <si>
    <t>5.2.05.07.01</t>
  </si>
  <si>
    <t>Belanja Modal Pengadaan Ternak</t>
  </si>
  <si>
    <t>5.2.05.03.02</t>
  </si>
  <si>
    <t>5.2.05.03.03</t>
  </si>
  <si>
    <t>5.2.06.01.01</t>
  </si>
  <si>
    <t>4.3.03</t>
  </si>
  <si>
    <t>BEBAN PEGAWAI, BARJAS BLUD DI BREAKDOW KE MASING2 BEBAN LRA APBD</t>
  </si>
  <si>
    <t>5.3.01.01.01</t>
  </si>
  <si>
    <t>6.1.01.01.01</t>
  </si>
  <si>
    <t>6.1.01.01.02</t>
  </si>
  <si>
    <t>6.1.01.01.03</t>
  </si>
  <si>
    <t>6.1.01.01.04</t>
  </si>
  <si>
    <t>6.1.01.01.05</t>
  </si>
  <si>
    <t>6.1.01.01.06</t>
  </si>
  <si>
    <t>6.1.01.01.07</t>
  </si>
  <si>
    <t>6.1.01.01.08</t>
  </si>
  <si>
    <t>6.1.01.01.09</t>
  </si>
  <si>
    <t>6.1.01.01.10</t>
  </si>
  <si>
    <t>6.1.01.01.11</t>
  </si>
  <si>
    <t>6.1.01.01.12</t>
  </si>
  <si>
    <t>6.1.01.01.13</t>
  </si>
  <si>
    <t>6.1.01.01.14</t>
  </si>
  <si>
    <t>6.1.01.01.15</t>
  </si>
  <si>
    <t>6.1.01.01.16</t>
  </si>
  <si>
    <t>6.1.01.01.17</t>
  </si>
  <si>
    <t>6.1.01.01.18</t>
  </si>
  <si>
    <t>6.1.01.01.19</t>
  </si>
  <si>
    <t>6.1.01.01.20</t>
  </si>
  <si>
    <t>6.1.01.01.21</t>
  </si>
  <si>
    <t>6.1.01.01.22</t>
  </si>
  <si>
    <t>6.1.01.01.23</t>
  </si>
  <si>
    <t>6.1.01.01.24</t>
  </si>
  <si>
    <t>6.1.01.01.25</t>
  </si>
  <si>
    <t>6.1.01.01.26</t>
  </si>
  <si>
    <t>6.1.01.01.27</t>
  </si>
  <si>
    <t>6.1.01.01.28</t>
  </si>
  <si>
    <t>6.1.01.01.29</t>
  </si>
  <si>
    <t>6.1.01.01.30</t>
  </si>
  <si>
    <t>6.1.01.01.31</t>
  </si>
  <si>
    <t>6.1.01.01.32</t>
  </si>
  <si>
    <t>6.1.01.01.33</t>
  </si>
  <si>
    <t>6.1.01.01.34</t>
  </si>
  <si>
    <t>6.1.01.01.35</t>
  </si>
  <si>
    <t>Belanja Bagi Hasil Retribusi Daerah kepada Kab Jepara (Kapal Cepat)</t>
  </si>
  <si>
    <t>6.1.02.01.01</t>
  </si>
  <si>
    <t>Belanja Bantuan Keuangan Kepada Kabupaten Semarang</t>
  </si>
  <si>
    <t>Belanja Bantuan Keuangan Kepada Kabupaten Kendal</t>
  </si>
  <si>
    <t>Belanja Bantuan Keuangan Kepada Kabupaten Demak</t>
  </si>
  <si>
    <t>Belanja Bantuan Keuangan Kepada Kabupaten Grobogan</t>
  </si>
  <si>
    <t>Belanja Bantuan Keuangan Kepada Kabupaten Pati</t>
  </si>
  <si>
    <t>Belanja Bantuan Keuangan Kepada Kabupaten Kudus</t>
  </si>
  <si>
    <t>6.2.01.02.01</t>
  </si>
  <si>
    <t>6.2.01.02.02</t>
  </si>
  <si>
    <t>6.2.01.02.03</t>
  </si>
  <si>
    <t>6.2.01.02.04</t>
  </si>
  <si>
    <t>6.2.01.02.05</t>
  </si>
  <si>
    <t>6.2.01.02.06</t>
  </si>
  <si>
    <t>6.2.01.02.07</t>
  </si>
  <si>
    <t>6.2.01.02.08</t>
  </si>
  <si>
    <t>6.2.01.02.09</t>
  </si>
  <si>
    <t>6.2.01.02.10</t>
  </si>
  <si>
    <t>6.2.01.02.11</t>
  </si>
  <si>
    <t>6.2.01.02.12</t>
  </si>
  <si>
    <t>6.2.01.02.13</t>
  </si>
  <si>
    <t>6.2.01.02.14</t>
  </si>
  <si>
    <t>6.2.01.02.15</t>
  </si>
  <si>
    <t>6.2.01.02.16</t>
  </si>
  <si>
    <t>6.2.01.02.17</t>
  </si>
  <si>
    <t>6.2.01.02.18</t>
  </si>
  <si>
    <t>6.2.01.02.19</t>
  </si>
  <si>
    <t>6.2.01.02.20</t>
  </si>
  <si>
    <t>6.2.01.02.21</t>
  </si>
  <si>
    <t>6.2.01.02.22</t>
  </si>
  <si>
    <t>6.2.01.02.23</t>
  </si>
  <si>
    <t>6.2.01.02.24</t>
  </si>
  <si>
    <t>6.2.01.02.25</t>
  </si>
  <si>
    <t>6.2.01.02.26</t>
  </si>
  <si>
    <t>6.2.01.02.27</t>
  </si>
  <si>
    <t>6.2.01.02.28</t>
  </si>
  <si>
    <t>6.2.01.02.29</t>
  </si>
  <si>
    <t>6.2.01.02.30</t>
  </si>
  <si>
    <t>6.2.01.02.31</t>
  </si>
  <si>
    <t>6.2.01.02.32</t>
  </si>
  <si>
    <t>6.2.01.02.33</t>
  </si>
  <si>
    <t>6.2.01.02.34</t>
  </si>
  <si>
    <t>6.2.01.02.35</t>
  </si>
  <si>
    <t>Belanja Bantuan Keuangan Kepada Kabupaten/Kota Se Jawa Tengah</t>
  </si>
  <si>
    <t>6.2.01.02.36</t>
  </si>
  <si>
    <t>6.2.02.01.01</t>
  </si>
  <si>
    <t>6.2.02.01.02</t>
  </si>
  <si>
    <t>6.2.02.01.03</t>
  </si>
  <si>
    <t>6.2.02.01.04</t>
  </si>
  <si>
    <t>6.2.02.01.05</t>
  </si>
  <si>
    <t>6.2.02.01.06</t>
  </si>
  <si>
    <t>6.2.02.01.07</t>
  </si>
  <si>
    <t>6.2.02.01.08</t>
  </si>
  <si>
    <t>6.2.02.01.09</t>
  </si>
  <si>
    <t>6.2.02.01.10</t>
  </si>
  <si>
    <t>6.2.02.01.11</t>
  </si>
  <si>
    <t>6.2.02.01.12</t>
  </si>
  <si>
    <t>6.2.02.01.13</t>
  </si>
  <si>
    <t>6.2.02.01.14</t>
  </si>
  <si>
    <t>6.2.02.01.15</t>
  </si>
  <si>
    <t>6.2.02.01.16</t>
  </si>
  <si>
    <t>6.2.02.01.17</t>
  </si>
  <si>
    <t>6.2.02.01.18</t>
  </si>
  <si>
    <t>6.2.02.01.19</t>
  </si>
  <si>
    <t>6.2.02.01.20</t>
  </si>
  <si>
    <t>6.2.02.01.21</t>
  </si>
  <si>
    <t>6.2.02.01.22</t>
  </si>
  <si>
    <t>6.2.02.01.23</t>
  </si>
  <si>
    <t>6.2.02.01.24</t>
  </si>
  <si>
    <t>6.2.02.01.25</t>
  </si>
  <si>
    <t>6.2.02.01.26</t>
  </si>
  <si>
    <t>6.2.02.01.27</t>
  </si>
  <si>
    <t>6.2.02.01.28</t>
  </si>
  <si>
    <t>6.2.02.01.29</t>
  </si>
  <si>
    <t>6.2.03.01.01</t>
  </si>
  <si>
    <t>Beban Bagi Hasil Pajak Daerah Kepada Kabupaten Semarang</t>
  </si>
  <si>
    <t>Beban Bagi Hasil Pajak Daerah Kepada Kabupaten Kendal</t>
  </si>
  <si>
    <t>Beban Bagi Hasil Pajak Daerah Kepada Kabupaten Demak</t>
  </si>
  <si>
    <t>Beban Bagi Hasil Pajak Daerah Kepada Kabupaten Grobogan</t>
  </si>
  <si>
    <t>Beban Bagi Hasil Pajak Daerah Kepada Kabupaten Pati</t>
  </si>
  <si>
    <t>Beban Bagi Hasil Pajak Daerah Kepada Kabupaten Kudus</t>
  </si>
  <si>
    <t>Beban Bagi Hasil Pajak Daerah Kepada Kabupaten Jepara</t>
  </si>
  <si>
    <t>Beban Bagi Hasil Pajak Daerah Kepada Kabupaten Rembang</t>
  </si>
  <si>
    <t>Beban Bagi Hasil Pajak Daerah Kepada Kabupaten Blora</t>
  </si>
  <si>
    <t>Beban Bagi Hasil Pajak Daerah Kepada Kabupaten Pekalongan</t>
  </si>
  <si>
    <t>Beban Bagi Hasil Pajak Daerah Kepada Kabupaten Batang</t>
  </si>
  <si>
    <t>Beban Bagi Hasil Pajak Daerah Kepada Kabupaten Pemalang</t>
  </si>
  <si>
    <t>Beban Bagi Hasil Pajak Daerah Kepada Kabupaten Tegal</t>
  </si>
  <si>
    <t>Beban Bagi Hasil Pajak Daerah Kepada Kabupaten Brebes</t>
  </si>
  <si>
    <t>Beban Bagi Hasil Pajak Daerah Kepada Kabupaten Banyumas</t>
  </si>
  <si>
    <t>Beban Bagi Hasil Pajak Daerah Kepada Kabupaten Cilacap</t>
  </si>
  <si>
    <t>Beban Bagi Hasil Pajak Daerah Kepada Kabupaten Purbalingga</t>
  </si>
  <si>
    <t>Beban Bagi Hasil Pajak Daerah Kepada Kabupaten Banjarnegara</t>
  </si>
  <si>
    <t>Beban Bagi Hasil Pajak Daerah Kepada Kabupaten Magelang</t>
  </si>
  <si>
    <t>Beban Bagi Hasil Pajak Daerah Kepada Kabupaten Temanggung</t>
  </si>
  <si>
    <t>Beban Bagi Hasil Pajak Daerah Kepada Kabupaten Wonosobo</t>
  </si>
  <si>
    <t>Beban Bagi Hasil Pajak Daerah Kepada Kabupaten Purworejo</t>
  </si>
  <si>
    <t>Beban Bagi Hasil Pajak Daerah Kepada Kabupaten Kebumen</t>
  </si>
  <si>
    <t>Beban Bagi Hasil Pajak Daerah Kepada Kabupaten Klaten</t>
  </si>
  <si>
    <t>Beban Bagi Hasil Pajak Daerah Kepada Kabupaten Boyolali</t>
  </si>
  <si>
    <t>Beban Bagi Hasil Pajak Daerah Kepada Kabupaten Sragen</t>
  </si>
  <si>
    <t>Beban Bagi Hasil Pajak Daerah Kepada Kabupaten Sukoharjo</t>
  </si>
  <si>
    <t>Beban Bagi Hasil Pajak Daerah Kepada Kabupaten Karanganyar</t>
  </si>
  <si>
    <t>Beban Bagi Hasil Pajak Daerah Kepada Kabupaten Wonogiri</t>
  </si>
  <si>
    <t>Beban Bagi Hasil Pajak Daerah Kepada Kota Semarang</t>
  </si>
  <si>
    <t>Beban Bagi Hasil Pajak Daerah Kepada Kota Pekalongan</t>
  </si>
  <si>
    <t>Beban Bagi Hasil Pajak Daerah Kepada Kota Surakarta</t>
  </si>
  <si>
    <t>Beban Bagi Hasil Pajak Daerah Kepada Kota Salatiga</t>
  </si>
  <si>
    <t>Beban Bagi Hasil Pajak Daerah Kepada Kota Tegal</t>
  </si>
  <si>
    <t>Beban Bagi Hasil Pajak Daerah Kepada Kota Magelang</t>
  </si>
  <si>
    <t>Beban Bantuan Keuangan kepada Kabupaten Semarang</t>
  </si>
  <si>
    <t>Beban Bantuan Keuangan kepada Kabupaten Kendal</t>
  </si>
  <si>
    <t>Beban Bantuan Keuangan kepada Kabupaten Demak</t>
  </si>
  <si>
    <t>Beban Bantuan Keuangan kepada Kabupaten Grobogan</t>
  </si>
  <si>
    <t>Beban Bantuan Keuangan kepada Kabupaten Pati</t>
  </si>
  <si>
    <t>Beban Bantuan Keuangan kepada Kabupaten Kudus</t>
  </si>
  <si>
    <t>Beban Bantuan Keuangan Kepada Kabupaten Jepara</t>
  </si>
  <si>
    <t>Beban Bantuan Keuangan Kepada Kabupaten Rembang</t>
  </si>
  <si>
    <t>Beban Bantuan Keuangan Kepada Kabupaten Blora</t>
  </si>
  <si>
    <t>Beban Bantuan Keuangan Kepada Kabupaten Pekalongan</t>
  </si>
  <si>
    <t>Beban Bantuan Keuangan Kepada Kabupaten Batang</t>
  </si>
  <si>
    <t>Beban Bantuan Keuangan Kepada Kabupaten Pemalang</t>
  </si>
  <si>
    <t>Beban Bantuan Keuangan Kepada Kabupaten Tegal</t>
  </si>
  <si>
    <t>Beban Bantuan Keuangan Kepada Kabupaten Brebes</t>
  </si>
  <si>
    <t>Beban Bantuan Keuangan Kepada Kabupaten Banyumas</t>
  </si>
  <si>
    <t>Beban Bantuan Keuangan Kepada Kabupaten Cilacap</t>
  </si>
  <si>
    <t>Beban Bantuan Keuangan Kepada Kabupaten Purbalingga</t>
  </si>
  <si>
    <t>Beban Bantuan Keuangan Kepada Kabupaten Banjarnegara</t>
  </si>
  <si>
    <t>Beban Bantuan Keuangan Kepada Kabupaten Magelang</t>
  </si>
  <si>
    <t>Beban Bantuan Keuangan Kepada Kabupaten Temanggung</t>
  </si>
  <si>
    <t>Beban Bantuan Keuangan Kepada Kabupaten Wonosobo</t>
  </si>
  <si>
    <t>Beban Bantuan Keuangan Kepada Kabupaten Purworejo</t>
  </si>
  <si>
    <t>Beban Bantuan Keuangan Kepada Kabupaten Kebumen</t>
  </si>
  <si>
    <t>Beban Bantuan Keuangan Kepada Kabupaten Klaten</t>
  </si>
  <si>
    <t>Beban Bantuan Keuangan Kepada Kabupaten Boyolali</t>
  </si>
  <si>
    <t>Beban Bantuan Keuangan Kepada Kabupaten Sragen</t>
  </si>
  <si>
    <t>Beban Bantuan Keuangan Kepada Kabupaten Sukoharjo</t>
  </si>
  <si>
    <t>Beban Bantuan Keuangan Kepada Kabupaten Karanganyar</t>
  </si>
  <si>
    <t>Beban Bantuan Keuangan Kepada Kabupaten Wonogiri</t>
  </si>
  <si>
    <t>Beban Bantuan Keuangan Kepada Kota Semarang</t>
  </si>
  <si>
    <t>Beban Bantuan Keuangan Kepada Kota Pekalongan</t>
  </si>
  <si>
    <t>Beban Bantuan Keuangan Kepada Kota Surakarta</t>
  </si>
  <si>
    <t>Beban Bantuan Keuangan Kepada Kota Salatiga</t>
  </si>
  <si>
    <t>Beban Bantuan Keuangan Kepada Kota Tegal</t>
  </si>
  <si>
    <t>Beban Bantuan Keuangan Kepada Kota Magelang</t>
  </si>
  <si>
    <t>Beban Bantuan Keuangan Kepada Desa Se Kabupaten Semarang</t>
  </si>
  <si>
    <t>Beban Bantuan Keuangan Kepada Desa Se Kabupaten Kendal</t>
  </si>
  <si>
    <t>Beban Bantuan Keuangan Kepada Desa Se Kabupaten Demak</t>
  </si>
  <si>
    <t>Beban Bantuan Keuangan Kepada Desa Se Kabupaten Grobogan</t>
  </si>
  <si>
    <t>Beban Bantuan Keuangan Kepada Desa Se Kabupaten Pati</t>
  </si>
  <si>
    <t>Beban Bantuan Keuangan Kepada Desa Se Kabupaten Kudus</t>
  </si>
  <si>
    <t>Beban Bantuan Keuangan Kepada Desa Se Kabupaten Jepara</t>
  </si>
  <si>
    <t>Beban Bantuan Keuangan Kepada Desa Se Kabupaten Rembang</t>
  </si>
  <si>
    <t>Beban Bantuan Keuangan Kepada Desa Se Kabupaten Blora</t>
  </si>
  <si>
    <t>Beban Bantuan Keuangan Kepada Desa Se Kabupaten Pekalongan</t>
  </si>
  <si>
    <t>Beban Bantuan Keuangan Kepada Desa Se Kabupaten Batang</t>
  </si>
  <si>
    <t>Beban Bantuan Keuangan Kepada Desa Se Kabupaten Pemalang</t>
  </si>
  <si>
    <t>Beban Bantuan Keuangan Kepada Desa Se Kabupaten Tegal</t>
  </si>
  <si>
    <t>Beban Bantuan Keuangan Kepada Desa Se Kabupaten Brebes</t>
  </si>
  <si>
    <t>Beban Bantuan Keuangan Kepada Desa Se Kabupaten Banyumas</t>
  </si>
  <si>
    <t>Beban Bantuan Keuangan Kepada Desa Se Kabupaten Cilacap</t>
  </si>
  <si>
    <t>Beban Bantuan Keuangan Kepada Desa Se Kabupaten Purbalingga</t>
  </si>
  <si>
    <t>Beban Bantuan Keuangan Kepada Desa Se Kabupaten Banjarnegara</t>
  </si>
  <si>
    <t>Beban Bantuan Keuangan Kepada Desa Se Kabupaten Magelang</t>
  </si>
  <si>
    <t>Beban Bantuan Keuangan Kepada Desa Se Kabupaten Temanggung</t>
  </si>
  <si>
    <t>Beban Bantuan Keuangan Kepada Desa Se Kabupaten Wonosobo</t>
  </si>
  <si>
    <t>Beban Bantuan Keuangan Kepada Desa Se Kabupaten Purworejo</t>
  </si>
  <si>
    <t>Beban Bantuan Keuangan Kepada Desa Se Kabupaten Kebumen</t>
  </si>
  <si>
    <t>Beban Bantuan Keuangan Kepada Desa Se Kabupaten Klaten</t>
  </si>
  <si>
    <t>Beban Bantuan Keuangan Kepada Desa Se Kabupaten Boyolali</t>
  </si>
  <si>
    <t>Beban Bantuan Keuangan Kepada Desa Se Kabupaten Sragen</t>
  </si>
  <si>
    <t>Beban Bantuan Keuangan Kepada Desa Se Kabupaten Sukoharjo</t>
  </si>
  <si>
    <t>Beban Bantuan Keuangan Kepada Desa Se Kabupaten Karanganyar</t>
  </si>
  <si>
    <t>Beban Bantuan Keuangan Kepada Desa Se Kabupaten Wonogiri</t>
  </si>
  <si>
    <t>7.1.01.01.01</t>
  </si>
  <si>
    <t>Penerimaan Kembali Piutang</t>
  </si>
  <si>
    <t>7.1.05.05.01</t>
  </si>
  <si>
    <t>7.1.06.02.01</t>
  </si>
  <si>
    <t>7.2.01.01.01</t>
  </si>
  <si>
    <t>Penyertaan Modal Pengadaan Pada BUMD</t>
  </si>
  <si>
    <t>7.2.02.02</t>
  </si>
  <si>
    <t>7.2.02.02.01</t>
  </si>
  <si>
    <t xml:space="preserve">PEMERINTAH PROVINSI JAWA TENGAH </t>
  </si>
  <si>
    <t>NO</t>
  </si>
  <si>
    <t xml:space="preserve">URAIAN </t>
  </si>
  <si>
    <t>VOL</t>
  </si>
  <si>
    <t>SALDO AWAL</t>
  </si>
  <si>
    <t>TAMBAH</t>
  </si>
  <si>
    <t>BERKURANG</t>
  </si>
  <si>
    <t>SALDO AKHIR</t>
  </si>
  <si>
    <t xml:space="preserve">BELANJA BARANG/JASA </t>
  </si>
  <si>
    <t>HIBAH</t>
  </si>
  <si>
    <t>MUTASI MASUK</t>
  </si>
  <si>
    <t>REKLASIFIKASI</t>
  </si>
  <si>
    <t>KOREKSI/PENILAIAN</t>
  </si>
  <si>
    <t>JUMLAH TAMBAH</t>
  </si>
  <si>
    <t>EKSTRACOMTABLE</t>
  </si>
  <si>
    <t>MUTASI KELUAR</t>
  </si>
  <si>
    <t>JUMLAH KURANG</t>
  </si>
  <si>
    <t>JURNAL KOREKSI [MANUAL]</t>
  </si>
  <si>
    <t>UN AUDITED</t>
  </si>
  <si>
    <t>+/-</t>
  </si>
  <si>
    <t>D</t>
  </si>
  <si>
    <t>K</t>
  </si>
  <si>
    <t>Rp.</t>
  </si>
  <si>
    <t>A</t>
  </si>
  <si>
    <t xml:space="preserve">TANAH </t>
  </si>
  <si>
    <t>B</t>
  </si>
  <si>
    <t xml:space="preserve">PERALATAN DAN MESIN </t>
  </si>
  <si>
    <t>Alat-alat Besar</t>
  </si>
  <si>
    <t>Alat-alat Angkutan</t>
  </si>
  <si>
    <t>Alat-alat Bengkel dan Ukur</t>
  </si>
  <si>
    <t>Alat-alat Pertanian</t>
  </si>
  <si>
    <t>Alat-alat Kantor dan Rumah Tangga</t>
  </si>
  <si>
    <t>Alat-alat Studio Komunikasi dan Pemancar</t>
  </si>
  <si>
    <t>Alat-alat Kedokteran dan Alat Kesehatan</t>
  </si>
  <si>
    <t>Alat-alat Laboratorium</t>
  </si>
  <si>
    <t>Alat-alat Persenjataan</t>
  </si>
  <si>
    <t>Alat-alat Komputer</t>
  </si>
  <si>
    <t>Alat-alat eksplorasi</t>
  </si>
  <si>
    <t>Alat-alat Pengeboran</t>
  </si>
  <si>
    <t>Alat-alat Produksi, Pengelolaan dan Pemurnian</t>
  </si>
  <si>
    <t>Alat-alat Bantu Eksplorasi</t>
  </si>
  <si>
    <t>Alat-alat Keselamatan Kerja</t>
  </si>
  <si>
    <t>Alat-alat Peraga</t>
  </si>
  <si>
    <t>Alat-alat Peralatan Proses/Produksi</t>
  </si>
  <si>
    <t>Alat-alat Rambu-Rambu</t>
  </si>
  <si>
    <t>Alat-alat Olahraga</t>
  </si>
  <si>
    <t>C</t>
  </si>
  <si>
    <t xml:space="preserve">GEDUNG DAN BANGUNAN </t>
  </si>
  <si>
    <t>Bangunan Tugu Titik Kontrol/Pasti</t>
  </si>
  <si>
    <t>JALAN, IRIGASI DAN JEMBATAN</t>
  </si>
  <si>
    <t>Bangunan Air / Irigasi</t>
  </si>
  <si>
    <t>Instalasi</t>
  </si>
  <si>
    <t>E</t>
  </si>
  <si>
    <t>ASET TETAP LAINNYA</t>
  </si>
  <si>
    <t>Buku Perpustakaan</t>
  </si>
  <si>
    <t>Biota Perairan</t>
  </si>
  <si>
    <t>KONSTRUKSI DALAM PENGERJAAN</t>
  </si>
  <si>
    <t>Konstruksi Dalam Pengerjaan</t>
  </si>
  <si>
    <t>JUMLAH</t>
  </si>
  <si>
    <t>ok</t>
  </si>
  <si>
    <t>OK</t>
  </si>
  <si>
    <t>TOTAL UNAUDITED</t>
  </si>
  <si>
    <t>SELISIH</t>
  </si>
  <si>
    <t>NILAI ASET PER 31 DESEMBER 2016</t>
  </si>
  <si>
    <t>ASET TAK BERWUJUD</t>
  </si>
  <si>
    <t>ASET TAK BERWUJUD DALAM PENGERJAAN</t>
  </si>
  <si>
    <t>Aset Tak Berwujud Dalam Pengerjaan</t>
  </si>
  <si>
    <t xml:space="preserve"> PEMERINTAH PROVINSI JAWA TENGAH</t>
  </si>
  <si>
    <t>BERTAMBAH</t>
  </si>
  <si>
    <t>KURANG</t>
  </si>
  <si>
    <t>MUTASI DARI ASET TETAP DAN/ATAU SKPD LAIN DAN KOREKSI</t>
  </si>
  <si>
    <t>REKLAS PEMANFAATAN</t>
  </si>
  <si>
    <t>PELEPASAN</t>
  </si>
  <si>
    <t>PENGHAPUSAN</t>
  </si>
  <si>
    <t>MUTASI KE ASET TETAP DAN/ATAU SKPD LAIN</t>
  </si>
  <si>
    <t>JUMLAH PELEPASAN</t>
  </si>
  <si>
    <t>PENJUALAN</t>
  </si>
  <si>
    <t>TGR</t>
  </si>
  <si>
    <t>LAIN-LAIN</t>
  </si>
  <si>
    <t>PEMUSNAHAN</t>
  </si>
  <si>
    <t>JUMLAH PENGHAPUSAN</t>
  </si>
  <si>
    <t>Alat-alat Studio, Komunikasi dan Pemancar</t>
  </si>
  <si>
    <t>Alat-alat Eksplorasi</t>
  </si>
  <si>
    <t>JALAN, IRIGASI DAN JARINGAN</t>
  </si>
  <si>
    <t>ASET TATAP LAINNYA</t>
  </si>
  <si>
    <t>Barang Bercorak Kesenian / Kebudayaan</t>
  </si>
  <si>
    <t>F</t>
  </si>
  <si>
    <t>FDF</t>
  </si>
  <si>
    <t>SKPD</t>
  </si>
  <si>
    <t>No.</t>
  </si>
  <si>
    <t>Aset Tetap</t>
  </si>
  <si>
    <t>Akumulasi Awal</t>
  </si>
  <si>
    <t>Koreksi</t>
  </si>
  <si>
    <t>Akumulasi Awal Stlh Koreksi</t>
  </si>
  <si>
    <t>Beban Penyusutan</t>
  </si>
  <si>
    <t>Nilai Buku Per 31 Desember 2017</t>
  </si>
  <si>
    <t>ANAUDITED</t>
  </si>
  <si>
    <t>Aset Lainnya</t>
  </si>
  <si>
    <t>Aset Tetap Renovasi</t>
  </si>
  <si>
    <t>Jumlah</t>
  </si>
  <si>
    <t>SOFWARE</t>
  </si>
  <si>
    <t>AKUMULASI PENYUSUTAN ASET LAINNYA TAHUN 2017</t>
  </si>
  <si>
    <t>BEBAN PENY ASET LAINNYA</t>
  </si>
  <si>
    <t>:</t>
  </si>
  <si>
    <t>ASET TAK BERWUJUD 2018</t>
  </si>
  <si>
    <t>Beban Penyusutan Aset Tetap Renovasi</t>
  </si>
  <si>
    <t>PEMERINTAH PROVINSI JAWA TENGAH</t>
  </si>
  <si>
    <t>Ekuitas Awal</t>
  </si>
  <si>
    <t>Surplus/Defisit-LO</t>
  </si>
  <si>
    <t>RK-PPKD</t>
  </si>
  <si>
    <t>Dampak Kumulatif Perubahan Kebijakan/Kesalahan Mendasar</t>
  </si>
  <si>
    <t>Koreksi/Penyesuaian Kas</t>
  </si>
  <si>
    <t>-</t>
  </si>
  <si>
    <t>Koreksi/Penyesuaian Tambah Kas Bendahara Pengeluaran</t>
  </si>
  <si>
    <t>Koreksi/Penyesuaian Tambah Kas Bendahara Penerimaan</t>
  </si>
  <si>
    <t>Koreksi/Penyesuaian Tambah Kas BLUD</t>
  </si>
  <si>
    <t>Koreksi/Penyesuaian Tambah Setara kas</t>
  </si>
  <si>
    <t>Koreksi/Penyesuaian Kurang Kas Bendahara Pengeluaran</t>
  </si>
  <si>
    <t>Koreksi/Penyesuaian Kurang Kas Bendahara Penerimaan</t>
  </si>
  <si>
    <t>Koreksi/Penyesuaian Kurang Kas BLUD</t>
  </si>
  <si>
    <t>Koreksi/Penyesuaian Kurang Setara kas</t>
  </si>
  <si>
    <t>Koreksi/Penyesuaian Piutang</t>
  </si>
  <si>
    <t>Koreksi/Penyesuaian Tambah Piutang Pajak</t>
  </si>
  <si>
    <t>Koreksi/Penyesuaian Tambah Piutang Retribusi</t>
  </si>
  <si>
    <t>Koreksi/Penyesuaian Tambah Piutang Lainnya</t>
  </si>
  <si>
    <t>Koreksi/Penyesuaian Kurang Piutang Pajak</t>
  </si>
  <si>
    <t>Koreksi/Penyesuaian Kurang Piutang Retribusi</t>
  </si>
  <si>
    <t>Koreksi/Penyesuaian Kurang Piutang Lainnya</t>
  </si>
  <si>
    <t>Koreksi/Penyesuaian Penyisihan Piutang</t>
  </si>
  <si>
    <t>Koreksi/Penyesuaian Tambah Penyisihan Piutang</t>
  </si>
  <si>
    <t>Koreksi/Penyesuaian Kurang Penyisihan Piutang</t>
  </si>
  <si>
    <t>4.4</t>
  </si>
  <si>
    <t>Koreksi/Penyesuaian Persediaan</t>
  </si>
  <si>
    <t>Koreksi/Penyesuaian Tambah Persediaan</t>
  </si>
  <si>
    <t>Koreksi/Penyesuaian Kurang Persediaan</t>
  </si>
  <si>
    <t>4.5</t>
  </si>
  <si>
    <t>Koreksi/Penyesuaian Investasi Non Permanen</t>
  </si>
  <si>
    <t>Koreksi/Penyesuaian Tambah Investasi Non Permanen</t>
  </si>
  <si>
    <t>Koreksi/Penyesuaian Kurang investasi Non Permanen</t>
  </si>
  <si>
    <t>4.6</t>
  </si>
  <si>
    <t>Koreksi/Penyesuaian Penyisihan Investasi Non Permanen</t>
  </si>
  <si>
    <t>Koreksi/Penyesuaian Tambah Penyisihan Investasi Non Permanen</t>
  </si>
  <si>
    <t>Koreksi/Penyesuaian Kurang Penyisihan Investasi Non Permanen</t>
  </si>
  <si>
    <t>4.7</t>
  </si>
  <si>
    <t>Koreksi/Penyesuaian Aset Tetap</t>
  </si>
  <si>
    <t>Koreksi/Penyesuaian Tambah Aset Tetap dari Mutasi Antar SKPD</t>
  </si>
  <si>
    <t>Koreksi/Penyesuaian Tambah Reklasifikasi antar Aset Tetap</t>
  </si>
  <si>
    <t>Koreksi/Penyesuaian Tambah Reklasifikasi dari  Aset Lainnya</t>
  </si>
  <si>
    <t>Koreksi/Penyesuaian Tambah Penilaian Aset Tetap</t>
  </si>
  <si>
    <t>Koreksi/Penyesuaian Kurang Aset Tetap dari Mutasi Antar SKPD</t>
  </si>
  <si>
    <t>Koreksi/Penyesuaian Kurang Reklasifikasi antar Aset Tetap</t>
  </si>
  <si>
    <t>Koreksi/Penyesuaian Kurang Reklasifikasi ke  Aset Lainnya</t>
  </si>
  <si>
    <t>Koreksi/Penyesuaian Kurang Penilaian Aset Tetap</t>
  </si>
  <si>
    <t>4.8</t>
  </si>
  <si>
    <t>Koreksi/Penyesuaian Penyusutan</t>
  </si>
  <si>
    <t>Koreksi/Penyesuaian Tambah Penyusutan</t>
  </si>
  <si>
    <t>Koreksi/Penyesuaian Kurang Penyusutan</t>
  </si>
  <si>
    <t>4.9</t>
  </si>
  <si>
    <t>Koreksi/Penyesuaian Aset Lainnya</t>
  </si>
  <si>
    <t>Koreksi/Penyesuaian Kurang Mutasi ke  Aset Tetap</t>
  </si>
  <si>
    <t>Koreksi/Penyesuaian Kurang Koreksi</t>
  </si>
  <si>
    <t>4.10</t>
  </si>
  <si>
    <t>Koreksi/Penyesuaian Amortisasi</t>
  </si>
  <si>
    <t>Koreksi/Penyesuaian Tambah Amortisasi</t>
  </si>
  <si>
    <t>Koreksi/Penyesuaian Kurang Amortisasi</t>
  </si>
  <si>
    <t>4.11</t>
  </si>
  <si>
    <t>Koreksi/Penyesuaian Penyusutan Aset Lainnya</t>
  </si>
  <si>
    <t xml:space="preserve">Koreksi/Penyesuaian Tambah Penyusutan </t>
  </si>
  <si>
    <t>4.12</t>
  </si>
  <si>
    <t>Koreksi/Penyesuaian Lain-Lain</t>
  </si>
  <si>
    <t>Koreksi/Penyesuaian Tambah Lain-Lain</t>
  </si>
  <si>
    <t>Koreksi/Penyesuaian Kurang Lain-Lain</t>
  </si>
  <si>
    <t>Ekuitas Akhir</t>
  </si>
  <si>
    <t>Koreksi/Penyesuaian Tambah Aset Tak Berwujud dari Mutasi Antar SKPD</t>
  </si>
  <si>
    <t>Koreksi/Penyesuaian Tambah Reklasifikasi antar Aset Tak Berwujud</t>
  </si>
  <si>
    <t>Koreksi/Penyesuaian Tambah Reklasifikasi dari  Aset Tetap</t>
  </si>
  <si>
    <t>Koreksi/Penyesuaian Tambah Penilaian Aset Tak Berwujud</t>
  </si>
  <si>
    <t>Koreksi/Penyesuaian Kurang Aset Tak Berwujud dari Mutasi Antar SKPD</t>
  </si>
  <si>
    <t>Koreksi/Penyesuaian Kurang Reklasifikasi antar Aset Tak Berwujud</t>
  </si>
  <si>
    <t>Koreksi/Penyesuaian Kurang Reklasifikasi ke  Aset Tetap</t>
  </si>
  <si>
    <t>Koreksi/Penyesuaian Kurang Penilaian Aset Tak Berwujud</t>
  </si>
  <si>
    <t>Koreksi/Penyesuaian Tambah Mutasi/koreksi dari Aset Tetap</t>
  </si>
  <si>
    <t>Beban Lain-Lain (Ekstrakontable, Penghapusan dan Pelepasan Aset)</t>
  </si>
  <si>
    <t xml:space="preserve">Retribusi Pemakaian Kekayaan Daerah </t>
  </si>
  <si>
    <t>Retribusi Pemakaian Kekayaan Daerah - Ruangan - LRA</t>
  </si>
  <si>
    <t>Iuran Jaminan Kecelakaan Kerja</t>
  </si>
  <si>
    <t>Iuran Jaminan Kematian</t>
  </si>
  <si>
    <t xml:space="preserve">Retribusi Pemakaian Kekayaan Daerah - LO </t>
  </si>
  <si>
    <t xml:space="preserve">Reklas </t>
  </si>
  <si>
    <t>Tambah</t>
  </si>
  <si>
    <t>Kurang</t>
  </si>
  <si>
    <t>LAPORAN PERUBAHAN EKUITAS</t>
  </si>
  <si>
    <t>Kas di Bendahara Pengeluaran</t>
  </si>
  <si>
    <t>MUTASI/PENYESUAIAN</t>
  </si>
  <si>
    <t>Piutang Retribusi Terminal</t>
  </si>
  <si>
    <t>1.1.03.02.09</t>
  </si>
  <si>
    <t>2.1.05.01</t>
  </si>
  <si>
    <t>2.1.05.01.01</t>
  </si>
  <si>
    <t>Utang Belanja Pegawai</t>
  </si>
  <si>
    <t>Utang Belanja Gaji dan Tunjangan</t>
  </si>
  <si>
    <t>NERACA KOMPARATIF</t>
  </si>
  <si>
    <t>(Dalam Rupiah)</t>
  </si>
  <si>
    <t>REF</t>
  </si>
  <si>
    <t>kenaikan/ penurunan</t>
  </si>
  <si>
    <t>prosentase</t>
  </si>
  <si>
    <t xml:space="preserve"> JUMLAH ASET LANCAR </t>
  </si>
  <si>
    <t>Investasi Nonpermanen</t>
  </si>
  <si>
    <t xml:space="preserve">  JUMLAH INVESTASI JANGKA PANJANG </t>
  </si>
  <si>
    <t>Akumulasi Penyusutan Aset Tetap</t>
  </si>
  <si>
    <t xml:space="preserve"> JUMLAH ASET TETAP </t>
  </si>
  <si>
    <t xml:space="preserve"> JUMLAH DANA CADANGAN </t>
  </si>
  <si>
    <t>Amortisasi Aset Tak Berwujud Netto</t>
  </si>
  <si>
    <t>Aset Lain-lain</t>
  </si>
  <si>
    <t>Akumulasi Penyusutan Aset Lain-lain</t>
  </si>
  <si>
    <t>Penyusutan Aset Lain-Lain Netto</t>
  </si>
  <si>
    <t xml:space="preserve"> JUMLAH ASET </t>
  </si>
  <si>
    <t xml:space="preserve">          JUMLAH KEWAJIBAN JANGKA PENDEK</t>
  </si>
  <si>
    <t>Utang Dalam Negeri-Pemerintah Pusat</t>
  </si>
  <si>
    <t>Utang Luar Negeri-Pemerintah Daerah Lainnya</t>
  </si>
  <si>
    <t>Utang Dalam Negeri-Lembaga Keuangan Bank</t>
  </si>
  <si>
    <t>Utang Dalam Negeri-Lembaga Keuangan bukan Bank</t>
  </si>
  <si>
    <t>Utang Dalam Negeri-Obligasi</t>
  </si>
  <si>
    <t>Utang Jangka Panjang Lainnya</t>
  </si>
  <si>
    <t xml:space="preserve">          JUMLAH KEWAJIBAN JANGKA PANJANG</t>
  </si>
  <si>
    <t xml:space="preserve">          JUMLAH KEWAJIBAN </t>
  </si>
  <si>
    <t>EKUITAS DANA LANCAR</t>
  </si>
  <si>
    <t>Perubahan SAL</t>
  </si>
  <si>
    <t>Cadangan Piutang</t>
  </si>
  <si>
    <t>Cadangan Persediaan</t>
  </si>
  <si>
    <t>Dana yang Harus Disediakan untuk Pembayaran Utang Jangka Pendek</t>
  </si>
  <si>
    <t>EKUITAS DANA INVESTASI</t>
  </si>
  <si>
    <t>Diinvestasikan Dalam Investasi Jangka Panjang</t>
  </si>
  <si>
    <t>Diinvestasikan dalam Aset Tetap</t>
  </si>
  <si>
    <t>Diinvestasikan dalam Aset Lainnya</t>
  </si>
  <si>
    <t>EKUITAS DANA CADANGAN</t>
  </si>
  <si>
    <t>Diinvestasikan dalam Dana Cadangan</t>
  </si>
  <si>
    <t>Ekuitas Beban Dibayar Dimuka</t>
  </si>
  <si>
    <t>Ekuitas Pendapatan Dibayar Dimuka</t>
  </si>
  <si>
    <t>EKUITAS BEBAN DIBAYAR DIMUKA</t>
  </si>
  <si>
    <t>EKUITAS PENDAPATAN DITERIMA DIMUKA</t>
  </si>
  <si>
    <t xml:space="preserve">          JUMLAH EKUITAS</t>
  </si>
  <si>
    <t xml:space="preserve">TOTAL KEWAJIBAN DAN EKUITAS DANA </t>
  </si>
  <si>
    <t xml:space="preserve">Piutang Pendapatan </t>
  </si>
  <si>
    <t>Piutang Lain-Lain PAD yang Sah Netto</t>
  </si>
  <si>
    <t>Persediaan Barang Habis Pakai</t>
  </si>
  <si>
    <t xml:space="preserve">Ekuitas </t>
  </si>
  <si>
    <t>*Lihat Catatan Atas Laporan Keuangan yang merupakan bagian yang tidak terpisahkan dari laporan keuangan secara keseluruhan</t>
  </si>
  <si>
    <t>KOREKSI PEMERIKSAAN</t>
  </si>
  <si>
    <t>2014 AUDITED</t>
  </si>
  <si>
    <t xml:space="preserve">Kenaikan/(Penurunan) </t>
  </si>
  <si>
    <t>%</t>
  </si>
  <si>
    <t>Pendapatan Retribusi Daerah</t>
  </si>
  <si>
    <t>TRANSFER PEMERINTAH PUSAT- DANA PERIMBANGAN</t>
  </si>
  <si>
    <t>Dana Bagi Hasil Pajak</t>
  </si>
  <si>
    <t>Dana Bagi Hasil Sumber Daya Alam</t>
  </si>
  <si>
    <t>Dana Alokasi Umum</t>
  </si>
  <si>
    <t>Dana Alokasi Khusus</t>
  </si>
  <si>
    <t>TRANSFER PEMERINTAH PUSAT -LAINNYA</t>
  </si>
  <si>
    <t>Dana Penyesuaian</t>
  </si>
  <si>
    <t>LAIN-LAIN PENDAPATAN YANG SAH</t>
  </si>
  <si>
    <t>Pendapatan Hibah</t>
  </si>
  <si>
    <t>Pendapatan Lainnya</t>
  </si>
  <si>
    <t>Beban Bunga</t>
  </si>
  <si>
    <t>Beban Subsidi</t>
  </si>
  <si>
    <t>Beban Penyusutan/Amortisasi</t>
  </si>
  <si>
    <t>Beban Transfer Bagi Hasil Pajak</t>
  </si>
  <si>
    <t>Beban Transfer Bagi Hasil Pendapatan Lainnya</t>
  </si>
  <si>
    <t>Beban Transfer Bantuan Keuangan Kepada Pemerintah Daerah Lainnya</t>
  </si>
  <si>
    <t>Beban Transfer Bantuan Keuangan Kepada Desa</t>
  </si>
  <si>
    <t>* Lihat Catatan atas Laporan Keuangan yang merupakan bagian tidak terpisahkan dari Laporan Keuangan secara keseluruhan.</t>
  </si>
  <si>
    <t>NO REKENING</t>
  </si>
  <si>
    <t>Pendapatan Pajak Daerah</t>
  </si>
  <si>
    <t>PENDAPATAN - LO</t>
  </si>
  <si>
    <t>PENDAPATAN ASLI DAERAH - LO</t>
  </si>
  <si>
    <t>Pendapatan Hasil Pengelolaan Kekayaan Daerah yang dipisahkan - LO</t>
  </si>
  <si>
    <t>Dana Bagi Hasil Pajak - LO</t>
  </si>
  <si>
    <t xml:space="preserve">Dana Bagi Hasil Sumber Daya Alam - LO </t>
  </si>
  <si>
    <t>Dana Alokasi Umum - LO</t>
  </si>
  <si>
    <t>PENDAPATAN TRANSFER - LO</t>
  </si>
  <si>
    <t>TRANSFER PEMERINTAH PUSAT- DANA PERIMBANGAN - LO</t>
  </si>
  <si>
    <t>Dana Alokasi Khusus - LO</t>
  </si>
  <si>
    <t>Jumlah Transfer Pemerintah Pusat Dana Perimbangan</t>
  </si>
  <si>
    <t>Jumlah Transfer Pemerintah Pusat Lainnya</t>
  </si>
  <si>
    <t>JUMLAH PENDAPATAN TRANSFER</t>
  </si>
  <si>
    <t>Jumlah Transfer Pemerintah Daerah Lainnya - LO</t>
  </si>
  <si>
    <t>JUMLAH PENDAPATAN ASLI DAERAH - LO</t>
  </si>
  <si>
    <t>Jumlah Transfer Pemerintah Pusat Dana Perimbangan - LO</t>
  </si>
  <si>
    <t>TRANSFER PEMERINTAH PUSAT -LAINNYA - LO</t>
  </si>
  <si>
    <t>Jumlah Transfer Pemerintah Pusat Lainnya - LO</t>
  </si>
  <si>
    <t>JUMLAH PENDAPATAN TRANSFER - LO</t>
  </si>
  <si>
    <t>JUMLAH LAIN-LAIN PENDAPATAN YANG SAH - LO</t>
  </si>
  <si>
    <t>Jumlah Pendapatan Hibah - LO</t>
  </si>
  <si>
    <t>Jumlah Pendapatan Lainnya - LO</t>
  </si>
  <si>
    <t>JUMLAH PENDAPATAN -LO</t>
  </si>
  <si>
    <t>LAIN-LAIN PENDAPATAN YANG SAH - LO</t>
  </si>
  <si>
    <t>Lain-Lain PAD yang Sah - LO</t>
  </si>
  <si>
    <t>9.1.10</t>
  </si>
  <si>
    <t>9.1.11</t>
  </si>
  <si>
    <t>JUMLAH BEBAN OPERASIONAL</t>
  </si>
  <si>
    <t>JUMLAH BEBAN TRANSFER</t>
  </si>
  <si>
    <t>SURPLUS/DEFISIT DARI OPERASIONAL</t>
  </si>
  <si>
    <t>JUMLAH SURPLUS NON OPERASIONAL</t>
  </si>
  <si>
    <t>JUMLAH DEFISIT NON OPERASIONAL</t>
  </si>
  <si>
    <t>JUMLAH SURPLUS/DEFISIT DARI KEGIATAN NON OPERASIONAL</t>
  </si>
  <si>
    <t>JUMLAH PENDAPATAN LUAR BIASA</t>
  </si>
  <si>
    <t>JUMLAH BEBAN LUAR BIASA</t>
  </si>
  <si>
    <t>LAPORAN REALISASI ANGGARAN PENDAPATAN DAN BELANJA DAERAH</t>
  </si>
  <si>
    <t>ANGGARAN</t>
  </si>
  <si>
    <t>REALISASI</t>
  </si>
  <si>
    <t>Pendapatan Hasil Pengelolaan Kekayaan Daerah Yang Dipisahkan</t>
  </si>
  <si>
    <t>Belanja Tanah</t>
  </si>
  <si>
    <t>Belanja Peralatan dan Mesin</t>
  </si>
  <si>
    <t>Belanja Gedung dan Bangunan</t>
  </si>
  <si>
    <t>Belanja Jalan, Irigasi dan Jaringan</t>
  </si>
  <si>
    <t>Belanja Aset Tetap Lainnya</t>
  </si>
  <si>
    <t>Belanja Aset Tak Berwujud</t>
  </si>
  <si>
    <t>BELANJA TAK TERDUGA</t>
  </si>
  <si>
    <t>TRANSFER </t>
  </si>
  <si>
    <t>Bagi Hasil Pajak kepada Kab/Kota </t>
  </si>
  <si>
    <t>Bantuan Keuangan kepada Desa </t>
  </si>
  <si>
    <t>PENERIMAAN PEMBIAYAAN DAERAH</t>
  </si>
  <si>
    <t>Penerimaan Pinjaman Pokok Dana Talangan Pengadaan Pangan</t>
  </si>
  <si>
    <t>Penerimaan Pengembalian  Dana Bergulir</t>
  </si>
  <si>
    <t>PENGELUARAN PEMBIAYAAN DAERAH</t>
  </si>
  <si>
    <t>Penyertaan Modal (investasi) Pemerintah Daerah</t>
  </si>
  <si>
    <t>JUMLAH PENDAPATAN ASLI DAERAH</t>
  </si>
  <si>
    <t>TRANSFER PEMERINTAH DAERAH LAINNYA</t>
  </si>
  <si>
    <t>Pendapatan Bagi Hasil Lainnya</t>
  </si>
  <si>
    <t>Jumlah Transfer Pemerintah Daerah Lainnya</t>
  </si>
  <si>
    <t>Jumlah Pendapatan Hibah</t>
  </si>
  <si>
    <t>Pendapatan Hibah Dari Pemerintah</t>
  </si>
  <si>
    <t>4.3.01.01</t>
  </si>
  <si>
    <t>4.3.03.01</t>
  </si>
  <si>
    <t>Jumlah Pendapatan Lainnya</t>
  </si>
  <si>
    <t>JUMLAH LAIN-LAIN PENDAPATAN YANG SAH</t>
  </si>
  <si>
    <t>JUMLAH BELANJA OPERASI</t>
  </si>
  <si>
    <t>JUMLAH BELANJA MODAL</t>
  </si>
  <si>
    <t>JUMLAH BELANJA TAK TERDUGA</t>
  </si>
  <si>
    <t>Bagi Hasil Pendapatan Lainnya</t>
  </si>
  <si>
    <t>TRANSFER PENDAPATAN</t>
  </si>
  <si>
    <t>Jumlah Transfer Pendapatan</t>
  </si>
  <si>
    <t>TRANSFER BANTUAN KEUANGAN</t>
  </si>
  <si>
    <t>Bantuan Keuangan kepada Pemerintah Daerah Lainnya</t>
  </si>
  <si>
    <t xml:space="preserve">Bantuan Keuangan Lainnya </t>
  </si>
  <si>
    <t>Jumlah Transfer Bantuan Keuangan</t>
  </si>
  <si>
    <t>JUMLAH TRANSFER</t>
  </si>
  <si>
    <t>JUMLAH BELANJA DAN TRANSFER</t>
  </si>
  <si>
    <t>Jumlah Penerimaan Pembiayaan</t>
  </si>
  <si>
    <t>Jumlah Pengeluaran Pembiayaan</t>
  </si>
  <si>
    <t>SISA LEBIH PEMBIAYAAN (SILPA)</t>
  </si>
  <si>
    <t>Belanja Modal Pengadaan Alat Komunikasi</t>
  </si>
  <si>
    <t>Aset Yang Tidak Digunakan Dalam Operasional Pemerintah</t>
  </si>
  <si>
    <t xml:space="preserve">                                                           </t>
  </si>
  <si>
    <t xml:space="preserve"> </t>
  </si>
  <si>
    <t>Nilai Buku Per 31 Desember 2018</t>
  </si>
  <si>
    <t>Nilai Aset Lainnya Per 31 Desember 2018</t>
  </si>
  <si>
    <t>TAHUN 2019</t>
  </si>
  <si>
    <t>Semarang, 31 Desember 2019</t>
  </si>
  <si>
    <t>Belanja Barang Dana BOP</t>
  </si>
  <si>
    <t>Belanja Pagelaran Seni</t>
  </si>
  <si>
    <t>JANGKA WAKTU</t>
  </si>
  <si>
    <t>KETERANGAN</t>
  </si>
  <si>
    <t>LO</t>
  </si>
  <si>
    <t>Biaya dibayar dimuka</t>
  </si>
  <si>
    <t>CABDIN 2</t>
  </si>
  <si>
    <t>Cabdin 8</t>
  </si>
  <si>
    <t>Nama Barang</t>
  </si>
  <si>
    <t>Jumlah Barang</t>
  </si>
  <si>
    <t xml:space="preserve">Harga   </t>
  </si>
  <si>
    <t>Ket</t>
  </si>
  <si>
    <t>Harga Satuan</t>
  </si>
  <si>
    <t xml:space="preserve"> Amplop Dinas Kecil</t>
  </si>
  <si>
    <t>dos</t>
  </si>
  <si>
    <t>sekretariat</t>
  </si>
  <si>
    <t xml:space="preserve"> Amplop Dinas Sedang</t>
  </si>
  <si>
    <t xml:space="preserve"> Amplop Dinas Besar</t>
  </si>
  <si>
    <t xml:space="preserve"> Blangko Sertifikat</t>
  </si>
  <si>
    <t>Stopmap Dinas Biru</t>
  </si>
  <si>
    <t>lbr</t>
  </si>
  <si>
    <t>Buah</t>
  </si>
  <si>
    <t>CABDIN 12</t>
  </si>
  <si>
    <t>Toner HP 12.A</t>
  </si>
  <si>
    <t>buah</t>
  </si>
  <si>
    <t>Kertas hvs</t>
  </si>
  <si>
    <t>rim</t>
  </si>
  <si>
    <t>cabdin 3</t>
  </si>
  <si>
    <t>CABDIN 4</t>
  </si>
  <si>
    <t>Staples</t>
  </si>
  <si>
    <t>Stopmap Dinas Putih</t>
  </si>
  <si>
    <t>Stopmap Snelhecter Berlogo</t>
  </si>
  <si>
    <t>Stopmap Sambutan Kecil</t>
  </si>
  <si>
    <t>Stopmap Sambutan Besar</t>
  </si>
  <si>
    <t>Blangko Gaji Berkala</t>
  </si>
  <si>
    <t>Buku Penerimaan Barang</t>
  </si>
  <si>
    <t>eks</t>
  </si>
  <si>
    <t>Buku Pengeluaran Barang</t>
  </si>
  <si>
    <t>Amplop Putih Panjang</t>
  </si>
  <si>
    <t>Amplop Putih Sedang</t>
  </si>
  <si>
    <t>Amplop Putih Kecil</t>
  </si>
  <si>
    <t>Atom Clip no 3</t>
  </si>
  <si>
    <t>Ballpoint Gel ink pen TIZO Biru</t>
  </si>
  <si>
    <t>Ballpoint Gel ink pen TIZO Hitam</t>
  </si>
  <si>
    <t>Ballpoint Biasa</t>
  </si>
  <si>
    <t>Buku Agenda Folio isi 100 hal</t>
  </si>
  <si>
    <t>Buku Agenda Folio isi 400 hal</t>
  </si>
  <si>
    <t>Buku Kwarto isi 100 hal</t>
  </si>
  <si>
    <t>Buku Kwarto isi 400 hal</t>
  </si>
  <si>
    <t>Binder Clip 19 mm</t>
  </si>
  <si>
    <t>Binder Clip 25 mm</t>
  </si>
  <si>
    <t>Binder Clip 32 mm</t>
  </si>
  <si>
    <t>Binder Clip 51 mm</t>
  </si>
  <si>
    <t>Buku Expedisi isi 100 hal</t>
  </si>
  <si>
    <t>Bantalan Stempel</t>
  </si>
  <si>
    <t>Busines File</t>
  </si>
  <si>
    <t>Buku Kwitansi</t>
  </si>
  <si>
    <t>Cutter Besar</t>
  </si>
  <si>
    <t>Cutter Kecil</t>
  </si>
  <si>
    <t>Flashdisk 16 GB</t>
  </si>
  <si>
    <t>Flashdisk 32 GB</t>
  </si>
  <si>
    <t>Gunting FL</t>
  </si>
  <si>
    <t>Isi Cutter Kecil</t>
  </si>
  <si>
    <t>Isi Staples no. 10</t>
  </si>
  <si>
    <t>Isi Staples no. 369</t>
  </si>
  <si>
    <t>Kertas HVS A4 70 gram</t>
  </si>
  <si>
    <t>Kertas HVS A4 80 gram</t>
  </si>
  <si>
    <t>Kertas HVS F4 70 gram</t>
  </si>
  <si>
    <t>Kertas HVS F4 80 gram</t>
  </si>
  <si>
    <t>Kertas NCR Carbonlist  Folio 50 set</t>
  </si>
  <si>
    <t>Koreksi Lak ( Post it )</t>
  </si>
  <si>
    <t>Karet Gelang</t>
  </si>
  <si>
    <t>kg</t>
  </si>
  <si>
    <t>Lem Kental</t>
  </si>
  <si>
    <t>Lakban Kain 2" Hitam</t>
  </si>
  <si>
    <t>Ordner Karton Logam</t>
  </si>
  <si>
    <t>Pensil 2B Staedler</t>
  </si>
  <si>
    <t>Pita Mesin Ketik</t>
  </si>
  <si>
    <t>Perforator Besar 330</t>
  </si>
  <si>
    <t>Perforator Kecil 220</t>
  </si>
  <si>
    <t>Penggaris Besi</t>
  </si>
  <si>
    <t>Penggaris Mika</t>
  </si>
  <si>
    <t>Penghapus Cair ( Tip ex )</t>
  </si>
  <si>
    <t>Ribbon Cartridge LX 300 + II</t>
  </si>
  <si>
    <t>Ribbon Cartridge Compuprint</t>
  </si>
  <si>
    <t>Stopmap Plastik/Tas Map Plastik</t>
  </si>
  <si>
    <t>Spidol Permanent</t>
  </si>
  <si>
    <t>Spidol Whiteboard</t>
  </si>
  <si>
    <t>Stabilo Boss</t>
  </si>
  <si>
    <t>Snelhecter Bahan Kertas</t>
  </si>
  <si>
    <t>Snelhecter Bahan Plastik</t>
  </si>
  <si>
    <t>Serutan Pensil</t>
  </si>
  <si>
    <t>Staples Besar no. 369</t>
  </si>
  <si>
    <t>Staples Kecil no. 10</t>
  </si>
  <si>
    <t>Toner Brother DR 3355</t>
  </si>
  <si>
    <t>Toner Brother TN 3320</t>
  </si>
  <si>
    <t>Tinta Photocopy SHARP AR 020 ST</t>
  </si>
  <si>
    <t>Tinta Photocopy SHARP MX 235 AT</t>
  </si>
  <si>
    <t>Tempat CD</t>
  </si>
  <si>
    <t>Tinta Stempel</t>
  </si>
  <si>
    <t>Tali Rafia</t>
  </si>
  <si>
    <t>Toner HP 05.A</t>
  </si>
  <si>
    <t>Toner HP 16.A</t>
  </si>
  <si>
    <t>Toner HP 35.A</t>
  </si>
  <si>
    <t>Toner HP 49.A</t>
  </si>
  <si>
    <t>Toner HP 78.A</t>
  </si>
  <si>
    <t>Toner HP 80.A</t>
  </si>
  <si>
    <t>Toner HP 83.A</t>
  </si>
  <si>
    <t>Toner HP 85.A</t>
  </si>
  <si>
    <t>Toner HP 131.A</t>
  </si>
  <si>
    <t>Toner Samsung ML 2850</t>
  </si>
  <si>
    <t>Kertas Folio Bergaris</t>
  </si>
  <si>
    <t>Lakban 2" Bening</t>
  </si>
  <si>
    <t>Tinta Epson L 565 T664 70 ML</t>
  </si>
  <si>
    <t>Lakban 2" Coklat</t>
  </si>
  <si>
    <t>Stopmap Folio</t>
  </si>
  <si>
    <t>Kertas Hvs A4 70 Gr</t>
  </si>
  <si>
    <t>tbjt</t>
  </si>
  <si>
    <t>Kertas Hvs Folio F4 70 Gr</t>
  </si>
  <si>
    <t>Buku Expedisi Isi 200 Lembar</t>
  </si>
  <si>
    <t>Buku Kwitansi Panjang</t>
  </si>
  <si>
    <t>Spidol Snowman</t>
  </si>
  <si>
    <t>Binder Clips 51 Mm</t>
  </si>
  <si>
    <t>Dos</t>
  </si>
  <si>
    <t>Binder Clips 32 Mm</t>
  </si>
  <si>
    <t>Tip Ex</t>
  </si>
  <si>
    <t>Lem Kertas Cair</t>
  </si>
  <si>
    <t>Staples No. 369</t>
  </si>
  <si>
    <t>Pak</t>
  </si>
  <si>
    <t>Stopmap / Snelechter Bahan Kertas</t>
  </si>
  <si>
    <t>Map Ordner Kertas</t>
  </si>
  <si>
    <t>Penghapus Papan Tulis</t>
  </si>
  <si>
    <t>Lakban 1,5"</t>
  </si>
  <si>
    <t>Roll</t>
  </si>
  <si>
    <t>Lakban 2", Hitam</t>
  </si>
  <si>
    <t>Batu Baterai Kecil</t>
  </si>
  <si>
    <t>Stabillo</t>
  </si>
  <si>
    <t>Penggaris Mika, 30 Cm</t>
  </si>
  <si>
    <t>Gunting</t>
  </si>
  <si>
    <t>Isi Cutter</t>
  </si>
  <si>
    <t>Hard Disk Pc External 500 Gb</t>
  </si>
  <si>
    <t xml:space="preserve">Buah </t>
  </si>
  <si>
    <t>Kain Pel 30x50</t>
  </si>
  <si>
    <t>Kain Pel Biasa</t>
  </si>
  <si>
    <t>Lap Kaca</t>
  </si>
  <si>
    <t xml:space="preserve">Kapur Barus Besar </t>
  </si>
  <si>
    <t>Keset Karet 240x120</t>
  </si>
  <si>
    <t>Keset Karet 60x40</t>
  </si>
  <si>
    <t>Pewangi Ruangan</t>
  </si>
  <si>
    <t>Pewangi Mobil</t>
  </si>
  <si>
    <t>Tali Rafi Kecil</t>
  </si>
  <si>
    <t>Kertas HVS</t>
  </si>
  <si>
    <t>museum</t>
  </si>
  <si>
    <t>kreolin wangi</t>
  </si>
  <si>
    <t>Botol</t>
  </si>
  <si>
    <t>CABDIN 10</t>
  </si>
  <si>
    <t>binder clips 19 mm</t>
  </si>
  <si>
    <t>binder clips 25 mm</t>
  </si>
  <si>
    <t>binder clips 32 mm</t>
  </si>
  <si>
    <t>binder clips 51 mm</t>
  </si>
  <si>
    <t xml:space="preserve">isi staples no. 10 </t>
  </si>
  <si>
    <t>kertas hvs a4 ; 70 gr; 210 x297 mm</t>
  </si>
  <si>
    <t>Rim</t>
  </si>
  <si>
    <t xml:space="preserve">kertas hvs a4 80 gr </t>
  </si>
  <si>
    <t>kertas hvs folio f4 70 gr</t>
  </si>
  <si>
    <t>kertas hvs (f4 80 gr)</t>
  </si>
  <si>
    <t>stopmap / snelhecter kertas</t>
  </si>
  <si>
    <t>Bh</t>
  </si>
  <si>
    <t>toner printer laser black toner cartridge, 4.500 - 6.000 lembar</t>
  </si>
  <si>
    <t xml:space="preserve">cetak blangko b. 10.12 </t>
  </si>
  <si>
    <t>Buku</t>
  </si>
  <si>
    <t>box</t>
  </si>
  <si>
    <t>CABDIN 11</t>
  </si>
  <si>
    <t>Lem Kertas</t>
  </si>
  <si>
    <t>botol</t>
  </si>
  <si>
    <t>pcs</t>
  </si>
  <si>
    <t>pak</t>
  </si>
  <si>
    <t>Ballpoint</t>
  </si>
  <si>
    <t>Odner</t>
  </si>
  <si>
    <t>Stabilo</t>
  </si>
  <si>
    <t>Snelhecter</t>
  </si>
  <si>
    <t>Pcs</t>
  </si>
  <si>
    <t>Doos</t>
  </si>
  <si>
    <t xml:space="preserve">ballpoint </t>
  </si>
  <si>
    <t>ballpoint</t>
  </si>
  <si>
    <t xml:space="preserve">koreksi lak </t>
  </si>
  <si>
    <t>odner karton logam</t>
  </si>
  <si>
    <t>pensil 2b</t>
  </si>
  <si>
    <t>spidol white board</t>
  </si>
  <si>
    <t>stabilo</t>
  </si>
  <si>
    <t>isi staples kecil no 10</t>
  </si>
  <si>
    <t>cetak blangko stopmap</t>
  </si>
  <si>
    <t>buku</t>
  </si>
  <si>
    <t>Amplop 25 Lbr; Tali Ukuran Map</t>
  </si>
  <si>
    <t>CABDIN 13</t>
  </si>
  <si>
    <t>Amplop Kecil</t>
  </si>
  <si>
    <t>Amplop Panjang 110 X 230 Mm</t>
  </si>
  <si>
    <t>Atom Clip No. 3 ( Isi 10 Pak )</t>
  </si>
  <si>
    <t>Binder Clips 19 Mm</t>
  </si>
  <si>
    <t>Binder Clips 25 Mm</t>
  </si>
  <si>
    <t>Isi Staples No. 10</t>
  </si>
  <si>
    <t>Kertas Hvs A4 ; 70 Gr; 210 X297 Mm</t>
  </si>
  <si>
    <t>Kertas Hvs A4 80 Gr</t>
  </si>
  <si>
    <t>Kertas Hvs (F4 80 Gr)</t>
  </si>
  <si>
    <t>Koreksi Lak</t>
  </si>
  <si>
    <t>Odner Karton Logam</t>
  </si>
  <si>
    <t>Pensil 2B</t>
  </si>
  <si>
    <t>Spidol White Board</t>
  </si>
  <si>
    <t>Isi Staples Kecil No 10</t>
  </si>
  <si>
    <t>Stopmap / Snelhecter Kertas</t>
  </si>
  <si>
    <t>Toner Printer Laser Black Toner Cartridge, 4.500 - 6.000 Lembar</t>
  </si>
  <si>
    <t>Binder clips 19 mm</t>
  </si>
  <si>
    <t>Binder clips 25 mm</t>
  </si>
  <si>
    <t>Binder clips 32 mm</t>
  </si>
  <si>
    <t>Binder clips 51 mm</t>
  </si>
  <si>
    <t xml:space="preserve">Isi staples no. 10 </t>
  </si>
  <si>
    <t>Kertas hvs a4 ; 70 gr; 210 x297 mm</t>
  </si>
  <si>
    <t xml:space="preserve">Kertas hvs a4 80 gr </t>
  </si>
  <si>
    <t>Kertas hvs folio f4 70 gr</t>
  </si>
  <si>
    <t>Kertas hvs (f4 80 gr)</t>
  </si>
  <si>
    <t>Odner karton logam</t>
  </si>
  <si>
    <t>Pensil 2b</t>
  </si>
  <si>
    <t>Isi staples kecil no 10</t>
  </si>
  <si>
    <t>Stopmap / snelhecter kertas</t>
  </si>
  <si>
    <t>Toner printer laser black toner cartridge</t>
  </si>
  <si>
    <t xml:space="preserve">Cetak blangko b. 10.12 </t>
  </si>
  <si>
    <t>Amplop 25 lbr: tali ukuran map</t>
  </si>
  <si>
    <t>Amplop kecil</t>
  </si>
  <si>
    <t>Amplop panjang 110 x 230 mm</t>
  </si>
  <si>
    <t>Atom clip no. 3 ( isi 10 pak )</t>
  </si>
  <si>
    <t>Isi staples no. 10</t>
  </si>
  <si>
    <t>Kertas hvs A4; 70 gr; 210x297 mm</t>
  </si>
  <si>
    <t>Kertas hvs folio F4 70 gr</t>
  </si>
  <si>
    <t>Koreksi lak</t>
  </si>
  <si>
    <t>Isi staples kecil  no. 10</t>
  </si>
  <si>
    <t>Isi staples</t>
  </si>
  <si>
    <t>Stopmap folio</t>
  </si>
  <si>
    <t>Tip-ex</t>
  </si>
  <si>
    <t>Pisau cutter besar</t>
  </si>
  <si>
    <t>Lakban</t>
  </si>
  <si>
    <t>Rol</t>
  </si>
  <si>
    <t>Amplop 90-pls</t>
  </si>
  <si>
    <t>Atom clip</t>
  </si>
  <si>
    <t>Amplop</t>
  </si>
  <si>
    <t xml:space="preserve">Stopmap </t>
  </si>
  <si>
    <t>Buku Kwitansi isi 70 Lembar</t>
  </si>
  <si>
    <t>biji</t>
  </si>
  <si>
    <t>Tip X</t>
  </si>
  <si>
    <t>Binder Clip Besar</t>
  </si>
  <si>
    <t>Binder Clip Kecil</t>
  </si>
  <si>
    <t>Buku Gelatik Besar ( 100 ) Lembar</t>
  </si>
  <si>
    <t>Buku Gelatik Kecil ( 50 ) Lembar</t>
  </si>
  <si>
    <t>Stabilio</t>
  </si>
  <si>
    <t>Bolpoin TTd</t>
  </si>
  <si>
    <t>Bolpoin Biasa</t>
  </si>
  <si>
    <t>Isi Staples Besar</t>
  </si>
  <si>
    <t>dus</t>
  </si>
  <si>
    <t xml:space="preserve">Pensil </t>
  </si>
  <si>
    <t xml:space="preserve">Tinta Stempel </t>
  </si>
  <si>
    <t>Pembatas Kertas</t>
  </si>
  <si>
    <t>bungkus</t>
  </si>
  <si>
    <t>Amplop Besar</t>
  </si>
  <si>
    <t>Isi Carter Kecil</t>
  </si>
  <si>
    <t>Isi Carter Besar</t>
  </si>
  <si>
    <t>Spidol Hitam Permanen</t>
  </si>
  <si>
    <t>Spidol Hitam Tidak Permanen</t>
  </si>
  <si>
    <t>Kertas F4</t>
  </si>
  <si>
    <t>Kertas A4</t>
  </si>
  <si>
    <t>Wadah Kertas / Stopmap Atom</t>
  </si>
  <si>
    <t>Isi Staples Kecil</t>
  </si>
  <si>
    <t>Stopmap Batik</t>
  </si>
  <si>
    <t>Stella Pengharum Ruangan /Botol</t>
  </si>
  <si>
    <t>Blinder besar</t>
  </si>
  <si>
    <t>CABDIN 5</t>
  </si>
  <si>
    <t xml:space="preserve">Blinder kecil </t>
  </si>
  <si>
    <t>Blinder Sedang</t>
  </si>
  <si>
    <t xml:space="preserve">Amplop besar </t>
  </si>
  <si>
    <t>HVS A4 70 gr</t>
  </si>
  <si>
    <t>Lim Kertas</t>
  </si>
  <si>
    <t>CABDIN 7</t>
  </si>
  <si>
    <t>Refill HP 85A</t>
  </si>
  <si>
    <t>Tinta Black</t>
  </si>
  <si>
    <t>Kreolin</t>
  </si>
  <si>
    <t>Flashdisk HP 8 GB</t>
  </si>
  <si>
    <t>Amplop Tali</t>
  </si>
  <si>
    <t>Amplop Panjang</t>
  </si>
  <si>
    <t>Binderklip 25mm</t>
  </si>
  <si>
    <t>Binderklip 32mm</t>
  </si>
  <si>
    <t>Kertas HVS A4 70 gr</t>
  </si>
  <si>
    <t>Kertas HVS A4 80 gr</t>
  </si>
  <si>
    <t>Kertas HVS F4 70 gr</t>
  </si>
  <si>
    <t>Kertas HVS F4 80 gr</t>
  </si>
  <si>
    <t xml:space="preserve">Odner </t>
  </si>
  <si>
    <t>Lusin</t>
  </si>
  <si>
    <t>Refil HP 85A</t>
  </si>
  <si>
    <t>Toner 51</t>
  </si>
  <si>
    <t>Kg</t>
  </si>
  <si>
    <t xml:space="preserve">Tinta BP </t>
  </si>
  <si>
    <t>Bolpoint</t>
  </si>
  <si>
    <t>Binder klip</t>
  </si>
  <si>
    <t>Ordner</t>
  </si>
  <si>
    <t>Snelhekter</t>
  </si>
  <si>
    <t>Paperklip</t>
  </si>
  <si>
    <t>Atom Klip</t>
  </si>
  <si>
    <t>Binder Klip 51mm</t>
  </si>
  <si>
    <t>Isi Staples</t>
  </si>
  <si>
    <t>Stopmap</t>
  </si>
  <si>
    <t>Kertas HVS F4 60gr</t>
  </si>
  <si>
    <t>Lampu 12 W</t>
  </si>
  <si>
    <t>T arce</t>
  </si>
  <si>
    <t>Obeng</t>
  </si>
  <si>
    <t>Steker</t>
  </si>
  <si>
    <t xml:space="preserve">Amplop </t>
  </si>
  <si>
    <t>Bollpoint</t>
  </si>
  <si>
    <t>Binder klip 19 mm</t>
  </si>
  <si>
    <t>Binder klip 25 mm</t>
  </si>
  <si>
    <t>Binder klip 32 mm</t>
  </si>
  <si>
    <t>Binder klip 51 mm</t>
  </si>
  <si>
    <t>Kertas HVS F4 70gr</t>
  </si>
  <si>
    <t>Kertas HVS F4 80gr</t>
  </si>
  <si>
    <t>Cutter</t>
  </si>
  <si>
    <t>Lem</t>
  </si>
  <si>
    <t>Catridge Laserjet</t>
  </si>
  <si>
    <t>Tinta MFC-J200</t>
  </si>
  <si>
    <t>Refil Printer HP85A</t>
  </si>
  <si>
    <t>Handuk</t>
  </si>
  <si>
    <t>Tissue</t>
  </si>
  <si>
    <t>Pengharum Ruangan</t>
  </si>
  <si>
    <t>Kertas HVS A4 70gr</t>
  </si>
  <si>
    <t>Kertas HVS A4 80gr</t>
  </si>
  <si>
    <t>Isi steples</t>
  </si>
  <si>
    <t>Nachi OPP 2"</t>
  </si>
  <si>
    <t>Nachi DT 2"</t>
  </si>
  <si>
    <t>Nachi DT 1"</t>
  </si>
  <si>
    <t>Refil HP Laserjet</t>
  </si>
  <si>
    <t>Pembasmi Nyamuk</t>
  </si>
  <si>
    <t>Pembersih Lantai</t>
  </si>
  <si>
    <t>Kapur Barus</t>
  </si>
  <si>
    <t>Sabun Cuci Piring</t>
  </si>
  <si>
    <t>Toner Laserjet</t>
  </si>
  <si>
    <t>Binderklip</t>
  </si>
  <si>
    <t>Drum MSF-359</t>
  </si>
  <si>
    <t>Pencil 2B</t>
  </si>
  <si>
    <t>Kertas BC</t>
  </si>
  <si>
    <t>Set</t>
  </si>
  <si>
    <t>Doctor Blade</t>
  </si>
  <si>
    <t>Toner T6644</t>
  </si>
  <si>
    <t>Amplop Tanggung</t>
  </si>
  <si>
    <t>Balpoint</t>
  </si>
  <si>
    <t xml:space="preserve">Pencil </t>
  </si>
  <si>
    <t>Isi staples 8mm</t>
  </si>
  <si>
    <t>Binderklip 107</t>
  </si>
  <si>
    <t>Amplop 110 x 230mm</t>
  </si>
  <si>
    <t>Amplop 95 x 152 mm</t>
  </si>
  <si>
    <t>Double Tape</t>
  </si>
  <si>
    <t>3D Foam Tape</t>
  </si>
  <si>
    <t>Isolasi Hitam</t>
  </si>
  <si>
    <t xml:space="preserve">Bolpoint </t>
  </si>
  <si>
    <t>TOA</t>
  </si>
  <si>
    <t>RCA</t>
  </si>
  <si>
    <t>T RCA</t>
  </si>
  <si>
    <t>Lem Bakar</t>
  </si>
  <si>
    <t>Batang</t>
  </si>
  <si>
    <t>RCA mm</t>
  </si>
  <si>
    <t>Amplop 110 x 230 mm</t>
  </si>
  <si>
    <t>Steples</t>
  </si>
  <si>
    <t>Cartridge MT-CE265A</t>
  </si>
  <si>
    <t xml:space="preserve">Buku </t>
  </si>
  <si>
    <t>Penghapus Cair</t>
  </si>
  <si>
    <t>Asturo Gradasi</t>
  </si>
  <si>
    <t>Lembar</t>
  </si>
  <si>
    <t>Lakban DT</t>
  </si>
  <si>
    <t>Lakban 0,5"</t>
  </si>
  <si>
    <t>Tinta Printer Black</t>
  </si>
  <si>
    <t>Tinta Printer Cyan</t>
  </si>
  <si>
    <t>Tinta Printer Magenta</t>
  </si>
  <si>
    <t>Tinta Printer Yellow</t>
  </si>
  <si>
    <t>Tinta Printer</t>
  </si>
  <si>
    <t>Klip</t>
  </si>
  <si>
    <t>Binderklip 19 mm</t>
  </si>
  <si>
    <t>Binderklip 25 mm</t>
  </si>
  <si>
    <t>Binderklip 32 mm</t>
  </si>
  <si>
    <t>Binderklip 51 mm</t>
  </si>
  <si>
    <t>Kampur Barus</t>
  </si>
  <si>
    <t>Refil Tinta Printer</t>
  </si>
  <si>
    <t>Keranjang Sampah</t>
  </si>
  <si>
    <t>Ember</t>
  </si>
  <si>
    <t>Kain Pel</t>
  </si>
  <si>
    <t>Pen stand</t>
  </si>
  <si>
    <t>Stapler</t>
  </si>
  <si>
    <t>Serok</t>
  </si>
  <si>
    <t>Refil Printer 85A</t>
  </si>
  <si>
    <t>Wiper Blade 35A</t>
  </si>
  <si>
    <t>Binderklip 19mm</t>
  </si>
  <si>
    <t>Binderklip 51mm</t>
  </si>
  <si>
    <t>Tinta stempel</t>
  </si>
  <si>
    <t>Buku Kuitansi</t>
  </si>
  <si>
    <t>Refil Tinta</t>
  </si>
  <si>
    <t>Flashdik</t>
  </si>
  <si>
    <t>Binder Klip</t>
  </si>
  <si>
    <t>Paperclip</t>
  </si>
  <si>
    <t xml:space="preserve">Toner Laserjet </t>
  </si>
  <si>
    <t>Spidol whiteboard</t>
  </si>
  <si>
    <t>Klip atom</t>
  </si>
  <si>
    <t>Flashdisk</t>
  </si>
  <si>
    <t>Toner</t>
  </si>
  <si>
    <t>Refil Tinta 86A</t>
  </si>
  <si>
    <t>Catridge 85A</t>
  </si>
  <si>
    <t>Dos arsip</t>
  </si>
  <si>
    <t>HVS 70 gr</t>
  </si>
  <si>
    <t>HVS 80 gr</t>
  </si>
  <si>
    <t>Hand Soap (Refill)</t>
  </si>
  <si>
    <t>bh</t>
  </si>
  <si>
    <t>CABDIN 9</t>
  </si>
  <si>
    <t>Kertas Hvs, A4 ; 70 Gr; 210 X297 Mm</t>
  </si>
  <si>
    <t>Kertas Hvs (A4 80 Gr)</t>
  </si>
  <si>
    <t>Stofmap/snelhecter Folio</t>
  </si>
  <si>
    <t>Amplop Kop Dinas Besar</t>
  </si>
  <si>
    <t>Cabdin 6</t>
  </si>
  <si>
    <t>Amplop Kop Dinas Kecil</t>
  </si>
  <si>
    <t>Amplop Putih Besar</t>
  </si>
  <si>
    <t>Isi Staples No.10</t>
  </si>
  <si>
    <t>Kertas Blangko Cetak Bend 11.11</t>
  </si>
  <si>
    <t xml:space="preserve">Kertas HVS F4 </t>
  </si>
  <si>
    <t xml:space="preserve">Binder Clip Uk. 51 mm </t>
  </si>
  <si>
    <t xml:space="preserve">Binder Clip Uk. 32 mm </t>
  </si>
  <si>
    <t>Spidol</t>
  </si>
  <si>
    <t>Staples Kecil</t>
  </si>
  <si>
    <t>Sunligt</t>
  </si>
  <si>
    <t>Sabun Cuci</t>
  </si>
  <si>
    <t>Kapur barus</t>
  </si>
  <si>
    <t>Karbol</t>
  </si>
  <si>
    <t>Pembersih Kaca</t>
  </si>
  <si>
    <t>Sapu Ijuk</t>
  </si>
  <si>
    <t>Sapu Lidi</t>
  </si>
  <si>
    <t>Ikat</t>
  </si>
  <si>
    <t>Sikat Kamar Mandi</t>
  </si>
  <si>
    <t>Sulak Kecil</t>
  </si>
  <si>
    <t>Tempat Sampah Kecil</t>
  </si>
  <si>
    <t>Tempat Sampah Tertutup Plastik</t>
  </si>
  <si>
    <t>Tempat Sampah Pemilah 2 Jenis</t>
  </si>
  <si>
    <t>Tisu</t>
  </si>
  <si>
    <t>Engkrak Plastik Kecil</t>
  </si>
  <si>
    <t>pembersih kaca (kaca, besar)</t>
  </si>
  <si>
    <t>refill sabun cuci piring</t>
  </si>
  <si>
    <t>kamper toilet</t>
  </si>
  <si>
    <t>bks</t>
  </si>
  <si>
    <t>Handsoap</t>
  </si>
  <si>
    <t>Pencuci Piring refill</t>
  </si>
  <si>
    <t>Pencuci piring Mama Lemon</t>
  </si>
  <si>
    <t>Pembersih kaca Windex</t>
  </si>
  <si>
    <t xml:space="preserve">         ember plastik besar </t>
  </si>
  <si>
    <t xml:space="preserve">         engkrak plastik </t>
  </si>
  <si>
    <t>         gayung air</t>
  </si>
  <si>
    <t>         hand soap (refill)</t>
  </si>
  <si>
    <t>         kain pel</t>
  </si>
  <si>
    <t xml:space="preserve">         kapur barus wc </t>
  </si>
  <si>
    <t>         kreolin wangi</t>
  </si>
  <si>
    <t>         pembersih kaca (kaca, besar)</t>
  </si>
  <si>
    <t xml:space="preserve">         pembersih lantai </t>
  </si>
  <si>
    <t>         pewangi ac gantung</t>
  </si>
  <si>
    <t>         refill sabun cuci piring</t>
  </si>
  <si>
    <t>         sapu cemara</t>
  </si>
  <si>
    <t>         sapu lidi ikat</t>
  </si>
  <si>
    <t xml:space="preserve">         sikat kamar mandi </t>
  </si>
  <si>
    <t>         sikat wc</t>
  </si>
  <si>
    <t>         sulak kecil</t>
  </si>
  <si>
    <t>ember plastik besar</t>
  </si>
  <si>
    <t>engkrak plastik</t>
  </si>
  <si>
    <t>gayung air</t>
  </si>
  <si>
    <t xml:space="preserve">hand soap (refill) </t>
  </si>
  <si>
    <t>kain pel</t>
  </si>
  <si>
    <t>kapur barus wc</t>
  </si>
  <si>
    <t>pembersih lantai</t>
  </si>
  <si>
    <t>pewangi ac gantung</t>
  </si>
  <si>
    <t>sapu cemara</t>
  </si>
  <si>
    <t>sapu lidi ikat</t>
  </si>
  <si>
    <t>sikat kamar mandi</t>
  </si>
  <si>
    <t>sikat wc</t>
  </si>
  <si>
    <t>sulak kecil</t>
  </si>
  <si>
    <t>btl</t>
  </si>
  <si>
    <t>Sapu lidi ikat</t>
  </si>
  <si>
    <t>Kapur barus WC</t>
  </si>
  <si>
    <t>Kreolin wangi</t>
  </si>
  <si>
    <t>Pembersih kaca (kaca, besar)</t>
  </si>
  <si>
    <t>Pembersih lantai</t>
  </si>
  <si>
    <t>Pewangi AC gantung</t>
  </si>
  <si>
    <t>Wipol</t>
  </si>
  <si>
    <t>Vixal</t>
  </si>
  <si>
    <t>Pengharum Toilet</t>
  </si>
  <si>
    <t>Bantex</t>
  </si>
  <si>
    <t>Snar Hekter</t>
  </si>
  <si>
    <t>pewangi Glade</t>
  </si>
  <si>
    <t>pembersih Lantai mr muscel</t>
  </si>
  <si>
    <t>supersol Lantai</t>
  </si>
  <si>
    <t>SOS</t>
  </si>
  <si>
    <t>tisue besar</t>
  </si>
  <si>
    <t>pax</t>
  </si>
  <si>
    <t>SOS Lantai</t>
  </si>
  <si>
    <t>Soklin Lantai</t>
  </si>
  <si>
    <t>Sulak</t>
  </si>
  <si>
    <t>Serok Air</t>
  </si>
  <si>
    <t>Batu baterai</t>
  </si>
  <si>
    <t>Pengharum Mobil</t>
  </si>
  <si>
    <t>Semir Ban</t>
  </si>
  <si>
    <t>Sabun Cuci Tangan</t>
  </si>
  <si>
    <t>Deterjen</t>
  </si>
  <si>
    <t>Plastik Sampah</t>
  </si>
  <si>
    <t>Refil Map Cotton Biru</t>
  </si>
  <si>
    <t>Sikat Panjang</t>
  </si>
  <si>
    <t>Sodok Air</t>
  </si>
  <si>
    <t>Tempat Sampah</t>
  </si>
  <si>
    <t>Keyboard</t>
  </si>
  <si>
    <t>Lampu LED 10watt</t>
  </si>
  <si>
    <t>Pengharum</t>
  </si>
  <si>
    <t>Sabun Cair</t>
  </si>
  <si>
    <t>Sabun Mandi</t>
  </si>
  <si>
    <t xml:space="preserve">Sabun </t>
  </si>
  <si>
    <t>Engkrak</t>
  </si>
  <si>
    <t>Sabun Tangan</t>
  </si>
  <si>
    <t>Sunlight</t>
  </si>
  <si>
    <t>Superpell</t>
  </si>
  <si>
    <t>Nice</t>
  </si>
  <si>
    <t>Stella</t>
  </si>
  <si>
    <t>Dahlia</t>
  </si>
  <si>
    <t>Bayfresh</t>
  </si>
  <si>
    <t>Glade</t>
  </si>
  <si>
    <t>Hoadshoap</t>
  </si>
  <si>
    <t>Garuk Air</t>
  </si>
  <si>
    <t>Sikat Lantai</t>
  </si>
  <si>
    <t>Gayung</t>
  </si>
  <si>
    <t>Pewangi Spray</t>
  </si>
  <si>
    <t>Pencuci Piring</t>
  </si>
  <si>
    <t>Pembersih kaca</t>
  </si>
  <si>
    <t>Sabut</t>
  </si>
  <si>
    <t>Semir Sepatu</t>
  </si>
  <si>
    <t>Sikat Cuci</t>
  </si>
  <si>
    <t>Sikat Sepatu</t>
  </si>
  <si>
    <t>Pewangi Ruangan Matic</t>
  </si>
  <si>
    <t>Sikat Klaset</t>
  </si>
  <si>
    <t>Sapu</t>
  </si>
  <si>
    <t xml:space="preserve">Sabun Cair </t>
  </si>
  <si>
    <t xml:space="preserve">Pembersih Kaca </t>
  </si>
  <si>
    <t>Obat Nyamuk</t>
  </si>
  <si>
    <t>Pewangi Lantai</t>
  </si>
  <si>
    <t>Kabel Converter</t>
  </si>
  <si>
    <t>Pengharum ruangan</t>
  </si>
  <si>
    <t>Sikat Gagang Panjang</t>
  </si>
  <si>
    <t>Wiper kaca</t>
  </si>
  <si>
    <t>Ikrar</t>
  </si>
  <si>
    <t>Ember plastik besar</t>
  </si>
  <si>
    <t>Gayung Air</t>
  </si>
  <si>
    <t>Ember plastik kecil</t>
  </si>
  <si>
    <t>Kain pel</t>
  </si>
  <si>
    <t>Pewangi AC</t>
  </si>
  <si>
    <t>Sabun cuci piring</t>
  </si>
  <si>
    <t>Tempat sampah</t>
  </si>
  <si>
    <t>Pewangi Matic</t>
  </si>
  <si>
    <t>Sikat WC</t>
  </si>
  <si>
    <t>Ember Plastik Besar</t>
  </si>
  <si>
    <t>Ember Plastik</t>
  </si>
  <si>
    <t>Batu baterai AA</t>
  </si>
  <si>
    <t>Ember Plastik Kecil</t>
  </si>
  <si>
    <t>Kreolin Wangi</t>
  </si>
  <si>
    <t>Kapur Barus WC</t>
  </si>
  <si>
    <t>Sapu Cemara</t>
  </si>
  <si>
    <t>Sikat Kloset</t>
  </si>
  <si>
    <t>Ekrak Plastik</t>
  </si>
  <si>
    <t>Pembersih Kaca (Kaca, Besar)</t>
  </si>
  <si>
    <t>Pewangi Ac Gantung</t>
  </si>
  <si>
    <t>Refill Sabun Cuci Piring</t>
  </si>
  <si>
    <t>Lap Mobil</t>
  </si>
  <si>
    <t>Lampu essential 18 w</t>
  </si>
  <si>
    <t>lampu esensial 23 watt</t>
  </si>
  <si>
    <t>lampu esensial 8 watt</t>
  </si>
  <si>
    <t>lampu tl 36 watt</t>
  </si>
  <si>
    <t>Lampu Osram 10 W</t>
  </si>
  <si>
    <t>Lampu Osram 15 W</t>
  </si>
  <si>
    <t>Lampu Osram 23 W</t>
  </si>
  <si>
    <t xml:space="preserve">batu baterai besar </t>
  </si>
  <si>
    <t>batu baterai kecil</t>
  </si>
  <si>
    <t>batu baterai kotak, 9 volt</t>
  </si>
  <si>
    <t>batu baterai tanggung</t>
  </si>
  <si>
    <t>kabel nym 3x21/2(s-pln)</t>
  </si>
  <si>
    <t>kabel serabut nym 2x2.5</t>
  </si>
  <si>
    <t>lampu esensial 5 watt</t>
  </si>
  <si>
    <t>lampu tl 18 watt</t>
  </si>
  <si>
    <t>rol kabel</t>
  </si>
  <si>
    <t xml:space="preserve">Batu baterai besar </t>
  </si>
  <si>
    <t>Batu baterai kecil</t>
  </si>
  <si>
    <t>Batu baterai kotak, 9 volt</t>
  </si>
  <si>
    <t>Batu baterai tanggung</t>
  </si>
  <si>
    <t>Kabel nym 3x21/2(s-pln)</t>
  </si>
  <si>
    <t>Kabel serabut nym 2x2.5</t>
  </si>
  <si>
    <t>Lampu esensial 23 watt</t>
  </si>
  <si>
    <t>Lampu esensial 5 watt</t>
  </si>
  <si>
    <t>Lampu esensial 8 watt</t>
  </si>
  <si>
    <t xml:space="preserve">Lampu tl 18 watt </t>
  </si>
  <si>
    <t xml:space="preserve">Lampu tl 36 watt </t>
  </si>
  <si>
    <t>Rol kabel</t>
  </si>
  <si>
    <t xml:space="preserve">Amplop 25 lbr; tali ukuran map </t>
  </si>
  <si>
    <t>Kabel Listrik</t>
  </si>
  <si>
    <t>rol</t>
  </si>
  <si>
    <t>Stop Kontak</t>
  </si>
  <si>
    <t>Stopmap kop</t>
  </si>
  <si>
    <t>Lampu 23 watt</t>
  </si>
  <si>
    <t>Batu Baterai</t>
  </si>
  <si>
    <t>Sensor Uang</t>
  </si>
  <si>
    <t>Lampu 18 W</t>
  </si>
  <si>
    <t>Batu baterai AAA</t>
  </si>
  <si>
    <t>NYM</t>
  </si>
  <si>
    <t>Meter</t>
  </si>
  <si>
    <t>Lampu 10w</t>
  </si>
  <si>
    <t>Tespen</t>
  </si>
  <si>
    <t>Klem</t>
  </si>
  <si>
    <t>Lampu RRT E27</t>
  </si>
  <si>
    <t>Lampu Hologen</t>
  </si>
  <si>
    <t>Lampu 10 watt</t>
  </si>
  <si>
    <t>Materai 6.000</t>
  </si>
  <si>
    <t>Lampu 20watt</t>
  </si>
  <si>
    <t>Materai 3.000</t>
  </si>
  <si>
    <t>Lampu LED 10w</t>
  </si>
  <si>
    <t>LED 8watt</t>
  </si>
  <si>
    <t>Batu Baterai AA</t>
  </si>
  <si>
    <t>Batu Baterai AAA</t>
  </si>
  <si>
    <t>Kabel RCA</t>
  </si>
  <si>
    <t>Lampu LED 8watt</t>
  </si>
  <si>
    <t>Lampu LED 6watt</t>
  </si>
  <si>
    <t>Isolasi</t>
  </si>
  <si>
    <t>TL3</t>
  </si>
  <si>
    <t>TL4</t>
  </si>
  <si>
    <t>Clem No. 5</t>
  </si>
  <si>
    <t>Clem No. 17</t>
  </si>
  <si>
    <t>Batubaterai AA</t>
  </si>
  <si>
    <t>Batubaterai AAA</t>
  </si>
  <si>
    <t>Lampu 8watt</t>
  </si>
  <si>
    <t>Kabel LAN</t>
  </si>
  <si>
    <t>RJ 45</t>
  </si>
  <si>
    <t>Mesh desk</t>
  </si>
  <si>
    <t>Lampu LED 5watt</t>
  </si>
  <si>
    <t>Lampu LED 23watt</t>
  </si>
  <si>
    <t>Lampu TL 18watt</t>
  </si>
  <si>
    <t>Lampu TL 36watt</t>
  </si>
  <si>
    <t>Kabel NYM 2 x 2.5</t>
  </si>
  <si>
    <t>Kabel 2 x 0.75</t>
  </si>
  <si>
    <t>USB OTG</t>
  </si>
  <si>
    <t>Jack</t>
  </si>
  <si>
    <t>Kabel</t>
  </si>
  <si>
    <t>LED 8 watt</t>
  </si>
  <si>
    <t>TL 18 watt</t>
  </si>
  <si>
    <t>TL 36 watt</t>
  </si>
  <si>
    <t>NYM 2 x 2.5</t>
  </si>
  <si>
    <t>Kabel VGA</t>
  </si>
  <si>
    <t>Lampu 23watt</t>
  </si>
  <si>
    <t>Lampu 5 watt</t>
  </si>
  <si>
    <t>Lampu 8 watt</t>
  </si>
  <si>
    <t>Lampu Esensial 23watt</t>
  </si>
  <si>
    <t>Lampu Esensial 8watt</t>
  </si>
  <si>
    <t>Lampu Esensial 5watt</t>
  </si>
  <si>
    <t>Lampu Esensial 23 Watt</t>
  </si>
  <si>
    <t>Lampu Esensial 5 Watt</t>
  </si>
  <si>
    <t>Lampu Esensial 8 Watt</t>
  </si>
  <si>
    <t>Materai</t>
  </si>
  <si>
    <t>Materai @ Rp. 3.000</t>
  </si>
  <si>
    <t>Materai @ Rp. 6.000</t>
  </si>
  <si>
    <t>Materai @6.000</t>
  </si>
  <si>
    <t>PPK-DINAS PENDIDIKAN DAN KEBUDAYAAN</t>
  </si>
  <si>
    <t xml:space="preserve">SKPD : DINAS PENDIDIKAN DAN KEBUDAYAAN </t>
  </si>
  <si>
    <t>SKPD : DINAS PENDIDIKAN DAN KEBUDAYAAN</t>
  </si>
  <si>
    <t>Koreksi/Penyesuaian Kurang Kas Bendahara Sekolah</t>
  </si>
  <si>
    <t>LAPORAN REALISASI ANGGARAN PENDAPATAN DAN BELANJA</t>
  </si>
  <si>
    <t>DINAS PENDIDIKAN DAN KEBUDAYAAN</t>
  </si>
  <si>
    <t>TAHUN ANGGARAN 2019</t>
  </si>
  <si>
    <t>periode 1 januari s.d 31 Desember 2019</t>
  </si>
  <si>
    <t>Kode</t>
  </si>
  <si>
    <t>Uraian</t>
  </si>
  <si>
    <t>Anggaran (Rp)</t>
  </si>
  <si>
    <t>Realisasi (Rp)</t>
  </si>
  <si>
    <t>Lebih Kurang</t>
  </si>
  <si>
    <t>4.1.2</t>
  </si>
  <si>
    <t>Hasil Retribusi Daerah</t>
  </si>
  <si>
    <t>4.1.2.02</t>
  </si>
  <si>
    <t>Retribusi Jasa Usaha</t>
  </si>
  <si>
    <t>4.1.2.02.03</t>
  </si>
  <si>
    <t>Retribusi Pemakaian Kekayaan Daerah - Ruangan</t>
  </si>
  <si>
    <t>4.1.2.02.31</t>
  </si>
  <si>
    <t>Retribusi Pemakaian Kekayaan Daerah</t>
  </si>
  <si>
    <t>4.1.4</t>
  </si>
  <si>
    <t>Lain-lain Pendapatan Asli Daerah yang Sah</t>
  </si>
  <si>
    <t>4.1.4.18</t>
  </si>
  <si>
    <t>Lain-lain PAD yang Sah Lainnya</t>
  </si>
  <si>
    <t>4.1.4.18.02</t>
  </si>
  <si>
    <t>Penerimaan lain-lain SKPD</t>
  </si>
  <si>
    <t>BELANJA TIDAK LANGSUNG</t>
  </si>
  <si>
    <t>5.1.1</t>
  </si>
  <si>
    <t>LRA belanja pegawai</t>
  </si>
  <si>
    <t>beban pegawai</t>
  </si>
  <si>
    <t>5.1.1.01</t>
  </si>
  <si>
    <t>Belanja Gaji dan Tunjangan</t>
  </si>
  <si>
    <t>LRA barjas jasa</t>
  </si>
  <si>
    <t>beban barjas</t>
  </si>
  <si>
    <t>5.1.1.01.01</t>
  </si>
  <si>
    <t>Gaji Pokok PNS/Uang Representasi</t>
  </si>
  <si>
    <t>5.1.1.01.02</t>
  </si>
  <si>
    <t>Tunjangan Keluarga</t>
  </si>
  <si>
    <t>5.1.1.01.03</t>
  </si>
  <si>
    <t>Tunjangan Jabatan</t>
  </si>
  <si>
    <t>5.1.1.01.04</t>
  </si>
  <si>
    <t>Tunjangan Fungsional</t>
  </si>
  <si>
    <t>5.1.1.01.05</t>
  </si>
  <si>
    <t>Tunjangan Fungsional Umum</t>
  </si>
  <si>
    <t>5.1.1.01.06</t>
  </si>
  <si>
    <t>Tunjangan Beras</t>
  </si>
  <si>
    <t>5.1.1.01.07</t>
  </si>
  <si>
    <t>Tunjangan PPh/Tunjangan Khusus</t>
  </si>
  <si>
    <t>5.1.1.01.08</t>
  </si>
  <si>
    <t>Pembulatan Gaji</t>
  </si>
  <si>
    <t>5.1.1.01.22</t>
  </si>
  <si>
    <t>5.1.1.01.26</t>
  </si>
  <si>
    <t>5.1.1.01.27</t>
  </si>
  <si>
    <t>5.1.1.02</t>
  </si>
  <si>
    <t>Belanja Tambahan Penghasilan PNS</t>
  </si>
  <si>
    <t>5.1.1.02.01</t>
  </si>
  <si>
    <t>Tambahan Penghasilan Berdasarkan Beban Kerja</t>
  </si>
  <si>
    <t>BELANJA LANGSUNG</t>
  </si>
  <si>
    <t>5.2.1</t>
  </si>
  <si>
    <t>5.2.1.01</t>
  </si>
  <si>
    <t>5.2.1.01.01</t>
  </si>
  <si>
    <t>5.2.1.01.02</t>
  </si>
  <si>
    <t>Honorarium Tim Pengadaan Barang Dan Jasa</t>
  </si>
  <si>
    <t>5.2.1.01.05</t>
  </si>
  <si>
    <t>5.2.1.01.08</t>
  </si>
  <si>
    <t>5.2.1.02</t>
  </si>
  <si>
    <t>Honorarium Non PNS</t>
  </si>
  <si>
    <t>5.2.1.02.02</t>
  </si>
  <si>
    <t>5.2.1.02.04</t>
  </si>
  <si>
    <t>5.2.1.02.06</t>
  </si>
  <si>
    <t>Upah Tenaga Kerja</t>
  </si>
  <si>
    <t>5.2.1.02.09</t>
  </si>
  <si>
    <t>5.2.1.02.10</t>
  </si>
  <si>
    <t>5.2.1.02.11</t>
  </si>
  <si>
    <t>Uang Harian Peserta Kegiatan</t>
  </si>
  <si>
    <t>5.2.1.02.14</t>
  </si>
  <si>
    <t>Upah Pekerja Seni</t>
  </si>
  <si>
    <t>5.2.1.08</t>
  </si>
  <si>
    <t>5.2.1.08.01</t>
  </si>
  <si>
    <t>5.2.2</t>
  </si>
  <si>
    <t>5.2.2.01</t>
  </si>
  <si>
    <t>5.2.2.01.01</t>
  </si>
  <si>
    <t>Belanja Alat Tulis Kantor</t>
  </si>
  <si>
    <t>5.2.2.01.03</t>
  </si>
  <si>
    <t>Belanja Alat Listrik Dan Elektronik (Lampu Pijar, Battery Kering)</t>
  </si>
  <si>
    <t>5.2.2.01.04</t>
  </si>
  <si>
    <t>Belanja Perangko, Materai Dan Benda Pos Lainnya</t>
  </si>
  <si>
    <t>5.2.2.01.05</t>
  </si>
  <si>
    <t>Belanja Peralatan Kebersihan Dan Bahan Pembersih</t>
  </si>
  <si>
    <t>5.2.2.01.06</t>
  </si>
  <si>
    <t>Belanja Bahan Bakar Minyak/Gas</t>
  </si>
  <si>
    <t>5.2.2.01.07</t>
  </si>
  <si>
    <t>Belanja Pengisian Tabung Pemadam Kebakaran</t>
  </si>
  <si>
    <t>5.2.2.01.08</t>
  </si>
  <si>
    <t>Belanja Pengisian Tabung Gas</t>
  </si>
  <si>
    <t>5.2.2.01.10</t>
  </si>
  <si>
    <t>Belanja Pantry</t>
  </si>
  <si>
    <t>5.2.2.01.14</t>
  </si>
  <si>
    <t>Belanja Laundry</t>
  </si>
  <si>
    <t>5.2.2.01.15</t>
  </si>
  <si>
    <t>Belanja Alat Peraga/Bahan Pelatihan/Praktek</t>
  </si>
  <si>
    <t>5.2.2.01.16</t>
  </si>
  <si>
    <t>Belanja Dekorasi/Dokumentasi</t>
  </si>
  <si>
    <t>5.2.2.01.19</t>
  </si>
  <si>
    <t>Belanja Souvenir/Cendera Mata</t>
  </si>
  <si>
    <t>5.2.2.01.21</t>
  </si>
  <si>
    <t>Belanja Perlengkapan Diklat/Seminar/Bintek/Sosialisasi/Lokakarya</t>
  </si>
  <si>
    <t>5.2.2.01.22</t>
  </si>
  <si>
    <t>Belanja Stand Pameran</t>
  </si>
  <si>
    <t>5.2.2.02</t>
  </si>
  <si>
    <t>5.2.2.02.04</t>
  </si>
  <si>
    <t>Belanja Bahan Obat-Obatan</t>
  </si>
  <si>
    <t>5.2.2.02.05</t>
  </si>
  <si>
    <t>Belanja Bahan Kimia dan Pupuk</t>
  </si>
  <si>
    <t>5.2.2.02.08</t>
  </si>
  <si>
    <t>Belanja Peralatan Kerja</t>
  </si>
  <si>
    <t>5.2.2.02.09</t>
  </si>
  <si>
    <t>Belanja Perlengkapan/Peralatan Gedung/Kantor</t>
  </si>
  <si>
    <t>5.2.2.02.13</t>
  </si>
  <si>
    <t>Belanja Bahan Bercorak Kesenian dan Kebudayaan</t>
  </si>
  <si>
    <t>5.2.2.03</t>
  </si>
  <si>
    <t>5.2.2.03.01</t>
  </si>
  <si>
    <t>5.2.2.03.02</t>
  </si>
  <si>
    <t>5.2.2.03.03</t>
  </si>
  <si>
    <t>5.2.2.03.05</t>
  </si>
  <si>
    <t>5.2.2.03.06</t>
  </si>
  <si>
    <t>5.2.2.03.07</t>
  </si>
  <si>
    <t>5.2.2.03.08</t>
  </si>
  <si>
    <t>5.2.2.03.15</t>
  </si>
  <si>
    <t>5.2.2.03.16</t>
  </si>
  <si>
    <t>5.2.2.03.18</t>
  </si>
  <si>
    <t>Belanja Jasa Pengelolaan Sampah</t>
  </si>
  <si>
    <t>5.2.2.03.19</t>
  </si>
  <si>
    <t>Belanja Jasa Pemeriksaaan Laboratorium</t>
  </si>
  <si>
    <t>5.2.2.03.20</t>
  </si>
  <si>
    <t>5.2.2.03.23</t>
  </si>
  <si>
    <t>5.2.2.03.25</t>
  </si>
  <si>
    <t>Belanja Jasa Retribusi/Tiket Masuk/Pendaftaran Lomba</t>
  </si>
  <si>
    <t>5.2.2.03.26</t>
  </si>
  <si>
    <t>Belanja Penyelenggaraan Pendidikan Formal</t>
  </si>
  <si>
    <t>5.2.2.03.29</t>
  </si>
  <si>
    <t>5.2.2.03.32</t>
  </si>
  <si>
    <t>5.2.2.04</t>
  </si>
  <si>
    <t>5.2.2.04.02</t>
  </si>
  <si>
    <t>5.2.2.04.05</t>
  </si>
  <si>
    <t>5.2.2.04.06</t>
  </si>
  <si>
    <t>5.2.2.05</t>
  </si>
  <si>
    <t>5.2.2.05.01</t>
  </si>
  <si>
    <t>Belanja Jasa Service</t>
  </si>
  <si>
    <t>5.2.2.05.02</t>
  </si>
  <si>
    <t>5.2.2.05.03</t>
  </si>
  <si>
    <t>Belanja Bahan Bakar Minyak/Gas Dan Pelumas</t>
  </si>
  <si>
    <t>5.2.2.05.04</t>
  </si>
  <si>
    <t>5.2.2.05.05</t>
  </si>
  <si>
    <t>5.2.2.05.07</t>
  </si>
  <si>
    <t>5.2.2.06</t>
  </si>
  <si>
    <t>5.2.2.06.01</t>
  </si>
  <si>
    <t>5.2.2.06.02</t>
  </si>
  <si>
    <t>5.2.2.07</t>
  </si>
  <si>
    <t>5.2.2.07.02</t>
  </si>
  <si>
    <t>Belanja Sewa Gedung/Kantor/Tempat</t>
  </si>
  <si>
    <t>5.2.2.07.03</t>
  </si>
  <si>
    <t>5.2.2.07.06</t>
  </si>
  <si>
    <t>5.2.2.07.07</t>
  </si>
  <si>
    <t>5.2.2.08</t>
  </si>
  <si>
    <t>5.2.2.08.01</t>
  </si>
  <si>
    <t>5.2.2.10</t>
  </si>
  <si>
    <t>5.2.2.10.01</t>
  </si>
  <si>
    <t>5.2.2.10.03</t>
  </si>
  <si>
    <t>5.2.2.10.04</t>
  </si>
  <si>
    <t>5.2.2.10.05</t>
  </si>
  <si>
    <t>5.2.2.10.06</t>
  </si>
  <si>
    <t>5.2.2.10.07</t>
  </si>
  <si>
    <t>5.2.2.10.08</t>
  </si>
  <si>
    <t>5.2.2.10.10</t>
  </si>
  <si>
    <t>5.2.2.10.11</t>
  </si>
  <si>
    <t>5.2.2.10.13</t>
  </si>
  <si>
    <t>Belanja Sewa Alat-alat Kesenian</t>
  </si>
  <si>
    <t>5.2.2.11</t>
  </si>
  <si>
    <t>Belanja Makanan dan Minuman</t>
  </si>
  <si>
    <t>5.2.2.11.02</t>
  </si>
  <si>
    <t>Belanja Makanan Dan Minuman Rapat</t>
  </si>
  <si>
    <t>5.2.2.11.03</t>
  </si>
  <si>
    <t>Belanja Makanan Dan Minuman Tamu</t>
  </si>
  <si>
    <t>5.2.2.11.05</t>
  </si>
  <si>
    <t>5.2.2.13</t>
  </si>
  <si>
    <t>5.2.2.13.01</t>
  </si>
  <si>
    <t>5.2.2.14</t>
  </si>
  <si>
    <t>Belanja Pakaian khusus dan hari-hari tertentu</t>
  </si>
  <si>
    <t>5.2.2.14.03</t>
  </si>
  <si>
    <t>5.2.2.14.04</t>
  </si>
  <si>
    <t>5.2.2.15</t>
  </si>
  <si>
    <t>5.2.2.15.01</t>
  </si>
  <si>
    <t>5.2.2.15.02</t>
  </si>
  <si>
    <t>5.2.2.15.03</t>
  </si>
  <si>
    <t>Belanja perjalanan dinas luar negeri</t>
  </si>
  <si>
    <t>5.2.2.17</t>
  </si>
  <si>
    <t>5.2.2.17.01</t>
  </si>
  <si>
    <t>Belanja Kursus-Kursus Singkat/Pelatihan</t>
  </si>
  <si>
    <t>5.2.2.20</t>
  </si>
  <si>
    <t>5.2.2.20.04</t>
  </si>
  <si>
    <t>Belanja Pemeliharan Peralatan dan Mesin</t>
  </si>
  <si>
    <t>5.2.2.20.05</t>
  </si>
  <si>
    <t>Belanja Pemeliharan Gedung dan Bangunan</t>
  </si>
  <si>
    <t>5.2.2.20.06</t>
  </si>
  <si>
    <t>5.2.2.21</t>
  </si>
  <si>
    <t>Belanja Jasa Konsultansi</t>
  </si>
  <si>
    <t>5.2.2.21.02</t>
  </si>
  <si>
    <t>5.2.2.21.03</t>
  </si>
  <si>
    <t>5.2.2.21.05</t>
  </si>
  <si>
    <t>Belanja Jasa Konsultansi Non Kostruksi</t>
  </si>
  <si>
    <t>5.2.2.22</t>
  </si>
  <si>
    <t>5.2.2.22.01</t>
  </si>
  <si>
    <t>5.2.2.27</t>
  </si>
  <si>
    <t>5.2.2.27.01</t>
  </si>
  <si>
    <t>Belanja Hadiah Barang Atas Prestasi</t>
  </si>
  <si>
    <t>5.2.2.27.02</t>
  </si>
  <si>
    <t>5.2.2.28</t>
  </si>
  <si>
    <t>Belanja Hibah Barang Yang Akan Diserahkan Kepada Pihak Ketiga/Masyarakat</t>
  </si>
  <si>
    <t>5.2.2.28.01</t>
  </si>
  <si>
    <t>5.2.2.28.08</t>
  </si>
  <si>
    <t>5.2.2.30</t>
  </si>
  <si>
    <t>5.2.2.30.01</t>
  </si>
  <si>
    <t>Belanja Hadiah Uang Atas Prestasi</t>
  </si>
  <si>
    <t>5.2.2.30.02</t>
  </si>
  <si>
    <t>5.2.2.32</t>
  </si>
  <si>
    <t>5.2.2.32.02</t>
  </si>
  <si>
    <t>5.2.2.33</t>
  </si>
  <si>
    <t>5.2.2.33.01</t>
  </si>
  <si>
    <t>5.2.3</t>
  </si>
  <si>
    <t>Belanja Modal</t>
  </si>
  <si>
    <t>5.2.3.02</t>
  </si>
  <si>
    <t>Belanja Modal Tanah - Pengadaan Tanah Pertanian</t>
  </si>
  <si>
    <t>5.2.3.02.03</t>
  </si>
  <si>
    <t>Belanja Modal Tanah - Pengadaan Tanah Ladang</t>
  </si>
  <si>
    <t>5.2.3.13</t>
  </si>
  <si>
    <t>Belanja Modal Tanah - Pengadaan Tanah Untuk Bangunan Bukan Gedung</t>
  </si>
  <si>
    <t>5.2.3.13.01</t>
  </si>
  <si>
    <t>Belanja Modal Tanah - Pengadaan Tanah Lapangan Olah Raga</t>
  </si>
  <si>
    <t>5.2.3.14</t>
  </si>
  <si>
    <t>Belanja Modal Peralatan dan Mesin - Pengadaan Alat-Alat Besar Darat</t>
  </si>
  <si>
    <t>5.2.3.14.12</t>
  </si>
  <si>
    <t>Belanja Modal Peralatan dan Mesin BOS</t>
  </si>
  <si>
    <t>5.2.3.14.13</t>
  </si>
  <si>
    <t>Belanja Modal Peralatan dan Mesin BOP</t>
  </si>
  <si>
    <t>5.2.3.19</t>
  </si>
  <si>
    <t>Belanja Modal Peralatan dan Mesin - Pengadaan Alat Angkut Apung Bermotor</t>
  </si>
  <si>
    <t>5.2.3.19.03</t>
  </si>
  <si>
    <t>Belanja Modal Peralatan dan Mesin - Pengadaan Alat Angkut Apung Bermotor Khusus</t>
  </si>
  <si>
    <t>5.2.3.22</t>
  </si>
  <si>
    <t>Belanja Modal Peralatan dan Mesin - Pengadaan Alat Bengkel Bermesin</t>
  </si>
  <si>
    <t>5.2.3.22.07</t>
  </si>
  <si>
    <t>5.2.3.27</t>
  </si>
  <si>
    <t>Belanja Modal Peralatan dan Mesin - Pengadaan Alat Kantor</t>
  </si>
  <si>
    <t>5.2.3.27.04</t>
  </si>
  <si>
    <t>5.2.3.27.05</t>
  </si>
  <si>
    <t>5.2.3.28</t>
  </si>
  <si>
    <t>Belanja Modal Peralatan dan Mesin - Pengadaan Alat Rumah Tangga</t>
  </si>
  <si>
    <t>5.2.3.28.01</t>
  </si>
  <si>
    <t>5.2.3.28.04</t>
  </si>
  <si>
    <t>5.2.3.28.06</t>
  </si>
  <si>
    <t>5.2.3.28.07</t>
  </si>
  <si>
    <t>5.2.3.29</t>
  </si>
  <si>
    <t>Belanja Modal Peralatan dan Mesin - Pengadaan Komputer</t>
  </si>
  <si>
    <t>5.2.3.29.01</t>
  </si>
  <si>
    <t>5.2.3.29.02</t>
  </si>
  <si>
    <t>5.2.3.29.05</t>
  </si>
  <si>
    <t>5.2.3.29.06</t>
  </si>
  <si>
    <t>5.2.3.31</t>
  </si>
  <si>
    <t>Belanja Modal Peralatan dan Mesin - Pengadaan Alat Studio</t>
  </si>
  <si>
    <t>5.2.3.31.01</t>
  </si>
  <si>
    <t>5.2.3.31.02</t>
  </si>
  <si>
    <t>5.2.3.32</t>
  </si>
  <si>
    <t>Belanja Modal Peralatan dan Mesin - Pengadaan Alat Komunikasi</t>
  </si>
  <si>
    <t>5.2.3.32.06</t>
  </si>
  <si>
    <t>5.2.3.37</t>
  </si>
  <si>
    <t>Belanja Modal Peralatan dan Mesin - Pengadaan Alat Peraga/Praktek Sekolah</t>
  </si>
  <si>
    <t>5.2.3.37.06</t>
  </si>
  <si>
    <t>Belanja Modal Peralatan dan Mesin - Pengadaan Bidang Studi : IPA Atas</t>
  </si>
  <si>
    <t>5.2.3.49</t>
  </si>
  <si>
    <t>Belanja Modal Gedung dan Bangunan - Pengadaan Bangunan Gedung Tempat Kerja</t>
  </si>
  <si>
    <t>5.2.3.49.01</t>
  </si>
  <si>
    <t>5.2.3.49.09</t>
  </si>
  <si>
    <t>Belanja Modal Gedung dan Bangunan - Pengadaan Bangunan Gedung Tempat Pertemuan</t>
  </si>
  <si>
    <t>5.2.3.49.10</t>
  </si>
  <si>
    <t>5.2.3.49.13</t>
  </si>
  <si>
    <t>5.2.3.49.20</t>
  </si>
  <si>
    <t>5.2.3.50</t>
  </si>
  <si>
    <t>Belanja Modal Gedung dan Bangunan - Pengadaan Bangunan Gedung Tempat Tinggal</t>
  </si>
  <si>
    <t>5.2.3.50.04</t>
  </si>
  <si>
    <t>Belanja Modal Gedung dan Bangunan - Pengadaan Bangunan Mess/Wisma/Bungalow/Tempat Peristirahatan</t>
  </si>
  <si>
    <t>5.2.3.82</t>
  </si>
  <si>
    <t>Belanja Modal Aset Tetap Lainnya - Pengadaan Buku</t>
  </si>
  <si>
    <t>5.2.3.82.01</t>
  </si>
  <si>
    <t>5.2.3.82.08</t>
  </si>
  <si>
    <t>5.2.3.82.10</t>
  </si>
  <si>
    <t>Belanja Modal Aset Tetap lainnya BOS</t>
  </si>
  <si>
    <t>5.2.3.85</t>
  </si>
  <si>
    <t>Belanja Modal Aset Tetap Lainnya - Pengadaan Barang Bercorak Kebudayaan</t>
  </si>
  <si>
    <t>5.2.3.85.03</t>
  </si>
  <si>
    <t>Surplus/(Defisit)</t>
  </si>
  <si>
    <t>PPK - DINAS PENDIDIKAN DAN KEBUDAYAAN</t>
  </si>
  <si>
    <r>
      <t>(</t>
    </r>
    <r>
      <rPr>
        <u/>
        <sz val="8"/>
        <color indexed="8"/>
        <rFont val="Calibri"/>
        <family val="2"/>
        <charset val="1"/>
      </rPr>
      <t>Dr. PADMANINGRUM, SH, M.Pd</t>
    </r>
    <r>
      <rPr>
        <sz val="8"/>
        <color indexed="8"/>
        <rFont val="Calibri"/>
        <family val="2"/>
        <charset val="1"/>
      </rPr>
      <t>)</t>
    </r>
  </si>
  <si>
    <t>NIP.19630113 199203 2 005</t>
  </si>
  <si>
    <t>total BEBAN</t>
  </si>
  <si>
    <t>LRA persedian</t>
  </si>
  <si>
    <t>jasa kantor</t>
  </si>
  <si>
    <t>Beban Barang Dana BOP</t>
  </si>
  <si>
    <t>Pagelaran Seni</t>
  </si>
  <si>
    <t xml:space="preserve">TOTAL </t>
  </si>
  <si>
    <t>Hand soap (refill)</t>
  </si>
  <si>
    <t xml:space="preserve">Kapur barus wc </t>
  </si>
  <si>
    <t xml:space="preserve">Pembersih lantai </t>
  </si>
  <si>
    <t>Pewangi ac gantung</t>
  </si>
  <si>
    <t>Refill sabun cuci piring</t>
  </si>
  <si>
    <t xml:space="preserve">Sikat kamar mandi </t>
  </si>
  <si>
    <t>Sikat wc</t>
  </si>
  <si>
    <t>Sulak kecil</t>
  </si>
  <si>
    <t>SALDO AWAL PER 1 JANUARI 2019</t>
  </si>
  <si>
    <t>Nilai Aset Tak Berwujud Per 31 Desember 2018</t>
  </si>
  <si>
    <t>AKUMULASI AMORTISASI ASET TAK BERWUJUD TAHUN 2019</t>
  </si>
  <si>
    <t>tambah</t>
  </si>
  <si>
    <t>kurang</t>
  </si>
  <si>
    <t>beban penyusutan</t>
  </si>
  <si>
    <t>PERSEDIAAN AKHIR SEKOLAH</t>
  </si>
  <si>
    <t>selisih BM &amp; SIM ASET</t>
  </si>
  <si>
    <t>penyesuaian sekolah</t>
  </si>
  <si>
    <t>Per 31 Desember 2020 dan 2019</t>
  </si>
  <si>
    <t>Semarang, 31 Desember 2020</t>
  </si>
  <si>
    <t>SRI WAHYUNI, SH, MM</t>
  </si>
  <si>
    <t>NIP. 19640424 199703 2 001</t>
  </si>
  <si>
    <t>UNTUK TAHUN YANG BERAKHIR SAMPAI DENGAN 31 DESEMBER 2020</t>
  </si>
  <si>
    <t>Untuk Tahun yang Berakhir Sampai Dengan 31 Desember 2020 dan 2019</t>
  </si>
  <si>
    <t>KERTAS KERJA PENYUSUNAN LAPORAN KEUANGAN SKPD TAHUN 2020</t>
  </si>
  <si>
    <t>NERACA AKHIR 31 DESEMBER 2019 (AUDITED)</t>
  </si>
  <si>
    <t>NERACA AKHIR 31 DESEMBER 2020</t>
  </si>
  <si>
    <t>Asuransi huru-hara, terorisme dan sabotase banjir dan gempa bumi</t>
  </si>
  <si>
    <t>20 November 2020 s.d 20 November 2021</t>
  </si>
  <si>
    <t>balance</t>
  </si>
  <si>
    <t>Asuransi  terorisme dan sabotase, banjir dan gempa bumi, property all risk, standar kendaraan bermotor</t>
  </si>
  <si>
    <t>16 Maret 2020 s.d 16 Maret 2021</t>
  </si>
  <si>
    <t>Asuransi property all risk, kendaraan bermotor</t>
  </si>
  <si>
    <t>19 November 2020 s.d 19 November 2021</t>
  </si>
  <si>
    <t>Sekretariat</t>
  </si>
  <si>
    <t>Asuransi property all risk, gempa bumi, burglary, kendaraan bermotor</t>
  </si>
  <si>
    <t>25 Maret 2020 s.d 25 Maret 2021</t>
  </si>
  <si>
    <t>Asuransi kendaraan bermotor, properti all risk, gempa bumi, terorisme dan sabotase</t>
  </si>
  <si>
    <t>15 Juli 2020 s.d 15 Juli 2021</t>
  </si>
  <si>
    <t>26 November 2020 s.d 26 November 2021</t>
  </si>
  <si>
    <t xml:space="preserve">balance </t>
  </si>
  <si>
    <t xml:space="preserve">CABDIN 4 </t>
  </si>
  <si>
    <t xml:space="preserve">Asuransi property all risk </t>
  </si>
  <si>
    <t>20 September 2020 s.d 20 September 2021</t>
  </si>
  <si>
    <t>CABDIN 3</t>
  </si>
  <si>
    <t>Stopmap dinas warna ( Tanpa Merk )</t>
  </si>
  <si>
    <t xml:space="preserve">Stopmap Merk laba laba </t>
  </si>
  <si>
    <t xml:space="preserve">Sulak </t>
  </si>
  <si>
    <t>Biji</t>
  </si>
  <si>
    <t>Refil tinta epson hitam Epson 664</t>
  </si>
  <si>
    <t>Refil tinta epson warna Epson 664</t>
  </si>
  <si>
    <t>Hand Sanityzer</t>
  </si>
  <si>
    <t>Liter</t>
  </si>
  <si>
    <t>Blanko B.10.12</t>
  </si>
  <si>
    <t>Blanko lembar disposisi</t>
  </si>
  <si>
    <t>Kartu kendali surat keluar</t>
  </si>
  <si>
    <t>Sleek (pencuci tangan)</t>
  </si>
  <si>
    <t xml:space="preserve">Stella gantung </t>
  </si>
  <si>
    <t>Sunligh/sabun cuci piring</t>
  </si>
  <si>
    <t>Saset</t>
  </si>
  <si>
    <t>Clinc ( pembersih kaca )</t>
  </si>
  <si>
    <t>Soklin lantai</t>
  </si>
  <si>
    <t>Sapu lantai/cemara</t>
  </si>
  <si>
    <t>Ikrak sampah</t>
  </si>
  <si>
    <t xml:space="preserve"> CABDIN 4</t>
  </si>
  <si>
    <t>Sikat toilet</t>
  </si>
  <si>
    <t>Sapu lantai kain/Sumbu kain</t>
  </si>
  <si>
    <t>Kabel Ncr besar</t>
  </si>
  <si>
    <t>1/2</t>
  </si>
  <si>
    <t>Lampu 23 wat</t>
  </si>
  <si>
    <t>Lampu 15 wat</t>
  </si>
  <si>
    <t>Kertas hvs F4 100gram</t>
  </si>
  <si>
    <t xml:space="preserve"> CABDIN 5</t>
  </si>
  <si>
    <t>Reffil toner laserjet</t>
  </si>
  <si>
    <t>Cadridge toner laserjet hitam</t>
  </si>
  <si>
    <t>Ink catridge EPSON 4 warna</t>
  </si>
  <si>
    <t>Stop map</t>
  </si>
  <si>
    <t>CABDIN 6</t>
  </si>
  <si>
    <t>Bindir Klip 2"</t>
  </si>
  <si>
    <t>Ordner Teka</t>
  </si>
  <si>
    <t>Stopmap Folio Plastik</t>
  </si>
  <si>
    <t xml:space="preserve">Soklin Lantai </t>
  </si>
  <si>
    <t>Spidol Permanen</t>
  </si>
  <si>
    <t>CABDIN 8</t>
  </si>
  <si>
    <t>Lap Kaca Kuning</t>
  </si>
  <si>
    <t>Isi ulang Pewangi Ruangan</t>
  </si>
  <si>
    <t>Batu Baterai Besar</t>
  </si>
  <si>
    <t>Batu Baterai Tanggung</t>
  </si>
  <si>
    <t>Busa Spon</t>
  </si>
  <si>
    <t>Pewangi AC Gantung</t>
  </si>
  <si>
    <t>Pewangi ruangan refill</t>
  </si>
  <si>
    <t>Obat nyamuk spray</t>
  </si>
  <si>
    <t>Lap pel set</t>
  </si>
  <si>
    <t>trigonal clips</t>
  </si>
  <si>
    <t>batu baterai A2</t>
  </si>
  <si>
    <t>batu baterai A3</t>
  </si>
  <si>
    <t>boxfile</t>
  </si>
  <si>
    <t>ballpoin pentel</t>
  </si>
  <si>
    <t>isi pentel</t>
  </si>
  <si>
    <t>case hardisk eksternal</t>
  </si>
  <si>
    <t>unit</t>
  </si>
  <si>
    <t>amplop kabinet</t>
  </si>
  <si>
    <t>pita printer dotmatrikx ribbon cartridge double folio</t>
  </si>
  <si>
    <t>lakban</t>
  </si>
  <si>
    <t>lakban coklat uk. 2"</t>
  </si>
  <si>
    <t>lakban bening</t>
  </si>
  <si>
    <t>amplop dinas kecil</t>
  </si>
  <si>
    <t>lembar</t>
  </si>
  <si>
    <t>amplop dinas besar</t>
  </si>
  <si>
    <t>stopmap berlogo</t>
  </si>
  <si>
    <t>stopmap sambutan gubernur kecil</t>
  </si>
  <si>
    <t>tanda pengenal pegawai standar</t>
  </si>
  <si>
    <t>isi staples kecil</t>
  </si>
  <si>
    <t>isi staples besar</t>
  </si>
  <si>
    <t>pisau cuter besar</t>
  </si>
  <si>
    <t>isi cuter besar</t>
  </si>
  <si>
    <t>spidol whiteboard</t>
  </si>
  <si>
    <t>kertas hvs warna, folio, 80 gram</t>
  </si>
  <si>
    <t>kertas buram salam</t>
  </si>
  <si>
    <t>buku tulis folio 200 lembar</t>
  </si>
  <si>
    <t>buku kuarto garis isi 100 lembar</t>
  </si>
  <si>
    <t>buku ekspedisi isi 100</t>
  </si>
  <si>
    <t>buku tulis kuarto</t>
  </si>
  <si>
    <t>buku kuitansi</t>
  </si>
  <si>
    <t>tinta printer EPSON L100/1550/1565</t>
  </si>
  <si>
    <t>stopmap kertas</t>
  </si>
  <si>
    <t>map plastik kancing</t>
  </si>
  <si>
    <t>tinta stempel</t>
  </si>
  <si>
    <t>stempel dinas</t>
  </si>
  <si>
    <t>bantalan stempel</t>
  </si>
  <si>
    <t>usb flashdisk</t>
  </si>
  <si>
    <t>baliner</t>
  </si>
  <si>
    <t>stepler HD 10 (staples kecil)</t>
  </si>
  <si>
    <t>staples no. 369</t>
  </si>
  <si>
    <t>kaleng</t>
  </si>
  <si>
    <t>pewangi mobil</t>
  </si>
  <si>
    <t>pewangi ruangan (spray) (elektronik)</t>
  </si>
  <si>
    <t>obat nyamuk spray isi 400 gram</t>
  </si>
  <si>
    <t>sapu ijuk</t>
  </si>
  <si>
    <t>sapu lidi</t>
  </si>
  <si>
    <t>ikat</t>
  </si>
  <si>
    <t>pembersih porcellein</t>
  </si>
  <si>
    <t>btl/700ml</t>
  </si>
  <si>
    <t>tongkat pel</t>
  </si>
  <si>
    <t>tisu</t>
  </si>
  <si>
    <t>sabun mandi</t>
  </si>
  <si>
    <t>tempat sampah kecil</t>
  </si>
  <si>
    <t>engkrak bambu</t>
  </si>
  <si>
    <t>semir ban</t>
  </si>
  <si>
    <t>taplak meja</t>
  </si>
  <si>
    <t>sapu lowo-lowo, bambu/ijuk</t>
  </si>
  <si>
    <t>shampo mobil</t>
  </si>
  <si>
    <t>kapur ajaib</t>
  </si>
  <si>
    <t>bendera merah/putih uk. 120x180 cm</t>
  </si>
  <si>
    <t>lampu essential 14 watt</t>
  </si>
  <si>
    <t>lampu TL 36 watt</t>
  </si>
  <si>
    <t>startet TI s10 (10-40 watt)</t>
  </si>
  <si>
    <t>kabel NYM 2x1,5 mm</t>
  </si>
  <si>
    <t>kabel serabut NYM 2x2,5 mm</t>
  </si>
  <si>
    <t>stekker T listrik arde</t>
  </si>
  <si>
    <t>stopkontak 4 lubang uticon</t>
  </si>
  <si>
    <t>stekker</t>
  </si>
  <si>
    <t>lampu hias</t>
  </si>
  <si>
    <t>kap lampu TI</t>
  </si>
  <si>
    <t>kabel UTP cat 5 outdoor</t>
  </si>
  <si>
    <t>meter</t>
  </si>
  <si>
    <t>buku Tulis kwarto</t>
  </si>
  <si>
    <t>Buku tulis Folio</t>
  </si>
  <si>
    <t xml:space="preserve">Buku Expedisi </t>
  </si>
  <si>
    <t>Paper Clips Logam</t>
  </si>
  <si>
    <t>Stopmap / Snelechter Bahan Plastik</t>
  </si>
  <si>
    <t>Tinta Stempel Satuan</t>
  </si>
  <si>
    <t>Btl</t>
  </si>
  <si>
    <t>Pisau Cutter Besar</t>
  </si>
  <si>
    <t>Tali Rafia Kecil</t>
  </si>
  <si>
    <t xml:space="preserve">Sapu Lantai </t>
  </si>
  <si>
    <t>Tempat Sampah Pakai Tutup, Besar; Plastik</t>
  </si>
  <si>
    <t>Isolasi PVC</t>
  </si>
  <si>
    <t>Isolasi Kertas</t>
  </si>
  <si>
    <t>Solar</t>
  </si>
  <si>
    <t>Oli</t>
  </si>
  <si>
    <t>Atom clip  ( No 2 dan No 5 : 10 box )</t>
  </si>
  <si>
    <t>doos</t>
  </si>
  <si>
    <t>BPTIKP</t>
  </si>
  <si>
    <t>Steples HD 10(kecil)</t>
  </si>
  <si>
    <t>Isi steples No. 10 ,  10x1000 pcs</t>
  </si>
  <si>
    <t>Isi steples  24/6,  10x1000 pcs</t>
  </si>
  <si>
    <t>Lem kental takol</t>
  </si>
  <si>
    <t>Kertas HVS F4 ( Sinar dunia 70 gsm )</t>
  </si>
  <si>
    <t>Stop map/ snalhecter ( biola )</t>
  </si>
  <si>
    <t>Spidol boardmarker</t>
  </si>
  <si>
    <t>Spidol Snowman marker permanen</t>
  </si>
  <si>
    <t>Buku kwitansi panjang ( 10 pcs )</t>
  </si>
  <si>
    <t>bolpoint biasa</t>
  </si>
  <si>
    <t>Amplop putih sedang</t>
  </si>
  <si>
    <t>Buku kas folio isi 100 lbr</t>
  </si>
  <si>
    <t>Kertas duplikator (warna)</t>
  </si>
  <si>
    <t>Stabillo warna</t>
  </si>
  <si>
    <t>Belanja BBM</t>
  </si>
  <si>
    <t>PERSEDIAAN TAHUN 2020</t>
  </si>
  <si>
    <t>REKAP ASURANSI ASET 2020</t>
  </si>
  <si>
    <t>ASET TETAP 2020</t>
  </si>
  <si>
    <t>AKUMULASI PENYUSUTAN BARANG MILIK DAERAH TAHUN 2020</t>
  </si>
  <si>
    <t>Nilai Aset Tetap Per 31 Desember 2019</t>
  </si>
  <si>
    <t>Nilai Buku Per 31 Desember 2020</t>
  </si>
  <si>
    <t>2.1.03</t>
  </si>
  <si>
    <t>2.1.03.01</t>
  </si>
  <si>
    <t>Utang Kepada Pihak Ketiga</t>
  </si>
  <si>
    <t>3.1.02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</si>
</sst>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  <numFmt numFmtId="168" formatCode="_(* #,##0.0000_);_(* \(#,##0.0000\);_(* &quot;-&quot;_);_(@_)"/>
    <numFmt numFmtId="169" formatCode="_-* #,##0.00_-;\-* #,##0.00_-;_-* &quot;-&quot;_-;_-@_-"/>
    <numFmt numFmtId="170" formatCode="_(* #.##0.00_);_(* \(#.##0.00\);_(* &quot;-&quot;??_);_(@_)"/>
    <numFmt numFmtId="171" formatCode="_-* #,##0_-;\-* #,##0_-;_-* &quot;-&quot;??_-;_-@_-"/>
  </numFmts>
  <fonts count="176" x14ac:knownFonts="1">
    <font>
      <sz val="8"/>
      <color theme="1"/>
      <name val="Arial"/>
      <family val="2"/>
      <charset val="1"/>
    </font>
    <font>
      <sz val="11"/>
      <color indexed="8"/>
      <name val="Calibri"/>
      <family val="2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</font>
    <font>
      <sz val="17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7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color indexed="8"/>
      <name val="Arial"/>
      <family val="2"/>
    </font>
    <font>
      <b/>
      <sz val="12"/>
      <name val="Arial"/>
      <family val="2"/>
    </font>
    <font>
      <b/>
      <sz val="13"/>
      <color indexed="8"/>
      <name val="Arial"/>
      <family val="2"/>
    </font>
    <font>
      <b/>
      <i/>
      <sz val="13"/>
      <name val="Arial"/>
      <family val="2"/>
    </font>
    <font>
      <sz val="13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Arial Narrow"/>
      <family val="2"/>
    </font>
    <font>
      <b/>
      <u/>
      <sz val="16"/>
      <color indexed="8"/>
      <name val="Arial Narrow"/>
      <family val="2"/>
    </font>
    <font>
      <sz val="16"/>
      <color indexed="8"/>
      <name val="Arial Narrow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6"/>
      <color indexed="8"/>
      <name val="Calibri"/>
      <family val="2"/>
      <charset val="1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sz val="11"/>
      <color indexed="8"/>
      <name val="Calibri"/>
      <family val="2"/>
    </font>
    <font>
      <b/>
      <sz val="16"/>
      <name val="Times New Roman"/>
      <family val="1"/>
    </font>
    <font>
      <i/>
      <sz val="16"/>
      <color indexed="8"/>
      <name val="Times New Roman"/>
      <family val="1"/>
    </font>
    <font>
      <i/>
      <sz val="16"/>
      <name val="Arial Narrow"/>
      <family val="2"/>
    </font>
    <font>
      <i/>
      <sz val="16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6"/>
      <color indexed="8"/>
      <name val="Calibri"/>
      <family val="2"/>
    </font>
    <font>
      <b/>
      <sz val="16"/>
      <color indexed="10"/>
      <name val="Times New Roman"/>
      <family val="1"/>
    </font>
    <font>
      <b/>
      <sz val="16"/>
      <color indexed="8"/>
      <name val="Tahoma"/>
      <family val="2"/>
    </font>
    <font>
      <b/>
      <sz val="24"/>
      <color indexed="8"/>
      <name val="Harrington"/>
      <family val="5"/>
    </font>
    <font>
      <b/>
      <sz val="16"/>
      <color indexed="10"/>
      <name val="Tahoma"/>
      <family val="2"/>
    </font>
    <font>
      <sz val="16"/>
      <color indexed="8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24"/>
      <color indexed="8"/>
      <name val="Lucida Handwriting"/>
      <family val="4"/>
    </font>
    <font>
      <b/>
      <sz val="18"/>
      <color indexed="8"/>
      <name val="Lucida Handwriting"/>
      <family val="4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u/>
      <sz val="11"/>
      <name val="Arial Narrow"/>
      <family val="2"/>
    </font>
    <font>
      <u/>
      <sz val="8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sz val="8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2"/>
      <color indexed="8"/>
      <name val="Arial"/>
      <family val="2"/>
      <charset val="1"/>
    </font>
    <font>
      <b/>
      <sz val="22"/>
      <color indexed="8"/>
      <name val="Arial"/>
      <family val="2"/>
    </font>
    <font>
      <b/>
      <sz val="16"/>
      <color indexed="60"/>
      <name val="Arial"/>
      <family val="2"/>
    </font>
    <font>
      <b/>
      <sz val="16"/>
      <color indexed="8"/>
      <name val="Arial"/>
      <family val="2"/>
    </font>
    <font>
      <b/>
      <sz val="16"/>
      <color indexed="56"/>
      <name val="Arial"/>
      <family val="2"/>
    </font>
    <font>
      <sz val="16"/>
      <color indexed="8"/>
      <name val="Arial"/>
      <family val="2"/>
    </font>
    <font>
      <sz val="22"/>
      <color indexed="8"/>
      <name val="Arial"/>
      <family val="2"/>
    </font>
    <font>
      <sz val="16"/>
      <color indexed="60"/>
      <name val="Arial"/>
      <family val="2"/>
    </font>
    <font>
      <sz val="16"/>
      <color indexed="56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7"/>
      <color indexed="8"/>
      <name val="Arial"/>
      <family val="2"/>
    </font>
    <font>
      <b/>
      <sz val="17"/>
      <color indexed="8"/>
      <name val="Arial"/>
      <family val="2"/>
    </font>
    <font>
      <b/>
      <sz val="17"/>
      <color indexed="60"/>
      <name val="Arial"/>
      <family val="2"/>
    </font>
    <font>
      <sz val="12"/>
      <color indexed="8"/>
      <name val="Arial"/>
      <family val="2"/>
    </font>
    <font>
      <sz val="18"/>
      <color indexed="8"/>
      <name val="Arial"/>
      <family val="2"/>
    </font>
    <font>
      <sz val="8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6"/>
      <color indexed="8"/>
      <name val="Bookman Old Style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  <charset val="1"/>
    </font>
    <font>
      <sz val="12"/>
      <color indexed="10"/>
      <name val="Arial"/>
      <family val="2"/>
      <charset val="1"/>
    </font>
    <font>
      <sz val="20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Bookman Old Style"/>
      <family val="1"/>
    </font>
    <font>
      <sz val="12"/>
      <color indexed="8"/>
      <name val="Times New Roman"/>
      <family val="1"/>
    </font>
    <font>
      <sz val="12"/>
      <color indexed="8"/>
      <name val="Bookman Old Style"/>
      <family val="1"/>
    </font>
    <font>
      <b/>
      <sz val="18"/>
      <color indexed="8"/>
      <name val="Times New Roman"/>
      <family val="1"/>
    </font>
    <font>
      <sz val="12"/>
      <color indexed="8"/>
      <name val="Arial Narrow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6"/>
      <color indexed="9"/>
      <name val="Times New Roman"/>
      <family val="1"/>
    </font>
    <font>
      <b/>
      <sz val="16"/>
      <color indexed="9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17"/>
      <name val="Times New Roman"/>
      <family val="1"/>
    </font>
    <font>
      <sz val="16"/>
      <color indexed="17"/>
      <name val="Times New Roman"/>
      <family val="1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63"/>
      <name val="Arial Narrow"/>
      <family val="2"/>
    </font>
    <font>
      <sz val="18"/>
      <color indexed="8"/>
      <name val="Arial"/>
      <family val="2"/>
      <charset val="1"/>
    </font>
    <font>
      <b/>
      <sz val="14"/>
      <color indexed="8"/>
      <name val="Lucida Handwriting"/>
      <family val="4"/>
    </font>
    <font>
      <b/>
      <sz val="18"/>
      <color indexed="8"/>
      <name val="Lucida Handwriting"/>
      <family val="4"/>
    </font>
    <font>
      <sz val="14"/>
      <color indexed="8"/>
      <name val="Bookman Old Style"/>
      <family val="1"/>
    </font>
    <font>
      <b/>
      <sz val="16"/>
      <color indexed="8"/>
      <name val="Arial"/>
      <family val="2"/>
      <charset val="1"/>
    </font>
    <font>
      <b/>
      <sz val="24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i/>
      <sz val="7.5"/>
      <color indexed="8"/>
      <name val="Calibri"/>
      <family val="2"/>
      <charset val="1"/>
    </font>
    <font>
      <sz val="8"/>
      <color indexed="17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0"/>
      <color indexed="8"/>
      <name val="Arial"/>
      <family val="2"/>
      <charset val="1"/>
    </font>
    <font>
      <sz val="12"/>
      <color indexed="17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Calibri"/>
      <family val="2"/>
      <charset val="1"/>
    </font>
    <font>
      <u/>
      <sz val="11"/>
      <color indexed="8"/>
      <name val="Arial Narrow"/>
      <family val="2"/>
    </font>
    <font>
      <b/>
      <sz val="12"/>
      <name val="Arial"/>
      <family val="2"/>
      <charset val="1"/>
    </font>
    <font>
      <i/>
      <sz val="16"/>
      <name val="Times New Roman"/>
      <family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8"/>
      <color theme="1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charset val="1"/>
      <scheme val="minor"/>
    </font>
    <font>
      <sz val="8"/>
      <color rgb="FF000000"/>
      <name val="Arial Narrow"/>
      <family val="2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Arial Narrow"/>
      <family val="2"/>
    </font>
    <font>
      <sz val="12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</font>
    <font>
      <u val="singleAccounting"/>
      <sz val="12"/>
      <color rgb="FFC00000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0"/>
      <color rgb="FFC00000"/>
      <name val="Bookman Old Style"/>
      <family val="1"/>
    </font>
    <font>
      <b/>
      <sz val="16"/>
      <color rgb="FFC00000"/>
      <name val="Times New Roman"/>
      <family val="1"/>
    </font>
    <font>
      <sz val="11"/>
      <color rgb="FFC00000"/>
      <name val="Calibri"/>
      <family val="2"/>
      <charset val="1"/>
      <scheme val="minor"/>
    </font>
    <font>
      <b/>
      <sz val="14"/>
      <color rgb="FFC00000"/>
      <name val="Arial"/>
      <family val="2"/>
    </font>
    <font>
      <sz val="16"/>
      <color rgb="FFC00000"/>
      <name val="Times New Roman"/>
      <family val="1"/>
    </font>
    <font>
      <b/>
      <sz val="11"/>
      <color theme="1"/>
      <name val="Arial Narrow"/>
      <family val="2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6">
    <xf numFmtId="0" fontId="0" fillId="0" borderId="0"/>
    <xf numFmtId="0" fontId="143" fillId="18" borderId="0" applyNumberFormat="0" applyBorder="0" applyAlignment="0" applyProtection="0"/>
    <xf numFmtId="0" fontId="143" fillId="19" borderId="0" applyNumberFormat="0" applyBorder="0" applyAlignment="0" applyProtection="0"/>
    <xf numFmtId="0" fontId="143" fillId="20" borderId="0" applyNumberFormat="0" applyBorder="0" applyAlignment="0" applyProtection="0"/>
    <xf numFmtId="0" fontId="143" fillId="21" borderId="0" applyNumberFormat="0" applyBorder="0" applyAlignment="0" applyProtection="0"/>
    <xf numFmtId="0" fontId="143" fillId="22" borderId="0" applyNumberFormat="0" applyBorder="0" applyAlignment="0" applyProtection="0"/>
    <xf numFmtId="0" fontId="143" fillId="23" borderId="0" applyNumberFormat="0" applyBorder="0" applyAlignment="0" applyProtection="0"/>
    <xf numFmtId="0" fontId="143" fillId="24" borderId="0" applyNumberFormat="0" applyBorder="0" applyAlignment="0" applyProtection="0"/>
    <xf numFmtId="0" fontId="143" fillId="25" borderId="0" applyNumberFormat="0" applyBorder="0" applyAlignment="0" applyProtection="0"/>
    <xf numFmtId="0" fontId="143" fillId="26" borderId="0" applyNumberFormat="0" applyBorder="0" applyAlignment="0" applyProtection="0"/>
    <xf numFmtId="0" fontId="143" fillId="27" borderId="0" applyNumberFormat="0" applyBorder="0" applyAlignment="0" applyProtection="0"/>
    <xf numFmtId="0" fontId="143" fillId="28" borderId="0" applyNumberFormat="0" applyBorder="0" applyAlignment="0" applyProtection="0"/>
    <xf numFmtId="0" fontId="143" fillId="29" borderId="0" applyNumberFormat="0" applyBorder="0" applyAlignment="0" applyProtection="0"/>
    <xf numFmtId="0" fontId="144" fillId="30" borderId="0" applyNumberFormat="0" applyBorder="0" applyAlignment="0" applyProtection="0"/>
    <xf numFmtId="0" fontId="144" fillId="31" borderId="0" applyNumberFormat="0" applyBorder="0" applyAlignment="0" applyProtection="0"/>
    <xf numFmtId="0" fontId="144" fillId="32" borderId="0" applyNumberFormat="0" applyBorder="0" applyAlignment="0" applyProtection="0"/>
    <xf numFmtId="0" fontId="144" fillId="33" borderId="0" applyNumberFormat="0" applyBorder="0" applyAlignment="0" applyProtection="0"/>
    <xf numFmtId="0" fontId="144" fillId="34" borderId="0" applyNumberFormat="0" applyBorder="0" applyAlignment="0" applyProtection="0"/>
    <xf numFmtId="0" fontId="144" fillId="35" borderId="0" applyNumberFormat="0" applyBorder="0" applyAlignment="0" applyProtection="0"/>
    <xf numFmtId="0" fontId="144" fillId="36" borderId="0" applyNumberFormat="0" applyBorder="0" applyAlignment="0" applyProtection="0"/>
    <xf numFmtId="0" fontId="144" fillId="37" borderId="0" applyNumberFormat="0" applyBorder="0" applyAlignment="0" applyProtection="0"/>
    <xf numFmtId="0" fontId="144" fillId="38" borderId="0" applyNumberFormat="0" applyBorder="0" applyAlignment="0" applyProtection="0"/>
    <xf numFmtId="0" fontId="144" fillId="39" borderId="0" applyNumberFormat="0" applyBorder="0" applyAlignment="0" applyProtection="0"/>
    <xf numFmtId="0" fontId="144" fillId="40" borderId="0" applyNumberFormat="0" applyBorder="0" applyAlignment="0" applyProtection="0"/>
    <xf numFmtId="0" fontId="144" fillId="41" borderId="0" applyNumberFormat="0" applyBorder="0" applyAlignment="0" applyProtection="0"/>
    <xf numFmtId="0" fontId="145" fillId="42" borderId="0" applyNumberFormat="0" applyBorder="0" applyAlignment="0" applyProtection="0"/>
    <xf numFmtId="0" fontId="146" fillId="43" borderId="83" applyNumberFormat="0" applyAlignment="0" applyProtection="0"/>
    <xf numFmtId="0" fontId="147" fillId="44" borderId="84" applyNumberFormat="0" applyAlignment="0" applyProtection="0"/>
    <xf numFmtId="43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149" fillId="45" borderId="0" applyNumberFormat="0" applyBorder="0" applyAlignment="0" applyProtection="0"/>
    <xf numFmtId="0" fontId="150" fillId="0" borderId="85" applyNumberFormat="0" applyFill="0" applyAlignment="0" applyProtection="0"/>
    <xf numFmtId="0" fontId="151" fillId="0" borderId="86" applyNumberFormat="0" applyFill="0" applyAlignment="0" applyProtection="0"/>
    <xf numFmtId="0" fontId="152" fillId="0" borderId="87" applyNumberFormat="0" applyFill="0" applyAlignment="0" applyProtection="0"/>
    <xf numFmtId="0" fontId="152" fillId="0" borderId="0" applyNumberFormat="0" applyFill="0" applyBorder="0" applyAlignment="0" applyProtection="0"/>
    <xf numFmtId="0" fontId="153" fillId="46" borderId="83" applyNumberFormat="0" applyAlignment="0" applyProtection="0"/>
    <xf numFmtId="0" fontId="154" fillId="0" borderId="88" applyNumberFormat="0" applyFill="0" applyAlignment="0" applyProtection="0"/>
    <xf numFmtId="0" fontId="155" fillId="47" borderId="0" applyNumberFormat="0" applyBorder="0" applyAlignment="0" applyProtection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6" fillId="0" borderId="0"/>
    <xf numFmtId="0" fontId="156" fillId="0" borderId="0"/>
    <xf numFmtId="0" fontId="6" fillId="0" borderId="0"/>
    <xf numFmtId="0" fontId="143" fillId="0" borderId="0"/>
    <xf numFmtId="0" fontId="157" fillId="0" borderId="0"/>
    <xf numFmtId="0" fontId="143" fillId="0" borderId="0"/>
    <xf numFmtId="0" fontId="7" fillId="0" borderId="0">
      <alignment vertical="top"/>
    </xf>
    <xf numFmtId="0" fontId="143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43" fillId="0" borderId="0"/>
    <xf numFmtId="0" fontId="143" fillId="0" borderId="0"/>
    <xf numFmtId="0" fontId="7" fillId="0" borderId="0">
      <alignment vertical="top"/>
    </xf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63" fillId="48" borderId="89" applyNumberFormat="0" applyFont="0" applyAlignment="0" applyProtection="0"/>
    <xf numFmtId="0" fontId="158" fillId="43" borderId="90" applyNumberFormat="0" applyAlignment="0" applyProtection="0"/>
    <xf numFmtId="9" fontId="64" fillId="0" borderId="0" applyFont="0" applyFill="0" applyBorder="0" applyAlignment="0" applyProtection="0"/>
    <xf numFmtId="0" fontId="159" fillId="49" borderId="0">
      <alignment horizontal="right" vertical="top"/>
    </xf>
    <xf numFmtId="0" fontId="160" fillId="0" borderId="0" applyNumberFormat="0" applyFill="0" applyBorder="0" applyAlignment="0" applyProtection="0"/>
    <xf numFmtId="0" fontId="161" fillId="0" borderId="91" applyNumberFormat="0" applyFill="0" applyAlignment="0" applyProtection="0"/>
    <xf numFmtId="0" fontId="162" fillId="0" borderId="0" applyNumberFormat="0" applyFill="0" applyBorder="0" applyAlignment="0" applyProtection="0"/>
  </cellStyleXfs>
  <cellXfs count="1556">
    <xf numFmtId="0" fontId="0" fillId="0" borderId="0" xfId="0"/>
    <xf numFmtId="0" fontId="66" fillId="3" borderId="1" xfId="29" applyNumberFormat="1" applyFont="1" applyFill="1" applyBorder="1" applyAlignment="1">
      <alignment horizontal="center" vertical="center" wrapText="1"/>
    </xf>
    <xf numFmtId="0" fontId="67" fillId="0" borderId="0" xfId="88" applyFont="1" applyAlignment="1">
      <alignment horizontal="center" vertical="center"/>
    </xf>
    <xf numFmtId="164" fontId="68" fillId="0" borderId="0" xfId="52" applyFont="1" applyAlignment="1">
      <alignment horizontal="center" vertical="center"/>
    </xf>
    <xf numFmtId="0" fontId="69" fillId="0" borderId="0" xfId="88" applyFont="1" applyAlignment="1">
      <alignment horizontal="center" vertical="center"/>
    </xf>
    <xf numFmtId="0" fontId="70" fillId="0" borderId="0" xfId="88" applyFont="1" applyAlignment="1">
      <alignment horizontal="center" vertical="center"/>
    </xf>
    <xf numFmtId="0" fontId="69" fillId="0" borderId="0" xfId="88" applyFont="1" applyAlignment="1">
      <alignment horizontal="center" vertical="center" wrapText="1"/>
    </xf>
    <xf numFmtId="0" fontId="71" fillId="0" borderId="0" xfId="88" applyFont="1" applyAlignment="1">
      <alignment vertical="center"/>
    </xf>
    <xf numFmtId="0" fontId="72" fillId="0" borderId="0" xfId="88" applyFont="1" applyAlignment="1">
      <alignment vertical="center"/>
    </xf>
    <xf numFmtId="0" fontId="67" fillId="0" borderId="0" xfId="88" applyFont="1" applyFill="1" applyAlignment="1">
      <alignment horizontal="center" vertical="center"/>
    </xf>
    <xf numFmtId="0" fontId="67" fillId="0" borderId="0" xfId="88" applyFont="1" applyFill="1" applyAlignment="1">
      <alignment vertical="center"/>
    </xf>
    <xf numFmtId="166" fontId="67" fillId="0" borderId="0" xfId="55" applyNumberFormat="1" applyFont="1" applyFill="1" applyAlignment="1">
      <alignment vertical="center"/>
    </xf>
    <xf numFmtId="43" fontId="72" fillId="0" borderId="0" xfId="88" applyNumberFormat="1" applyFont="1" applyFill="1" applyAlignment="1">
      <alignment vertical="center"/>
    </xf>
    <xf numFmtId="0" fontId="72" fillId="0" borderId="0" xfId="88" applyFont="1" applyFill="1" applyAlignment="1">
      <alignment vertical="center"/>
    </xf>
    <xf numFmtId="164" fontId="73" fillId="0" borderId="0" xfId="52" applyFont="1" applyFill="1" applyAlignment="1">
      <alignment vertical="center"/>
    </xf>
    <xf numFmtId="0" fontId="71" fillId="0" borderId="0" xfId="88" applyFont="1" applyFill="1" applyAlignment="1">
      <alignment vertical="center"/>
    </xf>
    <xf numFmtId="0" fontId="74" fillId="0" borderId="0" xfId="88" applyFont="1" applyFill="1" applyAlignment="1">
      <alignment vertical="center"/>
    </xf>
    <xf numFmtId="0" fontId="75" fillId="0" borderId="0" xfId="88" applyFont="1" applyAlignment="1">
      <alignment horizontal="center" vertical="center"/>
    </xf>
    <xf numFmtId="0" fontId="75" fillId="0" borderId="0" xfId="88" applyFont="1" applyAlignment="1">
      <alignment vertical="center"/>
    </xf>
    <xf numFmtId="166" fontId="75" fillId="0" borderId="0" xfId="55" applyNumberFormat="1" applyFont="1" applyAlignment="1">
      <alignment vertical="center"/>
    </xf>
    <xf numFmtId="0" fontId="75" fillId="0" borderId="0" xfId="88" applyFont="1" applyFill="1" applyAlignment="1">
      <alignment vertical="center"/>
    </xf>
    <xf numFmtId="164" fontId="73" fillId="0" borderId="0" xfId="52" applyFont="1" applyAlignment="1">
      <alignment vertical="center"/>
    </xf>
    <xf numFmtId="0" fontId="74" fillId="0" borderId="0" xfId="88" applyFont="1" applyAlignment="1">
      <alignment vertical="center"/>
    </xf>
    <xf numFmtId="0" fontId="76" fillId="0" borderId="0" xfId="88" applyFont="1" applyFill="1" applyAlignment="1">
      <alignment vertical="center"/>
    </xf>
    <xf numFmtId="164" fontId="68" fillId="0" borderId="0" xfId="52" applyFont="1" applyFill="1" applyAlignment="1">
      <alignment vertical="center"/>
    </xf>
    <xf numFmtId="0" fontId="69" fillId="0" borderId="0" xfId="88" applyFont="1" applyFill="1" applyAlignment="1">
      <alignment vertical="center"/>
    </xf>
    <xf numFmtId="0" fontId="70" fillId="0" borderId="0" xfId="88" applyFont="1" applyFill="1" applyAlignment="1">
      <alignment vertical="center"/>
    </xf>
    <xf numFmtId="0" fontId="69" fillId="0" borderId="2" xfId="88" applyFont="1" applyFill="1" applyBorder="1" applyAlignment="1">
      <alignment horizontal="center" vertical="center"/>
    </xf>
    <xf numFmtId="0" fontId="69" fillId="0" borderId="3" xfId="88" applyFont="1" applyFill="1" applyBorder="1" applyAlignment="1">
      <alignment horizontal="center" vertical="center"/>
    </xf>
    <xf numFmtId="0" fontId="76" fillId="0" borderId="0" xfId="88" applyNumberFormat="1" applyFont="1" applyFill="1" applyAlignment="1">
      <alignment vertical="center"/>
    </xf>
    <xf numFmtId="0" fontId="69" fillId="0" borderId="0" xfId="88" applyNumberFormat="1" applyFont="1" applyFill="1" applyAlignment="1">
      <alignment horizontal="center" vertical="center"/>
    </xf>
    <xf numFmtId="164" fontId="68" fillId="0" borderId="0" xfId="52" applyFont="1" applyFill="1" applyAlignment="1">
      <alignment horizontal="center" vertical="center"/>
    </xf>
    <xf numFmtId="0" fontId="70" fillId="0" borderId="0" xfId="88" applyNumberFormat="1" applyFont="1" applyFill="1" applyAlignment="1">
      <alignment horizontal="center" vertical="center"/>
    </xf>
    <xf numFmtId="0" fontId="69" fillId="0" borderId="0" xfId="88" applyNumberFormat="1" applyFont="1" applyFill="1" applyAlignment="1">
      <alignment vertical="center"/>
    </xf>
    <xf numFmtId="0" fontId="12" fillId="0" borderId="4" xfId="88" applyFont="1" applyFill="1" applyBorder="1" applyAlignment="1">
      <alignment horizontal="center" vertical="center"/>
    </xf>
    <xf numFmtId="0" fontId="12" fillId="0" borderId="4" xfId="88" applyFont="1" applyFill="1" applyBorder="1" applyAlignment="1">
      <alignment vertical="center"/>
    </xf>
    <xf numFmtId="166" fontId="13" fillId="0" borderId="4" xfId="55" applyNumberFormat="1" applyFont="1" applyFill="1" applyBorder="1" applyAlignment="1">
      <alignment horizontal="right" vertical="center"/>
    </xf>
    <xf numFmtId="0" fontId="13" fillId="0" borderId="0" xfId="88" applyFont="1" applyFill="1" applyAlignment="1">
      <alignment vertical="center"/>
    </xf>
    <xf numFmtId="164" fontId="13" fillId="0" borderId="0" xfId="52" applyFont="1" applyFill="1" applyAlignment="1">
      <alignment vertical="center"/>
    </xf>
    <xf numFmtId="164" fontId="70" fillId="0" borderId="0" xfId="88" applyNumberFormat="1" applyFont="1" applyFill="1" applyAlignment="1">
      <alignment vertical="center"/>
    </xf>
    <xf numFmtId="166" fontId="13" fillId="0" borderId="0" xfId="55" applyNumberFormat="1" applyFont="1" applyFill="1" applyBorder="1" applyAlignment="1">
      <alignment horizontal="right" vertical="center"/>
    </xf>
    <xf numFmtId="165" fontId="13" fillId="0" borderId="0" xfId="55" applyNumberFormat="1" applyFont="1" applyFill="1" applyBorder="1" applyAlignment="1">
      <alignment horizontal="right" vertical="center"/>
    </xf>
    <xf numFmtId="164" fontId="71" fillId="0" borderId="0" xfId="88" applyNumberFormat="1" applyFont="1" applyFill="1" applyAlignment="1">
      <alignment vertical="center"/>
    </xf>
    <xf numFmtId="164" fontId="74" fillId="0" borderId="0" xfId="88" applyNumberFormat="1" applyFont="1" applyFill="1" applyAlignment="1">
      <alignment vertical="center"/>
    </xf>
    <xf numFmtId="164" fontId="69" fillId="0" borderId="0" xfId="88" applyNumberFormat="1" applyFont="1" applyFill="1" applyAlignment="1">
      <alignment vertical="center"/>
    </xf>
    <xf numFmtId="0" fontId="16" fillId="0" borderId="0" xfId="88" applyFont="1" applyFill="1" applyAlignment="1">
      <alignment vertical="center"/>
    </xf>
    <xf numFmtId="0" fontId="77" fillId="0" borderId="0" xfId="88" applyFont="1" applyAlignment="1">
      <alignment vertical="center"/>
    </xf>
    <xf numFmtId="164" fontId="79" fillId="0" borderId="0" xfId="52" applyFont="1" applyFill="1" applyAlignment="1">
      <alignment vertical="center"/>
    </xf>
    <xf numFmtId="0" fontId="78" fillId="4" borderId="0" xfId="88" applyFont="1" applyFill="1" applyBorder="1" applyAlignment="1">
      <alignment horizontal="center" vertical="center"/>
    </xf>
    <xf numFmtId="0" fontId="80" fillId="0" borderId="0" xfId="88" applyFont="1" applyAlignment="1">
      <alignment vertical="center"/>
    </xf>
    <xf numFmtId="166" fontId="80" fillId="0" borderId="0" xfId="55" applyNumberFormat="1" applyFont="1" applyAlignment="1">
      <alignment vertical="center"/>
    </xf>
    <xf numFmtId="0" fontId="80" fillId="0" borderId="0" xfId="88" applyFont="1" applyFill="1" applyAlignment="1">
      <alignment vertical="center"/>
    </xf>
    <xf numFmtId="164" fontId="77" fillId="0" borderId="0" xfId="52" applyFont="1" applyAlignment="1">
      <alignment vertical="center"/>
    </xf>
    <xf numFmtId="164" fontId="77" fillId="0" borderId="0" xfId="52" applyFont="1" applyFill="1" applyAlignment="1">
      <alignment vertical="center"/>
    </xf>
    <xf numFmtId="166" fontId="77" fillId="0" borderId="0" xfId="55" applyNumberFormat="1" applyFont="1" applyAlignment="1">
      <alignment vertical="center"/>
    </xf>
    <xf numFmtId="0" fontId="18" fillId="0" borderId="0" xfId="88" applyFont="1" applyAlignment="1">
      <alignment vertical="center"/>
    </xf>
    <xf numFmtId="0" fontId="19" fillId="0" borderId="0" xfId="88" applyFont="1" applyFill="1" applyAlignment="1">
      <alignment horizontal="center" vertical="center" wrapText="1"/>
    </xf>
    <xf numFmtId="0" fontId="18" fillId="0" borderId="0" xfId="88" applyFont="1" applyFill="1" applyAlignment="1">
      <alignment vertical="center"/>
    </xf>
    <xf numFmtId="167" fontId="20" fillId="0" borderId="0" xfId="88" applyNumberFormat="1" applyFont="1" applyFill="1" applyAlignment="1">
      <alignment vertical="center"/>
    </xf>
    <xf numFmtId="0" fontId="21" fillId="0" borderId="0" xfId="88" applyFont="1" applyFill="1" applyAlignment="1">
      <alignment vertical="center"/>
    </xf>
    <xf numFmtId="0" fontId="23" fillId="2" borderId="0" xfId="88" applyFont="1" applyFill="1" applyAlignment="1">
      <alignment vertical="center"/>
    </xf>
    <xf numFmtId="0" fontId="22" fillId="5" borderId="5" xfId="88" applyFont="1" applyFill="1" applyBorder="1" applyAlignment="1">
      <alignment horizontal="center" vertical="center" wrapText="1"/>
    </xf>
    <xf numFmtId="164" fontId="69" fillId="0" borderId="0" xfId="52" applyFont="1" applyFill="1" applyBorder="1" applyAlignment="1">
      <alignment vertical="center"/>
    </xf>
    <xf numFmtId="0" fontId="24" fillId="5" borderId="5" xfId="88" applyFont="1" applyFill="1" applyBorder="1" applyAlignment="1">
      <alignment horizontal="center" vertical="center"/>
    </xf>
    <xf numFmtId="0" fontId="25" fillId="2" borderId="0" xfId="88" applyFont="1" applyFill="1" applyAlignment="1">
      <alignment vertical="center"/>
    </xf>
    <xf numFmtId="164" fontId="68" fillId="0" borderId="0" xfId="52" applyFont="1" applyFill="1" applyBorder="1" applyAlignment="1">
      <alignment horizontal="center" vertical="center"/>
    </xf>
    <xf numFmtId="164" fontId="69" fillId="0" borderId="0" xfId="52" applyFont="1" applyFill="1" applyBorder="1" applyAlignment="1">
      <alignment horizontal="center" vertical="center"/>
    </xf>
    <xf numFmtId="164" fontId="70" fillId="0" borderId="0" xfId="52" applyFont="1" applyFill="1" applyBorder="1" applyAlignment="1">
      <alignment horizontal="center" vertical="center"/>
    </xf>
    <xf numFmtId="0" fontId="26" fillId="0" borderId="6" xfId="88" applyFont="1" applyFill="1" applyBorder="1" applyAlignment="1">
      <alignment horizontal="center" vertical="center"/>
    </xf>
    <xf numFmtId="0" fontId="26" fillId="0" borderId="6" xfId="88" applyFont="1" applyFill="1" applyBorder="1" applyAlignment="1">
      <alignment horizontal="center" vertical="center" wrapText="1"/>
    </xf>
    <xf numFmtId="0" fontId="25" fillId="0" borderId="0" xfId="88" applyFont="1" applyFill="1" applyBorder="1" applyAlignment="1">
      <alignment vertical="center"/>
    </xf>
    <xf numFmtId="0" fontId="25" fillId="0" borderId="7" xfId="88" applyFont="1" applyFill="1" applyBorder="1" applyAlignment="1">
      <alignment vertical="center"/>
    </xf>
    <xf numFmtId="0" fontId="27" fillId="0" borderId="8" xfId="88" applyFont="1" applyFill="1" applyBorder="1" applyAlignment="1">
      <alignment horizontal="center" vertical="center"/>
    </xf>
    <xf numFmtId="164" fontId="22" fillId="0" borderId="8" xfId="30" applyFont="1" applyFill="1" applyBorder="1" applyAlignment="1">
      <alignment vertical="center"/>
    </xf>
    <xf numFmtId="164" fontId="22" fillId="0" borderId="8" xfId="88" applyNumberFormat="1" applyFont="1" applyFill="1" applyBorder="1" applyAlignment="1">
      <alignment vertical="center"/>
    </xf>
    <xf numFmtId="167" fontId="22" fillId="0" borderId="8" xfId="88" applyNumberFormat="1" applyFont="1" applyFill="1" applyBorder="1" applyAlignment="1">
      <alignment vertical="center"/>
    </xf>
    <xf numFmtId="168" fontId="22" fillId="0" borderId="8" xfId="88" applyNumberFormat="1" applyFont="1" applyFill="1" applyBorder="1" applyAlignment="1">
      <alignment vertical="center"/>
    </xf>
    <xf numFmtId="0" fontId="27" fillId="0" borderId="0" xfId="88" applyFont="1" applyFill="1" applyAlignment="1">
      <alignment vertical="center"/>
    </xf>
    <xf numFmtId="164" fontId="27" fillId="0" borderId="0" xfId="52" applyFont="1" applyFill="1" applyAlignment="1">
      <alignment vertical="center"/>
    </xf>
    <xf numFmtId="164" fontId="27" fillId="0" borderId="0" xfId="88" applyNumberFormat="1" applyFont="1" applyFill="1" applyAlignment="1">
      <alignment vertical="center"/>
    </xf>
    <xf numFmtId="165" fontId="27" fillId="0" borderId="0" xfId="88" applyNumberFormat="1" applyFont="1" applyFill="1" applyAlignment="1">
      <alignment vertical="center"/>
    </xf>
    <xf numFmtId="164" fontId="27" fillId="0" borderId="8" xfId="30" applyFont="1" applyFill="1" applyBorder="1" applyAlignment="1">
      <alignment vertical="center"/>
    </xf>
    <xf numFmtId="167" fontId="27" fillId="0" borderId="8" xfId="30" applyNumberFormat="1" applyFont="1" applyFill="1" applyBorder="1" applyAlignment="1">
      <alignment vertical="center"/>
    </xf>
    <xf numFmtId="168" fontId="27" fillId="0" borderId="8" xfId="30" applyNumberFormat="1" applyFont="1" applyFill="1" applyBorder="1" applyAlignment="1">
      <alignment vertical="center"/>
    </xf>
    <xf numFmtId="164" fontId="27" fillId="0" borderId="8" xfId="88" applyNumberFormat="1" applyFont="1" applyFill="1" applyBorder="1" applyAlignment="1">
      <alignment vertical="center"/>
    </xf>
    <xf numFmtId="167" fontId="27" fillId="0" borderId="8" xfId="88" applyNumberFormat="1" applyFont="1" applyFill="1" applyBorder="1" applyAlignment="1">
      <alignment vertical="center"/>
    </xf>
    <xf numFmtId="168" fontId="27" fillId="0" borderId="8" xfId="88" applyNumberFormat="1" applyFont="1" applyFill="1" applyBorder="1" applyAlignment="1">
      <alignment vertical="center"/>
    </xf>
    <xf numFmtId="164" fontId="27" fillId="0" borderId="8" xfId="88" applyNumberFormat="1" applyFont="1" applyFill="1" applyBorder="1" applyAlignment="1">
      <alignment horizontal="center" vertical="center"/>
    </xf>
    <xf numFmtId="164" fontId="22" fillId="0" borderId="8" xfId="30" applyNumberFormat="1" applyFont="1" applyFill="1" applyBorder="1" applyAlignment="1">
      <alignment vertical="center"/>
    </xf>
    <xf numFmtId="0" fontId="27" fillId="0" borderId="8" xfId="88" applyFont="1" applyFill="1" applyBorder="1" applyAlignment="1">
      <alignment vertical="center"/>
    </xf>
    <xf numFmtId="0" fontId="27" fillId="0" borderId="8" xfId="88" applyFont="1" applyFill="1" applyBorder="1" applyAlignment="1">
      <alignment vertical="center" wrapText="1"/>
    </xf>
    <xf numFmtId="0" fontId="5" fillId="0" borderId="8" xfId="88" applyFont="1" applyFill="1" applyBorder="1" applyAlignment="1">
      <alignment vertical="center"/>
    </xf>
    <xf numFmtId="164" fontId="22" fillId="0" borderId="8" xfId="30" applyNumberFormat="1" applyFont="1" applyFill="1" applyBorder="1" applyAlignment="1">
      <alignment horizontal="right" vertical="center"/>
    </xf>
    <xf numFmtId="167" fontId="22" fillId="0" borderId="8" xfId="30" applyNumberFormat="1" applyFont="1" applyFill="1" applyBorder="1" applyAlignment="1">
      <alignment horizontal="right" vertical="center"/>
    </xf>
    <xf numFmtId="168" fontId="22" fillId="0" borderId="8" xfId="30" applyNumberFormat="1" applyFont="1" applyFill="1" applyBorder="1" applyAlignment="1">
      <alignment horizontal="right" vertical="center"/>
    </xf>
    <xf numFmtId="0" fontId="27" fillId="0" borderId="9" xfId="88" applyFont="1" applyFill="1" applyBorder="1" applyAlignment="1">
      <alignment vertical="center"/>
    </xf>
    <xf numFmtId="164" fontId="27" fillId="0" borderId="9" xfId="30" applyFont="1" applyFill="1" applyBorder="1" applyAlignment="1">
      <alignment vertical="center"/>
    </xf>
    <xf numFmtId="0" fontId="27" fillId="0" borderId="10" xfId="88" applyFont="1" applyBorder="1" applyAlignment="1">
      <alignment vertical="center"/>
    </xf>
    <xf numFmtId="164" fontId="27" fillId="0" borderId="10" xfId="30" applyFont="1" applyFill="1" applyBorder="1" applyAlignment="1">
      <alignment vertical="center"/>
    </xf>
    <xf numFmtId="164" fontId="27" fillId="0" borderId="10" xfId="30" applyFont="1" applyBorder="1" applyAlignment="1">
      <alignment vertical="center"/>
    </xf>
    <xf numFmtId="167" fontId="27" fillId="0" borderId="10" xfId="30" applyNumberFormat="1" applyFont="1" applyBorder="1" applyAlignment="1">
      <alignment vertical="center"/>
    </xf>
    <xf numFmtId="168" fontId="27" fillId="0" borderId="10" xfId="30" applyNumberFormat="1" applyFont="1" applyBorder="1" applyAlignment="1">
      <alignment vertical="center"/>
    </xf>
    <xf numFmtId="164" fontId="22" fillId="0" borderId="10" xfId="88" applyNumberFormat="1" applyFont="1" applyBorder="1" applyAlignment="1">
      <alignment vertical="center"/>
    </xf>
    <xf numFmtId="0" fontId="27" fillId="0" borderId="0" xfId="88" applyFont="1" applyAlignment="1">
      <alignment vertical="center"/>
    </xf>
    <xf numFmtId="0" fontId="22" fillId="5" borderId="5" xfId="88" applyFont="1" applyFill="1" applyBorder="1" applyAlignment="1">
      <alignment vertical="center"/>
    </xf>
    <xf numFmtId="0" fontId="22" fillId="5" borderId="5" xfId="88" applyFont="1" applyFill="1" applyBorder="1" applyAlignment="1">
      <alignment horizontal="center" vertical="center"/>
    </xf>
    <xf numFmtId="164" fontId="22" fillId="5" borderId="5" xfId="37" applyNumberFormat="1" applyFont="1" applyFill="1" applyBorder="1" applyAlignment="1">
      <alignment horizontal="right" vertical="center"/>
    </xf>
    <xf numFmtId="167" fontId="22" fillId="5" borderId="5" xfId="37" applyNumberFormat="1" applyFont="1" applyFill="1" applyBorder="1" applyAlignment="1">
      <alignment horizontal="right" vertical="center"/>
    </xf>
    <xf numFmtId="168" fontId="22" fillId="5" borderId="5" xfId="37" applyNumberFormat="1" applyFont="1" applyFill="1" applyBorder="1" applyAlignment="1">
      <alignment horizontal="right" vertical="center"/>
    </xf>
    <xf numFmtId="0" fontId="22" fillId="0" borderId="0" xfId="88" applyFont="1" applyFill="1" applyAlignment="1">
      <alignment vertical="center"/>
    </xf>
    <xf numFmtId="164" fontId="22" fillId="0" borderId="0" xfId="52" applyFont="1" applyFill="1" applyAlignment="1">
      <alignment vertical="center"/>
    </xf>
    <xf numFmtId="0" fontId="86" fillId="0" borderId="0" xfId="88" applyFont="1" applyAlignment="1">
      <alignment vertical="center"/>
    </xf>
    <xf numFmtId="0" fontId="86" fillId="0" borderId="0" xfId="88" applyFont="1" applyAlignment="1">
      <alignment horizontal="center" vertical="center"/>
    </xf>
    <xf numFmtId="164" fontId="86" fillId="0" borderId="0" xfId="52" applyFont="1" applyAlignment="1">
      <alignment vertical="center"/>
    </xf>
    <xf numFmtId="0" fontId="5" fillId="0" borderId="0" xfId="88" applyFont="1" applyAlignment="1">
      <alignment vertical="center"/>
    </xf>
    <xf numFmtId="0" fontId="87" fillId="0" borderId="0" xfId="88" applyFont="1" applyAlignment="1">
      <alignment vertical="center"/>
    </xf>
    <xf numFmtId="164" fontId="88" fillId="0" borderId="0" xfId="52" applyFont="1" applyAlignment="1">
      <alignment vertical="center"/>
    </xf>
    <xf numFmtId="167" fontId="88" fillId="0" borderId="0" xfId="52" applyNumberFormat="1" applyFont="1" applyAlignment="1">
      <alignment vertical="center"/>
    </xf>
    <xf numFmtId="0" fontId="29" fillId="0" borderId="0" xfId="87" applyFont="1" applyAlignment="1">
      <alignment horizontal="center" vertical="top"/>
    </xf>
    <xf numFmtId="0" fontId="29" fillId="0" borderId="0" xfId="87" applyFont="1">
      <alignment vertical="top"/>
    </xf>
    <xf numFmtId="164" fontId="89" fillId="0" borderId="0" xfId="52" applyFont="1" applyFill="1"/>
    <xf numFmtId="0" fontId="32" fillId="0" borderId="0" xfId="74" applyFont="1" applyAlignment="1">
      <alignment horizontal="center" vertical="center"/>
    </xf>
    <xf numFmtId="0" fontId="90" fillId="0" borderId="0" xfId="74" applyFont="1"/>
    <xf numFmtId="0" fontId="5" fillId="0" borderId="0" xfId="74" applyFont="1"/>
    <xf numFmtId="0" fontId="91" fillId="0" borderId="0" xfId="74" applyFont="1"/>
    <xf numFmtId="0" fontId="90" fillId="0" borderId="6" xfId="74" applyFont="1" applyFill="1" applyBorder="1" applyAlignment="1">
      <alignment horizontal="center" vertical="center"/>
    </xf>
    <xf numFmtId="43" fontId="90" fillId="0" borderId="6" xfId="56" applyFont="1" applyFill="1" applyBorder="1" applyAlignment="1">
      <alignment horizontal="center" vertical="center"/>
    </xf>
    <xf numFmtId="43" fontId="90" fillId="0" borderId="7" xfId="56" applyFont="1" applyFill="1" applyBorder="1" applyAlignment="1">
      <alignment horizontal="center" vertical="center" wrapText="1"/>
    </xf>
    <xf numFmtId="43" fontId="90" fillId="0" borderId="6" xfId="56" applyFont="1" applyFill="1" applyBorder="1" applyAlignment="1">
      <alignment horizontal="center" vertical="center" wrapText="1"/>
    </xf>
    <xf numFmtId="43" fontId="90" fillId="0" borderId="7" xfId="56" applyFont="1" applyBorder="1" applyAlignment="1">
      <alignment horizontal="center" vertical="center" wrapText="1"/>
    </xf>
    <xf numFmtId="43" fontId="90" fillId="0" borderId="0" xfId="56" applyFont="1" applyBorder="1" applyAlignment="1">
      <alignment horizontal="center" vertical="center" wrapText="1"/>
    </xf>
    <xf numFmtId="0" fontId="90" fillId="0" borderId="0" xfId="74" applyFont="1" applyBorder="1"/>
    <xf numFmtId="0" fontId="6" fillId="0" borderId="7" xfId="74" applyFont="1" applyFill="1" applyBorder="1" applyAlignment="1">
      <alignment horizontal="center" vertical="top"/>
    </xf>
    <xf numFmtId="0" fontId="6" fillId="0" borderId="7" xfId="74" applyFont="1" applyFill="1" applyBorder="1" applyAlignment="1">
      <alignment vertical="top" wrapText="1"/>
    </xf>
    <xf numFmtId="169" fontId="90" fillId="0" borderId="0" xfId="35" applyNumberFormat="1" applyFont="1"/>
    <xf numFmtId="43" fontId="6" fillId="0" borderId="7" xfId="56" applyFont="1" applyFill="1" applyBorder="1" applyAlignment="1">
      <alignment vertical="top"/>
    </xf>
    <xf numFmtId="43" fontId="6" fillId="0" borderId="7" xfId="56" applyFont="1" applyBorder="1" applyAlignment="1">
      <alignment vertical="top"/>
    </xf>
    <xf numFmtId="43" fontId="6" fillId="0" borderId="0" xfId="56" applyFont="1" applyBorder="1" applyAlignment="1">
      <alignment vertical="top"/>
    </xf>
    <xf numFmtId="169" fontId="90" fillId="0" borderId="0" xfId="35" applyNumberFormat="1" applyFont="1" applyFill="1"/>
    <xf numFmtId="43" fontId="6" fillId="0" borderId="0" xfId="56" applyFont="1" applyFill="1" applyBorder="1" applyAlignment="1">
      <alignment vertical="top"/>
    </xf>
    <xf numFmtId="0" fontId="90" fillId="0" borderId="0" xfId="74" applyFont="1" applyFill="1"/>
    <xf numFmtId="0" fontId="34" fillId="0" borderId="0" xfId="74" applyNumberFormat="1" applyFont="1" applyFill="1" applyBorder="1" applyAlignment="1">
      <alignment vertical="top"/>
    </xf>
    <xf numFmtId="43" fontId="34" fillId="0" borderId="0" xfId="74" applyNumberFormat="1" applyFont="1" applyFill="1" applyBorder="1" applyAlignment="1">
      <alignment vertical="top"/>
    </xf>
    <xf numFmtId="165" fontId="11" fillId="0" borderId="0" xfId="74" applyNumberFormat="1" applyFont="1" applyFill="1" applyBorder="1" applyAlignment="1">
      <alignment vertical="top"/>
    </xf>
    <xf numFmtId="43" fontId="90" fillId="0" borderId="0" xfId="74" applyNumberFormat="1" applyFont="1"/>
    <xf numFmtId="165" fontId="90" fillId="0" borderId="0" xfId="74" applyNumberFormat="1" applyFont="1"/>
    <xf numFmtId="0" fontId="76" fillId="6" borderId="11" xfId="88" applyFont="1" applyFill="1" applyBorder="1" applyAlignment="1">
      <alignment horizontal="center" vertical="center" wrapText="1"/>
    </xf>
    <xf numFmtId="0" fontId="76" fillId="6" borderId="12" xfId="88" applyFont="1" applyFill="1" applyBorder="1" applyAlignment="1">
      <alignment horizontal="center" vertical="center" wrapText="1"/>
    </xf>
    <xf numFmtId="0" fontId="76" fillId="6" borderId="0" xfId="88" applyFont="1" applyFill="1" applyAlignment="1">
      <alignment vertical="center"/>
    </xf>
    <xf numFmtId="164" fontId="68" fillId="6" borderId="0" xfId="52" applyFont="1" applyFill="1" applyAlignment="1">
      <alignment vertical="center"/>
    </xf>
    <xf numFmtId="0" fontId="69" fillId="6" borderId="0" xfId="88" applyFont="1" applyFill="1" applyAlignment="1">
      <alignment vertical="center"/>
    </xf>
    <xf numFmtId="0" fontId="70" fillId="6" borderId="0" xfId="88" applyFont="1" applyFill="1" applyAlignment="1">
      <alignment vertical="center"/>
    </xf>
    <xf numFmtId="0" fontId="76" fillId="6" borderId="6" xfId="88" applyFont="1" applyFill="1" applyBorder="1" applyAlignment="1">
      <alignment horizontal="center" vertical="center" wrapText="1"/>
    </xf>
    <xf numFmtId="0" fontId="76" fillId="6" borderId="13" xfId="88" applyFont="1" applyFill="1" applyBorder="1" applyAlignment="1">
      <alignment horizontal="center" vertical="center" wrapText="1"/>
    </xf>
    <xf numFmtId="0" fontId="76" fillId="6" borderId="14" xfId="88" applyFont="1" applyFill="1" applyBorder="1" applyAlignment="1">
      <alignment horizontal="center" vertical="center" wrapText="1"/>
    </xf>
    <xf numFmtId="0" fontId="76" fillId="6" borderId="15" xfId="88" applyFont="1" applyFill="1" applyBorder="1" applyAlignment="1">
      <alignment horizontal="center" vertical="center" wrapText="1"/>
    </xf>
    <xf numFmtId="0" fontId="69" fillId="6" borderId="2" xfId="88" applyFont="1" applyFill="1" applyBorder="1" applyAlignment="1">
      <alignment horizontal="center" vertical="center"/>
    </xf>
    <xf numFmtId="0" fontId="69" fillId="6" borderId="3" xfId="88" applyFont="1" applyFill="1" applyBorder="1" applyAlignment="1">
      <alignment horizontal="center" vertical="center"/>
    </xf>
    <xf numFmtId="0" fontId="76" fillId="6" borderId="5" xfId="88" applyNumberFormat="1" applyFont="1" applyFill="1" applyBorder="1" applyAlignment="1">
      <alignment horizontal="center" vertical="center"/>
    </xf>
    <xf numFmtId="0" fontId="84" fillId="6" borderId="5" xfId="88" applyNumberFormat="1" applyFont="1" applyFill="1" applyBorder="1" applyAlignment="1">
      <alignment horizontal="center" vertical="center"/>
    </xf>
    <xf numFmtId="0" fontId="85" fillId="6" borderId="11" xfId="88" applyNumberFormat="1" applyFont="1" applyFill="1" applyBorder="1" applyAlignment="1">
      <alignment horizontal="center" vertical="center"/>
    </xf>
    <xf numFmtId="0" fontId="76" fillId="6" borderId="0" xfId="88" applyNumberFormat="1" applyFont="1" applyFill="1" applyAlignment="1">
      <alignment vertical="center"/>
    </xf>
    <xf numFmtId="0" fontId="69" fillId="6" borderId="0" xfId="88" applyNumberFormat="1" applyFont="1" applyFill="1" applyAlignment="1">
      <alignment horizontal="center" vertical="center"/>
    </xf>
    <xf numFmtId="164" fontId="68" fillId="6" borderId="0" xfId="52" applyFont="1" applyFill="1" applyAlignment="1">
      <alignment horizontal="center" vertical="center"/>
    </xf>
    <xf numFmtId="0" fontId="70" fillId="6" borderId="0" xfId="88" applyNumberFormat="1" applyFont="1" applyFill="1" applyAlignment="1">
      <alignment horizontal="center" vertical="center"/>
    </xf>
    <xf numFmtId="0" fontId="69" fillId="6" borderId="0" xfId="88" applyNumberFormat="1" applyFont="1" applyFill="1" applyAlignment="1">
      <alignment vertical="center"/>
    </xf>
    <xf numFmtId="164" fontId="27" fillId="7" borderId="8" xfId="30" applyFont="1" applyFill="1" applyBorder="1" applyAlignment="1">
      <alignment vertical="center"/>
    </xf>
    <xf numFmtId="167" fontId="27" fillId="7" borderId="8" xfId="30" applyNumberFormat="1" applyFont="1" applyFill="1" applyBorder="1" applyAlignment="1">
      <alignment vertical="center"/>
    </xf>
    <xf numFmtId="168" fontId="27" fillId="7" borderId="8" xfId="30" applyNumberFormat="1" applyFont="1" applyFill="1" applyBorder="1" applyAlignment="1">
      <alignment vertical="center"/>
    </xf>
    <xf numFmtId="43" fontId="6" fillId="7" borderId="7" xfId="56" applyFont="1" applyFill="1" applyBorder="1" applyAlignment="1">
      <alignment vertical="top"/>
    </xf>
    <xf numFmtId="0" fontId="91" fillId="3" borderId="16" xfId="74" applyFont="1" applyFill="1" applyBorder="1" applyAlignment="1">
      <alignment horizontal="center" vertical="center" wrapText="1"/>
    </xf>
    <xf numFmtId="0" fontId="91" fillId="3" borderId="0" xfId="74" applyFont="1" applyFill="1"/>
    <xf numFmtId="0" fontId="91" fillId="3" borderId="17" xfId="74" applyFont="1" applyFill="1" applyBorder="1" applyAlignment="1">
      <alignment horizontal="center" vertical="center" wrapText="1"/>
    </xf>
    <xf numFmtId="43" fontId="33" fillId="3" borderId="5" xfId="56" applyFont="1" applyFill="1" applyBorder="1" applyAlignment="1">
      <alignment vertical="top"/>
    </xf>
    <xf numFmtId="0" fontId="77" fillId="0" borderId="0" xfId="88" applyFont="1" applyFill="1" applyAlignment="1">
      <alignment vertical="center"/>
    </xf>
    <xf numFmtId="0" fontId="91" fillId="3" borderId="5" xfId="74" applyFont="1" applyFill="1" applyBorder="1" applyAlignment="1">
      <alignment horizontal="center" vertical="center" wrapText="1"/>
    </xf>
    <xf numFmtId="0" fontId="93" fillId="0" borderId="0" xfId="81" applyFont="1"/>
    <xf numFmtId="0" fontId="94" fillId="0" borderId="0" xfId="81" applyFont="1" applyAlignment="1">
      <alignment horizontal="center"/>
    </xf>
    <xf numFmtId="0" fontId="94" fillId="0" borderId="0" xfId="81" applyFont="1" applyAlignment="1">
      <alignment horizontal="left"/>
    </xf>
    <xf numFmtId="0" fontId="94" fillId="0" borderId="0" xfId="81" applyFont="1"/>
    <xf numFmtId="0" fontId="80" fillId="0" borderId="0" xfId="81" applyFont="1" applyAlignment="1">
      <alignment horizontal="center" vertical="center"/>
    </xf>
    <xf numFmtId="167" fontId="95" fillId="0" borderId="0" xfId="42" applyNumberFormat="1" applyFont="1"/>
    <xf numFmtId="167" fontId="80" fillId="0" borderId="0" xfId="42" applyNumberFormat="1" applyFont="1"/>
    <xf numFmtId="0" fontId="80" fillId="0" borderId="0" xfId="81" applyFont="1"/>
    <xf numFmtId="0" fontId="95" fillId="0" borderId="0" xfId="81" applyFont="1"/>
    <xf numFmtId="164" fontId="94" fillId="0" borderId="0" xfId="81" applyNumberFormat="1" applyFont="1"/>
    <xf numFmtId="167" fontId="96" fillId="0" borderId="0" xfId="29" applyNumberFormat="1" applyFont="1"/>
    <xf numFmtId="167" fontId="96" fillId="0" borderId="0" xfId="0" applyNumberFormat="1" applyFont="1"/>
    <xf numFmtId="167" fontId="66" fillId="0" borderId="0" xfId="0" applyNumberFormat="1" applyFont="1" applyAlignment="1">
      <alignment horizontal="center"/>
    </xf>
    <xf numFmtId="167" fontId="66" fillId="0" borderId="0" xfId="0" applyNumberFormat="1" applyFont="1" applyFill="1" applyAlignment="1">
      <alignment horizontal="center"/>
    </xf>
    <xf numFmtId="167" fontId="66" fillId="3" borderId="1" xfId="0" applyNumberFormat="1" applyFont="1" applyFill="1" applyBorder="1" applyAlignment="1">
      <alignment horizontal="center" vertical="center" wrapText="1"/>
    </xf>
    <xf numFmtId="167" fontId="66" fillId="3" borderId="1" xfId="29" applyNumberFormat="1" applyFont="1" applyFill="1" applyBorder="1" applyAlignment="1">
      <alignment horizontal="center" vertical="center" wrapText="1"/>
    </xf>
    <xf numFmtId="167" fontId="66" fillId="0" borderId="0" xfId="29" applyNumberFormat="1" applyFont="1" applyAlignment="1">
      <alignment horizontal="center" vertical="center" wrapText="1"/>
    </xf>
    <xf numFmtId="167" fontId="66" fillId="0" borderId="0" xfId="0" applyNumberFormat="1" applyFont="1" applyAlignment="1">
      <alignment horizontal="center" vertical="center" wrapText="1"/>
    </xf>
    <xf numFmtId="167" fontId="66" fillId="0" borderId="18" xfId="0" applyNumberFormat="1" applyFont="1" applyBorder="1" applyAlignment="1">
      <alignment horizontal="center"/>
    </xf>
    <xf numFmtId="167" fontId="8" fillId="0" borderId="7" xfId="0" applyNumberFormat="1" applyFont="1" applyFill="1" applyBorder="1" applyAlignment="1">
      <alignment horizontal="left" vertical="center" wrapText="1"/>
    </xf>
    <xf numFmtId="167" fontId="66" fillId="0" borderId="7" xfId="29" applyNumberFormat="1" applyFont="1" applyFill="1" applyBorder="1"/>
    <xf numFmtId="167" fontId="66" fillId="8" borderId="7" xfId="29" applyNumberFormat="1" applyFont="1" applyFill="1" applyBorder="1"/>
    <xf numFmtId="167" fontId="66" fillId="0" borderId="0" xfId="29" applyNumberFormat="1" applyFont="1"/>
    <xf numFmtId="167" fontId="66" fillId="0" borderId="0" xfId="0" applyNumberFormat="1" applyFont="1"/>
    <xf numFmtId="167" fontId="8" fillId="0" borderId="7" xfId="0" applyNumberFormat="1" applyFont="1" applyFill="1" applyBorder="1" applyAlignment="1">
      <alignment vertical="center" wrapText="1"/>
    </xf>
    <xf numFmtId="167" fontId="96" fillId="0" borderId="18" xfId="0" applyNumberFormat="1" applyFont="1" applyBorder="1" applyAlignment="1">
      <alignment horizontal="center"/>
    </xf>
    <xf numFmtId="167" fontId="9" fillId="0" borderId="7" xfId="0" applyNumberFormat="1" applyFont="1" applyFill="1" applyBorder="1" applyAlignment="1">
      <alignment vertical="center" wrapText="1"/>
    </xf>
    <xf numFmtId="167" fontId="96" fillId="0" borderId="7" xfId="29" applyNumberFormat="1" applyFont="1" applyFill="1" applyBorder="1"/>
    <xf numFmtId="167" fontId="96" fillId="8" borderId="7" xfId="29" applyNumberFormat="1" applyFont="1" applyFill="1" applyBorder="1"/>
    <xf numFmtId="167" fontId="96" fillId="7" borderId="7" xfId="29" applyNumberFormat="1" applyFont="1" applyFill="1" applyBorder="1"/>
    <xf numFmtId="167" fontId="9" fillId="0" borderId="7" xfId="0" applyNumberFormat="1" applyFont="1" applyFill="1" applyBorder="1" applyAlignment="1">
      <alignment horizontal="center" vertical="center" wrapText="1"/>
    </xf>
    <xf numFmtId="167" fontId="96" fillId="3" borderId="18" xfId="0" applyNumberFormat="1" applyFont="1" applyFill="1" applyBorder="1" applyAlignment="1">
      <alignment horizontal="center"/>
    </xf>
    <xf numFmtId="167" fontId="96" fillId="3" borderId="7" xfId="81" applyNumberFormat="1" applyFont="1" applyFill="1" applyBorder="1" applyAlignment="1">
      <alignment vertical="top" wrapText="1"/>
    </xf>
    <xf numFmtId="167" fontId="96" fillId="9" borderId="18" xfId="0" applyNumberFormat="1" applyFont="1" applyFill="1" applyBorder="1" applyAlignment="1">
      <alignment horizontal="center"/>
    </xf>
    <xf numFmtId="167" fontId="96" fillId="9" borderId="7" xfId="81" applyNumberFormat="1" applyFont="1" applyFill="1" applyBorder="1" applyAlignment="1">
      <alignment vertical="top" wrapText="1"/>
    </xf>
    <xf numFmtId="167" fontId="96" fillId="5" borderId="18" xfId="0" applyNumberFormat="1" applyFont="1" applyFill="1" applyBorder="1" applyAlignment="1">
      <alignment horizontal="center"/>
    </xf>
    <xf numFmtId="167" fontId="96" fillId="5" borderId="7" xfId="81" applyNumberFormat="1" applyFont="1" applyFill="1" applyBorder="1" applyAlignment="1">
      <alignment vertical="top" wrapText="1"/>
    </xf>
    <xf numFmtId="167" fontId="96" fillId="10" borderId="18" xfId="0" applyNumberFormat="1" applyFont="1" applyFill="1" applyBorder="1" applyAlignment="1">
      <alignment horizontal="center"/>
    </xf>
    <xf numFmtId="167" fontId="96" fillId="10" borderId="7" xfId="81" applyNumberFormat="1" applyFont="1" applyFill="1" applyBorder="1" applyAlignment="1">
      <alignment vertical="top" wrapText="1"/>
    </xf>
    <xf numFmtId="167" fontId="96" fillId="11" borderId="18" xfId="0" applyNumberFormat="1" applyFont="1" applyFill="1" applyBorder="1" applyAlignment="1">
      <alignment horizontal="center"/>
    </xf>
    <xf numFmtId="167" fontId="96" fillId="11" borderId="7" xfId="81" applyNumberFormat="1" applyFont="1" applyFill="1" applyBorder="1" applyAlignment="1">
      <alignment vertical="top" wrapText="1"/>
    </xf>
    <xf numFmtId="167" fontId="96" fillId="12" borderId="18" xfId="0" applyNumberFormat="1" applyFont="1" applyFill="1" applyBorder="1" applyAlignment="1">
      <alignment horizontal="center"/>
    </xf>
    <xf numFmtId="167" fontId="96" fillId="12" borderId="7" xfId="81" applyNumberFormat="1" applyFont="1" applyFill="1" applyBorder="1" applyAlignment="1">
      <alignment vertical="top" wrapText="1"/>
    </xf>
    <xf numFmtId="167" fontId="8" fillId="0" borderId="7" xfId="0" applyNumberFormat="1" applyFont="1" applyFill="1" applyBorder="1" applyAlignment="1">
      <alignment horizontal="center" vertical="center" wrapText="1"/>
    </xf>
    <xf numFmtId="167" fontId="80" fillId="0" borderId="18" xfId="0" applyNumberFormat="1" applyFont="1" applyBorder="1" applyAlignment="1">
      <alignment horizontal="center"/>
    </xf>
    <xf numFmtId="167" fontId="3" fillId="0" borderId="7" xfId="0" applyNumberFormat="1" applyFont="1" applyFill="1" applyBorder="1" applyAlignment="1">
      <alignment vertical="center" wrapText="1"/>
    </xf>
    <xf numFmtId="167" fontId="80" fillId="7" borderId="7" xfId="29" applyNumberFormat="1" applyFont="1" applyFill="1" applyBorder="1"/>
    <xf numFmtId="167" fontId="80" fillId="0" borderId="7" xfId="29" applyNumberFormat="1" applyFont="1" applyFill="1" applyBorder="1"/>
    <xf numFmtId="167" fontId="80" fillId="8" borderId="7" xfId="29" applyNumberFormat="1" applyFont="1" applyFill="1" applyBorder="1"/>
    <xf numFmtId="167" fontId="80" fillId="0" borderId="0" xfId="0" applyNumberFormat="1" applyFont="1"/>
    <xf numFmtId="167" fontId="66" fillId="0" borderId="7" xfId="0" applyNumberFormat="1" applyFont="1" applyFill="1" applyBorder="1" applyAlignment="1">
      <alignment wrapText="1"/>
    </xf>
    <xf numFmtId="167" fontId="8" fillId="0" borderId="7" xfId="0" applyNumberFormat="1" applyFont="1" applyFill="1" applyBorder="1" applyAlignment="1">
      <alignment horizontal="right" vertical="center" wrapText="1"/>
    </xf>
    <xf numFmtId="167" fontId="95" fillId="0" borderId="18" xfId="0" applyNumberFormat="1" applyFont="1" applyBorder="1" applyAlignment="1">
      <alignment horizontal="center"/>
    </xf>
    <xf numFmtId="167" fontId="2" fillId="0" borderId="7" xfId="0" applyNumberFormat="1" applyFont="1" applyFill="1" applyBorder="1" applyAlignment="1">
      <alignment vertical="center" wrapText="1"/>
    </xf>
    <xf numFmtId="167" fontId="95" fillId="0" borderId="7" xfId="29" applyNumberFormat="1" applyFont="1" applyFill="1" applyBorder="1"/>
    <xf numFmtId="167" fontId="95" fillId="8" borderId="7" xfId="29" applyNumberFormat="1" applyFont="1" applyFill="1" applyBorder="1"/>
    <xf numFmtId="167" fontId="95" fillId="0" borderId="0" xfId="29" applyNumberFormat="1" applyFont="1"/>
    <xf numFmtId="167" fontId="95" fillId="0" borderId="0" xfId="0" applyNumberFormat="1" applyFont="1"/>
    <xf numFmtId="167" fontId="96" fillId="0" borderId="7" xfId="0" applyNumberFormat="1" applyFont="1" applyFill="1" applyBorder="1" applyAlignment="1">
      <alignment wrapText="1"/>
    </xf>
    <xf numFmtId="167" fontId="97" fillId="0" borderId="7" xfId="0" applyNumberFormat="1" applyFont="1" applyFill="1" applyBorder="1" applyAlignment="1">
      <alignment wrapText="1"/>
    </xf>
    <xf numFmtId="167" fontId="96" fillId="0" borderId="7" xfId="29" applyNumberFormat="1" applyFont="1" applyBorder="1"/>
    <xf numFmtId="167" fontId="66" fillId="0" borderId="7" xfId="29" applyNumberFormat="1" applyFont="1" applyFill="1" applyBorder="1" applyAlignment="1">
      <alignment horizontal="left" wrapText="1"/>
    </xf>
    <xf numFmtId="167" fontId="66" fillId="8" borderId="7" xfId="29" applyNumberFormat="1" applyFont="1" applyFill="1" applyBorder="1" applyAlignment="1">
      <alignment horizontal="left" wrapText="1"/>
    </xf>
    <xf numFmtId="167" fontId="66" fillId="0" borderId="7" xfId="29" applyNumberFormat="1" applyFont="1" applyBorder="1"/>
    <xf numFmtId="167" fontId="96" fillId="0" borderId="7" xfId="29" applyNumberFormat="1" applyFont="1" applyFill="1" applyBorder="1" applyAlignment="1">
      <alignment horizontal="left" wrapText="1"/>
    </xf>
    <xf numFmtId="167" fontId="96" fillId="8" borderId="7" xfId="29" applyNumberFormat="1" applyFont="1" applyFill="1" applyBorder="1" applyAlignment="1">
      <alignment horizontal="left" wrapText="1"/>
    </xf>
    <xf numFmtId="167" fontId="96" fillId="13" borderId="18" xfId="0" applyNumberFormat="1" applyFont="1" applyFill="1" applyBorder="1" applyAlignment="1">
      <alignment horizontal="center"/>
    </xf>
    <xf numFmtId="167" fontId="96" fillId="13" borderId="7" xfId="29" applyNumberFormat="1" applyFont="1" applyFill="1" applyBorder="1" applyAlignment="1">
      <alignment horizontal="left" wrapText="1"/>
    </xf>
    <xf numFmtId="167" fontId="96" fillId="0" borderId="18" xfId="0" applyNumberFormat="1" applyFont="1" applyFill="1" applyBorder="1" applyAlignment="1">
      <alignment horizontal="center"/>
    </xf>
    <xf numFmtId="167" fontId="96" fillId="0" borderId="7" xfId="51" applyNumberFormat="1" applyFont="1" applyFill="1" applyBorder="1" applyAlignment="1">
      <alignment horizontal="left" wrapText="1"/>
    </xf>
    <xf numFmtId="167" fontId="96" fillId="8" borderId="7" xfId="51" applyNumberFormat="1" applyFont="1" applyFill="1" applyBorder="1" applyAlignment="1">
      <alignment horizontal="left" wrapText="1"/>
    </xf>
    <xf numFmtId="167" fontId="96" fillId="13" borderId="7" xfId="51" applyNumberFormat="1" applyFont="1" applyFill="1" applyBorder="1" applyAlignment="1">
      <alignment horizontal="left" wrapText="1"/>
    </xf>
    <xf numFmtId="167" fontId="66" fillId="0" borderId="7" xfId="81" applyNumberFormat="1" applyFont="1" applyFill="1" applyBorder="1" applyAlignment="1">
      <alignment horizontal="center" vertical="top" wrapText="1"/>
    </xf>
    <xf numFmtId="167" fontId="66" fillId="0" borderId="7" xfId="29" applyNumberFormat="1" applyFont="1" applyFill="1" applyBorder="1" applyAlignment="1">
      <alignment horizontal="center" wrapText="1"/>
    </xf>
    <xf numFmtId="167" fontId="66" fillId="8" borderId="7" xfId="29" applyNumberFormat="1" applyFont="1" applyFill="1" applyBorder="1" applyAlignment="1">
      <alignment horizontal="center" wrapText="1"/>
    </xf>
    <xf numFmtId="167" fontId="96" fillId="0" borderId="7" xfId="81" applyNumberFormat="1" applyFont="1" applyFill="1" applyBorder="1" applyAlignment="1">
      <alignment vertical="top" wrapText="1"/>
    </xf>
    <xf numFmtId="167" fontId="10" fillId="0" borderId="7" xfId="51" applyNumberFormat="1" applyFont="1" applyFill="1" applyBorder="1" applyAlignment="1">
      <alignment horizontal="left" wrapText="1"/>
    </xf>
    <xf numFmtId="167" fontId="10" fillId="8" borderId="7" xfId="51" applyNumberFormat="1" applyFont="1" applyFill="1" applyBorder="1" applyAlignment="1">
      <alignment horizontal="left" wrapText="1"/>
    </xf>
    <xf numFmtId="167" fontId="96" fillId="0" borderId="7" xfId="81" quotePrefix="1" applyNumberFormat="1" applyFont="1" applyFill="1" applyBorder="1" applyAlignment="1">
      <alignment horizontal="left" vertical="top"/>
    </xf>
    <xf numFmtId="167" fontId="66" fillId="0" borderId="18" xfId="0" applyNumberFormat="1" applyFont="1" applyBorder="1" applyAlignment="1">
      <alignment horizontal="center" vertical="center" wrapText="1"/>
    </xf>
    <xf numFmtId="167" fontId="66" fillId="0" borderId="7" xfId="29" applyNumberFormat="1" applyFont="1" applyFill="1" applyBorder="1" applyAlignment="1">
      <alignment horizontal="left" vertical="center" wrapText="1"/>
    </xf>
    <xf numFmtId="167" fontId="66" fillId="8" borderId="7" xfId="29" applyNumberFormat="1" applyFont="1" applyFill="1" applyBorder="1" applyAlignment="1">
      <alignment horizontal="left" vertical="center" wrapText="1"/>
    </xf>
    <xf numFmtId="167" fontId="66" fillId="8" borderId="7" xfId="29" applyNumberFormat="1" applyFont="1" applyFill="1" applyBorder="1" applyAlignment="1">
      <alignment vertical="center" wrapText="1"/>
    </xf>
    <xf numFmtId="167" fontId="66" fillId="0" borderId="7" xfId="29" applyNumberFormat="1" applyFont="1" applyBorder="1" applyAlignment="1">
      <alignment vertical="center" wrapText="1"/>
    </xf>
    <xf numFmtId="167" fontId="66" fillId="0" borderId="0" xfId="29" applyNumberFormat="1" applyFont="1" applyAlignment="1">
      <alignment vertical="center" wrapText="1"/>
    </xf>
    <xf numFmtId="167" fontId="66" fillId="0" borderId="0" xfId="0" applyNumberFormat="1" applyFont="1" applyAlignment="1">
      <alignment vertical="center" wrapText="1"/>
    </xf>
    <xf numFmtId="167" fontId="96" fillId="0" borderId="18" xfId="0" applyNumberFormat="1" applyFont="1" applyBorder="1" applyAlignment="1">
      <alignment horizontal="center" vertical="center" wrapText="1"/>
    </xf>
    <xf numFmtId="167" fontId="9" fillId="8" borderId="7" xfId="0" applyNumberFormat="1" applyFont="1" applyFill="1" applyBorder="1" applyAlignment="1">
      <alignment vertical="center" wrapText="1"/>
    </xf>
    <xf numFmtId="167" fontId="66" fillId="0" borderId="18" xfId="0" applyNumberFormat="1" applyFont="1" applyBorder="1" applyAlignment="1">
      <alignment horizontal="center" vertical="center"/>
    </xf>
    <xf numFmtId="167" fontId="66" fillId="8" borderId="7" xfId="29" applyNumberFormat="1" applyFont="1" applyFill="1" applyBorder="1" applyAlignment="1">
      <alignment vertical="center"/>
    </xf>
    <xf numFmtId="167" fontId="66" fillId="0" borderId="7" xfId="29" applyNumberFormat="1" applyFont="1" applyBorder="1" applyAlignment="1">
      <alignment vertical="center"/>
    </xf>
    <xf numFmtId="167" fontId="66" fillId="0" borderId="0" xfId="29" applyNumberFormat="1" applyFont="1" applyAlignment="1">
      <alignment vertical="center"/>
    </xf>
    <xf numFmtId="167" fontId="66" fillId="0" borderId="0" xfId="0" applyNumberFormat="1" applyFont="1" applyAlignment="1">
      <alignment vertical="center"/>
    </xf>
    <xf numFmtId="167" fontId="5" fillId="0" borderId="8" xfId="0" applyNumberFormat="1" applyFont="1" applyFill="1" applyBorder="1" applyAlignment="1">
      <alignment wrapText="1"/>
    </xf>
    <xf numFmtId="167" fontId="96" fillId="0" borderId="7" xfId="29" applyNumberFormat="1" applyFont="1" applyFill="1" applyBorder="1" applyAlignment="1">
      <alignment horizontal="center" wrapText="1"/>
    </xf>
    <xf numFmtId="167" fontId="96" fillId="8" borderId="7" xfId="29" applyNumberFormat="1" applyFont="1" applyFill="1" applyBorder="1" applyAlignment="1">
      <alignment horizontal="center" wrapText="1"/>
    </xf>
    <xf numFmtId="167" fontId="96" fillId="8" borderId="7" xfId="0" applyNumberFormat="1" applyFont="1" applyFill="1" applyBorder="1" applyAlignment="1">
      <alignment wrapText="1"/>
    </xf>
    <xf numFmtId="167" fontId="66" fillId="0" borderId="7" xfId="81" applyNumberFormat="1" applyFont="1" applyFill="1" applyBorder="1" applyAlignment="1">
      <alignment horizontal="left"/>
    </xf>
    <xf numFmtId="167" fontId="66" fillId="8" borderId="7" xfId="81" applyNumberFormat="1" applyFont="1" applyFill="1" applyBorder="1" applyAlignment="1">
      <alignment horizontal="left"/>
    </xf>
    <xf numFmtId="167" fontId="66" fillId="8" borderId="7" xfId="29" applyNumberFormat="1" applyFont="1" applyFill="1" applyBorder="1" applyAlignment="1">
      <alignment horizontal="center" vertical="top"/>
    </xf>
    <xf numFmtId="167" fontId="66" fillId="0" borderId="7" xfId="29" applyNumberFormat="1" applyFont="1" applyFill="1" applyBorder="1" applyAlignment="1">
      <alignment horizontal="center" vertical="top"/>
    </xf>
    <xf numFmtId="167" fontId="66" fillId="0" borderId="7" xfId="81" applyNumberFormat="1" applyFont="1" applyFill="1" applyBorder="1" applyAlignment="1">
      <alignment horizontal="left" vertical="top"/>
    </xf>
    <xf numFmtId="167" fontId="66" fillId="8" borderId="7" xfId="81" applyNumberFormat="1" applyFont="1" applyFill="1" applyBorder="1" applyAlignment="1">
      <alignment horizontal="left" vertical="top"/>
    </xf>
    <xf numFmtId="167" fontId="66" fillId="8" borderId="7" xfId="29" applyNumberFormat="1" applyFont="1" applyFill="1" applyBorder="1" applyAlignment="1">
      <alignment vertical="top" wrapText="1"/>
    </xf>
    <xf numFmtId="167" fontId="66" fillId="0" borderId="7" xfId="29" applyNumberFormat="1" applyFont="1" applyFill="1" applyBorder="1" applyAlignment="1">
      <alignment vertical="top" wrapText="1"/>
    </xf>
    <xf numFmtId="167" fontId="66" fillId="0" borderId="7" xfId="29" applyNumberFormat="1" applyFont="1" applyFill="1" applyBorder="1" applyAlignment="1">
      <alignment horizontal="left" vertical="top"/>
    </xf>
    <xf numFmtId="167" fontId="66" fillId="8" borderId="7" xfId="29" applyNumberFormat="1" applyFont="1" applyFill="1" applyBorder="1" applyAlignment="1">
      <alignment horizontal="left" vertical="top"/>
    </xf>
    <xf numFmtId="167" fontId="96" fillId="0" borderId="7" xfId="81" applyNumberFormat="1" applyFont="1" applyFill="1" applyBorder="1" applyAlignment="1">
      <alignment horizontal="left" vertical="top"/>
    </xf>
    <xf numFmtId="167" fontId="96" fillId="8" borderId="7" xfId="81" applyNumberFormat="1" applyFont="1" applyFill="1" applyBorder="1" applyAlignment="1">
      <alignment horizontal="left" vertical="top"/>
    </xf>
    <xf numFmtId="167" fontId="96" fillId="8" borderId="7" xfId="29" applyNumberFormat="1" applyFont="1" applyFill="1" applyBorder="1" applyAlignment="1">
      <alignment vertical="top" wrapText="1"/>
    </xf>
    <xf numFmtId="167" fontId="96" fillId="13" borderId="7" xfId="81" applyNumberFormat="1" applyFont="1" applyFill="1" applyBorder="1" applyAlignment="1">
      <alignment horizontal="left" vertical="top"/>
    </xf>
    <xf numFmtId="167" fontId="96" fillId="7" borderId="7" xfId="29" applyNumberFormat="1" applyFont="1" applyFill="1" applyBorder="1" applyAlignment="1">
      <alignment vertical="top" wrapText="1"/>
    </xf>
    <xf numFmtId="167" fontId="96" fillId="0" borderId="7" xfId="29" applyNumberFormat="1" applyFont="1" applyFill="1" applyBorder="1" applyAlignment="1">
      <alignment vertical="top" wrapText="1"/>
    </xf>
    <xf numFmtId="167" fontId="66" fillId="8" borderId="7" xfId="81" applyNumberFormat="1" applyFont="1" applyFill="1" applyBorder="1" applyAlignment="1">
      <alignment horizontal="center" vertical="top" wrapText="1"/>
    </xf>
    <xf numFmtId="167" fontId="66" fillId="0" borderId="7" xfId="81" applyNumberFormat="1" applyFont="1" applyFill="1" applyBorder="1" applyAlignment="1">
      <alignment vertical="top"/>
    </xf>
    <xf numFmtId="167" fontId="66" fillId="8" borderId="7" xfId="81" applyNumberFormat="1" applyFont="1" applyFill="1" applyBorder="1" applyAlignment="1">
      <alignment vertical="top"/>
    </xf>
    <xf numFmtId="167" fontId="66" fillId="8" borderId="7" xfId="29" applyNumberFormat="1" applyFont="1" applyFill="1" applyBorder="1" applyAlignment="1">
      <alignment vertical="top"/>
    </xf>
    <xf numFmtId="167" fontId="66" fillId="0" borderId="7" xfId="29" applyNumberFormat="1" applyFont="1" applyFill="1" applyBorder="1" applyAlignment="1">
      <alignment vertical="top"/>
    </xf>
    <xf numFmtId="167" fontId="96" fillId="8" borderId="7" xfId="29" applyNumberFormat="1" applyFont="1" applyFill="1" applyBorder="1" applyAlignment="1">
      <alignment vertical="top"/>
    </xf>
    <xf numFmtId="167" fontId="96" fillId="7" borderId="7" xfId="29" applyNumberFormat="1" applyFont="1" applyFill="1" applyBorder="1" applyAlignment="1">
      <alignment vertical="top"/>
    </xf>
    <xf numFmtId="167" fontId="96" fillId="0" borderId="7" xfId="81" applyNumberFormat="1" applyFont="1" applyFill="1" applyBorder="1" applyAlignment="1">
      <alignment horizontal="left"/>
    </xf>
    <xf numFmtId="167" fontId="96" fillId="8" borderId="7" xfId="81" applyNumberFormat="1" applyFont="1" applyFill="1" applyBorder="1" applyAlignment="1">
      <alignment horizontal="left"/>
    </xf>
    <xf numFmtId="167" fontId="66" fillId="8" borderId="7" xfId="29" applyNumberFormat="1" applyFont="1" applyFill="1" applyBorder="1" applyAlignment="1">
      <alignment horizontal="center" vertical="top" wrapText="1"/>
    </xf>
    <xf numFmtId="167" fontId="66" fillId="0" borderId="7" xfId="29" applyNumberFormat="1" applyFont="1" applyFill="1" applyBorder="1" applyAlignment="1">
      <alignment horizontal="center" vertical="top" wrapText="1"/>
    </xf>
    <xf numFmtId="167" fontId="95" fillId="0" borderId="7" xfId="81" applyNumberFormat="1" applyFont="1" applyFill="1" applyBorder="1" applyAlignment="1">
      <alignment horizontal="left" vertical="top"/>
    </xf>
    <xf numFmtId="167" fontId="95" fillId="8" borderId="7" xfId="81" applyNumberFormat="1" applyFont="1" applyFill="1" applyBorder="1" applyAlignment="1">
      <alignment horizontal="left" vertical="top"/>
    </xf>
    <xf numFmtId="167" fontId="95" fillId="8" borderId="7" xfId="29" applyNumberFormat="1" applyFont="1" applyFill="1" applyBorder="1" applyAlignment="1">
      <alignment vertical="top"/>
    </xf>
    <xf numFmtId="167" fontId="95" fillId="0" borderId="7" xfId="29" applyNumberFormat="1" applyFont="1" applyBorder="1"/>
    <xf numFmtId="167" fontId="66" fillId="0" borderId="7" xfId="81" applyNumberFormat="1" applyFont="1" applyFill="1" applyBorder="1" applyAlignment="1">
      <alignment vertical="top" wrapText="1"/>
    </xf>
    <xf numFmtId="167" fontId="66" fillId="8" borderId="7" xfId="81" applyNumberFormat="1" applyFont="1" applyFill="1" applyBorder="1" applyAlignment="1">
      <alignment vertical="top" wrapText="1"/>
    </xf>
    <xf numFmtId="167" fontId="96" fillId="8" borderId="7" xfId="81" applyNumberFormat="1" applyFont="1" applyFill="1" applyBorder="1" applyAlignment="1">
      <alignment vertical="top" wrapText="1"/>
    </xf>
    <xf numFmtId="167" fontId="96" fillId="0" borderId="0" xfId="29" applyNumberFormat="1" applyFont="1" applyFill="1"/>
    <xf numFmtId="167" fontId="96" fillId="0" borderId="0" xfId="0" applyNumberFormat="1" applyFont="1" applyFill="1"/>
    <xf numFmtId="167" fontId="96" fillId="0" borderId="7" xfId="81" quotePrefix="1" applyNumberFormat="1" applyFont="1" applyFill="1" applyBorder="1" applyAlignment="1">
      <alignment horizontal="left"/>
    </xf>
    <xf numFmtId="167" fontId="96" fillId="8" borderId="7" xfId="81" quotePrefix="1" applyNumberFormat="1" applyFont="1" applyFill="1" applyBorder="1" applyAlignment="1">
      <alignment horizontal="left"/>
    </xf>
    <xf numFmtId="167" fontId="66" fillId="7" borderId="7" xfId="29" applyNumberFormat="1" applyFont="1" applyFill="1" applyBorder="1" applyAlignment="1">
      <alignment vertical="top" wrapText="1"/>
    </xf>
    <xf numFmtId="167" fontId="66" fillId="7" borderId="7" xfId="29" applyNumberFormat="1" applyFont="1" applyFill="1" applyBorder="1"/>
    <xf numFmtId="167" fontId="66" fillId="0" borderId="7" xfId="81" quotePrefix="1" applyNumberFormat="1" applyFont="1" applyFill="1" applyBorder="1" applyAlignment="1">
      <alignment horizontal="left"/>
    </xf>
    <xf numFmtId="167" fontId="66" fillId="0" borderId="7" xfId="81" quotePrefix="1" applyNumberFormat="1" applyFont="1" applyFill="1" applyBorder="1" applyAlignment="1">
      <alignment horizontal="left" vertical="top"/>
    </xf>
    <xf numFmtId="167" fontId="96" fillId="8" borderId="7" xfId="81" quotePrefix="1" applyNumberFormat="1" applyFont="1" applyFill="1" applyBorder="1" applyAlignment="1">
      <alignment horizontal="left" vertical="top"/>
    </xf>
    <xf numFmtId="167" fontId="66" fillId="0" borderId="0" xfId="29" applyNumberFormat="1" applyFont="1" applyFill="1"/>
    <xf numFmtId="167" fontId="66" fillId="0" borderId="0" xfId="0" applyNumberFormat="1" applyFont="1" applyFill="1"/>
    <xf numFmtId="167" fontId="96" fillId="0" borderId="7" xfId="81" quotePrefix="1" applyNumberFormat="1" applyFont="1" applyFill="1" applyBorder="1" applyAlignment="1">
      <alignment horizontal="left" vertical="top" wrapText="1"/>
    </xf>
    <xf numFmtId="167" fontId="96" fillId="8" borderId="7" xfId="81" quotePrefix="1" applyNumberFormat="1" applyFont="1" applyFill="1" applyBorder="1" applyAlignment="1">
      <alignment horizontal="left" vertical="top" wrapText="1"/>
    </xf>
    <xf numFmtId="167" fontId="66" fillId="8" borderId="7" xfId="81" quotePrefix="1" applyNumberFormat="1" applyFont="1" applyFill="1" applyBorder="1" applyAlignment="1">
      <alignment horizontal="left" vertical="top"/>
    </xf>
    <xf numFmtId="167" fontId="66" fillId="0" borderId="7" xfId="81" applyNumberFormat="1" applyFont="1" applyFill="1" applyBorder="1" applyAlignment="1">
      <alignment horizontal="left" wrapText="1"/>
    </xf>
    <xf numFmtId="167" fontId="66" fillId="8" borderId="7" xfId="81" applyNumberFormat="1" applyFont="1" applyFill="1" applyBorder="1" applyAlignment="1">
      <alignment horizontal="left" wrapText="1"/>
    </xf>
    <xf numFmtId="167" fontId="8" fillId="0" borderId="7" xfId="81" applyNumberFormat="1" applyFont="1" applyFill="1" applyBorder="1" applyAlignment="1">
      <alignment horizontal="center" vertical="top" wrapText="1"/>
    </xf>
    <xf numFmtId="167" fontId="8" fillId="8" borderId="7" xfId="81" applyNumberFormat="1" applyFont="1" applyFill="1" applyBorder="1" applyAlignment="1">
      <alignment horizontal="center" vertical="top" wrapText="1"/>
    </xf>
    <xf numFmtId="167" fontId="96" fillId="0" borderId="0" xfId="0" applyNumberFormat="1" applyFont="1" applyAlignment="1">
      <alignment horizontal="center"/>
    </xf>
    <xf numFmtId="167" fontId="96" fillId="0" borderId="0" xfId="0" applyNumberFormat="1" applyFont="1" applyFill="1" applyBorder="1" applyAlignment="1">
      <alignment wrapText="1"/>
    </xf>
    <xf numFmtId="167" fontId="96" fillId="0" borderId="0" xfId="29" applyNumberFormat="1" applyFont="1" applyFill="1" applyBorder="1"/>
    <xf numFmtId="0" fontId="66" fillId="3" borderId="1" xfId="0" applyNumberFormat="1" applyFont="1" applyFill="1" applyBorder="1" applyAlignment="1">
      <alignment horizontal="center" vertical="center" wrapText="1"/>
    </xf>
    <xf numFmtId="0" fontId="76" fillId="0" borderId="0" xfId="81" applyFont="1" applyAlignment="1">
      <alignment horizontal="center"/>
    </xf>
    <xf numFmtId="0" fontId="143" fillId="0" borderId="0" xfId="80"/>
    <xf numFmtId="0" fontId="143" fillId="0" borderId="0" xfId="80" applyAlignment="1"/>
    <xf numFmtId="0" fontId="143" fillId="2" borderId="0" xfId="80" applyFill="1"/>
    <xf numFmtId="0" fontId="143" fillId="0" borderId="0" xfId="80" applyBorder="1"/>
    <xf numFmtId="4" fontId="143" fillId="0" borderId="0" xfId="80" applyNumberFormat="1"/>
    <xf numFmtId="0" fontId="143" fillId="0" borderId="0" xfId="80" applyAlignment="1">
      <alignment horizontal="center"/>
    </xf>
    <xf numFmtId="0" fontId="35" fillId="0" borderId="0" xfId="80" applyFont="1" applyAlignment="1">
      <alignment horizontal="center"/>
    </xf>
    <xf numFmtId="0" fontId="36" fillId="0" borderId="0" xfId="80" applyFont="1" applyBorder="1"/>
    <xf numFmtId="0" fontId="36" fillId="0" borderId="0" xfId="80" applyFont="1"/>
    <xf numFmtId="0" fontId="37" fillId="0" borderId="0" xfId="80" applyFont="1"/>
    <xf numFmtId="4" fontId="37" fillId="0" borderId="0" xfId="80" applyNumberFormat="1" applyFont="1"/>
    <xf numFmtId="0" fontId="37" fillId="0" borderId="0" xfId="80" applyFont="1" applyBorder="1"/>
    <xf numFmtId="0" fontId="36" fillId="0" borderId="0" xfId="80" applyFont="1" applyAlignment="1">
      <alignment horizontal="right"/>
    </xf>
    <xf numFmtId="0" fontId="38" fillId="0" borderId="0" xfId="80" applyFont="1" applyBorder="1" applyAlignment="1">
      <alignment horizontal="center"/>
    </xf>
    <xf numFmtId="0" fontId="38" fillId="0" borderId="0" xfId="80" applyFont="1" applyAlignment="1">
      <alignment horizontal="center"/>
    </xf>
    <xf numFmtId="4" fontId="38" fillId="0" borderId="0" xfId="80" applyNumberFormat="1" applyFont="1" applyBorder="1"/>
    <xf numFmtId="0" fontId="38" fillId="0" borderId="0" xfId="80" applyFont="1"/>
    <xf numFmtId="2" fontId="38" fillId="0" borderId="0" xfId="80" applyNumberFormat="1" applyFont="1"/>
    <xf numFmtId="4" fontId="36" fillId="0" borderId="0" xfId="80" applyNumberFormat="1" applyFont="1" applyBorder="1"/>
    <xf numFmtId="4" fontId="36" fillId="0" borderId="0" xfId="80" applyNumberFormat="1" applyFont="1"/>
    <xf numFmtId="167" fontId="36" fillId="0" borderId="8" xfId="49" applyNumberFormat="1" applyFont="1" applyFill="1" applyBorder="1"/>
    <xf numFmtId="167" fontId="36" fillId="0" borderId="0" xfId="49" applyNumberFormat="1" applyFont="1" applyBorder="1"/>
    <xf numFmtId="167" fontId="38" fillId="0" borderId="0" xfId="49" applyNumberFormat="1" applyFont="1" applyBorder="1"/>
    <xf numFmtId="0" fontId="38" fillId="0" borderId="0" xfId="80" applyFont="1" applyBorder="1"/>
    <xf numFmtId="165" fontId="36" fillId="0" borderId="0" xfId="80" applyNumberFormat="1" applyFont="1" applyBorder="1"/>
    <xf numFmtId="165" fontId="38" fillId="0" borderId="0" xfId="57" applyFont="1"/>
    <xf numFmtId="165" fontId="38" fillId="0" borderId="0" xfId="80" applyNumberFormat="1" applyFont="1"/>
    <xf numFmtId="164" fontId="36" fillId="0" borderId="0" xfId="43" applyFont="1" applyBorder="1"/>
    <xf numFmtId="165" fontId="36" fillId="0" borderId="0" xfId="57" applyFont="1"/>
    <xf numFmtId="165" fontId="36" fillId="0" borderId="0" xfId="57" applyNumberFormat="1" applyFont="1" applyBorder="1"/>
    <xf numFmtId="165" fontId="38" fillId="0" borderId="0" xfId="57" applyNumberFormat="1" applyFont="1" applyBorder="1"/>
    <xf numFmtId="4" fontId="38" fillId="0" borderId="0" xfId="80" applyNumberFormat="1" applyFont="1" applyFill="1" applyBorder="1"/>
    <xf numFmtId="165" fontId="38" fillId="14" borderId="0" xfId="80" applyNumberFormat="1" applyFont="1" applyFill="1"/>
    <xf numFmtId="167" fontId="38" fillId="0" borderId="0" xfId="80" applyNumberFormat="1" applyFont="1" applyBorder="1"/>
    <xf numFmtId="2" fontId="36" fillId="0" borderId="0" xfId="43" applyNumberFormat="1" applyFont="1" applyBorder="1"/>
    <xf numFmtId="2" fontId="38" fillId="0" borderId="0" xfId="80" applyNumberFormat="1" applyFont="1" applyFill="1" applyBorder="1"/>
    <xf numFmtId="2" fontId="38" fillId="0" borderId="0" xfId="80" applyNumberFormat="1" applyFont="1" applyBorder="1"/>
    <xf numFmtId="164" fontId="36" fillId="0" borderId="0" xfId="80" applyNumberFormat="1" applyFont="1"/>
    <xf numFmtId="165" fontId="36" fillId="0" borderId="0" xfId="57" applyFont="1" applyBorder="1"/>
    <xf numFmtId="165" fontId="38" fillId="0" borderId="0" xfId="57" applyFont="1" applyBorder="1"/>
    <xf numFmtId="0" fontId="42" fillId="0" borderId="0" xfId="80" applyFont="1" applyAlignment="1"/>
    <xf numFmtId="0" fontId="43" fillId="0" borderId="19" xfId="75" applyFont="1" applyBorder="1" applyAlignment="1"/>
    <xf numFmtId="0" fontId="44" fillId="0" borderId="0" xfId="80" applyFont="1"/>
    <xf numFmtId="0" fontId="43" fillId="0" borderId="0" xfId="75" applyFont="1" applyBorder="1" applyAlignment="1"/>
    <xf numFmtId="4" fontId="43" fillId="0" borderId="0" xfId="75" applyNumberFormat="1" applyFont="1" applyBorder="1" applyAlignment="1"/>
    <xf numFmtId="4" fontId="37" fillId="0" borderId="0" xfId="80" applyNumberFormat="1" applyFont="1" applyBorder="1" applyAlignment="1">
      <alignment horizontal="right"/>
    </xf>
    <xf numFmtId="167" fontId="37" fillId="0" borderId="0" xfId="80" applyNumberFormat="1" applyFont="1" applyBorder="1" applyAlignment="1">
      <alignment horizontal="right"/>
    </xf>
    <xf numFmtId="0" fontId="37" fillId="0" borderId="0" xfId="80" applyFont="1" applyBorder="1" applyAlignment="1">
      <alignment horizontal="right"/>
    </xf>
    <xf numFmtId="165" fontId="38" fillId="0" borderId="0" xfId="57" applyNumberFormat="1" applyFont="1" applyAlignment="1">
      <alignment horizontal="center"/>
    </xf>
    <xf numFmtId="165" fontId="38" fillId="2" borderId="0" xfId="57" applyNumberFormat="1" applyFont="1" applyFill="1" applyAlignment="1">
      <alignment horizontal="center"/>
    </xf>
    <xf numFmtId="4" fontId="38" fillId="0" borderId="0" xfId="80" applyNumberFormat="1" applyFont="1" applyAlignment="1">
      <alignment horizontal="center"/>
    </xf>
    <xf numFmtId="0" fontId="38" fillId="2" borderId="0" xfId="80" applyFont="1" applyFill="1" applyAlignment="1">
      <alignment horizontal="center"/>
    </xf>
    <xf numFmtId="0" fontId="45" fillId="0" borderId="0" xfId="80" applyFont="1"/>
    <xf numFmtId="0" fontId="45" fillId="2" borderId="0" xfId="80" applyFont="1" applyFill="1"/>
    <xf numFmtId="0" fontId="38" fillId="0" borderId="0" xfId="80" applyFont="1" applyAlignment="1"/>
    <xf numFmtId="4" fontId="98" fillId="0" borderId="0" xfId="80" applyNumberFormat="1" applyFont="1" applyBorder="1"/>
    <xf numFmtId="4" fontId="99" fillId="0" borderId="0" xfId="80" applyNumberFormat="1" applyFont="1" applyBorder="1"/>
    <xf numFmtId="4" fontId="143" fillId="0" borderId="0" xfId="80" applyNumberFormat="1" applyBorder="1"/>
    <xf numFmtId="4" fontId="100" fillId="0" borderId="0" xfId="80" applyNumberFormat="1" applyFont="1" applyBorder="1"/>
    <xf numFmtId="164" fontId="98" fillId="0" borderId="0" xfId="49" applyFont="1" applyBorder="1"/>
    <xf numFmtId="0" fontId="46" fillId="0" borderId="0" xfId="80" applyFont="1"/>
    <xf numFmtId="0" fontId="37" fillId="0" borderId="0" xfId="80" applyFont="1" applyAlignment="1">
      <alignment horizontal="center"/>
    </xf>
    <xf numFmtId="0" fontId="101" fillId="0" borderId="0" xfId="80" applyFont="1"/>
    <xf numFmtId="0" fontId="38" fillId="0" borderId="0" xfId="80" applyFont="1" applyAlignment="1">
      <alignment horizontal="left"/>
    </xf>
    <xf numFmtId="0" fontId="48" fillId="0" borderId="20" xfId="80" applyFont="1" applyBorder="1" applyAlignment="1">
      <alignment horizontal="center"/>
    </xf>
    <xf numFmtId="0" fontId="48" fillId="0" borderId="21" xfId="80" applyFont="1" applyBorder="1" applyAlignment="1">
      <alignment horizontal="center"/>
    </xf>
    <xf numFmtId="0" fontId="48" fillId="0" borderId="22" xfId="80" applyFont="1" applyBorder="1" applyAlignment="1">
      <alignment horizontal="center"/>
    </xf>
    <xf numFmtId="0" fontId="48" fillId="0" borderId="23" xfId="80" applyFont="1" applyBorder="1" applyAlignment="1">
      <alignment horizontal="center"/>
    </xf>
    <xf numFmtId="0" fontId="48" fillId="0" borderId="24" xfId="80" applyFont="1" applyBorder="1" applyAlignment="1">
      <alignment horizontal="center"/>
    </xf>
    <xf numFmtId="0" fontId="48" fillId="0" borderId="25" xfId="80" applyFont="1" applyBorder="1"/>
    <xf numFmtId="0" fontId="48" fillId="0" borderId="8" xfId="80" applyFont="1" applyBorder="1" applyAlignment="1">
      <alignment horizontal="center"/>
    </xf>
    <xf numFmtId="4" fontId="48" fillId="0" borderId="8" xfId="80" applyNumberFormat="1" applyFont="1" applyBorder="1"/>
    <xf numFmtId="4" fontId="48" fillId="0" borderId="26" xfId="80" applyNumberFormat="1" applyFont="1" applyBorder="1"/>
    <xf numFmtId="0" fontId="50" fillId="0" borderId="8" xfId="80" applyFont="1" applyBorder="1" applyAlignment="1">
      <alignment horizontal="center"/>
    </xf>
    <xf numFmtId="167" fontId="48" fillId="0" borderId="8" xfId="80" applyNumberFormat="1" applyFont="1" applyBorder="1"/>
    <xf numFmtId="0" fontId="51" fillId="0" borderId="24" xfId="80" applyFont="1" applyBorder="1" applyAlignment="1">
      <alignment horizontal="center"/>
    </xf>
    <xf numFmtId="0" fontId="51" fillId="0" borderId="25" xfId="80" applyFont="1" applyBorder="1"/>
    <xf numFmtId="0" fontId="52" fillId="0" borderId="8" xfId="80" applyFont="1" applyBorder="1" applyAlignment="1">
      <alignment horizontal="center"/>
    </xf>
    <xf numFmtId="167" fontId="51" fillId="0" borderId="8" xfId="80" applyNumberFormat="1" applyFont="1" applyFill="1" applyBorder="1"/>
    <xf numFmtId="167" fontId="51" fillId="0" borderId="8" xfId="80" applyNumberFormat="1" applyFont="1" applyBorder="1"/>
    <xf numFmtId="167" fontId="51" fillId="0" borderId="26" xfId="80" applyNumberFormat="1" applyFont="1" applyBorder="1"/>
    <xf numFmtId="0" fontId="53" fillId="0" borderId="8" xfId="80" applyFont="1" applyBorder="1" applyAlignment="1">
      <alignment horizontal="center"/>
    </xf>
    <xf numFmtId="167" fontId="48" fillId="0" borderId="8" xfId="80" applyNumberFormat="1" applyFont="1" applyFill="1" applyBorder="1"/>
    <xf numFmtId="167" fontId="51" fillId="0" borderId="8" xfId="49" applyNumberFormat="1" applyFont="1" applyFill="1" applyBorder="1"/>
    <xf numFmtId="0" fontId="51" fillId="0" borderId="25" xfId="80" applyFont="1" applyBorder="1" applyAlignment="1">
      <alignment horizontal="center"/>
    </xf>
    <xf numFmtId="0" fontId="48" fillId="0" borderId="25" xfId="80" applyFont="1" applyBorder="1" applyAlignment="1">
      <alignment horizontal="center"/>
    </xf>
    <xf numFmtId="0" fontId="48" fillId="0" borderId="25" xfId="80" applyFont="1" applyBorder="1" applyAlignment="1">
      <alignment horizontal="right"/>
    </xf>
    <xf numFmtId="167" fontId="48" fillId="0" borderId="8" xfId="43" applyNumberFormat="1" applyFont="1" applyFill="1" applyBorder="1"/>
    <xf numFmtId="167" fontId="48" fillId="0" borderId="26" xfId="80" applyNumberFormat="1" applyFont="1" applyBorder="1"/>
    <xf numFmtId="167" fontId="48" fillId="0" borderId="26" xfId="80" applyNumberFormat="1" applyFont="1" applyFill="1" applyBorder="1"/>
    <xf numFmtId="0" fontId="51" fillId="0" borderId="8" xfId="80" applyFont="1" applyBorder="1" applyAlignment="1">
      <alignment horizontal="center"/>
    </xf>
    <xf numFmtId="0" fontId="51" fillId="0" borderId="20" xfId="80" applyFont="1" applyBorder="1" applyAlignment="1">
      <alignment horizontal="center"/>
    </xf>
    <xf numFmtId="0" fontId="51" fillId="0" borderId="21" xfId="80" applyFont="1" applyBorder="1"/>
    <xf numFmtId="0" fontId="51" fillId="0" borderId="22" xfId="80" applyFont="1" applyBorder="1" applyAlignment="1">
      <alignment horizontal="center"/>
    </xf>
    <xf numFmtId="167" fontId="51" fillId="0" borderId="22" xfId="43" applyNumberFormat="1" applyFont="1" applyBorder="1"/>
    <xf numFmtId="167" fontId="51" fillId="0" borderId="27" xfId="43" applyNumberFormat="1" applyFont="1" applyBorder="1"/>
    <xf numFmtId="0" fontId="48" fillId="0" borderId="28" xfId="80" applyFont="1" applyBorder="1" applyAlignment="1">
      <alignment horizontal="center"/>
    </xf>
    <xf numFmtId="0" fontId="48" fillId="0" borderId="29" xfId="80" applyFont="1" applyBorder="1"/>
    <xf numFmtId="0" fontId="48" fillId="0" borderId="29" xfId="80" applyFont="1" applyBorder="1" applyAlignment="1">
      <alignment horizontal="right"/>
    </xf>
    <xf numFmtId="0" fontId="48" fillId="0" borderId="9" xfId="80" applyFont="1" applyBorder="1" applyAlignment="1">
      <alignment horizontal="center"/>
    </xf>
    <xf numFmtId="167" fontId="48" fillId="0" borderId="9" xfId="80" applyNumberFormat="1" applyFont="1" applyFill="1" applyBorder="1"/>
    <xf numFmtId="167" fontId="51" fillId="0" borderId="22" xfId="80" applyNumberFormat="1" applyFont="1" applyFill="1" applyBorder="1"/>
    <xf numFmtId="0" fontId="48" fillId="0" borderId="21" xfId="80" applyFont="1" applyBorder="1"/>
    <xf numFmtId="167" fontId="48" fillId="0" borderId="22" xfId="80" applyNumberFormat="1" applyFont="1" applyFill="1" applyBorder="1"/>
    <xf numFmtId="167" fontId="51" fillId="0" borderId="8" xfId="57" applyNumberFormat="1" applyFont="1" applyFill="1" applyBorder="1"/>
    <xf numFmtId="0" fontId="48" fillId="0" borderId="30" xfId="80" applyFont="1" applyBorder="1" applyAlignment="1">
      <alignment horizontal="center"/>
    </xf>
    <xf numFmtId="0" fontId="48" fillId="0" borderId="31" xfId="80" applyFont="1" applyBorder="1"/>
    <xf numFmtId="0" fontId="48" fillId="0" borderId="32" xfId="80" applyFont="1" applyBorder="1" applyAlignment="1">
      <alignment horizontal="center"/>
    </xf>
    <xf numFmtId="167" fontId="48" fillId="0" borderId="32" xfId="80" applyNumberFormat="1" applyFont="1" applyBorder="1"/>
    <xf numFmtId="167" fontId="48" fillId="0" borderId="33" xfId="80" applyNumberFormat="1" applyFont="1" applyBorder="1"/>
    <xf numFmtId="0" fontId="48" fillId="0" borderId="20" xfId="80" applyFont="1" applyBorder="1" applyAlignment="1">
      <alignment horizontal="left"/>
    </xf>
    <xf numFmtId="167" fontId="48" fillId="0" borderId="8" xfId="80" applyNumberFormat="1" applyFont="1" applyFill="1" applyBorder="1" applyAlignment="1">
      <alignment horizontal="right"/>
    </xf>
    <xf numFmtId="167" fontId="48" fillId="0" borderId="8" xfId="43" applyNumberFormat="1" applyFont="1" applyFill="1" applyBorder="1" applyAlignment="1">
      <alignment horizontal="right"/>
    </xf>
    <xf numFmtId="0" fontId="52" fillId="0" borderId="22" xfId="80" applyFont="1" applyBorder="1" applyAlignment="1">
      <alignment horizontal="center"/>
    </xf>
    <xf numFmtId="167" fontId="51" fillId="0" borderId="22" xfId="43" applyNumberFormat="1" applyFont="1" applyFill="1" applyBorder="1" applyAlignment="1">
      <alignment horizontal="right"/>
    </xf>
    <xf numFmtId="0" fontId="53" fillId="0" borderId="22" xfId="80" applyFont="1" applyBorder="1" applyAlignment="1">
      <alignment horizontal="center"/>
    </xf>
    <xf numFmtId="167" fontId="48" fillId="0" borderId="22" xfId="57" applyNumberFormat="1" applyFont="1" applyFill="1" applyBorder="1" applyAlignment="1">
      <alignment horizontal="right"/>
    </xf>
    <xf numFmtId="167" fontId="51" fillId="0" borderId="22" xfId="57" applyNumberFormat="1" applyFont="1" applyFill="1" applyBorder="1" applyAlignment="1">
      <alignment horizontal="right"/>
    </xf>
    <xf numFmtId="167" fontId="48" fillId="0" borderId="22" xfId="80" applyNumberFormat="1" applyFont="1" applyFill="1" applyBorder="1" applyAlignment="1">
      <alignment horizontal="right"/>
    </xf>
    <xf numFmtId="167" fontId="51" fillId="0" borderId="22" xfId="80" applyNumberFormat="1" applyFont="1" applyFill="1" applyBorder="1" applyAlignment="1">
      <alignment horizontal="right"/>
    </xf>
    <xf numFmtId="0" fontId="48" fillId="0" borderId="21" xfId="80" applyFont="1" applyBorder="1" applyAlignment="1">
      <alignment horizontal="right"/>
    </xf>
    <xf numFmtId="167" fontId="51" fillId="0" borderId="8" xfId="80" applyNumberFormat="1" applyFont="1" applyFill="1" applyBorder="1" applyAlignment="1">
      <alignment horizontal="right"/>
    </xf>
    <xf numFmtId="167" fontId="48" fillId="0" borderId="27" xfId="80" applyNumberFormat="1" applyFont="1" applyFill="1" applyBorder="1"/>
    <xf numFmtId="167" fontId="53" fillId="0" borderId="8" xfId="80" applyNumberFormat="1" applyFont="1" applyFill="1" applyBorder="1"/>
    <xf numFmtId="167" fontId="52" fillId="0" borderId="8" xfId="80" applyNumberFormat="1" applyFont="1" applyFill="1" applyBorder="1"/>
    <xf numFmtId="0" fontId="51" fillId="0" borderId="25" xfId="80" applyFont="1" applyBorder="1" applyAlignment="1">
      <alignment horizontal="left" wrapText="1"/>
    </xf>
    <xf numFmtId="167" fontId="52" fillId="0" borderId="8" xfId="57" applyNumberFormat="1" applyFont="1" applyFill="1" applyBorder="1"/>
    <xf numFmtId="0" fontId="51" fillId="0" borderId="0" xfId="80" applyFont="1" applyBorder="1"/>
    <xf numFmtId="167" fontId="48" fillId="0" borderId="8" xfId="57" applyNumberFormat="1" applyFont="1" applyFill="1" applyBorder="1"/>
    <xf numFmtId="0" fontId="48" fillId="0" borderId="25" xfId="80" applyFont="1" applyBorder="1" applyAlignment="1">
      <alignment horizontal="left" wrapText="1"/>
    </xf>
    <xf numFmtId="0" fontId="48" fillId="0" borderId="31" xfId="80" applyFont="1" applyBorder="1" applyAlignment="1">
      <alignment horizontal="right"/>
    </xf>
    <xf numFmtId="0" fontId="51" fillId="0" borderId="28" xfId="80" applyFont="1" applyBorder="1" applyAlignment="1">
      <alignment horizontal="center"/>
    </xf>
    <xf numFmtId="0" fontId="51" fillId="0" borderId="29" xfId="80" applyFont="1" applyBorder="1"/>
    <xf numFmtId="0" fontId="51" fillId="0" borderId="29" xfId="80" applyFont="1" applyBorder="1" applyAlignment="1">
      <alignment horizontal="center"/>
    </xf>
    <xf numFmtId="0" fontId="52" fillId="0" borderId="9" xfId="80" applyFont="1" applyBorder="1" applyAlignment="1">
      <alignment horizontal="center"/>
    </xf>
    <xf numFmtId="167" fontId="51" fillId="0" borderId="9" xfId="80" applyNumberFormat="1" applyFont="1" applyFill="1" applyBorder="1"/>
    <xf numFmtId="0" fontId="48" fillId="0" borderId="34" xfId="80" applyFont="1" applyBorder="1" applyAlignment="1">
      <alignment horizontal="center"/>
    </xf>
    <xf numFmtId="0" fontId="48" fillId="0" borderId="35" xfId="80" applyFont="1" applyBorder="1"/>
    <xf numFmtId="0" fontId="53" fillId="0" borderId="36" xfId="80" applyFont="1" applyBorder="1" applyAlignment="1">
      <alignment horizontal="center"/>
    </xf>
    <xf numFmtId="167" fontId="48" fillId="0" borderId="36" xfId="80" applyNumberFormat="1" applyFont="1" applyFill="1" applyBorder="1"/>
    <xf numFmtId="0" fontId="38" fillId="0" borderId="0" xfId="80" applyFont="1" applyFill="1" applyBorder="1" applyAlignment="1">
      <alignment horizontal="center"/>
    </xf>
    <xf numFmtId="167" fontId="51" fillId="0" borderId="26" xfId="80" applyNumberFormat="1" applyFont="1" applyFill="1" applyBorder="1"/>
    <xf numFmtId="167" fontId="51" fillId="0" borderId="26" xfId="57" applyNumberFormat="1" applyFont="1" applyFill="1" applyBorder="1"/>
    <xf numFmtId="167" fontId="51" fillId="0" borderId="37" xfId="80" applyNumberFormat="1" applyFont="1" applyFill="1" applyBorder="1"/>
    <xf numFmtId="167" fontId="48" fillId="0" borderId="38" xfId="80" applyNumberFormat="1" applyFont="1" applyFill="1" applyBorder="1"/>
    <xf numFmtId="167" fontId="48" fillId="0" borderId="26" xfId="43" applyNumberFormat="1" applyFont="1" applyFill="1" applyBorder="1" applyAlignment="1">
      <alignment horizontal="right"/>
    </xf>
    <xf numFmtId="167" fontId="51" fillId="0" borderId="27" xfId="43" applyNumberFormat="1" applyFont="1" applyFill="1" applyBorder="1" applyAlignment="1">
      <alignment horizontal="right"/>
    </xf>
    <xf numFmtId="167" fontId="48" fillId="0" borderId="27" xfId="57" applyNumberFormat="1" applyFont="1" applyFill="1" applyBorder="1" applyAlignment="1">
      <alignment horizontal="right"/>
    </xf>
    <xf numFmtId="167" fontId="51" fillId="0" borderId="27" xfId="57" applyNumberFormat="1" applyFont="1" applyFill="1" applyBorder="1" applyAlignment="1">
      <alignment horizontal="right"/>
    </xf>
    <xf numFmtId="167" fontId="48" fillId="0" borderId="27" xfId="80" applyNumberFormat="1" applyFont="1" applyFill="1" applyBorder="1" applyAlignment="1">
      <alignment horizontal="right"/>
    </xf>
    <xf numFmtId="167" fontId="51" fillId="0" borderId="27" xfId="80" applyNumberFormat="1" applyFont="1" applyFill="1" applyBorder="1" applyAlignment="1">
      <alignment horizontal="right"/>
    </xf>
    <xf numFmtId="0" fontId="48" fillId="0" borderId="34" xfId="80" applyFont="1" applyFill="1" applyBorder="1" applyAlignment="1">
      <alignment horizontal="center" vertical="center" wrapText="1"/>
    </xf>
    <xf numFmtId="0" fontId="48" fillId="0" borderId="36" xfId="80" applyFont="1" applyFill="1" applyBorder="1" applyAlignment="1">
      <alignment horizontal="center" vertical="center"/>
    </xf>
    <xf numFmtId="0" fontId="48" fillId="0" borderId="39" xfId="80" applyFont="1" applyFill="1" applyBorder="1" applyAlignment="1">
      <alignment horizontal="center" vertical="center"/>
    </xf>
    <xf numFmtId="0" fontId="48" fillId="0" borderId="40" xfId="80" applyFont="1" applyFill="1" applyBorder="1" applyAlignment="1">
      <alignment horizontal="center" vertical="center"/>
    </xf>
    <xf numFmtId="0" fontId="48" fillId="0" borderId="41" xfId="80" applyFont="1" applyFill="1" applyBorder="1" applyAlignment="1">
      <alignment horizontal="center" vertical="center"/>
    </xf>
    <xf numFmtId="0" fontId="48" fillId="0" borderId="5" xfId="80" applyFont="1" applyFill="1" applyBorder="1" applyAlignment="1">
      <alignment horizontal="center" vertical="center"/>
    </xf>
    <xf numFmtId="0" fontId="48" fillId="0" borderId="5" xfId="80" applyFont="1" applyFill="1" applyBorder="1" applyAlignment="1">
      <alignment horizontal="center"/>
    </xf>
    <xf numFmtId="0" fontId="48" fillId="0" borderId="42" xfId="80" applyFont="1" applyFill="1" applyBorder="1" applyAlignment="1">
      <alignment horizontal="center"/>
    </xf>
    <xf numFmtId="167" fontId="51" fillId="0" borderId="26" xfId="49" applyNumberFormat="1" applyFont="1" applyFill="1" applyBorder="1"/>
    <xf numFmtId="167" fontId="48" fillId="0" borderId="26" xfId="43" applyNumberFormat="1" applyFont="1" applyFill="1" applyBorder="1"/>
    <xf numFmtId="167" fontId="48" fillId="0" borderId="37" xfId="80" applyNumberFormat="1" applyFont="1" applyFill="1" applyBorder="1"/>
    <xf numFmtId="167" fontId="51" fillId="0" borderId="27" xfId="80" applyNumberFormat="1" applyFont="1" applyFill="1" applyBorder="1"/>
    <xf numFmtId="167" fontId="48" fillId="0" borderId="26" xfId="80" applyNumberFormat="1" applyFont="1" applyFill="1" applyBorder="1" applyAlignment="1">
      <alignment horizontal="right"/>
    </xf>
    <xf numFmtId="167" fontId="51" fillId="0" borderId="26" xfId="80" applyNumberFormat="1" applyFont="1" applyFill="1" applyBorder="1" applyAlignment="1">
      <alignment horizontal="right"/>
    </xf>
    <xf numFmtId="167" fontId="53" fillId="0" borderId="26" xfId="80" applyNumberFormat="1" applyFont="1" applyFill="1" applyBorder="1"/>
    <xf numFmtId="167" fontId="52" fillId="0" borderId="26" xfId="80" applyNumberFormat="1" applyFont="1" applyFill="1" applyBorder="1"/>
    <xf numFmtId="167" fontId="52" fillId="0" borderId="26" xfId="57" applyNumberFormat="1" applyFont="1" applyFill="1" applyBorder="1"/>
    <xf numFmtId="167" fontId="48" fillId="0" borderId="26" xfId="57" applyNumberFormat="1" applyFont="1" applyFill="1" applyBorder="1"/>
    <xf numFmtId="0" fontId="101" fillId="0" borderId="0" xfId="81" applyFont="1" applyAlignment="1">
      <alignment horizontal="left"/>
    </xf>
    <xf numFmtId="0" fontId="102" fillId="0" borderId="0" xfId="81" applyFont="1" applyAlignment="1">
      <alignment horizontal="center"/>
    </xf>
    <xf numFmtId="0" fontId="101" fillId="0" borderId="0" xfId="81" applyFont="1" applyAlignment="1">
      <alignment horizontal="center"/>
    </xf>
    <xf numFmtId="0" fontId="102" fillId="0" borderId="0" xfId="81" applyFont="1" applyAlignment="1">
      <alignment horizontal="center" vertical="top"/>
    </xf>
    <xf numFmtId="0" fontId="102" fillId="0" borderId="43" xfId="81" applyFont="1" applyBorder="1" applyAlignment="1">
      <alignment horizontal="center" vertical="center" wrapText="1"/>
    </xf>
    <xf numFmtId="0" fontId="94" fillId="0" borderId="0" xfId="81" applyFont="1" applyAlignment="1">
      <alignment vertical="center"/>
    </xf>
    <xf numFmtId="165" fontId="94" fillId="0" borderId="0" xfId="57" applyFont="1" applyAlignment="1">
      <alignment vertical="center"/>
    </xf>
    <xf numFmtId="0" fontId="94" fillId="0" borderId="0" xfId="81" applyFont="1" applyAlignment="1">
      <alignment horizontal="center" vertical="center"/>
    </xf>
    <xf numFmtId="0" fontId="94" fillId="0" borderId="0" xfId="81" applyFont="1" applyBorder="1" applyAlignment="1">
      <alignment horizontal="center" vertical="center"/>
    </xf>
    <xf numFmtId="0" fontId="103" fillId="0" borderId="0" xfId="81" applyFont="1" applyAlignment="1">
      <alignment horizontal="center" vertical="center"/>
    </xf>
    <xf numFmtId="0" fontId="104" fillId="0" borderId="0" xfId="81" applyFont="1" applyAlignment="1">
      <alignment horizontal="right" vertical="center"/>
    </xf>
    <xf numFmtId="0" fontId="94" fillId="0" borderId="0" xfId="81" applyFont="1" applyAlignment="1">
      <alignment horizontal="right" vertical="center"/>
    </xf>
    <xf numFmtId="0" fontId="94" fillId="0" borderId="0" xfId="81" applyFont="1" applyAlignment="1">
      <alignment vertical="center" wrapText="1"/>
    </xf>
    <xf numFmtId="0" fontId="101" fillId="0" borderId="0" xfId="81" applyFont="1" applyAlignment="1">
      <alignment horizontal="center" vertical="center"/>
    </xf>
    <xf numFmtId="0" fontId="101" fillId="0" borderId="0" xfId="81" applyFont="1" applyFill="1" applyAlignment="1">
      <alignment vertical="center" wrapText="1"/>
    </xf>
    <xf numFmtId="165" fontId="101" fillId="0" borderId="0" xfId="57" applyFont="1" applyFill="1" applyAlignment="1">
      <alignment vertical="center"/>
    </xf>
    <xf numFmtId="0" fontId="101" fillId="0" borderId="0" xfId="81" applyFont="1" applyFill="1" applyAlignment="1">
      <alignment vertical="center"/>
    </xf>
    <xf numFmtId="43" fontId="101" fillId="0" borderId="0" xfId="81" applyNumberFormat="1" applyFont="1" applyFill="1" applyAlignment="1">
      <alignment vertical="center"/>
    </xf>
    <xf numFmtId="0" fontId="102" fillId="0" borderId="0" xfId="81" applyFont="1" applyFill="1" applyAlignment="1">
      <alignment vertical="center" wrapText="1"/>
    </xf>
    <xf numFmtId="165" fontId="102" fillId="0" borderId="0" xfId="57" applyFont="1" applyFill="1" applyAlignment="1">
      <alignment vertical="center"/>
    </xf>
    <xf numFmtId="0" fontId="102" fillId="0" borderId="0" xfId="81" applyFont="1" applyFill="1" applyAlignment="1">
      <alignment vertical="center"/>
    </xf>
    <xf numFmtId="0" fontId="38" fillId="0" borderId="0" xfId="81" applyFont="1" applyFill="1" applyAlignment="1">
      <alignment vertical="center" wrapText="1"/>
    </xf>
    <xf numFmtId="165" fontId="38" fillId="0" borderId="0" xfId="57" applyFont="1" applyFill="1" applyAlignment="1">
      <alignment vertical="center"/>
    </xf>
    <xf numFmtId="0" fontId="38" fillId="0" borderId="0" xfId="81" applyFont="1" applyFill="1" applyAlignment="1">
      <alignment vertical="center"/>
    </xf>
    <xf numFmtId="0" fontId="101" fillId="0" borderId="0" xfId="81" applyFont="1" applyFill="1" applyAlignment="1">
      <alignment horizontal="center" vertical="center"/>
    </xf>
    <xf numFmtId="0" fontId="101" fillId="0" borderId="0" xfId="81" applyFont="1" applyAlignment="1">
      <alignment vertical="center"/>
    </xf>
    <xf numFmtId="165" fontId="101" fillId="0" borderId="0" xfId="57" applyFont="1" applyAlignment="1">
      <alignment vertical="center"/>
    </xf>
    <xf numFmtId="0" fontId="101" fillId="0" borderId="0" xfId="81" applyFont="1" applyBorder="1" applyAlignment="1">
      <alignment horizontal="center" vertical="center"/>
    </xf>
    <xf numFmtId="0" fontId="41" fillId="0" borderId="0" xfId="78" applyFont="1" applyAlignment="1">
      <alignment horizontal="center" vertical="center"/>
    </xf>
    <xf numFmtId="165" fontId="105" fillId="0" borderId="0" xfId="57" applyFont="1" applyAlignment="1">
      <alignment vertical="center"/>
    </xf>
    <xf numFmtId="165" fontId="94" fillId="0" borderId="0" xfId="81" applyNumberFormat="1" applyFont="1" applyAlignment="1">
      <alignment vertical="center"/>
    </xf>
    <xf numFmtId="0" fontId="106" fillId="0" borderId="0" xfId="81" applyFont="1" applyAlignment="1">
      <alignment horizontal="center" vertical="center"/>
    </xf>
    <xf numFmtId="0" fontId="102" fillId="0" borderId="43" xfId="81" applyFont="1" applyFill="1" applyBorder="1" applyAlignment="1">
      <alignment horizontal="center" vertical="center" wrapText="1"/>
    </xf>
    <xf numFmtId="0" fontId="102" fillId="0" borderId="44" xfId="81" applyFont="1" applyFill="1" applyBorder="1" applyAlignment="1">
      <alignment horizontal="center" vertical="center" wrapText="1"/>
    </xf>
    <xf numFmtId="0" fontId="102" fillId="0" borderId="45" xfId="81" applyFont="1" applyFill="1" applyBorder="1" applyAlignment="1">
      <alignment horizontal="center" vertical="center" wrapText="1"/>
    </xf>
    <xf numFmtId="0" fontId="101" fillId="0" borderId="0" xfId="81" applyFont="1" applyFill="1" applyBorder="1" applyAlignment="1">
      <alignment horizontal="center" vertical="center" wrapText="1"/>
    </xf>
    <xf numFmtId="165" fontId="101" fillId="0" borderId="0" xfId="57" applyFont="1" applyFill="1" applyAlignment="1">
      <alignment horizontal="center" vertical="center"/>
    </xf>
    <xf numFmtId="0" fontId="101" fillId="0" borderId="0" xfId="81" applyFont="1" applyFill="1" applyAlignment="1">
      <alignment horizontal="center" vertical="center" wrapText="1"/>
    </xf>
    <xf numFmtId="0" fontId="156" fillId="0" borderId="0" xfId="74"/>
    <xf numFmtId="164" fontId="62" fillId="0" borderId="0" xfId="49" applyFont="1"/>
    <xf numFmtId="0" fontId="36" fillId="0" borderId="0" xfId="74" applyFont="1"/>
    <xf numFmtId="164" fontId="36" fillId="0" borderId="0" xfId="49" applyFont="1"/>
    <xf numFmtId="0" fontId="156" fillId="0" borderId="0" xfId="74" applyAlignment="1"/>
    <xf numFmtId="0" fontId="38" fillId="13" borderId="39" xfId="74" applyFont="1" applyFill="1" applyBorder="1" applyAlignment="1">
      <alignment horizontal="center"/>
    </xf>
    <xf numFmtId="0" fontId="38" fillId="13" borderId="39" xfId="74" applyFont="1" applyFill="1" applyBorder="1" applyAlignment="1">
      <alignment horizontal="center" vertical="center"/>
    </xf>
    <xf numFmtId="0" fontId="38" fillId="0" borderId="0" xfId="74" applyFont="1" applyAlignment="1">
      <alignment horizontal="center"/>
    </xf>
    <xf numFmtId="164" fontId="38" fillId="0" borderId="0" xfId="49" applyFont="1" applyAlignment="1">
      <alignment horizontal="center"/>
    </xf>
    <xf numFmtId="0" fontId="38" fillId="13" borderId="15" xfId="74" applyFont="1" applyFill="1" applyBorder="1" applyAlignment="1">
      <alignment horizontal="center"/>
    </xf>
    <xf numFmtId="0" fontId="38" fillId="0" borderId="22" xfId="74" applyFont="1" applyBorder="1" applyAlignment="1"/>
    <xf numFmtId="0" fontId="47" fillId="0" borderId="22" xfId="74" applyFont="1" applyBorder="1" applyAlignment="1">
      <alignment horizontal="center"/>
    </xf>
    <xf numFmtId="0" fontId="38" fillId="0" borderId="22" xfId="74" applyFont="1" applyBorder="1" applyAlignment="1">
      <alignment horizontal="right"/>
    </xf>
    <xf numFmtId="167" fontId="38" fillId="0" borderId="22" xfId="49" applyNumberFormat="1" applyFont="1" applyBorder="1"/>
    <xf numFmtId="0" fontId="38" fillId="0" borderId="0" xfId="74" applyFont="1"/>
    <xf numFmtId="164" fontId="38" fillId="0" borderId="0" xfId="49" applyFont="1"/>
    <xf numFmtId="0" fontId="38" fillId="0" borderId="46" xfId="74" applyFont="1" applyBorder="1" applyAlignment="1">
      <alignment horizontal="center"/>
    </xf>
    <xf numFmtId="0" fontId="38" fillId="0" borderId="8" xfId="74" applyFont="1" applyBorder="1" applyAlignment="1"/>
    <xf numFmtId="3" fontId="47" fillId="0" borderId="8" xfId="74" applyNumberFormat="1" applyFont="1" applyBorder="1" applyAlignment="1">
      <alignment horizontal="center"/>
    </xf>
    <xf numFmtId="3" fontId="38" fillId="0" borderId="8" xfId="74" applyNumberFormat="1" applyFont="1" applyBorder="1"/>
    <xf numFmtId="167" fontId="38" fillId="0" borderId="8" xfId="49" applyNumberFormat="1" applyFont="1" applyBorder="1"/>
    <xf numFmtId="0" fontId="36" fillId="0" borderId="8" xfId="74" applyFont="1" applyBorder="1" applyAlignment="1">
      <alignment horizontal="left" wrapText="1"/>
    </xf>
    <xf numFmtId="4" fontId="39" fillId="0" borderId="8" xfId="74" applyNumberFormat="1" applyFont="1" applyBorder="1" applyAlignment="1">
      <alignment horizontal="center"/>
    </xf>
    <xf numFmtId="4" fontId="36" fillId="0" borderId="8" xfId="74" applyNumberFormat="1" applyFont="1" applyBorder="1"/>
    <xf numFmtId="2" fontId="36" fillId="0" borderId="8" xfId="74" applyNumberFormat="1" applyFont="1" applyBorder="1"/>
    <xf numFmtId="0" fontId="38" fillId="0" borderId="8" xfId="74" applyFont="1" applyBorder="1" applyAlignment="1">
      <alignment horizontal="left" wrapText="1"/>
    </xf>
    <xf numFmtId="4" fontId="41" fillId="0" borderId="8" xfId="74" applyNumberFormat="1" applyFont="1" applyBorder="1" applyAlignment="1">
      <alignment horizontal="center"/>
    </xf>
    <xf numFmtId="4" fontId="38" fillId="0" borderId="8" xfId="74" applyNumberFormat="1" applyFont="1" applyBorder="1"/>
    <xf numFmtId="2" fontId="38" fillId="0" borderId="8" xfId="74" applyNumberFormat="1" applyFont="1" applyBorder="1"/>
    <xf numFmtId="0" fontId="41" fillId="0" borderId="8" xfId="74" applyFont="1" applyBorder="1" applyAlignment="1">
      <alignment horizontal="center"/>
    </xf>
    <xf numFmtId="0" fontId="38" fillId="0" borderId="8" xfId="74" applyFont="1" applyBorder="1"/>
    <xf numFmtId="4" fontId="36" fillId="0" borderId="8" xfId="74" applyNumberFormat="1" applyFont="1" applyFill="1" applyBorder="1"/>
    <xf numFmtId="167" fontId="36" fillId="0" borderId="8" xfId="49" applyNumberFormat="1" applyFont="1" applyBorder="1"/>
    <xf numFmtId="4" fontId="47" fillId="0" borderId="8" xfId="74" applyNumberFormat="1" applyFont="1" applyBorder="1" applyAlignment="1">
      <alignment horizontal="center"/>
    </xf>
    <xf numFmtId="0" fontId="47" fillId="0" borderId="8" xfId="74" applyFont="1" applyBorder="1" applyAlignment="1">
      <alignment horizontal="center"/>
    </xf>
    <xf numFmtId="0" fontId="38" fillId="0" borderId="46" xfId="74" applyFont="1" applyFill="1" applyBorder="1" applyAlignment="1">
      <alignment horizontal="center"/>
    </xf>
    <xf numFmtId="0" fontId="36" fillId="0" borderId="8" xfId="74" applyFont="1" applyFill="1" applyBorder="1" applyAlignment="1">
      <alignment horizontal="left" wrapText="1"/>
    </xf>
    <xf numFmtId="4" fontId="39" fillId="0" borderId="8" xfId="74" applyNumberFormat="1" applyFont="1" applyFill="1" applyBorder="1" applyAlignment="1">
      <alignment horizontal="center"/>
    </xf>
    <xf numFmtId="0" fontId="36" fillId="0" borderId="0" xfId="74" applyFont="1" applyFill="1"/>
    <xf numFmtId="164" fontId="36" fillId="0" borderId="0" xfId="49" applyFont="1" applyFill="1"/>
    <xf numFmtId="2" fontId="47" fillId="0" borderId="8" xfId="74" applyNumberFormat="1" applyFont="1" applyBorder="1" applyAlignment="1">
      <alignment horizontal="center"/>
    </xf>
    <xf numFmtId="167" fontId="38" fillId="0" borderId="8" xfId="49" applyNumberFormat="1" applyFont="1" applyBorder="1" applyAlignment="1">
      <alignment horizontal="center"/>
    </xf>
    <xf numFmtId="164" fontId="38" fillId="0" borderId="8" xfId="49" applyFont="1" applyBorder="1"/>
    <xf numFmtId="0" fontId="38" fillId="0" borderId="22" xfId="74" applyFont="1" applyBorder="1" applyAlignment="1">
      <alignment horizontal="left" wrapText="1"/>
    </xf>
    <xf numFmtId="0" fontId="38" fillId="0" borderId="22" xfId="74" applyFont="1" applyBorder="1"/>
    <xf numFmtId="2" fontId="38" fillId="0" borderId="22" xfId="74" applyNumberFormat="1" applyFont="1" applyBorder="1"/>
    <xf numFmtId="164" fontId="38" fillId="0" borderId="22" xfId="49" applyFont="1" applyBorder="1"/>
    <xf numFmtId="0" fontId="36" fillId="2" borderId="8" xfId="74" applyFont="1" applyFill="1" applyBorder="1" applyAlignment="1">
      <alignment horizontal="left" wrapText="1"/>
    </xf>
    <xf numFmtId="4" fontId="36" fillId="2" borderId="8" xfId="74" applyNumberFormat="1" applyFont="1" applyFill="1" applyBorder="1"/>
    <xf numFmtId="165" fontId="47" fillId="0" borderId="8" xfId="74" applyNumberFormat="1" applyFont="1" applyBorder="1" applyAlignment="1">
      <alignment horizontal="center"/>
    </xf>
    <xf numFmtId="165" fontId="38" fillId="0" borderId="8" xfId="74" applyNumberFormat="1" applyFont="1" applyBorder="1"/>
    <xf numFmtId="0" fontId="39" fillId="0" borderId="8" xfId="74" applyFont="1" applyBorder="1" applyAlignment="1">
      <alignment horizontal="left" wrapText="1"/>
    </xf>
    <xf numFmtId="0" fontId="38" fillId="0" borderId="30" xfId="74" applyFont="1" applyBorder="1" applyAlignment="1">
      <alignment horizontal="center"/>
    </xf>
    <xf numFmtId="4" fontId="39" fillId="0" borderId="32" xfId="74" applyNumberFormat="1" applyFont="1" applyBorder="1" applyAlignment="1">
      <alignment horizontal="center"/>
    </xf>
    <xf numFmtId="164" fontId="38" fillId="0" borderId="32" xfId="49" applyFont="1" applyBorder="1"/>
    <xf numFmtId="167" fontId="38" fillId="0" borderId="32" xfId="49" applyNumberFormat="1" applyFont="1" applyBorder="1"/>
    <xf numFmtId="0" fontId="42" fillId="0" borderId="0" xfId="73" applyFont="1" applyAlignment="1"/>
    <xf numFmtId="0" fontId="36" fillId="0" borderId="0" xfId="74" applyFont="1" applyAlignment="1"/>
    <xf numFmtId="0" fontId="38" fillId="13" borderId="15" xfId="74" applyFont="1" applyFill="1" applyBorder="1" applyAlignment="1">
      <alignment horizontal="center" vertical="center"/>
    </xf>
    <xf numFmtId="0" fontId="38" fillId="0" borderId="47" xfId="74" applyFont="1" applyBorder="1" applyAlignment="1">
      <alignment horizontal="center"/>
    </xf>
    <xf numFmtId="0" fontId="38" fillId="13" borderId="48" xfId="74" applyFont="1" applyFill="1" applyBorder="1" applyAlignment="1">
      <alignment horizontal="center" vertical="center"/>
    </xf>
    <xf numFmtId="0" fontId="41" fillId="13" borderId="15" xfId="74" applyFont="1" applyFill="1" applyBorder="1" applyAlignment="1">
      <alignment horizontal="center" vertical="center"/>
    </xf>
    <xf numFmtId="0" fontId="36" fillId="0" borderId="46" xfId="74" applyFont="1" applyBorder="1" applyAlignment="1">
      <alignment horizontal="center"/>
    </xf>
    <xf numFmtId="0" fontId="38" fillId="0" borderId="8" xfId="74" applyFont="1" applyBorder="1" applyAlignment="1">
      <alignment horizontal="center" wrapText="1"/>
    </xf>
    <xf numFmtId="21" fontId="38" fillId="0" borderId="46" xfId="74" quotePrefix="1" applyNumberFormat="1" applyFont="1" applyBorder="1" applyAlignment="1">
      <alignment horizontal="center"/>
    </xf>
    <xf numFmtId="0" fontId="36" fillId="0" borderId="46" xfId="74" quotePrefix="1" applyFont="1" applyBorder="1" applyAlignment="1">
      <alignment horizontal="center"/>
    </xf>
    <xf numFmtId="2" fontId="47" fillId="0" borderId="22" xfId="74" applyNumberFormat="1" applyFont="1" applyBorder="1" applyAlignment="1">
      <alignment horizontal="center"/>
    </xf>
    <xf numFmtId="167" fontId="38" fillId="0" borderId="22" xfId="49" applyNumberFormat="1" applyFont="1" applyBorder="1" applyAlignment="1">
      <alignment horizontal="center"/>
    </xf>
    <xf numFmtId="21" fontId="36" fillId="0" borderId="46" xfId="74" quotePrefix="1" applyNumberFormat="1" applyFont="1" applyBorder="1" applyAlignment="1">
      <alignment horizontal="center"/>
    </xf>
    <xf numFmtId="20" fontId="38" fillId="0" borderId="46" xfId="74" quotePrefix="1" applyNumberFormat="1" applyFont="1" applyBorder="1" applyAlignment="1">
      <alignment horizontal="center"/>
    </xf>
    <xf numFmtId="4" fontId="47" fillId="0" borderId="22" xfId="74" applyNumberFormat="1" applyFont="1" applyBorder="1" applyAlignment="1">
      <alignment horizontal="center"/>
    </xf>
    <xf numFmtId="4" fontId="38" fillId="0" borderId="22" xfId="74" applyNumberFormat="1" applyFont="1" applyBorder="1"/>
    <xf numFmtId="0" fontId="38" fillId="2" borderId="8" xfId="74" applyFont="1" applyFill="1" applyBorder="1" applyAlignment="1">
      <alignment horizontal="left" wrapText="1"/>
    </xf>
    <xf numFmtId="4" fontId="38" fillId="2" borderId="8" xfId="74" applyNumberFormat="1" applyFont="1" applyFill="1" applyBorder="1"/>
    <xf numFmtId="0" fontId="38" fillId="2" borderId="8" xfId="74" applyFont="1" applyFill="1" applyBorder="1" applyAlignment="1">
      <alignment horizontal="center" wrapText="1"/>
    </xf>
    <xf numFmtId="0" fontId="38" fillId="0" borderId="22" xfId="74" applyFont="1" applyBorder="1" applyAlignment="1">
      <alignment horizontal="center" wrapText="1"/>
    </xf>
    <xf numFmtId="0" fontId="38" fillId="0" borderId="49" xfId="74" applyFont="1" applyBorder="1" applyAlignment="1">
      <alignment horizontal="center"/>
    </xf>
    <xf numFmtId="0" fontId="38" fillId="0" borderId="9" xfId="74" applyFont="1" applyBorder="1" applyAlignment="1">
      <alignment horizontal="center" wrapText="1"/>
    </xf>
    <xf numFmtId="4" fontId="47" fillId="0" borderId="9" xfId="74" applyNumberFormat="1" applyFont="1" applyBorder="1" applyAlignment="1">
      <alignment horizontal="center"/>
    </xf>
    <xf numFmtId="4" fontId="38" fillId="0" borderId="9" xfId="74" applyNumberFormat="1" applyFont="1" applyBorder="1"/>
    <xf numFmtId="167" fontId="38" fillId="0" borderId="9" xfId="49" applyNumberFormat="1" applyFont="1" applyBorder="1"/>
    <xf numFmtId="2" fontId="38" fillId="0" borderId="9" xfId="74" applyNumberFormat="1" applyFont="1" applyBorder="1"/>
    <xf numFmtId="0" fontId="38" fillId="0" borderId="32" xfId="74" applyFont="1" applyBorder="1" applyAlignment="1">
      <alignment horizontal="center" wrapText="1"/>
    </xf>
    <xf numFmtId="4" fontId="38" fillId="2" borderId="8" xfId="74" applyNumberFormat="1" applyFont="1" applyFill="1" applyBorder="1" applyAlignment="1">
      <alignment horizontal="right"/>
    </xf>
    <xf numFmtId="3" fontId="107" fillId="49" borderId="5" xfId="222" applyNumberFormat="1" applyFont="1" applyBorder="1" applyAlignment="1">
      <alignment vertical="top" wrapText="1"/>
    </xf>
    <xf numFmtId="164" fontId="66" fillId="0" borderId="7" xfId="29" applyFont="1" applyBorder="1"/>
    <xf numFmtId="164" fontId="96" fillId="0" borderId="7" xfId="29" applyFont="1" applyFill="1" applyBorder="1"/>
    <xf numFmtId="164" fontId="96" fillId="7" borderId="7" xfId="29" applyFont="1" applyFill="1" applyBorder="1"/>
    <xf numFmtId="164" fontId="96" fillId="0" borderId="7" xfId="29" applyFont="1" applyBorder="1"/>
    <xf numFmtId="164" fontId="66" fillId="0" borderId="7" xfId="29" applyFont="1" applyFill="1" applyBorder="1"/>
    <xf numFmtId="164" fontId="95" fillId="0" borderId="7" xfId="29" applyFont="1" applyBorder="1"/>
    <xf numFmtId="164" fontId="80" fillId="0" borderId="7" xfId="29" applyFont="1" applyFill="1" applyBorder="1"/>
    <xf numFmtId="43" fontId="90" fillId="0" borderId="0" xfId="28" applyFont="1"/>
    <xf numFmtId="43" fontId="108" fillId="0" borderId="0" xfId="28" applyFont="1" applyFill="1"/>
    <xf numFmtId="43" fontId="90" fillId="0" borderId="0" xfId="28" applyFont="1" applyFill="1"/>
    <xf numFmtId="43" fontId="109" fillId="7" borderId="7" xfId="56" applyFont="1" applyFill="1" applyBorder="1" applyAlignment="1">
      <alignment vertical="top"/>
    </xf>
    <xf numFmtId="2" fontId="110" fillId="0" borderId="8" xfId="74" applyNumberFormat="1" applyFont="1" applyBorder="1"/>
    <xf numFmtId="2" fontId="111" fillId="0" borderId="8" xfId="74" applyNumberFormat="1" applyFont="1" applyBorder="1"/>
    <xf numFmtId="2" fontId="110" fillId="0" borderId="8" xfId="74" applyNumberFormat="1" applyFont="1" applyFill="1" applyBorder="1"/>
    <xf numFmtId="2" fontId="111" fillId="0" borderId="22" xfId="74" applyNumberFormat="1" applyFont="1" applyBorder="1"/>
    <xf numFmtId="167" fontId="110" fillId="0" borderId="8" xfId="49" applyNumberFormat="1" applyFont="1" applyBorder="1"/>
    <xf numFmtId="43" fontId="90" fillId="0" borderId="0" xfId="28" applyFont="1" applyAlignment="1">
      <alignment vertical="center"/>
    </xf>
    <xf numFmtId="43" fontId="6" fillId="7" borderId="7" xfId="56" applyFont="1" applyFill="1" applyBorder="1" applyAlignment="1">
      <alignment vertical="center"/>
    </xf>
    <xf numFmtId="43" fontId="6" fillId="0" borderId="7" xfId="56" applyFont="1" applyFill="1" applyBorder="1" applyAlignment="1">
      <alignment vertical="center"/>
    </xf>
    <xf numFmtId="43" fontId="6" fillId="0" borderId="7" xfId="56" applyFont="1" applyBorder="1" applyAlignment="1">
      <alignment vertical="center"/>
    </xf>
    <xf numFmtId="43" fontId="6" fillId="0" borderId="0" xfId="56" applyFont="1" applyBorder="1" applyAlignment="1">
      <alignment vertical="center"/>
    </xf>
    <xf numFmtId="4" fontId="39" fillId="0" borderId="8" xfId="74" applyNumberFormat="1" applyFont="1" applyBorder="1"/>
    <xf numFmtId="0" fontId="102" fillId="0" borderId="50" xfId="81" applyFont="1" applyFill="1" applyBorder="1" applyAlignment="1">
      <alignment horizontal="center" vertical="center" wrapText="1"/>
    </xf>
    <xf numFmtId="0" fontId="102" fillId="0" borderId="18" xfId="81" applyFont="1" applyBorder="1" applyAlignment="1">
      <alignment horizontal="center" vertical="center" wrapText="1"/>
    </xf>
    <xf numFmtId="0" fontId="102" fillId="0" borderId="51" xfId="81" applyFont="1" applyBorder="1" applyAlignment="1">
      <alignment horizontal="center"/>
    </xf>
    <xf numFmtId="0" fontId="102" fillId="0" borderId="52" xfId="81" applyFont="1" applyBorder="1" applyAlignment="1">
      <alignment horizontal="left" vertical="top"/>
    </xf>
    <xf numFmtId="0" fontId="102" fillId="0" borderId="52" xfId="81" applyFont="1" applyBorder="1" applyAlignment="1">
      <alignment horizontal="center" vertical="top" wrapText="1"/>
    </xf>
    <xf numFmtId="0" fontId="102" fillId="0" borderId="5" xfId="42" applyNumberFormat="1" applyFont="1" applyBorder="1" applyAlignment="1">
      <alignment horizontal="center"/>
    </xf>
    <xf numFmtId="0" fontId="102" fillId="0" borderId="5" xfId="42" applyNumberFormat="1" applyFont="1" applyBorder="1" applyAlignment="1">
      <alignment horizontal="left" vertical="top"/>
    </xf>
    <xf numFmtId="167" fontId="102" fillId="0" borderId="5" xfId="42" applyNumberFormat="1" applyFont="1" applyBorder="1" applyAlignment="1">
      <alignment vertical="top" wrapText="1"/>
    </xf>
    <xf numFmtId="0" fontId="101" fillId="0" borderId="5" xfId="42" applyNumberFormat="1" applyFont="1" applyBorder="1" applyAlignment="1">
      <alignment horizontal="center"/>
    </xf>
    <xf numFmtId="0" fontId="101" fillId="0" borderId="5" xfId="42" applyNumberFormat="1" applyFont="1" applyBorder="1" applyAlignment="1">
      <alignment horizontal="left" vertical="top"/>
    </xf>
    <xf numFmtId="167" fontId="101" fillId="0" borderId="5" xfId="42" applyNumberFormat="1" applyFont="1" applyBorder="1" applyAlignment="1">
      <alignment vertical="top" wrapText="1"/>
    </xf>
    <xf numFmtId="0" fontId="101" fillId="0" borderId="5" xfId="81" applyFont="1" applyBorder="1" applyAlignment="1">
      <alignment horizontal="center"/>
    </xf>
    <xf numFmtId="0" fontId="101" fillId="0" borderId="5" xfId="81" applyFont="1" applyBorder="1" applyAlignment="1">
      <alignment horizontal="left" vertical="top"/>
    </xf>
    <xf numFmtId="0" fontId="101" fillId="0" borderId="5" xfId="81" applyFont="1" applyBorder="1" applyAlignment="1">
      <alignment vertical="top" wrapText="1"/>
    </xf>
    <xf numFmtId="0" fontId="101" fillId="0" borderId="5" xfId="81" quotePrefix="1" applyFont="1" applyBorder="1" applyAlignment="1">
      <alignment horizontal="left" vertical="top"/>
    </xf>
    <xf numFmtId="0" fontId="101" fillId="0" borderId="5" xfId="83" applyFont="1" applyBorder="1" applyAlignment="1">
      <alignment horizontal="left" vertical="top"/>
    </xf>
    <xf numFmtId="0" fontId="101" fillId="0" borderId="5" xfId="83" applyFont="1" applyBorder="1" applyAlignment="1">
      <alignment vertical="top" wrapText="1"/>
    </xf>
    <xf numFmtId="0" fontId="101" fillId="0" borderId="5" xfId="83" quotePrefix="1" applyFont="1" applyBorder="1" applyAlignment="1">
      <alignment horizontal="left" vertical="top"/>
    </xf>
    <xf numFmtId="0" fontId="101" fillId="0" borderId="5" xfId="81" applyFont="1" applyBorder="1" applyAlignment="1">
      <alignment horizontal="left"/>
    </xf>
    <xf numFmtId="0" fontId="101" fillId="0" borderId="51" xfId="81" applyFont="1" applyFill="1" applyBorder="1" applyAlignment="1">
      <alignment horizontal="center" vertical="center"/>
    </xf>
    <xf numFmtId="0" fontId="102" fillId="0" borderId="53" xfId="81" applyFont="1" applyFill="1" applyBorder="1" applyAlignment="1">
      <alignment horizontal="center" vertical="center" wrapText="1"/>
    </xf>
    <xf numFmtId="164" fontId="112" fillId="0" borderId="52" xfId="81" applyNumberFormat="1" applyFont="1" applyFill="1" applyBorder="1" applyAlignment="1">
      <alignment horizontal="center" vertical="center" wrapText="1"/>
    </xf>
    <xf numFmtId="167" fontId="113" fillId="0" borderId="52" xfId="81" applyNumberFormat="1" applyFont="1" applyFill="1" applyBorder="1" applyAlignment="1">
      <alignment vertical="center" wrapText="1"/>
    </xf>
    <xf numFmtId="167" fontId="41" fillId="0" borderId="52" xfId="81" applyNumberFormat="1" applyFont="1" applyFill="1" applyBorder="1" applyAlignment="1">
      <alignment vertical="center" wrapText="1"/>
    </xf>
    <xf numFmtId="167" fontId="101" fillId="0" borderId="54" xfId="81" applyNumberFormat="1" applyFont="1" applyFill="1" applyBorder="1" applyAlignment="1">
      <alignment vertical="center"/>
    </xf>
    <xf numFmtId="0" fontId="102" fillId="0" borderId="5" xfId="81" applyFont="1" applyFill="1" applyBorder="1" applyAlignment="1">
      <alignment horizontal="center" vertical="center" wrapText="1"/>
    </xf>
    <xf numFmtId="0" fontId="101" fillId="0" borderId="5" xfId="81" applyFont="1" applyFill="1" applyBorder="1" applyAlignment="1">
      <alignment horizontal="center" vertical="center"/>
    </xf>
    <xf numFmtId="0" fontId="102" fillId="0" borderId="5" xfId="81" applyFont="1" applyFill="1" applyBorder="1" applyAlignment="1">
      <alignment horizontal="center" vertical="center"/>
    </xf>
    <xf numFmtId="0" fontId="102" fillId="0" borderId="5" xfId="81" applyFont="1" applyFill="1" applyBorder="1" applyAlignment="1">
      <alignment vertical="center"/>
    </xf>
    <xf numFmtId="0" fontId="102" fillId="0" borderId="5" xfId="81" applyFont="1" applyFill="1" applyBorder="1" applyAlignment="1">
      <alignment vertical="center" wrapText="1"/>
    </xf>
    <xf numFmtId="0" fontId="101" fillId="0" borderId="5" xfId="81" applyFont="1" applyFill="1" applyBorder="1" applyAlignment="1">
      <alignment vertical="center"/>
    </xf>
    <xf numFmtId="0" fontId="101" fillId="0" borderId="5" xfId="81" applyFont="1" applyFill="1" applyBorder="1" applyAlignment="1">
      <alignment vertical="center" wrapText="1"/>
    </xf>
    <xf numFmtId="0" fontId="101" fillId="0" borderId="5" xfId="81" applyFont="1" applyFill="1" applyBorder="1" applyAlignment="1">
      <alignment horizontal="center" vertical="center" wrapText="1"/>
    </xf>
    <xf numFmtId="167" fontId="101" fillId="0" borderId="5" xfId="81" applyNumberFormat="1" applyFont="1" applyFill="1" applyBorder="1" applyAlignment="1">
      <alignment vertical="center"/>
    </xf>
    <xf numFmtId="164" fontId="101" fillId="0" borderId="5" xfId="81" applyNumberFormat="1" applyFont="1" applyFill="1" applyBorder="1" applyAlignment="1">
      <alignment vertical="center"/>
    </xf>
    <xf numFmtId="165" fontId="110" fillId="0" borderId="5" xfId="81" applyNumberFormat="1" applyFont="1" applyFill="1" applyBorder="1" applyAlignment="1">
      <alignment vertical="center"/>
    </xf>
    <xf numFmtId="164" fontId="101" fillId="0" borderId="5" xfId="81" applyNumberFormat="1" applyFont="1" applyFill="1" applyBorder="1" applyAlignment="1">
      <alignment horizontal="center" vertical="center" wrapText="1"/>
    </xf>
    <xf numFmtId="167" fontId="102" fillId="0" borderId="5" xfId="81" applyNumberFormat="1" applyFont="1" applyFill="1" applyBorder="1" applyAlignment="1">
      <alignment horizontal="center" vertical="center" wrapText="1"/>
    </xf>
    <xf numFmtId="165" fontId="111" fillId="0" borderId="5" xfId="81" applyNumberFormat="1" applyFont="1" applyFill="1" applyBorder="1" applyAlignment="1">
      <alignment vertical="center"/>
    </xf>
    <xf numFmtId="167" fontId="102" fillId="0" borderId="5" xfId="81" applyNumberFormat="1" applyFont="1" applyFill="1" applyBorder="1" applyAlignment="1">
      <alignment vertical="center"/>
    </xf>
    <xf numFmtId="164" fontId="102" fillId="0" borderId="5" xfId="81" applyNumberFormat="1" applyFont="1" applyFill="1" applyBorder="1" applyAlignment="1">
      <alignment vertical="center"/>
    </xf>
    <xf numFmtId="165" fontId="101" fillId="0" borderId="5" xfId="81" applyNumberFormat="1" applyFont="1" applyFill="1" applyBorder="1" applyAlignment="1">
      <alignment vertical="center"/>
    </xf>
    <xf numFmtId="165" fontId="102" fillId="0" borderId="5" xfId="81" applyNumberFormat="1" applyFont="1" applyFill="1" applyBorder="1" applyAlignment="1">
      <alignment vertical="center"/>
    </xf>
    <xf numFmtId="164" fontId="101" fillId="0" borderId="5" xfId="81" applyNumberFormat="1" applyFont="1" applyFill="1" applyBorder="1" applyAlignment="1">
      <alignment horizontal="center" vertical="center"/>
    </xf>
    <xf numFmtId="0" fontId="102" fillId="0" borderId="5" xfId="81" applyFont="1" applyFill="1" applyBorder="1" applyAlignment="1">
      <alignment horizontal="left" vertical="center"/>
    </xf>
    <xf numFmtId="164" fontId="102" fillId="0" borderId="5" xfId="81" applyNumberFormat="1" applyFont="1" applyFill="1" applyBorder="1" applyAlignment="1">
      <alignment horizontal="center" vertical="center"/>
    </xf>
    <xf numFmtId="0" fontId="101" fillId="0" borderId="5" xfId="81" applyFont="1" applyFill="1" applyBorder="1" applyAlignment="1">
      <alignment horizontal="left" vertical="center"/>
    </xf>
    <xf numFmtId="167" fontId="102" fillId="0" borderId="5" xfId="36" applyNumberFormat="1" applyFont="1" applyFill="1" applyBorder="1" applyAlignment="1">
      <alignment vertical="center" wrapText="1"/>
    </xf>
    <xf numFmtId="164" fontId="102" fillId="0" borderId="5" xfId="36" applyFont="1" applyFill="1" applyBorder="1" applyAlignment="1">
      <alignment vertical="center" wrapText="1"/>
    </xf>
    <xf numFmtId="167" fontId="101" fillId="0" borderId="5" xfId="36" applyNumberFormat="1" applyFont="1" applyFill="1" applyBorder="1" applyAlignment="1">
      <alignment vertical="center" wrapText="1"/>
    </xf>
    <xf numFmtId="164" fontId="101" fillId="0" borderId="5" xfId="36" applyFont="1" applyFill="1" applyBorder="1" applyAlignment="1">
      <alignment vertical="center" wrapText="1"/>
    </xf>
    <xf numFmtId="21" fontId="102" fillId="0" borderId="5" xfId="81" quotePrefix="1" applyNumberFormat="1" applyFont="1" applyFill="1" applyBorder="1" applyAlignment="1">
      <alignment horizontal="center" vertical="center"/>
    </xf>
    <xf numFmtId="167" fontId="39" fillId="0" borderId="5" xfId="81" applyNumberFormat="1" applyFont="1" applyFill="1" applyBorder="1" applyAlignment="1">
      <alignment vertical="center"/>
    </xf>
    <xf numFmtId="0" fontId="101" fillId="0" borderId="5" xfId="81" applyFont="1" applyFill="1" applyBorder="1" applyAlignment="1">
      <alignment horizontal="left" vertical="center" wrapText="1"/>
    </xf>
    <xf numFmtId="164" fontId="41" fillId="0" borderId="5" xfId="81" applyNumberFormat="1" applyFont="1" applyFill="1" applyBorder="1" applyAlignment="1">
      <alignment vertical="center"/>
    </xf>
    <xf numFmtId="164" fontId="114" fillId="0" borderId="5" xfId="81" applyNumberFormat="1" applyFont="1" applyFill="1" applyBorder="1" applyAlignment="1">
      <alignment vertical="center"/>
    </xf>
    <xf numFmtId="167" fontId="41" fillId="0" borderId="5" xfId="81" applyNumberFormat="1" applyFont="1" applyFill="1" applyBorder="1" applyAlignment="1">
      <alignment horizontal="center" vertical="center" wrapText="1"/>
    </xf>
    <xf numFmtId="167" fontId="41" fillId="0" borderId="5" xfId="81" applyNumberFormat="1" applyFont="1" applyFill="1" applyBorder="1" applyAlignment="1">
      <alignment vertical="center"/>
    </xf>
    <xf numFmtId="0" fontId="39" fillId="0" borderId="5" xfId="81" applyFont="1" applyFill="1" applyBorder="1" applyAlignment="1">
      <alignment vertical="center"/>
    </xf>
    <xf numFmtId="164" fontId="36" fillId="0" borderId="5" xfId="81" applyNumberFormat="1" applyFont="1" applyFill="1" applyBorder="1" applyAlignment="1">
      <alignment horizontal="center" vertical="center" wrapText="1"/>
    </xf>
    <xf numFmtId="164" fontId="101" fillId="0" borderId="5" xfId="36" applyFont="1" applyFill="1" applyBorder="1" applyAlignment="1">
      <alignment vertical="center"/>
    </xf>
    <xf numFmtId="164" fontId="102" fillId="0" borderId="5" xfId="36" applyFont="1" applyFill="1" applyBorder="1" applyAlignment="1">
      <alignment vertical="center"/>
    </xf>
    <xf numFmtId="164" fontId="39" fillId="0" borderId="5" xfId="81" applyNumberFormat="1" applyFont="1" applyFill="1" applyBorder="1" applyAlignment="1">
      <alignment vertical="center"/>
    </xf>
    <xf numFmtId="21" fontId="101" fillId="0" borderId="5" xfId="81" quotePrefix="1" applyNumberFormat="1" applyFont="1" applyFill="1" applyBorder="1" applyAlignment="1">
      <alignment horizontal="center" vertical="center"/>
    </xf>
    <xf numFmtId="167" fontId="38" fillId="0" borderId="5" xfId="81" applyNumberFormat="1" applyFont="1" applyFill="1" applyBorder="1" applyAlignment="1">
      <alignment vertical="center" wrapText="1"/>
    </xf>
    <xf numFmtId="164" fontId="38" fillId="0" borderId="5" xfId="81" applyNumberFormat="1" applyFont="1" applyFill="1" applyBorder="1" applyAlignment="1">
      <alignment vertical="center" wrapText="1"/>
    </xf>
    <xf numFmtId="0" fontId="115" fillId="0" borderId="5" xfId="81" applyFont="1" applyFill="1" applyBorder="1" applyAlignment="1">
      <alignment vertical="center"/>
    </xf>
    <xf numFmtId="164" fontId="36" fillId="0" borderId="5" xfId="36" applyFont="1" applyFill="1" applyBorder="1" applyAlignment="1">
      <alignment horizontal="center" vertical="center" wrapText="1"/>
    </xf>
    <xf numFmtId="164" fontId="38" fillId="0" borderId="5" xfId="36" applyFont="1" applyFill="1" applyBorder="1" applyAlignment="1">
      <alignment vertical="center" wrapText="1"/>
    </xf>
    <xf numFmtId="164" fontId="114" fillId="0" borderId="5" xfId="36" applyFont="1" applyFill="1" applyBorder="1" applyAlignment="1">
      <alignment vertical="center" wrapText="1"/>
    </xf>
    <xf numFmtId="0" fontId="101" fillId="0" borderId="55" xfId="81" applyFont="1" applyFill="1" applyBorder="1" applyAlignment="1">
      <alignment horizontal="center" vertical="center"/>
    </xf>
    <xf numFmtId="0" fontId="101" fillId="0" borderId="50" xfId="81" applyFont="1" applyFill="1" applyBorder="1" applyAlignment="1">
      <alignment horizontal="center" vertical="center"/>
    </xf>
    <xf numFmtId="0" fontId="102" fillId="0" borderId="15" xfId="81" applyFont="1" applyFill="1" applyBorder="1" applyAlignment="1">
      <alignment vertical="center"/>
    </xf>
    <xf numFmtId="0" fontId="101" fillId="0" borderId="16" xfId="81" applyFont="1" applyFill="1" applyBorder="1" applyAlignment="1">
      <alignment horizontal="center" vertical="center"/>
    </xf>
    <xf numFmtId="0" fontId="102" fillId="0" borderId="50" xfId="81" applyFont="1" applyFill="1" applyBorder="1" applyAlignment="1">
      <alignment horizontal="center" vertical="center"/>
    </xf>
    <xf numFmtId="0" fontId="102" fillId="0" borderId="50" xfId="81" applyFont="1" applyFill="1" applyBorder="1" applyAlignment="1">
      <alignment vertical="center" wrapText="1"/>
    </xf>
    <xf numFmtId="0" fontId="101" fillId="0" borderId="6" xfId="81" applyFont="1" applyFill="1" applyBorder="1" applyAlignment="1">
      <alignment vertical="center"/>
    </xf>
    <xf numFmtId="0" fontId="101" fillId="0" borderId="56" xfId="81" applyFont="1" applyFill="1" applyBorder="1" applyAlignment="1">
      <alignment horizontal="center" vertical="center"/>
    </xf>
    <xf numFmtId="0" fontId="102" fillId="0" borderId="55" xfId="81" applyFont="1" applyFill="1" applyBorder="1" applyAlignment="1">
      <alignment vertical="center"/>
    </xf>
    <xf numFmtId="0" fontId="102" fillId="0" borderId="15" xfId="81" applyFont="1" applyFill="1" applyBorder="1" applyAlignment="1">
      <alignment horizontal="left" vertical="center"/>
    </xf>
    <xf numFmtId="0" fontId="101" fillId="0" borderId="6" xfId="81" applyFont="1" applyFill="1" applyBorder="1" applyAlignment="1">
      <alignment horizontal="left" vertical="center"/>
    </xf>
    <xf numFmtId="0" fontId="101" fillId="0" borderId="16" xfId="81" applyFont="1" applyFill="1" applyBorder="1" applyAlignment="1">
      <alignment horizontal="left" vertical="center"/>
    </xf>
    <xf numFmtId="0" fontId="101" fillId="0" borderId="50" xfId="81" applyFont="1" applyFill="1" applyBorder="1" applyAlignment="1">
      <alignment vertical="center" wrapText="1"/>
    </xf>
    <xf numFmtId="0" fontId="101" fillId="0" borderId="56" xfId="81" applyFont="1" applyFill="1" applyBorder="1" applyAlignment="1">
      <alignment vertical="center"/>
    </xf>
    <xf numFmtId="0" fontId="101" fillId="0" borderId="55" xfId="81" applyFont="1" applyFill="1" applyBorder="1" applyAlignment="1">
      <alignment vertical="center"/>
    </xf>
    <xf numFmtId="0" fontId="102" fillId="0" borderId="50" xfId="81" applyFont="1" applyFill="1" applyBorder="1" applyAlignment="1">
      <alignment horizontal="right" vertical="center" wrapText="1"/>
    </xf>
    <xf numFmtId="0" fontId="101" fillId="0" borderId="56" xfId="81" applyFont="1" applyFill="1" applyBorder="1" applyAlignment="1">
      <alignment horizontal="left" vertical="center"/>
    </xf>
    <xf numFmtId="0" fontId="101" fillId="0" borderId="55" xfId="81" applyFont="1" applyFill="1" applyBorder="1" applyAlignment="1">
      <alignment horizontal="left" vertical="center"/>
    </xf>
    <xf numFmtId="0" fontId="38" fillId="0" borderId="50" xfId="81" applyFont="1" applyFill="1" applyBorder="1" applyAlignment="1">
      <alignment horizontal="center" vertical="center" wrapText="1"/>
    </xf>
    <xf numFmtId="0" fontId="101" fillId="0" borderId="16" xfId="81" applyFont="1" applyFill="1" applyBorder="1" applyAlignment="1">
      <alignment vertical="center"/>
    </xf>
    <xf numFmtId="0" fontId="101" fillId="0" borderId="57" xfId="81" applyFont="1" applyFill="1" applyBorder="1" applyAlignment="1">
      <alignment horizontal="center" vertical="center"/>
    </xf>
    <xf numFmtId="0" fontId="102" fillId="0" borderId="0" xfId="80" applyFont="1" applyAlignment="1">
      <alignment horizontal="center"/>
    </xf>
    <xf numFmtId="165" fontId="102" fillId="0" borderId="0" xfId="57" applyNumberFormat="1" applyFont="1" applyAlignment="1">
      <alignment horizontal="center"/>
    </xf>
    <xf numFmtId="4" fontId="102" fillId="0" borderId="0" xfId="80" applyNumberFormat="1" applyFont="1" applyAlignment="1">
      <alignment horizontal="center"/>
    </xf>
    <xf numFmtId="0" fontId="63" fillId="0" borderId="0" xfId="80" applyFont="1"/>
    <xf numFmtId="167" fontId="96" fillId="13" borderId="0" xfId="29" applyNumberFormat="1" applyFont="1" applyFill="1"/>
    <xf numFmtId="167" fontId="96" fillId="13" borderId="7" xfId="29" applyNumberFormat="1" applyFont="1" applyFill="1" applyBorder="1"/>
    <xf numFmtId="167" fontId="96" fillId="0" borderId="0" xfId="0" applyNumberFormat="1" applyFont="1" applyBorder="1"/>
    <xf numFmtId="167" fontId="96" fillId="2" borderId="7" xfId="29" applyNumberFormat="1" applyFont="1" applyFill="1" applyBorder="1"/>
    <xf numFmtId="167" fontId="96" fillId="13" borderId="0" xfId="0" applyNumberFormat="1" applyFont="1" applyFill="1" applyBorder="1"/>
    <xf numFmtId="164" fontId="95" fillId="0" borderId="7" xfId="29" applyFont="1" applyFill="1" applyBorder="1"/>
    <xf numFmtId="0" fontId="94" fillId="0" borderId="0" xfId="83" applyFont="1"/>
    <xf numFmtId="167" fontId="97" fillId="0" borderId="0" xfId="0" applyNumberFormat="1" applyFont="1" applyBorder="1"/>
    <xf numFmtId="167" fontId="66" fillId="13" borderId="0" xfId="0" applyNumberFormat="1" applyFont="1" applyFill="1" applyBorder="1"/>
    <xf numFmtId="167" fontId="96" fillId="2" borderId="0" xfId="0" applyNumberFormat="1" applyFont="1" applyFill="1" applyBorder="1"/>
    <xf numFmtId="167" fontId="66" fillId="2" borderId="0" xfId="0" applyNumberFormat="1" applyFont="1" applyFill="1" applyBorder="1"/>
    <xf numFmtId="167" fontId="96" fillId="0" borderId="0" xfId="29" applyNumberFormat="1" applyFont="1" applyBorder="1"/>
    <xf numFmtId="167" fontId="66" fillId="0" borderId="0" xfId="0" applyNumberFormat="1" applyFont="1" applyBorder="1"/>
    <xf numFmtId="167" fontId="66" fillId="0" borderId="0" xfId="0" applyNumberFormat="1" applyFont="1" applyFill="1" applyBorder="1"/>
    <xf numFmtId="167" fontId="80" fillId="0" borderId="0" xfId="0" applyNumberFormat="1" applyFont="1" applyFill="1" applyBorder="1"/>
    <xf numFmtId="167" fontId="80" fillId="13" borderId="0" xfId="0" applyNumberFormat="1" applyFont="1" applyFill="1" applyBorder="1"/>
    <xf numFmtId="164" fontId="38" fillId="0" borderId="0" xfId="29" applyFont="1"/>
    <xf numFmtId="167" fontId="80" fillId="0" borderId="17" xfId="0" applyNumberFormat="1" applyFont="1" applyFill="1" applyBorder="1"/>
    <xf numFmtId="167" fontId="95" fillId="8" borderId="7" xfId="29" applyNumberFormat="1" applyFont="1" applyFill="1" applyBorder="1" applyAlignment="1">
      <alignment horizontal="left" wrapText="1"/>
    </xf>
    <xf numFmtId="167" fontId="95" fillId="0" borderId="7" xfId="29" applyNumberFormat="1" applyFont="1" applyFill="1" applyBorder="1" applyAlignment="1">
      <alignment horizontal="left" wrapText="1"/>
    </xf>
    <xf numFmtId="0" fontId="143" fillId="0" borderId="0" xfId="89"/>
    <xf numFmtId="0" fontId="116" fillId="0" borderId="0" xfId="89" applyFont="1"/>
    <xf numFmtId="0" fontId="117" fillId="0" borderId="58" xfId="89" applyFont="1" applyBorder="1" applyAlignment="1">
      <alignment horizontal="center" vertical="center"/>
    </xf>
    <xf numFmtId="0" fontId="117" fillId="0" borderId="1" xfId="89" applyFont="1" applyBorder="1" applyAlignment="1">
      <alignment horizontal="center" vertical="center"/>
    </xf>
    <xf numFmtId="0" fontId="117" fillId="0" borderId="59" xfId="89" applyFont="1" applyBorder="1" applyAlignment="1">
      <alignment horizontal="center" vertical="center"/>
    </xf>
    <xf numFmtId="0" fontId="118" fillId="10" borderId="0" xfId="89" applyFont="1" applyFill="1" applyAlignment="1">
      <alignment horizontal="center" vertical="center"/>
    </xf>
    <xf numFmtId="0" fontId="118" fillId="4" borderId="0" xfId="89" applyFont="1" applyFill="1" applyAlignment="1">
      <alignment horizontal="center" vertical="center"/>
    </xf>
    <xf numFmtId="0" fontId="119" fillId="0" borderId="0" xfId="89" applyFont="1" applyAlignment="1">
      <alignment horizontal="center" vertical="center"/>
    </xf>
    <xf numFmtId="0" fontId="116" fillId="0" borderId="20" xfId="89" applyFont="1" applyBorder="1" applyAlignment="1">
      <alignment vertical="center"/>
    </xf>
    <xf numFmtId="0" fontId="116" fillId="0" borderId="8" xfId="89" applyFont="1" applyBorder="1" applyAlignment="1">
      <alignment vertical="center" wrapText="1"/>
    </xf>
    <xf numFmtId="0" fontId="116" fillId="0" borderId="8" xfId="89" applyFont="1" applyBorder="1" applyAlignment="1">
      <alignment vertical="center"/>
    </xf>
    <xf numFmtId="164" fontId="116" fillId="0" borderId="8" xfId="50" applyFont="1" applyBorder="1" applyAlignment="1">
      <alignment vertical="center"/>
    </xf>
    <xf numFmtId="0" fontId="116" fillId="0" borderId="27" xfId="89" applyFont="1" applyBorder="1" applyAlignment="1">
      <alignment vertical="center"/>
    </xf>
    <xf numFmtId="0" fontId="143" fillId="10" borderId="0" xfId="89" applyFill="1" applyAlignment="1">
      <alignment vertical="center"/>
    </xf>
    <xf numFmtId="0" fontId="64" fillId="4" borderId="0" xfId="89" applyFont="1" applyFill="1" applyAlignment="1">
      <alignment vertical="center"/>
    </xf>
    <xf numFmtId="0" fontId="143" fillId="0" borderId="0" xfId="89" applyAlignment="1">
      <alignment vertical="center"/>
    </xf>
    <xf numFmtId="0" fontId="116" fillId="0" borderId="24" xfId="89" applyFont="1" applyBorder="1"/>
    <xf numFmtId="0" fontId="116" fillId="0" borderId="9" xfId="89" applyFont="1" applyBorder="1"/>
    <xf numFmtId="164" fontId="116" fillId="0" borderId="9" xfId="50" applyFont="1" applyBorder="1"/>
    <xf numFmtId="0" fontId="116" fillId="0" borderId="37" xfId="89" applyFont="1" applyBorder="1"/>
    <xf numFmtId="0" fontId="64" fillId="4" borderId="0" xfId="89" applyFont="1" applyFill="1"/>
    <xf numFmtId="0" fontId="116" fillId="0" borderId="28" xfId="89" applyFont="1" applyBorder="1"/>
    <xf numFmtId="0" fontId="143" fillId="10" borderId="0" xfId="89" applyFill="1"/>
    <xf numFmtId="0" fontId="116" fillId="0" borderId="30" xfId="89" applyFont="1" applyBorder="1"/>
    <xf numFmtId="0" fontId="116" fillId="0" borderId="32" xfId="89" applyFont="1" applyBorder="1"/>
    <xf numFmtId="164" fontId="117" fillId="0" borderId="32" xfId="50" applyFont="1" applyBorder="1"/>
    <xf numFmtId="0" fontId="116" fillId="0" borderId="33" xfId="89" applyFont="1" applyBorder="1"/>
    <xf numFmtId="164" fontId="119" fillId="10" borderId="0" xfId="89" applyNumberFormat="1" applyFont="1" applyFill="1"/>
    <xf numFmtId="164" fontId="119" fillId="4" borderId="0" xfId="89" applyNumberFormat="1" applyFont="1" applyFill="1"/>
    <xf numFmtId="0" fontId="56" fillId="0" borderId="0" xfId="75" applyFont="1" applyFill="1"/>
    <xf numFmtId="0" fontId="56" fillId="0" borderId="0" xfId="75" applyFont="1" applyFill="1" applyAlignment="1">
      <alignment horizontal="left" indent="3"/>
    </xf>
    <xf numFmtId="0" fontId="56" fillId="0" borderId="0" xfId="75" applyFont="1" applyFill="1" applyAlignment="1">
      <alignment horizontal="left"/>
    </xf>
    <xf numFmtId="0" fontId="57" fillId="0" borderId="0" xfId="75" applyFont="1" applyFill="1" applyBorder="1" applyAlignment="1">
      <alignment horizontal="center" vertical="center" wrapText="1"/>
    </xf>
    <xf numFmtId="0" fontId="57" fillId="0" borderId="5" xfId="75" applyFont="1" applyFill="1" applyBorder="1" applyAlignment="1">
      <alignment horizontal="distributed" vertical="center" wrapText="1"/>
    </xf>
    <xf numFmtId="0" fontId="57" fillId="0" borderId="0" xfId="75" applyFont="1" applyFill="1"/>
    <xf numFmtId="164" fontId="56" fillId="0" borderId="5" xfId="75" applyNumberFormat="1" applyFont="1" applyFill="1" applyBorder="1"/>
    <xf numFmtId="0" fontId="57" fillId="0" borderId="0" xfId="75" applyFont="1" applyFill="1" applyBorder="1"/>
    <xf numFmtId="0" fontId="56" fillId="0" borderId="0" xfId="75" applyFont="1" applyFill="1" applyBorder="1"/>
    <xf numFmtId="0" fontId="116" fillId="2" borderId="0" xfId="0" applyFont="1" applyFill="1" applyBorder="1"/>
    <xf numFmtId="164" fontId="56" fillId="0" borderId="8" xfId="75" applyNumberFormat="1" applyFont="1" applyFill="1" applyBorder="1"/>
    <xf numFmtId="164" fontId="56" fillId="0" borderId="0" xfId="75" applyNumberFormat="1" applyFont="1" applyFill="1" applyBorder="1"/>
    <xf numFmtId="164" fontId="56" fillId="0" borderId="8" xfId="75" applyNumberFormat="1" applyFont="1" applyFill="1" applyBorder="1" applyAlignment="1">
      <alignment horizontal="left"/>
    </xf>
    <xf numFmtId="164" fontId="56" fillId="0" borderId="5" xfId="75" applyNumberFormat="1" applyFont="1" applyFill="1" applyBorder="1" applyAlignment="1">
      <alignment horizontal="left"/>
    </xf>
    <xf numFmtId="0" fontId="120" fillId="0" borderId="8" xfId="0" applyFont="1" applyFill="1" applyBorder="1" applyAlignment="1">
      <alignment vertical="center" wrapText="1"/>
    </xf>
    <xf numFmtId="3" fontId="120" fillId="0" borderId="8" xfId="0" applyNumberFormat="1" applyFont="1" applyFill="1" applyBorder="1" applyAlignment="1">
      <alignment vertical="center" wrapText="1"/>
    </xf>
    <xf numFmtId="3" fontId="56" fillId="2" borderId="8" xfId="0" applyNumberFormat="1" applyFont="1" applyFill="1" applyBorder="1" applyAlignment="1">
      <alignment horizontal="right"/>
    </xf>
    <xf numFmtId="3" fontId="56" fillId="0" borderId="8" xfId="75" applyNumberFormat="1" applyFont="1" applyFill="1" applyBorder="1" applyAlignment="1">
      <alignment horizontal="right" vertical="center" wrapText="1"/>
    </xf>
    <xf numFmtId="3" fontId="56" fillId="0" borderId="8" xfId="75" applyNumberFormat="1" applyFont="1" applyFill="1" applyBorder="1" applyAlignment="1">
      <alignment horizontal="right"/>
    </xf>
    <xf numFmtId="0" fontId="58" fillId="0" borderId="8" xfId="73" applyFont="1" applyFill="1" applyBorder="1" applyAlignment="1">
      <alignment horizontal="left"/>
    </xf>
    <xf numFmtId="0" fontId="56" fillId="0" borderId="5" xfId="75" applyFont="1" applyFill="1" applyBorder="1"/>
    <xf numFmtId="0" fontId="56" fillId="0" borderId="8" xfId="0" applyFont="1" applyFill="1" applyBorder="1" applyAlignment="1">
      <alignment horizontal="left"/>
    </xf>
    <xf numFmtId="0" fontId="56" fillId="0" borderId="8" xfId="0" applyFont="1" applyFill="1" applyBorder="1" applyAlignment="1">
      <alignment vertical="top"/>
    </xf>
    <xf numFmtId="164" fontId="56" fillId="0" borderId="8" xfId="0" applyNumberFormat="1" applyFont="1" applyFill="1" applyBorder="1" applyAlignment="1">
      <alignment vertical="top"/>
    </xf>
    <xf numFmtId="0" fontId="56" fillId="0" borderId="0" xfId="75" applyFont="1" applyFill="1" applyAlignment="1">
      <alignment horizontal="center"/>
    </xf>
    <xf numFmtId="0" fontId="59" fillId="0" borderId="0" xfId="75" applyFont="1" applyFill="1" applyAlignment="1">
      <alignment horizontal="center"/>
    </xf>
    <xf numFmtId="0" fontId="56" fillId="0" borderId="0" xfId="75" applyFont="1" applyFill="1" applyAlignment="1"/>
    <xf numFmtId="4" fontId="102" fillId="0" borderId="0" xfId="75" applyNumberFormat="1" applyFont="1" applyBorder="1" applyAlignment="1"/>
    <xf numFmtId="0" fontId="102" fillId="0" borderId="0" xfId="80" applyFont="1" applyAlignment="1"/>
    <xf numFmtId="0" fontId="102" fillId="0" borderId="0" xfId="80" applyFont="1" applyAlignment="1">
      <alignment horizontal="left"/>
    </xf>
    <xf numFmtId="165" fontId="38" fillId="0" borderId="0" xfId="57" applyNumberFormat="1" applyFont="1" applyAlignment="1">
      <alignment horizontal="left"/>
    </xf>
    <xf numFmtId="165" fontId="102" fillId="0" borderId="0" xfId="57" applyNumberFormat="1" applyFont="1" applyAlignment="1">
      <alignment horizontal="left"/>
    </xf>
    <xf numFmtId="4" fontId="102" fillId="0" borderId="0" xfId="80" applyNumberFormat="1" applyFont="1" applyAlignment="1">
      <alignment horizontal="left"/>
    </xf>
    <xf numFmtId="0" fontId="101" fillId="15" borderId="5" xfId="81" applyFont="1" applyFill="1" applyBorder="1" applyAlignment="1">
      <alignment horizontal="center"/>
    </xf>
    <xf numFmtId="0" fontId="101" fillId="15" borderId="5" xfId="81" applyFont="1" applyFill="1" applyBorder="1" applyAlignment="1">
      <alignment vertical="top" wrapText="1"/>
    </xf>
    <xf numFmtId="0" fontId="80" fillId="15" borderId="0" xfId="81" applyFont="1" applyFill="1"/>
    <xf numFmtId="167" fontId="95" fillId="16" borderId="7" xfId="29" applyNumberFormat="1" applyFont="1" applyFill="1" applyBorder="1"/>
    <xf numFmtId="167" fontId="96" fillId="16" borderId="7" xfId="29" applyNumberFormat="1" applyFont="1" applyFill="1" applyBorder="1"/>
    <xf numFmtId="167" fontId="66" fillId="14" borderId="18" xfId="0" applyNumberFormat="1" applyFont="1" applyFill="1" applyBorder="1" applyAlignment="1">
      <alignment horizontal="center"/>
    </xf>
    <xf numFmtId="167" fontId="8" fillId="14" borderId="7" xfId="0" applyNumberFormat="1" applyFont="1" applyFill="1" applyBorder="1" applyAlignment="1">
      <alignment horizontal="center" vertical="center" wrapText="1"/>
    </xf>
    <xf numFmtId="164" fontId="62" fillId="0" borderId="0" xfId="36" applyFont="1"/>
    <xf numFmtId="0" fontId="129" fillId="0" borderId="60" xfId="68" applyFont="1" applyBorder="1" applyAlignment="1">
      <alignment horizontal="center" wrapText="1"/>
    </xf>
    <xf numFmtId="164" fontId="129" fillId="0" borderId="60" xfId="36" applyFont="1" applyBorder="1" applyAlignment="1">
      <alignment horizontal="center" wrapText="1"/>
    </xf>
    <xf numFmtId="0" fontId="129" fillId="0" borderId="60" xfId="68" applyFont="1" applyBorder="1" applyAlignment="1">
      <alignment wrapText="1"/>
    </xf>
    <xf numFmtId="164" fontId="129" fillId="0" borderId="60" xfId="36" applyFont="1" applyBorder="1" applyAlignment="1">
      <alignment horizontal="right" wrapText="1"/>
    </xf>
    <xf numFmtId="0" fontId="128" fillId="0" borderId="60" xfId="68" applyFont="1" applyBorder="1" applyAlignment="1">
      <alignment wrapText="1"/>
    </xf>
    <xf numFmtId="164" fontId="128" fillId="0" borderId="60" xfId="36" applyFont="1" applyBorder="1" applyAlignment="1">
      <alignment horizontal="right" wrapText="1"/>
    </xf>
    <xf numFmtId="0" fontId="129" fillId="0" borderId="60" xfId="68" applyFont="1" applyBorder="1" applyAlignment="1">
      <alignment horizontal="right" wrapText="1"/>
    </xf>
    <xf numFmtId="0" fontId="143" fillId="0" borderId="0" xfId="68"/>
    <xf numFmtId="164" fontId="128" fillId="13" borderId="60" xfId="36" applyFont="1" applyFill="1" applyBorder="1" applyAlignment="1">
      <alignment horizontal="right" wrapText="1"/>
    </xf>
    <xf numFmtId="164" fontId="143" fillId="0" borderId="0" xfId="68" applyNumberFormat="1"/>
    <xf numFmtId="0" fontId="131" fillId="0" borderId="60" xfId="68" applyFont="1" applyBorder="1" applyAlignment="1">
      <alignment wrapText="1"/>
    </xf>
    <xf numFmtId="164" fontId="131" fillId="0" borderId="60" xfId="36" applyFont="1" applyBorder="1" applyAlignment="1">
      <alignment horizontal="right" wrapText="1"/>
    </xf>
    <xf numFmtId="164" fontId="132" fillId="0" borderId="0" xfId="36" applyFont="1"/>
    <xf numFmtId="0" fontId="132" fillId="0" borderId="0" xfId="68" applyFont="1"/>
    <xf numFmtId="164" fontId="128" fillId="17" borderId="60" xfId="36" applyFont="1" applyFill="1" applyBorder="1" applyAlignment="1">
      <alignment horizontal="right" wrapText="1"/>
    </xf>
    <xf numFmtId="164" fontId="133" fillId="0" borderId="7" xfId="36" applyFont="1" applyBorder="1"/>
    <xf numFmtId="164" fontId="132" fillId="0" borderId="0" xfId="68" applyNumberFormat="1" applyFont="1"/>
    <xf numFmtId="167" fontId="134" fillId="0" borderId="7" xfId="36" applyNumberFormat="1" applyFont="1" applyFill="1" applyBorder="1"/>
    <xf numFmtId="164" fontId="135" fillId="13" borderId="0" xfId="36" applyFont="1" applyFill="1"/>
    <xf numFmtId="0" fontId="136" fillId="0" borderId="0" xfId="68" applyFont="1"/>
    <xf numFmtId="164" fontId="136" fillId="0" borderId="0" xfId="68" applyNumberFormat="1" applyFont="1"/>
    <xf numFmtId="164" fontId="135" fillId="17" borderId="0" xfId="36" applyFont="1" applyFill="1"/>
    <xf numFmtId="164" fontId="136" fillId="13" borderId="0" xfId="68" applyNumberFormat="1" applyFont="1" applyFill="1"/>
    <xf numFmtId="164" fontId="135" fillId="4" borderId="0" xfId="36" applyFont="1" applyFill="1"/>
    <xf numFmtId="164" fontId="128" fillId="4" borderId="60" xfId="36" applyFont="1" applyFill="1" applyBorder="1" applyAlignment="1">
      <alignment horizontal="right" wrapText="1"/>
    </xf>
    <xf numFmtId="0" fontId="128" fillId="4" borderId="60" xfId="68" applyFont="1" applyFill="1" applyBorder="1" applyAlignment="1">
      <alignment wrapText="1"/>
    </xf>
    <xf numFmtId="0" fontId="131" fillId="4" borderId="60" xfId="68" applyFont="1" applyFill="1" applyBorder="1" applyAlignment="1">
      <alignment wrapText="1"/>
    </xf>
    <xf numFmtId="164" fontId="131" fillId="4" borderId="60" xfId="36" applyFont="1" applyFill="1" applyBorder="1" applyAlignment="1">
      <alignment horizontal="right" wrapText="1"/>
    </xf>
    <xf numFmtId="164" fontId="62" fillId="15" borderId="0" xfId="36" applyFont="1" applyFill="1"/>
    <xf numFmtId="0" fontId="129" fillId="0" borderId="0" xfId="68" applyFont="1" applyAlignment="1">
      <alignment horizontal="center" wrapText="1"/>
    </xf>
    <xf numFmtId="0" fontId="130" fillId="0" borderId="0" xfId="68" applyFont="1" applyAlignment="1">
      <alignment horizontal="center" wrapText="1"/>
    </xf>
    <xf numFmtId="0" fontId="128" fillId="0" borderId="0" xfId="68" applyFont="1" applyAlignment="1">
      <alignment wrapText="1"/>
    </xf>
    <xf numFmtId="164" fontId="129" fillId="0" borderId="0" xfId="36" applyFont="1" applyBorder="1" applyAlignment="1">
      <alignment horizontal="center" wrapText="1"/>
    </xf>
    <xf numFmtId="164" fontId="129" fillId="0" borderId="0" xfId="36" applyFont="1" applyBorder="1" applyAlignment="1">
      <alignment horizontal="right" wrapText="1"/>
    </xf>
    <xf numFmtId="164" fontId="128" fillId="0" borderId="0" xfId="36" applyFont="1" applyBorder="1" applyAlignment="1">
      <alignment horizontal="right" wrapText="1"/>
    </xf>
    <xf numFmtId="164" fontId="131" fillId="0" borderId="0" xfId="36" applyFont="1" applyBorder="1" applyAlignment="1">
      <alignment horizontal="right" wrapText="1"/>
    </xf>
    <xf numFmtId="164" fontId="62" fillId="0" borderId="0" xfId="36" applyFont="1" applyBorder="1" applyAlignment="1">
      <alignment horizontal="center" wrapText="1"/>
    </xf>
    <xf numFmtId="164" fontId="128" fillId="0" borderId="0" xfId="36" applyFont="1" applyAlignment="1">
      <alignment horizontal="center" wrapText="1"/>
    </xf>
    <xf numFmtId="164" fontId="129" fillId="0" borderId="0" xfId="36" applyFont="1" applyAlignment="1">
      <alignment horizontal="center" wrapText="1"/>
    </xf>
    <xf numFmtId="164" fontId="62" fillId="0" borderId="0" xfId="36" applyFont="1" applyAlignment="1">
      <alignment horizontal="center" wrapText="1"/>
    </xf>
    <xf numFmtId="167" fontId="96" fillId="15" borderId="7" xfId="29" applyNumberFormat="1" applyFont="1" applyFill="1" applyBorder="1"/>
    <xf numFmtId="167" fontId="96" fillId="11" borderId="7" xfId="29" applyNumberFormat="1" applyFont="1" applyFill="1" applyBorder="1"/>
    <xf numFmtId="167" fontId="96" fillId="10" borderId="7" xfId="29" applyNumberFormat="1" applyFont="1" applyFill="1" applyBorder="1"/>
    <xf numFmtId="167" fontId="80" fillId="10" borderId="7" xfId="29" applyNumberFormat="1" applyFont="1" applyFill="1" applyBorder="1"/>
    <xf numFmtId="167" fontId="66" fillId="13" borderId="7" xfId="29" applyNumberFormat="1" applyFont="1" applyFill="1" applyBorder="1"/>
    <xf numFmtId="164" fontId="96" fillId="14" borderId="7" xfId="29" applyFont="1" applyFill="1" applyBorder="1"/>
    <xf numFmtId="164" fontId="13" fillId="0" borderId="8" xfId="52" applyNumberFormat="1" applyFont="1" applyFill="1" applyBorder="1" applyAlignment="1">
      <alignment horizontal="right" vertical="center"/>
    </xf>
    <xf numFmtId="164" fontId="13" fillId="7" borderId="8" xfId="52" applyNumberFormat="1" applyFont="1" applyFill="1" applyBorder="1" applyAlignment="1">
      <alignment horizontal="right" vertical="center"/>
    </xf>
    <xf numFmtId="164" fontId="14" fillId="0" borderId="8" xfId="52" applyFont="1" applyFill="1" applyBorder="1" applyAlignment="1">
      <alignment horizontal="center" vertical="center"/>
    </xf>
    <xf numFmtId="164" fontId="15" fillId="0" borderId="8" xfId="52" applyFont="1" applyFill="1" applyBorder="1" applyAlignment="1">
      <alignment vertical="center"/>
    </xf>
    <xf numFmtId="164" fontId="16" fillId="0" borderId="8" xfId="52" applyFont="1" applyFill="1" applyBorder="1" applyAlignment="1">
      <alignment horizontal="right" vertical="center"/>
    </xf>
    <xf numFmtId="167" fontId="16" fillId="0" borderId="8" xfId="52" applyNumberFormat="1" applyFont="1" applyFill="1" applyBorder="1" applyAlignment="1">
      <alignment horizontal="right" vertical="center"/>
    </xf>
    <xf numFmtId="0" fontId="12" fillId="0" borderId="8" xfId="88" applyFont="1" applyFill="1" applyBorder="1" applyAlignment="1">
      <alignment horizontal="center" vertical="center"/>
    </xf>
    <xf numFmtId="164" fontId="12" fillId="0" borderId="8" xfId="52" applyFont="1" applyFill="1" applyBorder="1" applyAlignment="1">
      <alignment vertical="center"/>
    </xf>
    <xf numFmtId="164" fontId="13" fillId="0" borderId="8" xfId="52" applyFont="1" applyFill="1" applyBorder="1" applyAlignment="1">
      <alignment horizontal="right" vertical="center"/>
    </xf>
    <xf numFmtId="166" fontId="13" fillId="0" borderId="8" xfId="55" applyNumberFormat="1" applyFont="1" applyFill="1" applyBorder="1" applyAlignment="1">
      <alignment horizontal="right" vertical="center"/>
    </xf>
    <xf numFmtId="165" fontId="13" fillId="0" borderId="8" xfId="55" applyNumberFormat="1" applyFont="1" applyFill="1" applyBorder="1" applyAlignment="1">
      <alignment horizontal="right" vertical="center"/>
    </xf>
    <xf numFmtId="165" fontId="16" fillId="0" borderId="8" xfId="52" applyNumberFormat="1" applyFont="1" applyFill="1" applyBorder="1" applyAlignment="1">
      <alignment horizontal="right" vertical="center"/>
    </xf>
    <xf numFmtId="166" fontId="16" fillId="0" borderId="8" xfId="55" applyNumberFormat="1" applyFont="1" applyFill="1" applyBorder="1" applyAlignment="1">
      <alignment horizontal="right" vertical="center"/>
    </xf>
    <xf numFmtId="165" fontId="16" fillId="0" borderId="8" xfId="55" applyNumberFormat="1" applyFont="1" applyFill="1" applyBorder="1" applyAlignment="1">
      <alignment horizontal="right" vertical="center"/>
    </xf>
    <xf numFmtId="0" fontId="14" fillId="0" borderId="8" xfId="88" applyFont="1" applyFill="1" applyBorder="1" applyAlignment="1">
      <alignment horizontal="center" vertical="center"/>
    </xf>
    <xf numFmtId="0" fontId="12" fillId="0" borderId="8" xfId="88" applyFont="1" applyFill="1" applyBorder="1" applyAlignment="1">
      <alignment vertical="center"/>
    </xf>
    <xf numFmtId="0" fontId="12" fillId="0" borderId="8" xfId="88" applyFont="1" applyFill="1" applyBorder="1" applyAlignment="1">
      <alignment vertical="center" wrapText="1"/>
    </xf>
    <xf numFmtId="164" fontId="16" fillId="0" borderId="8" xfId="52" applyNumberFormat="1" applyFont="1" applyFill="1" applyBorder="1" applyAlignment="1">
      <alignment horizontal="right" vertical="center"/>
    </xf>
    <xf numFmtId="0" fontId="15" fillId="0" borderId="8" xfId="88" applyFont="1" applyFill="1" applyBorder="1" applyAlignment="1">
      <alignment horizontal="center" vertical="center"/>
    </xf>
    <xf numFmtId="0" fontId="77" fillId="4" borderId="5" xfId="88" applyFont="1" applyFill="1" applyBorder="1" applyAlignment="1">
      <alignment horizontal="center" vertical="center"/>
    </xf>
    <xf numFmtId="0" fontId="78" fillId="4" borderId="5" xfId="88" applyFont="1" applyFill="1" applyBorder="1" applyAlignment="1">
      <alignment horizontal="center" vertical="center"/>
    </xf>
    <xf numFmtId="166" fontId="15" fillId="4" borderId="5" xfId="55" applyNumberFormat="1" applyFont="1" applyFill="1" applyBorder="1" applyAlignment="1">
      <alignment vertical="center"/>
    </xf>
    <xf numFmtId="165" fontId="15" fillId="4" borderId="5" xfId="55" applyNumberFormat="1" applyFont="1" applyFill="1" applyBorder="1" applyAlignment="1">
      <alignment vertical="center"/>
    </xf>
    <xf numFmtId="0" fontId="77" fillId="4" borderId="0" xfId="88" applyFont="1" applyFill="1" applyBorder="1" applyAlignment="1">
      <alignment horizontal="center" vertical="center"/>
    </xf>
    <xf numFmtId="166" fontId="15" fillId="4" borderId="0" xfId="55" applyNumberFormat="1" applyFont="1" applyFill="1" applyBorder="1" applyAlignment="1">
      <alignment vertical="center"/>
    </xf>
    <xf numFmtId="165" fontId="15" fillId="4" borderId="0" xfId="55" applyNumberFormat="1" applyFont="1" applyFill="1" applyBorder="1" applyAlignment="1">
      <alignment vertical="center"/>
    </xf>
    <xf numFmtId="164" fontId="80" fillId="0" borderId="0" xfId="88" applyNumberFormat="1" applyFont="1" applyAlignment="1">
      <alignment vertical="center"/>
    </xf>
    <xf numFmtId="0" fontId="80" fillId="0" borderId="0" xfId="88" applyFont="1" applyAlignment="1">
      <alignment horizontal="center" vertical="center"/>
    </xf>
    <xf numFmtId="166" fontId="80" fillId="0" borderId="0" xfId="88" applyNumberFormat="1" applyFont="1" applyAlignment="1">
      <alignment vertical="center"/>
    </xf>
    <xf numFmtId="165" fontId="81" fillId="0" borderId="0" xfId="88" applyNumberFormat="1" applyFont="1" applyAlignment="1">
      <alignment horizontal="center" vertical="center"/>
    </xf>
    <xf numFmtId="0" fontId="82" fillId="0" borderId="0" xfId="88" applyFont="1" applyAlignment="1">
      <alignment horizontal="center" vertical="center"/>
    </xf>
    <xf numFmtId="0" fontId="83" fillId="0" borderId="0" xfId="88" applyFont="1" applyAlignment="1">
      <alignment horizontal="center" vertical="center"/>
    </xf>
    <xf numFmtId="164" fontId="75" fillId="0" borderId="0" xfId="88" applyNumberFormat="1" applyFont="1" applyAlignment="1">
      <alignment vertical="center"/>
    </xf>
    <xf numFmtId="0" fontId="76" fillId="4" borderId="11" xfId="88" applyFont="1" applyFill="1" applyBorder="1" applyAlignment="1">
      <alignment horizontal="center" vertical="center" wrapText="1"/>
    </xf>
    <xf numFmtId="0" fontId="76" fillId="4" borderId="12" xfId="88" applyFont="1" applyFill="1" applyBorder="1" applyAlignment="1">
      <alignment horizontal="center" vertical="center" wrapText="1"/>
    </xf>
    <xf numFmtId="0" fontId="76" fillId="4" borderId="17" xfId="88" applyFont="1" applyFill="1" applyBorder="1" applyAlignment="1">
      <alignment horizontal="center" vertical="center" wrapText="1"/>
    </xf>
    <xf numFmtId="0" fontId="76" fillId="4" borderId="6" xfId="88" applyFont="1" applyFill="1" applyBorder="1" applyAlignment="1">
      <alignment horizontal="center" vertical="center" wrapText="1"/>
    </xf>
    <xf numFmtId="0" fontId="76" fillId="4" borderId="13" xfId="88" applyFont="1" applyFill="1" applyBorder="1" applyAlignment="1">
      <alignment horizontal="center" vertical="center" wrapText="1"/>
    </xf>
    <xf numFmtId="0" fontId="76" fillId="4" borderId="14" xfId="88" applyFont="1" applyFill="1" applyBorder="1" applyAlignment="1">
      <alignment horizontal="center" vertical="center" wrapText="1"/>
    </xf>
    <xf numFmtId="0" fontId="76" fillId="4" borderId="15" xfId="88" applyFont="1" applyFill="1" applyBorder="1" applyAlignment="1">
      <alignment horizontal="center" vertical="center" wrapText="1"/>
    </xf>
    <xf numFmtId="0" fontId="76" fillId="4" borderId="5" xfId="88" applyNumberFormat="1" applyFont="1" applyFill="1" applyBorder="1" applyAlignment="1">
      <alignment horizontal="center" vertical="center"/>
    </xf>
    <xf numFmtId="0" fontId="84" fillId="4" borderId="5" xfId="88" applyNumberFormat="1" applyFont="1" applyFill="1" applyBorder="1" applyAlignment="1">
      <alignment horizontal="center" vertical="center"/>
    </xf>
    <xf numFmtId="0" fontId="85" fillId="4" borderId="11" xfId="88" applyNumberFormat="1" applyFont="1" applyFill="1" applyBorder="1" applyAlignment="1">
      <alignment horizontal="center" vertical="center"/>
    </xf>
    <xf numFmtId="164" fontId="13" fillId="7" borderId="8" xfId="52" applyFont="1" applyFill="1" applyBorder="1" applyAlignment="1">
      <alignment horizontal="right" vertical="center"/>
    </xf>
    <xf numFmtId="166" fontId="13" fillId="7" borderId="8" xfId="55" applyNumberFormat="1" applyFont="1" applyFill="1" applyBorder="1" applyAlignment="1">
      <alignment horizontal="right" vertical="center"/>
    </xf>
    <xf numFmtId="165" fontId="13" fillId="7" borderId="8" xfId="55" applyNumberFormat="1" applyFont="1" applyFill="1" applyBorder="1" applyAlignment="1">
      <alignment horizontal="right" vertical="center"/>
    </xf>
    <xf numFmtId="165" fontId="13" fillId="7" borderId="8" xfId="52" applyNumberFormat="1" applyFont="1" applyFill="1" applyBorder="1" applyAlignment="1">
      <alignment horizontal="right" vertical="center"/>
    </xf>
    <xf numFmtId="0" fontId="77" fillId="0" borderId="0" xfId="88" applyFont="1" applyFill="1" applyBorder="1" applyAlignment="1">
      <alignment horizontal="center" vertical="center"/>
    </xf>
    <xf numFmtId="0" fontId="78" fillId="0" borderId="0" xfId="88" applyFont="1" applyFill="1" applyBorder="1" applyAlignment="1">
      <alignment horizontal="center" vertical="center"/>
    </xf>
    <xf numFmtId="166" fontId="15" fillId="0" borderId="0" xfId="55" applyNumberFormat="1" applyFont="1" applyFill="1" applyBorder="1" applyAlignment="1">
      <alignment vertical="center"/>
    </xf>
    <xf numFmtId="165" fontId="15" fillId="0" borderId="0" xfId="55" applyNumberFormat="1" applyFont="1" applyFill="1" applyBorder="1" applyAlignment="1">
      <alignment vertical="center"/>
    </xf>
    <xf numFmtId="165" fontId="92" fillId="0" borderId="0" xfId="55" applyNumberFormat="1" applyFont="1" applyFill="1" applyBorder="1" applyAlignment="1">
      <alignment vertical="center"/>
    </xf>
    <xf numFmtId="164" fontId="13" fillId="7" borderId="8" xfId="52" applyFont="1" applyFill="1" applyBorder="1" applyAlignment="1">
      <alignment vertical="center"/>
    </xf>
    <xf numFmtId="165" fontId="13" fillId="0" borderId="8" xfId="52" applyNumberFormat="1" applyFont="1" applyFill="1" applyBorder="1" applyAlignment="1">
      <alignment horizontal="right" vertical="center"/>
    </xf>
    <xf numFmtId="0" fontId="57" fillId="0" borderId="26" xfId="75" applyFont="1" applyFill="1" applyBorder="1"/>
    <xf numFmtId="0" fontId="56" fillId="0" borderId="26" xfId="75" applyFont="1" applyFill="1" applyBorder="1"/>
    <xf numFmtId="0" fontId="56" fillId="2" borderId="8" xfId="0" applyFont="1" applyFill="1" applyBorder="1"/>
    <xf numFmtId="0" fontId="56" fillId="0" borderId="8" xfId="0" applyFont="1" applyFill="1" applyBorder="1" applyAlignment="1">
      <alignment horizontal="left" vertical="center" wrapText="1"/>
    </xf>
    <xf numFmtId="165" fontId="56" fillId="0" borderId="8" xfId="0" applyNumberFormat="1" applyFont="1" applyFill="1" applyBorder="1" applyAlignment="1">
      <alignment horizontal="left" vertical="center" wrapText="1"/>
    </xf>
    <xf numFmtId="0" fontId="56" fillId="0" borderId="8" xfId="0" applyFont="1" applyBorder="1" applyAlignment="1">
      <alignment vertical="top"/>
    </xf>
    <xf numFmtId="0" fontId="56" fillId="0" borderId="8" xfId="0" applyFont="1" applyBorder="1" applyAlignment="1">
      <alignment horizontal="left" vertical="top"/>
    </xf>
    <xf numFmtId="164" fontId="56" fillId="0" borderId="26" xfId="75" applyNumberFormat="1" applyFont="1" applyFill="1" applyBorder="1"/>
    <xf numFmtId="49" fontId="58" fillId="0" borderId="8" xfId="76" applyNumberFormat="1" applyFont="1" applyFill="1" applyBorder="1" applyAlignment="1">
      <alignment horizontal="left" indent="1"/>
    </xf>
    <xf numFmtId="49" fontId="58" fillId="0" borderId="8" xfId="76" applyNumberFormat="1" applyFont="1" applyBorder="1" applyAlignment="1">
      <alignment horizontal="left" indent="1"/>
    </xf>
    <xf numFmtId="0" fontId="58" fillId="0" borderId="8" xfId="86" applyFont="1" applyBorder="1" applyAlignment="1">
      <alignment horizontal="left" wrapText="1" indent="1"/>
    </xf>
    <xf numFmtId="0" fontId="58" fillId="2" borderId="8" xfId="86" applyFont="1" applyFill="1" applyBorder="1" applyAlignment="1">
      <alignment horizontal="left" wrapText="1" indent="1"/>
    </xf>
    <xf numFmtId="0" fontId="57" fillId="0" borderId="26" xfId="75" applyFont="1" applyFill="1" applyBorder="1" applyAlignment="1">
      <alignment horizontal="center" vertical="center" wrapText="1"/>
    </xf>
    <xf numFmtId="0" fontId="58" fillId="2" borderId="8" xfId="0" applyFont="1" applyFill="1" applyBorder="1" applyAlignment="1">
      <alignment wrapText="1"/>
    </xf>
    <xf numFmtId="0" fontId="56" fillId="0" borderId="8" xfId="0" applyFont="1" applyBorder="1" applyAlignment="1">
      <alignment horizontal="left"/>
    </xf>
    <xf numFmtId="41" fontId="56" fillId="0" borderId="8" xfId="75" applyNumberFormat="1" applyFont="1" applyFill="1" applyBorder="1"/>
    <xf numFmtId="49" fontId="58" fillId="0" borderId="8" xfId="76" applyNumberFormat="1" applyFont="1" applyFill="1" applyBorder="1" applyAlignment="1"/>
    <xf numFmtId="0" fontId="56" fillId="0" borderId="33" xfId="75" applyFont="1" applyFill="1" applyBorder="1"/>
    <xf numFmtId="0" fontId="57" fillId="0" borderId="42" xfId="75" applyFont="1" applyFill="1" applyBorder="1"/>
    <xf numFmtId="0" fontId="58" fillId="0" borderId="8" xfId="0" applyFont="1" applyBorder="1"/>
    <xf numFmtId="3" fontId="58" fillId="0" borderId="8" xfId="0" applyNumberFormat="1" applyFont="1" applyBorder="1" applyAlignment="1">
      <alignment horizontal="right"/>
    </xf>
    <xf numFmtId="164" fontId="58" fillId="0" borderId="8" xfId="36" applyFont="1" applyBorder="1"/>
    <xf numFmtId="0" fontId="58" fillId="2" borderId="8" xfId="0" applyFont="1" applyFill="1" applyBorder="1" applyAlignment="1">
      <alignment horizontal="left"/>
    </xf>
    <xf numFmtId="3" fontId="58" fillId="2" borderId="8" xfId="0" applyNumberFormat="1" applyFont="1" applyFill="1" applyBorder="1" applyAlignment="1">
      <alignment horizontal="right" vertical="center"/>
    </xf>
    <xf numFmtId="0" fontId="58" fillId="2" borderId="26" xfId="0" applyFont="1" applyFill="1" applyBorder="1"/>
    <xf numFmtId="3" fontId="58" fillId="0" borderId="8" xfId="76" applyNumberFormat="1" applyFont="1" applyFill="1" applyBorder="1" applyAlignment="1">
      <alignment horizontal="right" vertical="center"/>
    </xf>
    <xf numFmtId="0" fontId="58" fillId="0" borderId="8" xfId="0" applyFont="1" applyBorder="1" applyAlignment="1">
      <alignment horizontal="right"/>
    </xf>
    <xf numFmtId="0" fontId="58" fillId="0" borderId="8" xfId="0" applyFont="1" applyFill="1" applyBorder="1" applyAlignment="1">
      <alignment horizontal="left"/>
    </xf>
    <xf numFmtId="0" fontId="58" fillId="0" borderId="8" xfId="0" applyFont="1" applyBorder="1" applyAlignment="1">
      <alignment horizontal="left"/>
    </xf>
    <xf numFmtId="164" fontId="58" fillId="0" borderId="8" xfId="55" applyNumberFormat="1" applyFont="1" applyBorder="1"/>
    <xf numFmtId="0" fontId="58" fillId="0" borderId="8" xfId="0" applyFont="1" applyBorder="1" applyAlignment="1">
      <alignment wrapText="1"/>
    </xf>
    <xf numFmtId="41" fontId="58" fillId="0" borderId="8" xfId="76" applyNumberFormat="1" applyFont="1" applyFill="1" applyBorder="1" applyAlignment="1">
      <alignment horizontal="right" vertical="center" indent="1"/>
    </xf>
    <xf numFmtId="41" fontId="58" fillId="0" borderId="8" xfId="76" applyNumberFormat="1" applyFont="1" applyBorder="1" applyAlignment="1">
      <alignment horizontal="right" vertical="center" indent="1"/>
    </xf>
    <xf numFmtId="0" fontId="58" fillId="2" borderId="8" xfId="0" applyFont="1" applyFill="1" applyBorder="1" applyAlignment="1">
      <alignment horizontal="left" wrapText="1"/>
    </xf>
    <xf numFmtId="0" fontId="58" fillId="2" borderId="8" xfId="0" applyFont="1" applyFill="1" applyBorder="1" applyAlignment="1">
      <alignment horizontal="left" vertical="center" wrapText="1"/>
    </xf>
    <xf numFmtId="49" fontId="58" fillId="0" borderId="8" xfId="76" applyNumberFormat="1" applyFont="1" applyFill="1" applyBorder="1" applyAlignment="1">
      <alignment horizontal="left" vertical="center"/>
    </xf>
    <xf numFmtId="41" fontId="58" fillId="0" borderId="8" xfId="36" applyNumberFormat="1" applyFont="1" applyBorder="1"/>
    <xf numFmtId="0" fontId="58" fillId="2" borderId="8" xfId="0" applyFont="1" applyFill="1" applyBorder="1" applyAlignment="1">
      <alignment horizontal="right" wrapText="1"/>
    </xf>
    <xf numFmtId="0" fontId="58" fillId="0" borderId="8" xfId="0" applyFont="1" applyBorder="1" applyAlignment="1">
      <alignment horizontal="left" wrapText="1"/>
    </xf>
    <xf numFmtId="164" fontId="58" fillId="0" borderId="8" xfId="0" applyNumberFormat="1" applyFont="1" applyBorder="1" applyAlignment="1">
      <alignment horizontal="center"/>
    </xf>
    <xf numFmtId="164" fontId="58" fillId="0" borderId="8" xfId="0" applyNumberFormat="1" applyFont="1" applyBorder="1" applyAlignment="1">
      <alignment horizontal="right"/>
    </xf>
    <xf numFmtId="0" fontId="58" fillId="0" borderId="8" xfId="0" applyFont="1" applyBorder="1" applyAlignment="1">
      <alignment vertical="center"/>
    </xf>
    <xf numFmtId="164" fontId="58" fillId="0" borderId="8" xfId="0" applyNumberFormat="1" applyFont="1" applyBorder="1" applyAlignment="1">
      <alignment vertical="center"/>
    </xf>
    <xf numFmtId="0" fontId="58" fillId="0" borderId="8" xfId="0" applyFont="1" applyBorder="1" applyAlignment="1">
      <alignment vertical="top"/>
    </xf>
    <xf numFmtId="164" fontId="58" fillId="0" borderId="8" xfId="0" applyNumberFormat="1" applyFont="1" applyBorder="1" applyAlignment="1">
      <alignment vertical="top"/>
    </xf>
    <xf numFmtId="0" fontId="58" fillId="0" borderId="8" xfId="0" applyFont="1" applyFill="1" applyBorder="1" applyAlignment="1">
      <alignment vertical="top"/>
    </xf>
    <xf numFmtId="164" fontId="58" fillId="0" borderId="8" xfId="0" applyNumberFormat="1" applyFont="1" applyFill="1" applyBorder="1" applyAlignment="1">
      <alignment vertical="top"/>
    </xf>
    <xf numFmtId="0" fontId="120" fillId="0" borderId="8" xfId="75" applyFont="1" applyFill="1" applyBorder="1" applyAlignment="1">
      <alignment vertical="center" wrapText="1"/>
    </xf>
    <xf numFmtId="3" fontId="120" fillId="0" borderId="8" xfId="75" applyNumberFormat="1" applyFont="1" applyFill="1" applyBorder="1" applyAlignment="1">
      <alignment horizontal="right" vertical="center" wrapText="1"/>
    </xf>
    <xf numFmtId="0" fontId="58" fillId="0" borderId="8" xfId="0" applyFont="1" applyBorder="1" applyAlignment="1">
      <alignment horizontal="left" vertical="center"/>
    </xf>
    <xf numFmtId="166" fontId="58" fillId="2" borderId="8" xfId="55" applyNumberFormat="1" applyFont="1" applyFill="1" applyBorder="1" applyAlignment="1">
      <alignment horizontal="right" wrapText="1"/>
    </xf>
    <xf numFmtId="3" fontId="58" fillId="2" borderId="8" xfId="0" applyNumberFormat="1" applyFont="1" applyFill="1" applyBorder="1" applyAlignment="1">
      <alignment horizontal="right" vertical="center" wrapText="1"/>
    </xf>
    <xf numFmtId="0" fontId="58" fillId="0" borderId="0" xfId="80" applyFont="1" applyAlignment="1">
      <alignment horizontal="center"/>
    </xf>
    <xf numFmtId="0" fontId="58" fillId="0" borderId="0" xfId="80" applyFont="1" applyAlignment="1"/>
    <xf numFmtId="165" fontId="58" fillId="0" borderId="0" xfId="57" applyNumberFormat="1" applyFont="1" applyAlignment="1">
      <alignment horizontal="center"/>
    </xf>
    <xf numFmtId="0" fontId="163" fillId="0" borderId="0" xfId="0" applyFont="1"/>
    <xf numFmtId="0" fontId="56" fillId="0" borderId="41" xfId="75" applyFont="1" applyFill="1" applyBorder="1" applyAlignment="1"/>
    <xf numFmtId="0" fontId="58" fillId="0" borderId="20" xfId="0" applyFont="1" applyBorder="1" applyAlignment="1"/>
    <xf numFmtId="0" fontId="58" fillId="0" borderId="24" xfId="0" applyFont="1" applyBorder="1" applyAlignment="1"/>
    <xf numFmtId="0" fontId="56" fillId="0" borderId="24" xfId="75" applyFont="1" applyFill="1" applyBorder="1" applyAlignment="1"/>
    <xf numFmtId="0" fontId="58" fillId="0" borderId="24" xfId="0" applyFont="1" applyBorder="1" applyAlignment="1">
      <alignment vertical="center"/>
    </xf>
    <xf numFmtId="0" fontId="163" fillId="0" borderId="0" xfId="0" applyFont="1" applyAlignment="1"/>
    <xf numFmtId="0" fontId="56" fillId="0" borderId="0" xfId="75" applyFont="1" applyFill="1" applyAlignment="1">
      <alignment horizontal="right"/>
    </xf>
    <xf numFmtId="164" fontId="56" fillId="0" borderId="5" xfId="75" applyNumberFormat="1" applyFont="1" applyFill="1" applyBorder="1" applyAlignment="1">
      <alignment horizontal="right"/>
    </xf>
    <xf numFmtId="0" fontId="58" fillId="2" borderId="8" xfId="0" applyFont="1" applyFill="1" applyBorder="1" applyAlignment="1">
      <alignment horizontal="right" vertical="center" wrapText="1"/>
    </xf>
    <xf numFmtId="0" fontId="56" fillId="2" borderId="8" xfId="0" applyFont="1" applyFill="1" applyBorder="1" applyAlignment="1">
      <alignment horizontal="right"/>
    </xf>
    <xf numFmtId="166" fontId="58" fillId="0" borderId="8" xfId="55" applyNumberFormat="1" applyFont="1" applyBorder="1" applyAlignment="1">
      <alignment horizontal="right"/>
    </xf>
    <xf numFmtId="0" fontId="58" fillId="0" borderId="8" xfId="0" applyFont="1" applyBorder="1" applyAlignment="1">
      <alignment horizontal="right" wrapText="1"/>
    </xf>
    <xf numFmtId="164" fontId="56" fillId="0" borderId="8" xfId="75" applyNumberFormat="1" applyFont="1" applyFill="1" applyBorder="1" applyAlignment="1">
      <alignment horizontal="right"/>
    </xf>
    <xf numFmtId="3" fontId="120" fillId="0" borderId="8" xfId="0" applyNumberFormat="1" applyFont="1" applyFill="1" applyBorder="1" applyAlignment="1">
      <alignment horizontal="right" vertical="center" wrapText="1"/>
    </xf>
    <xf numFmtId="0" fontId="56" fillId="0" borderId="8" xfId="75" applyFont="1" applyFill="1" applyBorder="1" applyAlignment="1">
      <alignment horizontal="right"/>
    </xf>
    <xf numFmtId="0" fontId="58" fillId="0" borderId="8" xfId="0" applyFont="1" applyBorder="1" applyAlignment="1">
      <alignment horizontal="right" vertical="center"/>
    </xf>
    <xf numFmtId="0" fontId="58" fillId="0" borderId="8" xfId="0" applyFont="1" applyBorder="1" applyAlignment="1">
      <alignment horizontal="right" vertical="top"/>
    </xf>
    <xf numFmtId="0" fontId="58" fillId="0" borderId="8" xfId="0" applyFont="1" applyFill="1" applyBorder="1" applyAlignment="1">
      <alignment horizontal="right" vertical="top"/>
    </xf>
    <xf numFmtId="3" fontId="58" fillId="0" borderId="8" xfId="75" applyNumberFormat="1" applyFont="1" applyBorder="1" applyAlignment="1">
      <alignment horizontal="right" vertical="center"/>
    </xf>
    <xf numFmtId="0" fontId="58" fillId="0" borderId="8" xfId="0" applyFont="1" applyFill="1" applyBorder="1" applyAlignment="1">
      <alignment horizontal="right" vertical="center"/>
    </xf>
    <xf numFmtId="0" fontId="56" fillId="0" borderId="8" xfId="0" applyFont="1" applyFill="1" applyBorder="1" applyAlignment="1">
      <alignment horizontal="right" vertical="top"/>
    </xf>
    <xf numFmtId="0" fontId="59" fillId="0" borderId="0" xfId="75" applyFont="1" applyFill="1" applyAlignment="1">
      <alignment horizontal="right"/>
    </xf>
    <xf numFmtId="0" fontId="163" fillId="0" borderId="0" xfId="0" applyFont="1" applyAlignment="1">
      <alignment horizontal="right"/>
    </xf>
    <xf numFmtId="0" fontId="56" fillId="2" borderId="8" xfId="0" applyFont="1" applyFill="1" applyBorder="1" applyAlignment="1">
      <alignment horizontal="left"/>
    </xf>
    <xf numFmtId="0" fontId="117" fillId="0" borderId="8" xfId="0" applyFont="1" applyBorder="1" applyAlignment="1">
      <alignment horizontal="left"/>
    </xf>
    <xf numFmtId="0" fontId="117" fillId="0" borderId="8" xfId="0" applyFont="1" applyFill="1" applyBorder="1" applyAlignment="1">
      <alignment horizontal="left"/>
    </xf>
    <xf numFmtId="0" fontId="58" fillId="0" borderId="8" xfId="86" applyFont="1" applyBorder="1" applyAlignment="1">
      <alignment horizontal="left" wrapText="1"/>
    </xf>
    <xf numFmtId="0" fontId="58" fillId="0" borderId="8" xfId="86" applyFont="1" applyBorder="1" applyAlignment="1">
      <alignment horizontal="left" vertical="center" wrapText="1"/>
    </xf>
    <xf numFmtId="0" fontId="58" fillId="2" borderId="8" xfId="86" applyFont="1" applyFill="1" applyBorder="1" applyAlignment="1">
      <alignment horizontal="left" wrapText="1"/>
    </xf>
    <xf numFmtId="0" fontId="120" fillId="0" borderId="8" xfId="0" applyFont="1" applyFill="1" applyBorder="1" applyAlignment="1">
      <alignment horizontal="left" vertical="center" wrapText="1"/>
    </xf>
    <xf numFmtId="0" fontId="56" fillId="0" borderId="8" xfId="75" applyFont="1" applyFill="1" applyBorder="1" applyAlignment="1">
      <alignment horizontal="left" vertical="center" wrapText="1"/>
    </xf>
    <xf numFmtId="164" fontId="56" fillId="0" borderId="8" xfId="75" applyNumberFormat="1" applyFont="1" applyFill="1" applyBorder="1" applyAlignment="1">
      <alignment horizontal="left" vertical="center"/>
    </xf>
    <xf numFmtId="164" fontId="58" fillId="0" borderId="8" xfId="0" applyNumberFormat="1" applyFont="1" applyBorder="1" applyAlignment="1">
      <alignment horizontal="left"/>
    </xf>
    <xf numFmtId="0" fontId="58" fillId="0" borderId="8" xfId="0" applyFont="1" applyBorder="1" applyAlignment="1">
      <alignment horizontal="left" vertical="top"/>
    </xf>
    <xf numFmtId="0" fontId="58" fillId="0" borderId="8" xfId="0" applyFont="1" applyFill="1" applyBorder="1" applyAlignment="1">
      <alignment horizontal="left" vertical="top"/>
    </xf>
    <xf numFmtId="3" fontId="120" fillId="0" borderId="8" xfId="75" applyNumberFormat="1" applyFont="1" applyFill="1" applyBorder="1" applyAlignment="1">
      <alignment horizontal="left" vertical="center" wrapText="1"/>
    </xf>
    <xf numFmtId="0" fontId="56" fillId="0" borderId="8" xfId="0" applyFont="1" applyFill="1" applyBorder="1" applyAlignment="1">
      <alignment horizontal="left" vertical="top"/>
    </xf>
    <xf numFmtId="0" fontId="163" fillId="0" borderId="0" xfId="0" applyFont="1" applyAlignment="1">
      <alignment horizontal="left"/>
    </xf>
    <xf numFmtId="164" fontId="156" fillId="0" borderId="0" xfId="29" applyFont="1"/>
    <xf numFmtId="164" fontId="36" fillId="0" borderId="0" xfId="29" applyFont="1"/>
    <xf numFmtId="164" fontId="38" fillId="0" borderId="0" xfId="29" applyFont="1" applyAlignment="1">
      <alignment horizontal="center"/>
    </xf>
    <xf numFmtId="164" fontId="36" fillId="0" borderId="0" xfId="29" applyFont="1" applyFill="1"/>
    <xf numFmtId="164" fontId="102" fillId="0" borderId="0" xfId="29" applyFont="1" applyBorder="1" applyAlignment="1"/>
    <xf numFmtId="164" fontId="102" fillId="0" borderId="0" xfId="29" applyFont="1" applyAlignment="1"/>
    <xf numFmtId="164" fontId="102" fillId="0" borderId="0" xfId="29" applyFont="1" applyAlignment="1">
      <alignment horizontal="left"/>
    </xf>
    <xf numFmtId="164" fontId="121" fillId="0" borderId="0" xfId="29" quotePrefix="1" applyFont="1"/>
    <xf numFmtId="167" fontId="164" fillId="0" borderId="7" xfId="0" applyNumberFormat="1" applyFont="1" applyFill="1" applyBorder="1" applyAlignment="1">
      <alignment vertical="center" wrapText="1"/>
    </xf>
    <xf numFmtId="167" fontId="164" fillId="0" borderId="7" xfId="29" applyNumberFormat="1" applyFont="1" applyFill="1" applyBorder="1"/>
    <xf numFmtId="167" fontId="165" fillId="0" borderId="7" xfId="29" applyNumberFormat="1" applyFont="1" applyFill="1" applyBorder="1"/>
    <xf numFmtId="167" fontId="166" fillId="0" borderId="7" xfId="29" applyNumberFormat="1" applyFont="1" applyFill="1" applyBorder="1"/>
    <xf numFmtId="167" fontId="166" fillId="0" borderId="7" xfId="0" applyNumberFormat="1" applyFont="1" applyFill="1" applyBorder="1" applyAlignment="1">
      <alignment vertical="center" wrapText="1"/>
    </xf>
    <xf numFmtId="164" fontId="13" fillId="0" borderId="0" xfId="29" applyFont="1" applyFill="1" applyAlignment="1">
      <alignment vertical="center"/>
    </xf>
    <xf numFmtId="170" fontId="13" fillId="0" borderId="0" xfId="88" applyNumberFormat="1" applyFont="1" applyFill="1" applyAlignment="1">
      <alignment vertical="center"/>
    </xf>
    <xf numFmtId="167" fontId="10" fillId="7" borderId="7" xfId="29" applyNumberFormat="1" applyFont="1" applyFill="1" applyBorder="1"/>
    <xf numFmtId="167" fontId="3" fillId="0" borderId="0" xfId="29" applyNumberFormat="1" applyFont="1"/>
    <xf numFmtId="167" fontId="3" fillId="0" borderId="0" xfId="0" applyNumberFormat="1" applyFont="1"/>
    <xf numFmtId="167" fontId="138" fillId="0" borderId="7" xfId="29" applyNumberFormat="1" applyFont="1" applyFill="1" applyBorder="1"/>
    <xf numFmtId="167" fontId="10" fillId="0" borderId="7" xfId="29" applyNumberFormat="1" applyFont="1" applyFill="1" applyBorder="1"/>
    <xf numFmtId="167" fontId="10" fillId="15" borderId="7" xfId="0" applyNumberFormat="1" applyFont="1" applyFill="1" applyBorder="1" applyAlignment="1">
      <alignment wrapText="1"/>
    </xf>
    <xf numFmtId="167" fontId="96" fillId="50" borderId="7" xfId="29" applyNumberFormat="1" applyFont="1" applyFill="1" applyBorder="1"/>
    <xf numFmtId="167" fontId="2" fillId="0" borderId="18" xfId="0" applyNumberFormat="1" applyFont="1" applyBorder="1" applyAlignment="1">
      <alignment horizontal="center"/>
    </xf>
    <xf numFmtId="167" fontId="2" fillId="0" borderId="7" xfId="81" applyNumberFormat="1" applyFont="1" applyFill="1" applyBorder="1" applyAlignment="1">
      <alignment horizontal="center" vertical="top" wrapText="1"/>
    </xf>
    <xf numFmtId="167" fontId="2" fillId="8" borderId="7" xfId="81" applyNumberFormat="1" applyFont="1" applyFill="1" applyBorder="1" applyAlignment="1">
      <alignment horizontal="center" vertical="top" wrapText="1"/>
    </xf>
    <xf numFmtId="167" fontId="2" fillId="8" borderId="7" xfId="29" applyNumberFormat="1" applyFont="1" applyFill="1" applyBorder="1"/>
    <xf numFmtId="167" fontId="2" fillId="0" borderId="7" xfId="29" applyNumberFormat="1" applyFont="1" applyFill="1" applyBorder="1"/>
    <xf numFmtId="167" fontId="2" fillId="0" borderId="0" xfId="29" applyNumberFormat="1" applyFont="1"/>
    <xf numFmtId="167" fontId="2" fillId="0" borderId="0" xfId="0" applyNumberFormat="1" applyFont="1"/>
    <xf numFmtId="167" fontId="3" fillId="0" borderId="7" xfId="29" applyNumberFormat="1" applyFont="1" applyFill="1" applyBorder="1" applyAlignment="1">
      <alignment vertical="top" wrapText="1"/>
    </xf>
    <xf numFmtId="167" fontId="3" fillId="7" borderId="7" xfId="29" applyNumberFormat="1" applyFont="1" applyFill="1" applyBorder="1"/>
    <xf numFmtId="167" fontId="2" fillId="0" borderId="7" xfId="81" quotePrefix="1" applyNumberFormat="1" applyFont="1" applyFill="1" applyBorder="1" applyAlignment="1">
      <alignment horizontal="left" vertical="top"/>
    </xf>
    <xf numFmtId="167" fontId="2" fillId="8" borderId="7" xfId="29" applyNumberFormat="1" applyFont="1" applyFill="1" applyBorder="1" applyAlignment="1">
      <alignment horizontal="left" wrapText="1"/>
    </xf>
    <xf numFmtId="167" fontId="2" fillId="8" borderId="7" xfId="29" applyNumberFormat="1" applyFont="1" applyFill="1" applyBorder="1" applyAlignment="1">
      <alignment vertical="top" wrapText="1"/>
    </xf>
    <xf numFmtId="164" fontId="2" fillId="0" borderId="7" xfId="29" applyFont="1" applyFill="1" applyBorder="1"/>
    <xf numFmtId="167" fontId="2" fillId="0" borderId="0" xfId="0" applyNumberFormat="1" applyFont="1" applyFill="1"/>
    <xf numFmtId="167" fontId="167" fillId="0" borderId="0" xfId="29" applyNumberFormat="1" applyFont="1" applyAlignment="1">
      <alignment horizontal="center"/>
    </xf>
    <xf numFmtId="167" fontId="167" fillId="0" borderId="0" xfId="0" applyNumberFormat="1" applyFont="1" applyAlignment="1">
      <alignment horizontal="center"/>
    </xf>
    <xf numFmtId="167" fontId="168" fillId="0" borderId="0" xfId="0" applyNumberFormat="1" applyFont="1"/>
    <xf numFmtId="167" fontId="101" fillId="0" borderId="0" xfId="81" applyNumberFormat="1" applyFont="1" applyAlignment="1">
      <alignment vertical="center"/>
    </xf>
    <xf numFmtId="0" fontId="39" fillId="0" borderId="0" xfId="74" applyFont="1"/>
    <xf numFmtId="4" fontId="39" fillId="0" borderId="0" xfId="74" applyNumberFormat="1" applyFont="1"/>
    <xf numFmtId="164" fontId="39" fillId="0" borderId="0" xfId="49" applyFont="1"/>
    <xf numFmtId="164" fontId="39" fillId="0" borderId="0" xfId="29" applyFont="1"/>
    <xf numFmtId="0" fontId="169" fillId="0" borderId="0" xfId="74" applyFont="1"/>
    <xf numFmtId="0" fontId="169" fillId="0" borderId="0" xfId="74" applyFont="1" applyAlignment="1"/>
    <xf numFmtId="164" fontId="140" fillId="0" borderId="0" xfId="49" applyFont="1"/>
    <xf numFmtId="164" fontId="169" fillId="0" borderId="0" xfId="29" applyFont="1"/>
    <xf numFmtId="164" fontId="43" fillId="0" borderId="0" xfId="29" applyFont="1" applyBorder="1" applyAlignment="1"/>
    <xf numFmtId="167" fontId="43" fillId="0" borderId="0" xfId="75" applyNumberFormat="1" applyFont="1" applyBorder="1" applyAlignment="1"/>
    <xf numFmtId="167" fontId="2" fillId="8" borderId="7" xfId="81" quotePrefix="1" applyNumberFormat="1" applyFont="1" applyFill="1" applyBorder="1" applyAlignment="1">
      <alignment horizontal="left" vertical="top"/>
    </xf>
    <xf numFmtId="164" fontId="2" fillId="0" borderId="7" xfId="29" applyFont="1" applyBorder="1"/>
    <xf numFmtId="167" fontId="2" fillId="0" borderId="7" xfId="29" applyNumberFormat="1" applyFont="1" applyBorder="1"/>
    <xf numFmtId="167" fontId="2" fillId="0" borderId="51" xfId="0" applyNumberFormat="1" applyFont="1" applyBorder="1" applyAlignment="1">
      <alignment horizontal="center"/>
    </xf>
    <xf numFmtId="167" fontId="2" fillId="0" borderId="52" xfId="81" applyNumberFormat="1" applyFont="1" applyFill="1" applyBorder="1" applyAlignment="1">
      <alignment horizontal="center" vertical="top" wrapText="1"/>
    </xf>
    <xf numFmtId="167" fontId="2" fillId="8" borderId="52" xfId="81" applyNumberFormat="1" applyFont="1" applyFill="1" applyBorder="1" applyAlignment="1">
      <alignment horizontal="center" vertical="top" wrapText="1"/>
    </xf>
    <xf numFmtId="167" fontId="2" fillId="8" borderId="52" xfId="29" applyNumberFormat="1" applyFont="1" applyFill="1" applyBorder="1"/>
    <xf numFmtId="167" fontId="2" fillId="0" borderId="52" xfId="29" applyNumberFormat="1" applyFont="1" applyBorder="1"/>
    <xf numFmtId="0" fontId="170" fillId="0" borderId="0" xfId="81" applyFont="1"/>
    <xf numFmtId="0" fontId="171" fillId="0" borderId="0" xfId="80" applyFont="1" applyAlignment="1">
      <alignment horizontal="center"/>
    </xf>
    <xf numFmtId="0" fontId="172" fillId="0" borderId="0" xfId="80" applyFont="1"/>
    <xf numFmtId="0" fontId="173" fillId="0" borderId="0" xfId="81" applyFont="1" applyAlignment="1">
      <alignment horizontal="center"/>
    </xf>
    <xf numFmtId="0" fontId="171" fillId="0" borderId="0" xfId="81" applyFont="1" applyAlignment="1">
      <alignment horizontal="center"/>
    </xf>
    <xf numFmtId="0" fontId="174" fillId="0" borderId="0" xfId="81" applyFont="1" applyAlignment="1">
      <alignment horizontal="right" vertical="top"/>
    </xf>
    <xf numFmtId="0" fontId="174" fillId="0" borderId="0" xfId="80" applyFont="1" applyAlignment="1">
      <alignment horizontal="right"/>
    </xf>
    <xf numFmtId="167" fontId="171" fillId="51" borderId="5" xfId="42" applyNumberFormat="1" applyFont="1" applyFill="1" applyBorder="1" applyAlignment="1">
      <alignment vertical="top"/>
    </xf>
    <xf numFmtId="167" fontId="171" fillId="7" borderId="5" xfId="42" applyNumberFormat="1" applyFont="1" applyFill="1" applyBorder="1" applyAlignment="1">
      <alignment vertical="top"/>
    </xf>
    <xf numFmtId="167" fontId="174" fillId="7" borderId="5" xfId="42" applyNumberFormat="1" applyFont="1" applyFill="1" applyBorder="1" applyAlignment="1">
      <alignment vertical="top"/>
    </xf>
    <xf numFmtId="167" fontId="174" fillId="7" borderId="5" xfId="53" applyNumberFormat="1" applyFont="1" applyFill="1" applyBorder="1" applyAlignment="1">
      <alignment vertical="top"/>
    </xf>
    <xf numFmtId="167" fontId="174" fillId="0" borderId="5" xfId="81" applyNumberFormat="1" applyFont="1" applyBorder="1" applyAlignment="1">
      <alignment vertical="top"/>
    </xf>
    <xf numFmtId="167" fontId="174" fillId="7" borderId="5" xfId="81" applyNumberFormat="1" applyFont="1" applyFill="1" applyBorder="1" applyAlignment="1">
      <alignment vertical="top"/>
    </xf>
    <xf numFmtId="167" fontId="174" fillId="15" borderId="5" xfId="81" applyNumberFormat="1" applyFont="1" applyFill="1" applyBorder="1" applyAlignment="1">
      <alignment vertical="top"/>
    </xf>
    <xf numFmtId="167" fontId="174" fillId="7" borderId="5" xfId="82" applyNumberFormat="1" applyFont="1" applyFill="1" applyBorder="1" applyAlignment="1">
      <alignment vertical="top"/>
    </xf>
    <xf numFmtId="167" fontId="171" fillId="0" borderId="54" xfId="81" applyNumberFormat="1" applyFont="1" applyBorder="1" applyAlignment="1">
      <alignment vertical="top"/>
    </xf>
    <xf numFmtId="167" fontId="170" fillId="0" borderId="0" xfId="42" applyNumberFormat="1" applyFont="1"/>
    <xf numFmtId="0" fontId="174" fillId="0" borderId="0" xfId="80" applyFont="1"/>
    <xf numFmtId="0" fontId="41" fillId="0" borderId="44" xfId="81" applyFont="1" applyBorder="1" applyAlignment="1">
      <alignment horizontal="center" vertical="center" wrapText="1"/>
    </xf>
    <xf numFmtId="0" fontId="41" fillId="0" borderId="45" xfId="81" applyFont="1" applyBorder="1" applyAlignment="1">
      <alignment horizontal="center" vertical="center" wrapText="1"/>
    </xf>
    <xf numFmtId="0" fontId="41" fillId="0" borderId="7" xfId="81" applyFont="1" applyBorder="1" applyAlignment="1">
      <alignment horizontal="center" vertical="center" wrapText="1"/>
    </xf>
    <xf numFmtId="0" fontId="41" fillId="0" borderId="61" xfId="81" applyFont="1" applyBorder="1" applyAlignment="1">
      <alignment horizontal="center" vertical="center" wrapText="1"/>
    </xf>
    <xf numFmtId="0" fontId="41" fillId="0" borderId="0" xfId="80" applyFont="1" applyAlignment="1"/>
    <xf numFmtId="0" fontId="41" fillId="0" borderId="0" xfId="80" applyFont="1" applyAlignment="1">
      <alignment horizontal="left"/>
    </xf>
    <xf numFmtId="165" fontId="41" fillId="0" borderId="0" xfId="57" applyNumberFormat="1" applyFont="1" applyAlignment="1">
      <alignment horizontal="left"/>
    </xf>
    <xf numFmtId="4" fontId="41" fillId="0" borderId="0" xfId="80" applyNumberFormat="1" applyFont="1" applyAlignment="1">
      <alignment horizontal="left"/>
    </xf>
    <xf numFmtId="167" fontId="96" fillId="52" borderId="18" xfId="0" applyNumberFormat="1" applyFont="1" applyFill="1" applyBorder="1" applyAlignment="1">
      <alignment horizontal="center"/>
    </xf>
    <xf numFmtId="167" fontId="10" fillId="52" borderId="7" xfId="51" applyNumberFormat="1" applyFont="1" applyFill="1" applyBorder="1" applyAlignment="1">
      <alignment horizontal="left" wrapText="1"/>
    </xf>
    <xf numFmtId="167" fontId="96" fillId="52" borderId="7" xfId="81" applyNumberFormat="1" applyFont="1" applyFill="1" applyBorder="1" applyAlignment="1">
      <alignment vertical="top" wrapText="1"/>
    </xf>
    <xf numFmtId="167" fontId="96" fillId="52" borderId="7" xfId="81" quotePrefix="1" applyNumberFormat="1" applyFont="1" applyFill="1" applyBorder="1" applyAlignment="1">
      <alignment horizontal="left" vertical="top"/>
    </xf>
    <xf numFmtId="167" fontId="3" fillId="0" borderId="0" xfId="0" applyNumberFormat="1" applyFont="1" applyFill="1" applyAlignment="1">
      <alignment horizontal="center"/>
    </xf>
    <xf numFmtId="167" fontId="96" fillId="53" borderId="18" xfId="0" applyNumberFormat="1" applyFont="1" applyFill="1" applyBorder="1" applyAlignment="1">
      <alignment horizontal="center"/>
    </xf>
    <xf numFmtId="167" fontId="9" fillId="53" borderId="7" xfId="0" applyNumberFormat="1" applyFont="1" applyFill="1" applyBorder="1" applyAlignment="1">
      <alignment vertical="center" wrapText="1"/>
    </xf>
    <xf numFmtId="167" fontId="96" fillId="53" borderId="7" xfId="81" applyNumberFormat="1" applyFont="1" applyFill="1" applyBorder="1" applyAlignment="1">
      <alignment vertical="top" wrapText="1"/>
    </xf>
    <xf numFmtId="167" fontId="3" fillId="0" borderId="7" xfId="29" applyNumberFormat="1" applyFont="1" applyFill="1" applyBorder="1"/>
    <xf numFmtId="167" fontId="96" fillId="51" borderId="7" xfId="29" applyNumberFormat="1" applyFont="1" applyFill="1" applyBorder="1"/>
    <xf numFmtId="167" fontId="80" fillId="51" borderId="62" xfId="0" applyNumberFormat="1" applyFont="1" applyFill="1" applyBorder="1"/>
    <xf numFmtId="164" fontId="96" fillId="51" borderId="7" xfId="29" applyFont="1" applyFill="1" applyBorder="1"/>
    <xf numFmtId="167" fontId="2" fillId="0" borderId="7" xfId="29" applyNumberFormat="1" applyFont="1" applyFill="1" applyBorder="1" applyAlignment="1">
      <alignment horizontal="center" wrapText="1"/>
    </xf>
    <xf numFmtId="167" fontId="2" fillId="8" borderId="7" xfId="29" applyNumberFormat="1" applyFont="1" applyFill="1" applyBorder="1" applyAlignment="1">
      <alignment horizontal="center" wrapText="1"/>
    </xf>
    <xf numFmtId="167" fontId="5" fillId="53" borderId="0" xfId="0" applyNumberFormat="1" applyFont="1" applyFill="1" applyAlignment="1">
      <alignment horizontal="right"/>
    </xf>
    <xf numFmtId="167" fontId="5" fillId="53" borderId="0" xfId="0" applyNumberFormat="1" applyFont="1" applyFill="1" applyAlignment="1">
      <alignment horizontal="center"/>
    </xf>
    <xf numFmtId="167" fontId="3" fillId="52" borderId="0" xfId="0" applyNumberFormat="1" applyFont="1" applyFill="1" applyAlignment="1">
      <alignment horizontal="center"/>
    </xf>
    <xf numFmtId="167" fontId="3" fillId="52" borderId="0" xfId="0" applyNumberFormat="1" applyFont="1" applyFill="1" applyAlignment="1">
      <alignment horizontal="right"/>
    </xf>
    <xf numFmtId="167" fontId="96" fillId="53" borderId="7" xfId="29" applyNumberFormat="1" applyFont="1" applyFill="1" applyBorder="1"/>
    <xf numFmtId="167" fontId="96" fillId="53" borderId="0" xfId="0" applyNumberFormat="1" applyFont="1" applyFill="1" applyBorder="1"/>
    <xf numFmtId="0" fontId="128" fillId="0" borderId="60" xfId="68" applyFont="1" applyFill="1" applyBorder="1" applyAlignment="1">
      <alignment wrapText="1"/>
    </xf>
    <xf numFmtId="164" fontId="128" fillId="0" borderId="60" xfId="36" applyFont="1" applyFill="1" applyBorder="1" applyAlignment="1">
      <alignment horizontal="right" wrapText="1"/>
    </xf>
    <xf numFmtId="164" fontId="128" fillId="0" borderId="0" xfId="36" applyFont="1" applyFill="1" applyBorder="1" applyAlignment="1">
      <alignment horizontal="right" wrapText="1"/>
    </xf>
    <xf numFmtId="164" fontId="62" fillId="0" borderId="0" xfId="36" applyFont="1" applyFill="1"/>
    <xf numFmtId="164" fontId="143" fillId="0" borderId="0" xfId="68" applyNumberFormat="1" applyFill="1"/>
    <xf numFmtId="0" fontId="143" fillId="0" borderId="0" xfId="68" applyFill="1"/>
    <xf numFmtId="167" fontId="138" fillId="0" borderId="7" xfId="29" applyNumberFormat="1" applyFont="1" applyFill="1" applyBorder="1" applyAlignment="1">
      <alignment horizontal="left" wrapText="1"/>
    </xf>
    <xf numFmtId="0" fontId="141" fillId="0" borderId="60" xfId="68" applyFont="1" applyBorder="1" applyAlignment="1">
      <alignment wrapText="1"/>
    </xf>
    <xf numFmtId="0" fontId="163" fillId="0" borderId="8" xfId="89" applyFont="1" applyBorder="1" applyAlignment="1">
      <alignment vertical="center" wrapText="1"/>
    </xf>
    <xf numFmtId="0" fontId="163" fillId="0" borderId="8" xfId="89" applyFont="1" applyBorder="1" applyAlignment="1">
      <alignment horizontal="left" vertical="center"/>
    </xf>
    <xf numFmtId="164" fontId="163" fillId="0" borderId="8" xfId="50" applyFont="1" applyBorder="1" applyAlignment="1">
      <alignment vertical="center"/>
    </xf>
    <xf numFmtId="0" fontId="163" fillId="0" borderId="26" xfId="89" applyFont="1" applyBorder="1"/>
    <xf numFmtId="0" fontId="142" fillId="0" borderId="0" xfId="89" applyFont="1"/>
    <xf numFmtId="164" fontId="163" fillId="0" borderId="8" xfId="50" applyFont="1" applyBorder="1"/>
    <xf numFmtId="0" fontId="163" fillId="0" borderId="9" xfId="89" applyFont="1" applyBorder="1" applyAlignment="1">
      <alignment vertical="center" wrapText="1"/>
    </xf>
    <xf numFmtId="164" fontId="163" fillId="0" borderId="9" xfId="50" applyFont="1" applyBorder="1"/>
    <xf numFmtId="0" fontId="142" fillId="51" borderId="0" xfId="89" applyFont="1" applyFill="1"/>
    <xf numFmtId="0" fontId="163" fillId="0" borderId="9" xfId="89" applyFont="1" applyBorder="1"/>
    <xf numFmtId="0" fontId="163" fillId="0" borderId="37" xfId="89" applyFont="1" applyBorder="1"/>
    <xf numFmtId="0" fontId="156" fillId="0" borderId="0" xfId="89" applyFont="1"/>
    <xf numFmtId="0" fontId="163" fillId="0" borderId="9" xfId="89" applyFont="1" applyBorder="1" applyAlignment="1">
      <alignment horizontal="left"/>
    </xf>
    <xf numFmtId="0" fontId="58" fillId="54" borderId="24" xfId="0" applyFont="1" applyFill="1" applyBorder="1" applyAlignment="1"/>
    <xf numFmtId="49" fontId="58" fillId="54" borderId="8" xfId="76" applyNumberFormat="1" applyFont="1" applyFill="1" applyBorder="1" applyAlignment="1">
      <alignment horizontal="left" indent="1"/>
    </xf>
    <xf numFmtId="0" fontId="163" fillId="54" borderId="55" xfId="0" applyFont="1" applyFill="1" applyBorder="1" applyAlignment="1">
      <alignment horizontal="right"/>
    </xf>
    <xf numFmtId="0" fontId="163" fillId="54" borderId="5" xfId="0" applyFont="1" applyFill="1" applyBorder="1" applyAlignment="1">
      <alignment horizontal="left"/>
    </xf>
    <xf numFmtId="164" fontId="163" fillId="54" borderId="50" xfId="29" applyFont="1" applyFill="1" applyBorder="1"/>
    <xf numFmtId="0" fontId="56" fillId="54" borderId="26" xfId="75" applyFont="1" applyFill="1" applyBorder="1"/>
    <xf numFmtId="0" fontId="56" fillId="54" borderId="0" xfId="75" applyFont="1" applyFill="1" applyBorder="1"/>
    <xf numFmtId="0" fontId="56" fillId="54" borderId="0" xfId="75" applyFont="1" applyFill="1"/>
    <xf numFmtId="0" fontId="0" fillId="54" borderId="0" xfId="0" applyFill="1"/>
    <xf numFmtId="3" fontId="163" fillId="54" borderId="11" xfId="0" applyNumberFormat="1" applyFont="1" applyFill="1" applyBorder="1" applyAlignment="1">
      <alignment horizontal="right"/>
    </xf>
    <xf numFmtId="3" fontId="56" fillId="54" borderId="50" xfId="0" applyNumberFormat="1" applyFont="1" applyFill="1" applyBorder="1" applyAlignment="1">
      <alignment horizontal="right"/>
    </xf>
    <xf numFmtId="0" fontId="58" fillId="54" borderId="20" xfId="0" applyFont="1" applyFill="1" applyBorder="1" applyAlignment="1"/>
    <xf numFmtId="0" fontId="56" fillId="54" borderId="8" xfId="0" applyFont="1" applyFill="1" applyBorder="1"/>
    <xf numFmtId="0" fontId="58" fillId="54" borderId="26" xfId="0" applyFont="1" applyFill="1" applyBorder="1"/>
    <xf numFmtId="0" fontId="116" fillId="54" borderId="0" xfId="0" applyFont="1" applyFill="1" applyBorder="1"/>
    <xf numFmtId="0" fontId="56" fillId="54" borderId="55" xfId="0" applyFont="1" applyFill="1" applyBorder="1" applyAlignment="1">
      <alignment horizontal="right"/>
    </xf>
    <xf numFmtId="0" fontId="56" fillId="54" borderId="5" xfId="0" applyFont="1" applyFill="1" applyBorder="1" applyAlignment="1">
      <alignment horizontal="left"/>
    </xf>
    <xf numFmtId="0" fontId="56" fillId="54" borderId="5" xfId="0" applyFont="1" applyFill="1" applyBorder="1"/>
    <xf numFmtId="0" fontId="163" fillId="54" borderId="5" xfId="0" applyFont="1" applyFill="1" applyBorder="1"/>
    <xf numFmtId="0" fontId="57" fillId="0" borderId="31" xfId="75" applyFont="1" applyFill="1" applyBorder="1" applyAlignment="1">
      <alignment horizontal="right"/>
    </xf>
    <xf numFmtId="0" fontId="57" fillId="0" borderId="63" xfId="75" applyFont="1" applyFill="1" applyBorder="1" applyAlignment="1">
      <alignment horizontal="right"/>
    </xf>
    <xf numFmtId="0" fontId="56" fillId="54" borderId="5" xfId="0" applyFont="1" applyFill="1" applyBorder="1" applyAlignment="1">
      <alignment vertical="top"/>
    </xf>
    <xf numFmtId="0" fontId="58" fillId="54" borderId="8" xfId="0" applyFont="1" applyFill="1" applyBorder="1"/>
    <xf numFmtId="0" fontId="57" fillId="54" borderId="26" xfId="75" applyFont="1" applyFill="1" applyBorder="1" applyAlignment="1">
      <alignment horizontal="center" vertical="center" wrapText="1"/>
    </xf>
    <xf numFmtId="0" fontId="58" fillId="54" borderId="24" xfId="0" applyFont="1" applyFill="1" applyBorder="1" applyAlignment="1">
      <alignment vertical="center"/>
    </xf>
    <xf numFmtId="0" fontId="120" fillId="54" borderId="8" xfId="0" applyFont="1" applyFill="1" applyBorder="1" applyAlignment="1">
      <alignment vertical="center" wrapText="1"/>
    </xf>
    <xf numFmtId="3" fontId="163" fillId="54" borderId="22" xfId="0" applyNumberFormat="1" applyFont="1" applyFill="1" applyBorder="1" applyAlignment="1">
      <alignment horizontal="right"/>
    </xf>
    <xf numFmtId="0" fontId="163" fillId="54" borderId="22" xfId="0" applyFont="1" applyFill="1" applyBorder="1" applyAlignment="1">
      <alignment horizontal="left"/>
    </xf>
    <xf numFmtId="164" fontId="163" fillId="54" borderId="22" xfId="29" applyFont="1" applyFill="1" applyBorder="1"/>
    <xf numFmtId="3" fontId="163" fillId="54" borderId="50" xfId="0" applyNumberFormat="1" applyFont="1" applyFill="1" applyBorder="1" applyAlignment="1">
      <alignment horizontal="right"/>
    </xf>
    <xf numFmtId="164" fontId="163" fillId="54" borderId="5" xfId="29" applyFont="1" applyFill="1" applyBorder="1"/>
    <xf numFmtId="164" fontId="56" fillId="54" borderId="26" xfId="75" applyNumberFormat="1" applyFont="1" applyFill="1" applyBorder="1"/>
    <xf numFmtId="164" fontId="56" fillId="54" borderId="0" xfId="75" applyNumberFormat="1" applyFont="1" applyFill="1" applyBorder="1"/>
    <xf numFmtId="0" fontId="163" fillId="54" borderId="5" xfId="0" applyFont="1" applyFill="1" applyBorder="1" applyAlignment="1">
      <alignment horizontal="right" vertical="center" wrapText="1"/>
    </xf>
    <xf numFmtId="0" fontId="163" fillId="54" borderId="5" xfId="0" applyFont="1" applyFill="1" applyBorder="1" applyAlignment="1">
      <alignment horizontal="left" vertical="center" wrapText="1"/>
    </xf>
    <xf numFmtId="3" fontId="163" fillId="54" borderId="5" xfId="0" applyNumberFormat="1" applyFont="1" applyFill="1" applyBorder="1" applyAlignment="1">
      <alignment horizontal="right" vertical="center"/>
    </xf>
    <xf numFmtId="0" fontId="163" fillId="54" borderId="22" xfId="0" applyFont="1" applyFill="1" applyBorder="1" applyAlignment="1">
      <alignment horizontal="right"/>
    </xf>
    <xf numFmtId="0" fontId="58" fillId="0" borderId="20" xfId="0" applyFont="1" applyFill="1" applyBorder="1" applyAlignment="1"/>
    <xf numFmtId="0" fontId="58" fillId="0" borderId="24" xfId="0" applyFont="1" applyFill="1" applyBorder="1" applyAlignment="1"/>
    <xf numFmtId="0" fontId="56" fillId="54" borderId="24" xfId="75" applyFont="1" applyFill="1" applyBorder="1" applyAlignment="1"/>
    <xf numFmtId="164" fontId="56" fillId="54" borderId="5" xfId="75" applyNumberFormat="1" applyFont="1" applyFill="1" applyBorder="1" applyAlignment="1">
      <alignment horizontal="left"/>
    </xf>
    <xf numFmtId="3" fontId="163" fillId="54" borderId="50" xfId="0" applyNumberFormat="1" applyFont="1" applyFill="1" applyBorder="1" applyAlignment="1">
      <alignment horizontal="right" vertical="center"/>
    </xf>
    <xf numFmtId="0" fontId="56" fillId="55" borderId="0" xfId="75" applyFont="1" applyFill="1" applyAlignment="1"/>
    <xf numFmtId="0" fontId="56" fillId="55" borderId="5" xfId="0" applyFont="1" applyFill="1" applyBorder="1" applyAlignment="1">
      <alignment horizontal="left" vertical="center" wrapText="1"/>
    </xf>
    <xf numFmtId="0" fontId="163" fillId="55" borderId="55" xfId="0" applyFont="1" applyFill="1" applyBorder="1" applyAlignment="1">
      <alignment horizontal="right"/>
    </xf>
    <xf numFmtId="0" fontId="163" fillId="55" borderId="5" xfId="0" applyFont="1" applyFill="1" applyBorder="1" applyAlignment="1">
      <alignment horizontal="left"/>
    </xf>
    <xf numFmtId="164" fontId="163" fillId="55" borderId="50" xfId="29" applyFont="1" applyFill="1" applyBorder="1"/>
    <xf numFmtId="0" fontId="56" fillId="55" borderId="64" xfId="75" applyFont="1" applyFill="1" applyBorder="1"/>
    <xf numFmtId="0" fontId="56" fillId="55" borderId="0" xfId="75" applyFont="1" applyFill="1" applyBorder="1" applyAlignment="1">
      <alignment horizontal="right"/>
    </xf>
    <xf numFmtId="0" fontId="56" fillId="55" borderId="0" xfId="75" applyFont="1" applyFill="1" applyBorder="1"/>
    <xf numFmtId="0" fontId="0" fillId="55" borderId="0" xfId="0" applyFill="1"/>
    <xf numFmtId="0" fontId="56" fillId="55" borderId="5" xfId="0" applyFont="1" applyFill="1" applyBorder="1" applyAlignment="1">
      <alignment vertical="top"/>
    </xf>
    <xf numFmtId="0" fontId="58" fillId="55" borderId="24" xfId="0" applyFont="1" applyFill="1" applyBorder="1" applyAlignment="1"/>
    <xf numFmtId="0" fontId="163" fillId="55" borderId="0" xfId="0" applyFont="1" applyFill="1" applyBorder="1" applyAlignment="1">
      <alignment horizontal="right"/>
    </xf>
    <xf numFmtId="164" fontId="56" fillId="55" borderId="5" xfId="75" applyNumberFormat="1" applyFont="1" applyFill="1" applyBorder="1" applyAlignment="1">
      <alignment horizontal="left"/>
    </xf>
    <xf numFmtId="0" fontId="56" fillId="54" borderId="0" xfId="75" applyFont="1" applyFill="1" applyBorder="1" applyAlignment="1">
      <alignment horizontal="right" vertical="center" wrapText="1"/>
    </xf>
    <xf numFmtId="0" fontId="56" fillId="56" borderId="0" xfId="75" applyFont="1" applyFill="1" applyAlignment="1"/>
    <xf numFmtId="0" fontId="56" fillId="56" borderId="5" xfId="0" applyFont="1" applyFill="1" applyBorder="1" applyAlignment="1">
      <alignment vertical="top"/>
    </xf>
    <xf numFmtId="0" fontId="163" fillId="56" borderId="55" xfId="0" applyFont="1" applyFill="1" applyBorder="1" applyAlignment="1">
      <alignment horizontal="right"/>
    </xf>
    <xf numFmtId="0" fontId="163" fillId="56" borderId="5" xfId="0" applyFont="1" applyFill="1" applyBorder="1" applyAlignment="1">
      <alignment horizontal="left"/>
    </xf>
    <xf numFmtId="164" fontId="163" fillId="56" borderId="50" xfId="29" applyFont="1" applyFill="1" applyBorder="1"/>
    <xf numFmtId="0" fontId="56" fillId="56" borderId="64" xfId="75" applyFont="1" applyFill="1" applyBorder="1"/>
    <xf numFmtId="0" fontId="56" fillId="56" borderId="0" xfId="75" applyFont="1" applyFill="1" applyBorder="1" applyAlignment="1">
      <alignment horizontal="right"/>
    </xf>
    <xf numFmtId="0" fontId="56" fillId="56" borderId="0" xfId="75" applyFont="1" applyFill="1" applyBorder="1"/>
    <xf numFmtId="0" fontId="0" fillId="56" borderId="0" xfId="0" applyFill="1"/>
    <xf numFmtId="0" fontId="56" fillId="55" borderId="5" xfId="0" applyFont="1" applyFill="1" applyBorder="1" applyAlignment="1">
      <alignment horizontal="left" vertical="top"/>
    </xf>
    <xf numFmtId="3" fontId="163" fillId="55" borderId="55" xfId="0" applyNumberFormat="1" applyFont="1" applyFill="1" applyBorder="1" applyAlignment="1">
      <alignment horizontal="right"/>
    </xf>
    <xf numFmtId="0" fontId="58" fillId="57" borderId="24" xfId="0" applyFont="1" applyFill="1" applyBorder="1" applyAlignment="1"/>
    <xf numFmtId="0" fontId="56" fillId="57" borderId="55" xfId="75" applyFont="1" applyFill="1" applyBorder="1"/>
    <xf numFmtId="0" fontId="0" fillId="57" borderId="0" xfId="0" applyFill="1"/>
    <xf numFmtId="0" fontId="163" fillId="57" borderId="5" xfId="0" applyFont="1" applyFill="1" applyBorder="1"/>
    <xf numFmtId="3" fontId="163" fillId="57" borderId="50" xfId="0" applyNumberFormat="1" applyFont="1" applyFill="1" applyBorder="1" applyAlignment="1">
      <alignment horizontal="right" vertical="center"/>
    </xf>
    <xf numFmtId="0" fontId="163" fillId="57" borderId="5" xfId="0" applyFont="1" applyFill="1" applyBorder="1" applyAlignment="1">
      <alignment horizontal="left" vertical="center"/>
    </xf>
    <xf numFmtId="164" fontId="163" fillId="57" borderId="5" xfId="29" applyFont="1" applyFill="1" applyBorder="1"/>
    <xf numFmtId="164" fontId="56" fillId="57" borderId="55" xfId="75" applyNumberFormat="1" applyFont="1" applyFill="1" applyBorder="1"/>
    <xf numFmtId="0" fontId="56" fillId="55" borderId="55" xfId="75" applyFont="1" applyFill="1" applyBorder="1"/>
    <xf numFmtId="0" fontId="163" fillId="54" borderId="5" xfId="0" applyFont="1" applyFill="1" applyBorder="1" applyAlignment="1">
      <alignment horizontal="left" vertical="center"/>
    </xf>
    <xf numFmtId="0" fontId="56" fillId="54" borderId="5" xfId="0" applyFont="1" applyFill="1" applyBorder="1" applyAlignment="1">
      <alignment horizontal="right"/>
    </xf>
    <xf numFmtId="3" fontId="56" fillId="54" borderId="5" xfId="0" applyNumberFormat="1" applyFont="1" applyFill="1" applyBorder="1" applyAlignment="1">
      <alignment horizontal="right"/>
    </xf>
    <xf numFmtId="0" fontId="163" fillId="54" borderId="5" xfId="0" applyFont="1" applyFill="1" applyBorder="1" applyAlignment="1">
      <alignment horizontal="right"/>
    </xf>
    <xf numFmtId="3" fontId="163" fillId="54" borderId="5" xfId="76" applyNumberFormat="1" applyFont="1" applyFill="1" applyBorder="1" applyAlignment="1">
      <alignment horizontal="right" vertical="center"/>
    </xf>
    <xf numFmtId="0" fontId="56" fillId="57" borderId="0" xfId="75" applyFont="1" applyFill="1" applyBorder="1" applyAlignment="1">
      <alignment horizontal="right"/>
    </xf>
    <xf numFmtId="0" fontId="56" fillId="57" borderId="0" xfId="75" applyFont="1" applyFill="1" applyBorder="1"/>
    <xf numFmtId="49" fontId="58" fillId="54" borderId="8" xfId="76" applyNumberFormat="1" applyFont="1" applyFill="1" applyBorder="1" applyAlignment="1"/>
    <xf numFmtId="41" fontId="163" fillId="54" borderId="5" xfId="76" applyNumberFormat="1" applyFont="1" applyFill="1" applyBorder="1" applyAlignment="1">
      <alignment horizontal="right" vertical="center" indent="1"/>
    </xf>
    <xf numFmtId="49" fontId="163" fillId="55" borderId="5" xfId="76" applyNumberFormat="1" applyFont="1" applyFill="1" applyBorder="1" applyAlignment="1"/>
    <xf numFmtId="41" fontId="163" fillId="55" borderId="5" xfId="76" applyNumberFormat="1" applyFont="1" applyFill="1" applyBorder="1" applyAlignment="1">
      <alignment horizontal="right" vertical="center" indent="1"/>
    </xf>
    <xf numFmtId="0" fontId="56" fillId="0" borderId="0" xfId="75" applyFont="1" applyFill="1" applyBorder="1" applyAlignment="1"/>
    <xf numFmtId="0" fontId="117" fillId="0" borderId="64" xfId="68" applyFont="1" applyBorder="1" applyAlignment="1">
      <alignment horizontal="left" wrapText="1"/>
    </xf>
    <xf numFmtId="0" fontId="117" fillId="0" borderId="25" xfId="68" applyFont="1" applyBorder="1" applyAlignment="1">
      <alignment horizontal="left" wrapText="1"/>
    </xf>
    <xf numFmtId="0" fontId="117" fillId="0" borderId="65" xfId="68" applyFont="1" applyBorder="1" applyAlignment="1">
      <alignment horizontal="left" wrapText="1"/>
    </xf>
    <xf numFmtId="0" fontId="56" fillId="58" borderId="0" xfId="75" applyFont="1" applyFill="1" applyBorder="1"/>
    <xf numFmtId="0" fontId="56" fillId="58" borderId="0" xfId="75" applyFont="1" applyFill="1"/>
    <xf numFmtId="0" fontId="56" fillId="59" borderId="0" xfId="75" applyFont="1" applyFill="1" applyBorder="1"/>
    <xf numFmtId="0" fontId="56" fillId="59" borderId="0" xfId="75" applyFont="1" applyFill="1"/>
    <xf numFmtId="0" fontId="58" fillId="0" borderId="8" xfId="86" applyFont="1" applyFill="1" applyBorder="1" applyAlignment="1">
      <alignment horizontal="left" wrapText="1" indent="1"/>
    </xf>
    <xf numFmtId="0" fontId="58" fillId="0" borderId="8" xfId="86" applyFont="1" applyFill="1" applyBorder="1" applyAlignment="1">
      <alignment horizontal="left" wrapText="1"/>
    </xf>
    <xf numFmtId="0" fontId="56" fillId="60" borderId="0" xfId="75" applyFont="1" applyFill="1" applyBorder="1"/>
    <xf numFmtId="0" fontId="56" fillId="60" borderId="0" xfId="75" applyFont="1" applyFill="1"/>
    <xf numFmtId="41" fontId="58" fillId="54" borderId="8" xfId="76" applyNumberFormat="1" applyFont="1" applyFill="1" applyBorder="1" applyAlignment="1">
      <alignment horizontal="right" vertical="center" indent="1"/>
    </xf>
    <xf numFmtId="0" fontId="58" fillId="54" borderId="8" xfId="86" applyFont="1" applyFill="1" applyBorder="1" applyAlignment="1">
      <alignment horizontal="left" wrapText="1"/>
    </xf>
    <xf numFmtId="0" fontId="56" fillId="57" borderId="24" xfId="75" applyFont="1" applyFill="1" applyBorder="1" applyAlignment="1"/>
    <xf numFmtId="41" fontId="58" fillId="57" borderId="8" xfId="76" applyNumberFormat="1" applyFont="1" applyFill="1" applyBorder="1" applyAlignment="1">
      <alignment horizontal="right" vertical="center" indent="1"/>
    </xf>
    <xf numFmtId="49" fontId="58" fillId="57" borderId="8" xfId="76" applyNumberFormat="1" applyFont="1" applyFill="1" applyBorder="1" applyAlignment="1"/>
    <xf numFmtId="0" fontId="58" fillId="57" borderId="20" xfId="0" applyFont="1" applyFill="1" applyBorder="1" applyAlignment="1"/>
    <xf numFmtId="0" fontId="58" fillId="57" borderId="8" xfId="86" applyFont="1" applyFill="1" applyBorder="1" applyAlignment="1">
      <alignment horizontal="left" wrapText="1" indent="1"/>
    </xf>
    <xf numFmtId="0" fontId="58" fillId="57" borderId="8" xfId="86" applyFont="1" applyFill="1" applyBorder="1" applyAlignment="1">
      <alignment horizontal="left" wrapText="1"/>
    </xf>
    <xf numFmtId="0" fontId="56" fillId="57" borderId="64" xfId="75" applyFont="1" applyFill="1" applyBorder="1"/>
    <xf numFmtId="0" fontId="163" fillId="57" borderId="5" xfId="0" applyFont="1" applyFill="1" applyBorder="1" applyAlignment="1">
      <alignment horizontal="center"/>
    </xf>
    <xf numFmtId="0" fontId="56" fillId="57" borderId="5" xfId="0" applyFont="1" applyFill="1" applyBorder="1" applyAlignment="1">
      <alignment horizontal="left" vertical="top"/>
    </xf>
    <xf numFmtId="0" fontId="163" fillId="57" borderId="55" xfId="0" applyFont="1" applyFill="1" applyBorder="1" applyAlignment="1">
      <alignment horizontal="right"/>
    </xf>
    <xf numFmtId="0" fontId="163" fillId="57" borderId="5" xfId="0" applyFont="1" applyFill="1" applyBorder="1" applyAlignment="1">
      <alignment horizontal="left"/>
    </xf>
    <xf numFmtId="164" fontId="163" fillId="57" borderId="50" xfId="29" applyFont="1" applyFill="1" applyBorder="1"/>
    <xf numFmtId="164" fontId="56" fillId="57" borderId="64" xfId="75" applyNumberFormat="1" applyFont="1" applyFill="1" applyBorder="1"/>
    <xf numFmtId="0" fontId="58" fillId="57" borderId="64" xfId="86" applyFont="1" applyFill="1" applyBorder="1" applyAlignment="1">
      <alignment horizontal="left" wrapText="1" indent="1"/>
    </xf>
    <xf numFmtId="0" fontId="58" fillId="54" borderId="8" xfId="86" applyFont="1" applyFill="1" applyBorder="1" applyAlignment="1">
      <alignment horizontal="left" wrapText="1" indent="1"/>
    </xf>
    <xf numFmtId="0" fontId="163" fillId="57" borderId="5" xfId="0" applyFont="1" applyFill="1" applyBorder="1" applyAlignment="1">
      <alignment horizontal="right"/>
    </xf>
    <xf numFmtId="171" fontId="143" fillId="10" borderId="0" xfId="28" applyNumberFormat="1" applyFont="1" applyFill="1" applyAlignment="1">
      <alignment vertical="center"/>
    </xf>
    <xf numFmtId="171" fontId="64" fillId="4" borderId="0" xfId="28" applyNumberFormat="1" applyFont="1" applyFill="1" applyAlignment="1">
      <alignment vertical="center"/>
    </xf>
    <xf numFmtId="0" fontId="58" fillId="60" borderId="0" xfId="0" applyFont="1" applyFill="1" applyBorder="1"/>
    <xf numFmtId="0" fontId="58" fillId="0" borderId="8" xfId="0" applyFont="1" applyFill="1" applyBorder="1" applyAlignment="1">
      <alignment wrapText="1"/>
    </xf>
    <xf numFmtId="0" fontId="58" fillId="0" borderId="8" xfId="0" applyFont="1" applyFill="1" applyBorder="1" applyAlignment="1">
      <alignment horizontal="right" wrapText="1"/>
    </xf>
    <xf numFmtId="164" fontId="58" fillId="0" borderId="8" xfId="55" applyNumberFormat="1" applyFont="1" applyFill="1" applyBorder="1"/>
    <xf numFmtId="0" fontId="58" fillId="0" borderId="0" xfId="0" applyFont="1" applyFill="1" applyBorder="1"/>
    <xf numFmtId="0" fontId="58" fillId="0" borderId="8" xfId="0" applyFont="1" applyFill="1" applyBorder="1"/>
    <xf numFmtId="0" fontId="58" fillId="0" borderId="8" xfId="0" applyFont="1" applyFill="1" applyBorder="1" applyAlignment="1">
      <alignment horizontal="right"/>
    </xf>
    <xf numFmtId="0" fontId="58" fillId="0" borderId="0" xfId="0" applyFont="1" applyBorder="1"/>
    <xf numFmtId="0" fontId="56" fillId="0" borderId="8" xfId="75" applyFont="1" applyFill="1" applyBorder="1" applyAlignment="1">
      <alignment horizontal="center" vertical="center"/>
    </xf>
    <xf numFmtId="0" fontId="56" fillId="0" borderId="5" xfId="0" applyFont="1" applyBorder="1" applyAlignment="1">
      <alignment vertical="top"/>
    </xf>
    <xf numFmtId="0" fontId="163" fillId="0" borderId="5" xfId="0" applyFont="1" applyBorder="1" applyAlignment="1">
      <alignment horizontal="right" vertical="center"/>
    </xf>
    <xf numFmtId="0" fontId="163" fillId="0" borderId="5" xfId="0" applyFont="1" applyBorder="1" applyAlignment="1">
      <alignment horizontal="left" vertical="center"/>
    </xf>
    <xf numFmtId="164" fontId="163" fillId="0" borderId="5" xfId="29" applyFont="1" applyBorder="1"/>
    <xf numFmtId="0" fontId="56" fillId="0" borderId="64" xfId="75" applyFont="1" applyFill="1" applyBorder="1"/>
    <xf numFmtId="0" fontId="58" fillId="60" borderId="0" xfId="0" applyFont="1" applyFill="1" applyBorder="1" applyAlignment="1">
      <alignment horizontal="right" vertical="center"/>
    </xf>
    <xf numFmtId="0" fontId="58" fillId="60" borderId="0" xfId="0" applyFont="1" applyFill="1" applyBorder="1" applyAlignment="1">
      <alignment horizontal="right"/>
    </xf>
    <xf numFmtId="0" fontId="58" fillId="54" borderId="22" xfId="0" applyFont="1" applyFill="1" applyBorder="1"/>
    <xf numFmtId="3" fontId="58" fillId="54" borderId="22" xfId="0" applyNumberFormat="1" applyFont="1" applyFill="1" applyBorder="1" applyAlignment="1">
      <alignment horizontal="right"/>
    </xf>
    <xf numFmtId="0" fontId="58" fillId="54" borderId="22" xfId="0" applyFont="1" applyFill="1" applyBorder="1" applyAlignment="1">
      <alignment horizontal="left"/>
    </xf>
    <xf numFmtId="164" fontId="58" fillId="54" borderId="22" xfId="36" applyFont="1" applyFill="1" applyBorder="1"/>
    <xf numFmtId="0" fontId="56" fillId="54" borderId="27" xfId="75" applyFont="1" applyFill="1" applyBorder="1"/>
    <xf numFmtId="3" fontId="58" fillId="54" borderId="8" xfId="0" applyNumberFormat="1" applyFont="1" applyFill="1" applyBorder="1" applyAlignment="1">
      <alignment horizontal="right"/>
    </xf>
    <xf numFmtId="0" fontId="58" fillId="54" borderId="8" xfId="0" applyFont="1" applyFill="1" applyBorder="1" applyAlignment="1">
      <alignment horizontal="left"/>
    </xf>
    <xf numFmtId="164" fontId="58" fillId="54" borderId="8" xfId="36" applyFont="1" applyFill="1" applyBorder="1"/>
    <xf numFmtId="0" fontId="58" fillId="54" borderId="8" xfId="0" applyFont="1" applyFill="1" applyBorder="1" applyAlignment="1">
      <alignment horizontal="right"/>
    </xf>
    <xf numFmtId="164" fontId="58" fillId="54" borderId="8" xfId="55" applyNumberFormat="1" applyFont="1" applyFill="1" applyBorder="1"/>
    <xf numFmtId="0" fontId="56" fillId="54" borderId="5" xfId="0" applyFont="1" applyFill="1" applyBorder="1" applyAlignment="1">
      <alignment horizontal="left" vertical="center" wrapText="1"/>
    </xf>
    <xf numFmtId="0" fontId="163" fillId="54" borderId="5" xfId="0" applyFont="1" applyFill="1" applyBorder="1" applyAlignment="1">
      <alignment horizontal="right" vertical="center"/>
    </xf>
    <xf numFmtId="0" fontId="56" fillId="54" borderId="55" xfId="75" applyFont="1" applyFill="1" applyBorder="1"/>
    <xf numFmtId="165" fontId="56" fillId="54" borderId="5" xfId="0" applyNumberFormat="1" applyFont="1" applyFill="1" applyBorder="1" applyAlignment="1">
      <alignment horizontal="left" vertical="center" wrapText="1"/>
    </xf>
    <xf numFmtId="0" fontId="56" fillId="54" borderId="5" xfId="75" applyFont="1" applyFill="1" applyBorder="1" applyAlignment="1">
      <alignment horizontal="center"/>
    </xf>
    <xf numFmtId="0" fontId="56" fillId="54" borderId="4" xfId="75" applyFont="1" applyFill="1" applyBorder="1" applyAlignment="1">
      <alignment horizontal="center" vertical="center"/>
    </xf>
    <xf numFmtId="0" fontId="56" fillId="54" borderId="64" xfId="75" applyFont="1" applyFill="1" applyBorder="1"/>
    <xf numFmtId="0" fontId="58" fillId="54" borderId="8" xfId="0" applyFont="1" applyFill="1" applyBorder="1" applyAlignment="1">
      <alignment wrapText="1"/>
    </xf>
    <xf numFmtId="0" fontId="58" fillId="54" borderId="8" xfId="0" applyFont="1" applyFill="1" applyBorder="1" applyAlignment="1">
      <alignment horizontal="right" wrapText="1"/>
    </xf>
    <xf numFmtId="0" fontId="56" fillId="54" borderId="8" xfId="75" applyFont="1" applyFill="1" applyBorder="1" applyAlignment="1">
      <alignment horizontal="center" vertical="center"/>
    </xf>
    <xf numFmtId="164" fontId="56" fillId="54" borderId="64" xfId="75" applyNumberFormat="1" applyFont="1" applyFill="1" applyBorder="1"/>
    <xf numFmtId="0" fontId="58" fillId="54" borderId="0" xfId="0" applyFont="1" applyFill="1" applyBorder="1"/>
    <xf numFmtId="0" fontId="56" fillId="54" borderId="8" xfId="75" applyFont="1" applyFill="1" applyBorder="1" applyAlignment="1">
      <alignment horizontal="center"/>
    </xf>
    <xf numFmtId="0" fontId="56" fillId="54" borderId="5" xfId="0" applyFont="1" applyFill="1" applyBorder="1" applyAlignment="1">
      <alignment horizontal="left" vertical="top"/>
    </xf>
    <xf numFmtId="0" fontId="58" fillId="54" borderId="8" xfId="0" applyFont="1" applyFill="1" applyBorder="1" applyAlignment="1">
      <alignment horizontal="left" vertical="center" wrapText="1"/>
    </xf>
    <xf numFmtId="0" fontId="58" fillId="54" borderId="8" xfId="0" applyFont="1" applyFill="1" applyBorder="1" applyAlignment="1">
      <alignment horizontal="right" vertical="center"/>
    </xf>
    <xf numFmtId="0" fontId="58" fillId="54" borderId="8" xfId="0" applyFont="1" applyFill="1" applyBorder="1" applyAlignment="1">
      <alignment horizontal="left" vertical="center"/>
    </xf>
    <xf numFmtId="164" fontId="58" fillId="54" borderId="8" xfId="55" applyNumberFormat="1" applyFont="1" applyFill="1" applyBorder="1" applyAlignment="1">
      <alignment horizontal="center" vertical="center"/>
    </xf>
    <xf numFmtId="3" fontId="163" fillId="54" borderId="5" xfId="0" applyNumberFormat="1" applyFont="1" applyFill="1" applyBorder="1" applyAlignment="1">
      <alignment horizontal="right"/>
    </xf>
    <xf numFmtId="0" fontId="56" fillId="54" borderId="5" xfId="0" quotePrefix="1" applyFont="1" applyFill="1" applyBorder="1" applyAlignment="1">
      <alignment horizontal="center"/>
    </xf>
    <xf numFmtId="0" fontId="163" fillId="54" borderId="55" xfId="0" applyFont="1" applyFill="1" applyBorder="1"/>
    <xf numFmtId="0" fontId="58" fillId="54" borderId="64" xfId="0" applyFont="1" applyFill="1" applyBorder="1"/>
    <xf numFmtId="0" fontId="58" fillId="0" borderId="64" xfId="0" applyFont="1" applyFill="1" applyBorder="1"/>
    <xf numFmtId="0" fontId="58" fillId="0" borderId="64" xfId="0" applyFont="1" applyBorder="1"/>
    <xf numFmtId="0" fontId="58" fillId="54" borderId="64" xfId="0" applyFont="1" applyFill="1" applyBorder="1" applyAlignment="1">
      <alignment horizontal="center" vertical="center"/>
    </xf>
    <xf numFmtId="0" fontId="56" fillId="60" borderId="0" xfId="75" applyFont="1" applyFill="1" applyBorder="1" applyAlignment="1">
      <alignment horizontal="right"/>
    </xf>
    <xf numFmtId="0" fontId="56" fillId="0" borderId="0" xfId="75" applyFont="1" applyFill="1" applyBorder="1" applyAlignment="1">
      <alignment horizontal="right"/>
    </xf>
    <xf numFmtId="0" fontId="163" fillId="60" borderId="0" xfId="0" applyFont="1" applyFill="1" applyBorder="1" applyAlignment="1">
      <alignment horizontal="right"/>
    </xf>
    <xf numFmtId="0" fontId="56" fillId="57" borderId="5" xfId="0" applyFont="1" applyFill="1" applyBorder="1"/>
    <xf numFmtId="0" fontId="56" fillId="57" borderId="55" xfId="0" applyFont="1" applyFill="1" applyBorder="1" applyAlignment="1">
      <alignment horizontal="right"/>
    </xf>
    <xf numFmtId="0" fontId="56" fillId="57" borderId="5" xfId="0" applyFont="1" applyFill="1" applyBorder="1" applyAlignment="1">
      <alignment horizontal="left"/>
    </xf>
    <xf numFmtId="3" fontId="56" fillId="57" borderId="50" xfId="0" applyNumberFormat="1" applyFont="1" applyFill="1" applyBorder="1" applyAlignment="1">
      <alignment horizontal="right"/>
    </xf>
    <xf numFmtId="0" fontId="163" fillId="57" borderId="64" xfId="0" applyFont="1" applyFill="1" applyBorder="1"/>
    <xf numFmtId="3" fontId="163" fillId="57" borderId="50" xfId="76" applyNumberFormat="1" applyFont="1" applyFill="1" applyBorder="1" applyAlignment="1">
      <alignment horizontal="right" vertical="center"/>
    </xf>
    <xf numFmtId="3" fontId="163" fillId="57" borderId="11" xfId="0" applyNumberFormat="1" applyFont="1" applyFill="1" applyBorder="1" applyAlignment="1">
      <alignment horizontal="right"/>
    </xf>
    <xf numFmtId="0" fontId="56" fillId="57" borderId="5" xfId="0" applyFont="1" applyFill="1" applyBorder="1" applyAlignment="1">
      <alignment vertical="top"/>
    </xf>
    <xf numFmtId="164" fontId="56" fillId="0" borderId="0" xfId="75" applyNumberFormat="1" applyFont="1" applyFill="1" applyBorder="1" applyAlignment="1">
      <alignment horizontal="right"/>
    </xf>
    <xf numFmtId="0" fontId="56" fillId="0" borderId="0" xfId="75" applyFont="1" applyFill="1" applyBorder="1" applyAlignment="1">
      <alignment horizontal="right" vertical="center" wrapText="1"/>
    </xf>
    <xf numFmtId="0" fontId="56" fillId="57" borderId="5" xfId="0" quotePrefix="1" applyFont="1" applyFill="1" applyBorder="1" applyAlignment="1">
      <alignment horizontal="center"/>
    </xf>
    <xf numFmtId="0" fontId="163" fillId="57" borderId="55" xfId="0" applyFont="1" applyFill="1" applyBorder="1"/>
    <xf numFmtId="0" fontId="163" fillId="57" borderId="0" xfId="0" applyFont="1" applyFill="1" applyBorder="1" applyAlignment="1">
      <alignment horizontal="right"/>
    </xf>
    <xf numFmtId="0" fontId="58" fillId="0" borderId="24" xfId="0" applyFont="1" applyFill="1" applyBorder="1" applyAlignment="1">
      <alignment vertical="center"/>
    </xf>
    <xf numFmtId="0" fontId="56" fillId="57" borderId="5" xfId="75" applyFont="1" applyFill="1" applyBorder="1" applyAlignment="1">
      <alignment horizontal="right"/>
    </xf>
    <xf numFmtId="0" fontId="56" fillId="57" borderId="5" xfId="75" applyFont="1" applyFill="1" applyBorder="1"/>
    <xf numFmtId="0" fontId="117" fillId="0" borderId="66" xfId="68" applyFont="1" applyBorder="1" applyAlignment="1">
      <alignment horizontal="left" wrapText="1"/>
    </xf>
    <xf numFmtId="0" fontId="117" fillId="0" borderId="67" xfId="68" applyFont="1" applyBorder="1" applyAlignment="1">
      <alignment horizontal="left" wrapText="1"/>
    </xf>
    <xf numFmtId="0" fontId="117" fillId="0" borderId="68" xfId="68" applyFont="1" applyBorder="1" applyAlignment="1">
      <alignment horizontal="left" wrapText="1"/>
    </xf>
    <xf numFmtId="0" fontId="56" fillId="0" borderId="0" xfId="0" quotePrefix="1" applyFont="1" applyFill="1" applyBorder="1" applyAlignment="1">
      <alignment horizontal="center"/>
    </xf>
    <xf numFmtId="0" fontId="163" fillId="0" borderId="0" xfId="0" applyFont="1" applyFill="1" applyBorder="1" applyAlignment="1">
      <alignment horizontal="right" vertical="center"/>
    </xf>
    <xf numFmtId="0" fontId="163" fillId="0" borderId="0" xfId="0" applyFont="1" applyFill="1" applyBorder="1" applyAlignment="1">
      <alignment horizontal="left" vertical="center"/>
    </xf>
    <xf numFmtId="164" fontId="163" fillId="0" borderId="13" xfId="29" applyFont="1" applyFill="1" applyBorder="1"/>
    <xf numFmtId="0" fontId="163" fillId="0" borderId="17" xfId="0" applyFont="1" applyFill="1" applyBorder="1"/>
    <xf numFmtId="0" fontId="163" fillId="0" borderId="0" xfId="0" applyFont="1" applyFill="1" applyBorder="1" applyAlignment="1">
      <alignment horizontal="right"/>
    </xf>
    <xf numFmtId="0" fontId="0" fillId="0" borderId="0" xfId="0" applyFill="1"/>
    <xf numFmtId="0" fontId="57" fillId="0" borderId="69" xfId="75" applyFont="1" applyFill="1" applyBorder="1" applyAlignment="1">
      <alignment horizontal="center" vertical="center"/>
    </xf>
    <xf numFmtId="167" fontId="9" fillId="0" borderId="7" xfId="29" applyNumberFormat="1" applyFont="1" applyFill="1" applyBorder="1"/>
    <xf numFmtId="164" fontId="9" fillId="0" borderId="7" xfId="29" applyFont="1" applyFill="1" applyBorder="1"/>
    <xf numFmtId="167" fontId="9" fillId="7" borderId="7" xfId="29" applyNumberFormat="1" applyFont="1" applyFill="1" applyBorder="1"/>
    <xf numFmtId="164" fontId="9" fillId="7" borderId="7" xfId="29" applyFont="1" applyFill="1" applyBorder="1"/>
    <xf numFmtId="167" fontId="164" fillId="0" borderId="0" xfId="0" applyNumberFormat="1" applyFont="1"/>
    <xf numFmtId="2" fontId="56" fillId="0" borderId="0" xfId="75" applyNumberFormat="1" applyFont="1" applyFill="1" applyAlignment="1">
      <alignment horizontal="left"/>
    </xf>
    <xf numFmtId="2" fontId="56" fillId="0" borderId="0" xfId="75" applyNumberFormat="1" applyFont="1" applyFill="1"/>
    <xf numFmtId="2" fontId="57" fillId="0" borderId="5" xfId="75" applyNumberFormat="1" applyFont="1" applyFill="1" applyBorder="1" applyAlignment="1">
      <alignment horizontal="center" vertical="center" wrapText="1"/>
    </xf>
    <xf numFmtId="2" fontId="56" fillId="0" borderId="5" xfId="75" applyNumberFormat="1" applyFont="1" applyFill="1" applyBorder="1"/>
    <xf numFmtId="2" fontId="58" fillId="54" borderId="22" xfId="0" applyNumberFormat="1" applyFont="1" applyFill="1" applyBorder="1"/>
    <xf numFmtId="2" fontId="58" fillId="54" borderId="8" xfId="0" applyNumberFormat="1" applyFont="1" applyFill="1" applyBorder="1"/>
    <xf numFmtId="2" fontId="58" fillId="0" borderId="8" xfId="0" applyNumberFormat="1" applyFont="1" applyBorder="1"/>
    <xf numFmtId="2" fontId="163" fillId="54" borderId="5" xfId="0" applyNumberFormat="1" applyFont="1" applyFill="1" applyBorder="1"/>
    <xf numFmtId="2" fontId="58" fillId="0" borderId="8" xfId="0" applyNumberFormat="1" applyFont="1" applyFill="1" applyBorder="1"/>
    <xf numFmtId="2" fontId="163" fillId="0" borderId="5" xfId="0" applyNumberFormat="1" applyFont="1" applyBorder="1"/>
    <xf numFmtId="2" fontId="58" fillId="54" borderId="8" xfId="0" applyNumberFormat="1" applyFont="1" applyFill="1" applyBorder="1" applyAlignment="1">
      <alignment horizontal="right"/>
    </xf>
    <xf numFmtId="2" fontId="56" fillId="0" borderId="8" xfId="75" applyNumberFormat="1" applyFont="1" applyFill="1" applyBorder="1"/>
    <xf numFmtId="2" fontId="56" fillId="54" borderId="8" xfId="75" applyNumberFormat="1" applyFont="1" applyFill="1" applyBorder="1"/>
    <xf numFmtId="2" fontId="58" fillId="57" borderId="8" xfId="76" applyNumberFormat="1" applyFont="1" applyFill="1" applyBorder="1" applyAlignment="1">
      <alignment horizontal="right" vertical="center" indent="1"/>
    </xf>
    <xf numFmtId="2" fontId="56" fillId="57" borderId="8" xfId="75" applyNumberFormat="1" applyFont="1" applyFill="1" applyBorder="1"/>
    <xf numFmtId="2" fontId="56" fillId="57" borderId="5" xfId="75" applyNumberFormat="1" applyFont="1" applyFill="1" applyBorder="1" applyAlignment="1">
      <alignment horizontal="right" vertical="center"/>
    </xf>
    <xf numFmtId="2" fontId="56" fillId="0" borderId="8" xfId="75" applyNumberFormat="1" applyFont="1" applyFill="1" applyBorder="1" applyAlignment="1">
      <alignment horizontal="right" vertical="center"/>
    </xf>
    <xf numFmtId="2" fontId="163" fillId="57" borderId="5" xfId="0" applyNumberFormat="1" applyFont="1" applyFill="1" applyBorder="1"/>
    <xf numFmtId="2" fontId="56" fillId="0" borderId="8" xfId="75" applyNumberFormat="1" applyFont="1" applyFill="1" applyBorder="1" applyAlignment="1">
      <alignment vertical="center"/>
    </xf>
    <xf numFmtId="2" fontId="56" fillId="54" borderId="8" xfId="75" applyNumberFormat="1" applyFont="1" applyFill="1" applyBorder="1" applyAlignment="1">
      <alignment vertical="center"/>
    </xf>
    <xf numFmtId="2" fontId="58" fillId="2" borderId="8" xfId="0" applyNumberFormat="1" applyFont="1" applyFill="1" applyBorder="1"/>
    <xf numFmtId="2" fontId="56" fillId="0" borderId="8" xfId="75" applyNumberFormat="1" applyFont="1" applyFill="1" applyBorder="1" applyAlignment="1">
      <alignment horizontal="right" vertical="center" wrapText="1"/>
    </xf>
    <xf numFmtId="2" fontId="56" fillId="54" borderId="8" xfId="75" applyNumberFormat="1" applyFont="1" applyFill="1" applyBorder="1" applyAlignment="1">
      <alignment horizontal="right" vertical="center" wrapText="1"/>
    </xf>
    <xf numFmtId="2" fontId="58" fillId="0" borderId="8" xfId="0" applyNumberFormat="1" applyFont="1" applyBorder="1" applyAlignment="1">
      <alignment horizontal="right"/>
    </xf>
    <xf numFmtId="2" fontId="58" fillId="0" borderId="8" xfId="0" applyNumberFormat="1" applyFont="1" applyBorder="1" applyAlignment="1">
      <alignment vertical="center"/>
    </xf>
    <xf numFmtId="2" fontId="56" fillId="55" borderId="5" xfId="75" applyNumberFormat="1" applyFont="1" applyFill="1" applyBorder="1" applyAlignment="1">
      <alignment horizontal="right" vertical="center"/>
    </xf>
    <xf numFmtId="2" fontId="58" fillId="0" borderId="8" xfId="35" applyNumberFormat="1" applyFont="1" applyBorder="1" applyAlignment="1">
      <alignment vertical="center"/>
    </xf>
    <xf numFmtId="2" fontId="57" fillId="0" borderId="8" xfId="75" applyNumberFormat="1" applyFont="1" applyFill="1" applyBorder="1"/>
    <xf numFmtId="2" fontId="56" fillId="54" borderId="8" xfId="75" applyNumberFormat="1" applyFont="1" applyFill="1" applyBorder="1" applyAlignment="1">
      <alignment horizontal="right"/>
    </xf>
    <xf numFmtId="2" fontId="56" fillId="0" borderId="8" xfId="75" applyNumberFormat="1" applyFont="1" applyFill="1" applyBorder="1" applyAlignment="1">
      <alignment horizontal="right"/>
    </xf>
    <xf numFmtId="2" fontId="56" fillId="55" borderId="5" xfId="75" applyNumberFormat="1" applyFont="1" applyFill="1" applyBorder="1"/>
    <xf numFmtId="2" fontId="58" fillId="54" borderId="8" xfId="0" applyNumberFormat="1" applyFont="1" applyFill="1" applyBorder="1" applyAlignment="1">
      <alignment horizontal="right" vertical="center"/>
    </xf>
    <xf numFmtId="2" fontId="56" fillId="56" borderId="5" xfId="75" applyNumberFormat="1" applyFont="1" applyFill="1" applyBorder="1" applyAlignment="1">
      <alignment horizontal="right" vertical="center"/>
    </xf>
    <xf numFmtId="2" fontId="117" fillId="0" borderId="8" xfId="35" applyNumberFormat="1" applyFont="1" applyBorder="1" applyAlignment="1">
      <alignment vertical="center"/>
    </xf>
    <xf numFmtId="2" fontId="175" fillId="0" borderId="7" xfId="0" applyNumberFormat="1" applyFont="1" applyFill="1" applyBorder="1"/>
    <xf numFmtId="2" fontId="57" fillId="53" borderId="32" xfId="75" applyNumberFormat="1" applyFont="1" applyFill="1" applyBorder="1"/>
    <xf numFmtId="2" fontId="58" fillId="0" borderId="0" xfId="80" applyNumberFormat="1" applyFont="1" applyAlignment="1"/>
    <xf numFmtId="2" fontId="58" fillId="0" borderId="0" xfId="80" applyNumberFormat="1" applyFont="1" applyAlignment="1">
      <alignment horizontal="left"/>
    </xf>
    <xf numFmtId="2" fontId="58" fillId="0" borderId="0" xfId="57" applyNumberFormat="1" applyFont="1" applyAlignment="1">
      <alignment horizontal="left"/>
    </xf>
    <xf numFmtId="2" fontId="163" fillId="0" borderId="0" xfId="0" applyNumberFormat="1" applyFont="1"/>
    <xf numFmtId="165" fontId="56" fillId="0" borderId="0" xfId="75" applyNumberFormat="1" applyFont="1" applyFill="1"/>
    <xf numFmtId="165" fontId="69" fillId="0" borderId="0" xfId="88" applyNumberFormat="1" applyFont="1" applyFill="1" applyAlignment="1">
      <alignment vertical="center"/>
    </xf>
    <xf numFmtId="165" fontId="13" fillId="0" borderId="0" xfId="88" applyNumberFormat="1" applyFont="1" applyFill="1" applyAlignment="1">
      <alignment vertical="center"/>
    </xf>
    <xf numFmtId="0" fontId="128" fillId="0" borderId="0" xfId="68" applyFont="1" applyAlignment="1">
      <alignment wrapText="1"/>
    </xf>
    <xf numFmtId="0" fontId="129" fillId="0" borderId="0" xfId="68" applyFont="1" applyAlignment="1">
      <alignment horizontal="center" wrapText="1"/>
    </xf>
    <xf numFmtId="0" fontId="130" fillId="0" borderId="0" xfId="68" applyFont="1" applyAlignment="1">
      <alignment horizontal="center" wrapText="1"/>
    </xf>
    <xf numFmtId="0" fontId="128" fillId="0" borderId="70" xfId="68" applyFont="1" applyBorder="1" applyAlignment="1">
      <alignment horizontal="center" wrapText="1"/>
    </xf>
    <xf numFmtId="0" fontId="128" fillId="0" borderId="0" xfId="68" applyFont="1" applyAlignment="1">
      <alignment horizontal="center" wrapText="1"/>
    </xf>
    <xf numFmtId="164" fontId="62" fillId="0" borderId="70" xfId="36" applyFont="1" applyBorder="1" applyAlignment="1">
      <alignment horizontal="center" wrapText="1"/>
    </xf>
    <xf numFmtId="164" fontId="128" fillId="0" borderId="0" xfId="36" applyFont="1" applyAlignment="1">
      <alignment horizontal="center" wrapText="1"/>
    </xf>
    <xf numFmtId="164" fontId="129" fillId="0" borderId="0" xfId="36" applyFont="1" applyAlignment="1">
      <alignment horizontal="center" wrapText="1"/>
    </xf>
    <xf numFmtId="164" fontId="62" fillId="0" borderId="0" xfId="36" applyFont="1" applyAlignment="1">
      <alignment horizontal="center" wrapText="1"/>
    </xf>
    <xf numFmtId="0" fontId="38" fillId="0" borderId="0" xfId="80" applyFont="1" applyAlignment="1">
      <alignment horizontal="center"/>
    </xf>
    <xf numFmtId="0" fontId="102" fillId="0" borderId="0" xfId="80" applyFont="1" applyAlignment="1">
      <alignment horizontal="center"/>
    </xf>
    <xf numFmtId="0" fontId="143" fillId="0" borderId="0" xfId="80" applyAlignment="1">
      <alignment horizontal="center"/>
    </xf>
    <xf numFmtId="0" fontId="54" fillId="0" borderId="0" xfId="80" applyFont="1" applyAlignment="1">
      <alignment horizontal="center"/>
    </xf>
    <xf numFmtId="0" fontId="49" fillId="0" borderId="0" xfId="80" applyFont="1" applyAlignment="1">
      <alignment horizontal="center"/>
    </xf>
    <xf numFmtId="4" fontId="38" fillId="0" borderId="0" xfId="75" applyNumberFormat="1" applyFont="1" applyBorder="1" applyAlignment="1">
      <alignment horizontal="center"/>
    </xf>
    <xf numFmtId="4" fontId="102" fillId="0" borderId="0" xfId="75" applyNumberFormat="1" applyFont="1" applyBorder="1" applyAlignment="1">
      <alignment horizontal="center"/>
    </xf>
    <xf numFmtId="0" fontId="48" fillId="0" borderId="71" xfId="80" applyFont="1" applyFill="1" applyBorder="1" applyAlignment="1">
      <alignment horizontal="center" vertical="center"/>
    </xf>
    <xf numFmtId="0" fontId="48" fillId="0" borderId="35" xfId="80" applyFont="1" applyFill="1" applyBorder="1" applyAlignment="1">
      <alignment horizontal="center" vertical="center"/>
    </xf>
    <xf numFmtId="0" fontId="48" fillId="0" borderId="72" xfId="80" applyFont="1" applyFill="1" applyBorder="1" applyAlignment="1">
      <alignment horizontal="center" vertical="center"/>
    </xf>
    <xf numFmtId="0" fontId="48" fillId="0" borderId="55" xfId="80" applyFont="1" applyFill="1" applyBorder="1" applyAlignment="1">
      <alignment horizontal="center" vertical="center"/>
    </xf>
    <xf numFmtId="0" fontId="48" fillId="0" borderId="11" xfId="80" applyFont="1" applyFill="1" applyBorder="1" applyAlignment="1">
      <alignment horizontal="center" vertical="center"/>
    </xf>
    <xf numFmtId="0" fontId="48" fillId="0" borderId="50" xfId="80" applyFont="1" applyFill="1" applyBorder="1" applyAlignment="1">
      <alignment horizontal="center" vertical="center"/>
    </xf>
    <xf numFmtId="0" fontId="41" fillId="0" borderId="0" xfId="80" applyFont="1" applyAlignment="1">
      <alignment horizontal="center"/>
    </xf>
    <xf numFmtId="0" fontId="102" fillId="0" borderId="73" xfId="81" applyFont="1" applyBorder="1" applyAlignment="1">
      <alignment horizontal="center" vertical="center" wrapText="1"/>
    </xf>
    <xf numFmtId="0" fontId="102" fillId="0" borderId="74" xfId="81" applyFont="1" applyBorder="1" applyAlignment="1">
      <alignment horizontal="center" vertical="center" wrapText="1"/>
    </xf>
    <xf numFmtId="0" fontId="102" fillId="0" borderId="17" xfId="81" applyFont="1" applyBorder="1" applyAlignment="1">
      <alignment horizontal="center" vertical="center" wrapText="1"/>
    </xf>
    <xf numFmtId="0" fontId="102" fillId="0" borderId="13" xfId="81" applyFont="1" applyBorder="1" applyAlignment="1">
      <alignment horizontal="center" vertical="center" wrapText="1"/>
    </xf>
    <xf numFmtId="0" fontId="122" fillId="0" borderId="0" xfId="81" applyFont="1" applyAlignment="1">
      <alignment horizontal="center"/>
    </xf>
    <xf numFmtId="4" fontId="41" fillId="0" borderId="0" xfId="75" applyNumberFormat="1" applyFont="1" applyBorder="1" applyAlignment="1">
      <alignment horizontal="center"/>
    </xf>
    <xf numFmtId="0" fontId="123" fillId="0" borderId="0" xfId="81" applyFont="1" applyAlignment="1">
      <alignment horizontal="center" vertical="center"/>
    </xf>
    <xf numFmtId="0" fontId="55" fillId="0" borderId="0" xfId="81" applyFont="1" applyAlignment="1">
      <alignment horizontal="center" vertical="center"/>
    </xf>
    <xf numFmtId="0" fontId="124" fillId="0" borderId="0" xfId="81" applyFont="1" applyBorder="1" applyAlignment="1">
      <alignment horizontal="right" vertical="center"/>
    </xf>
    <xf numFmtId="0" fontId="102" fillId="0" borderId="73" xfId="81" applyFont="1" applyFill="1" applyBorder="1" applyAlignment="1">
      <alignment horizontal="center" vertical="center" wrapText="1"/>
    </xf>
    <xf numFmtId="0" fontId="102" fillId="0" borderId="74" xfId="81" applyFont="1" applyFill="1" applyBorder="1" applyAlignment="1">
      <alignment horizontal="center" vertical="center" wrapText="1"/>
    </xf>
    <xf numFmtId="0" fontId="102" fillId="0" borderId="6" xfId="81" applyFont="1" applyFill="1" applyBorder="1" applyAlignment="1">
      <alignment horizontal="center" vertical="center" wrapText="1"/>
    </xf>
    <xf numFmtId="0" fontId="102" fillId="0" borderId="5" xfId="81" applyFont="1" applyFill="1" applyBorder="1" applyAlignment="1">
      <alignment horizontal="center" vertical="center" wrapText="1"/>
    </xf>
    <xf numFmtId="0" fontId="42" fillId="0" borderId="19" xfId="75" applyFont="1" applyBorder="1" applyAlignment="1">
      <alignment horizontal="left" vertical="center" wrapText="1"/>
    </xf>
    <xf numFmtId="0" fontId="42" fillId="0" borderId="0" xfId="75" applyFont="1" applyBorder="1" applyAlignment="1">
      <alignment horizontal="left" vertical="center" wrapText="1"/>
    </xf>
    <xf numFmtId="0" fontId="139" fillId="0" borderId="0" xfId="74" applyFont="1" applyBorder="1" applyAlignment="1">
      <alignment horizontal="left" wrapText="1"/>
    </xf>
    <xf numFmtId="0" fontId="55" fillId="0" borderId="0" xfId="74" applyFont="1" applyAlignment="1">
      <alignment horizontal="center"/>
    </xf>
    <xf numFmtId="0" fontId="38" fillId="13" borderId="75" xfId="74" applyFont="1" applyFill="1" applyBorder="1" applyAlignment="1">
      <alignment horizontal="center" vertical="center" wrapText="1"/>
    </xf>
    <xf numFmtId="0" fontId="38" fillId="13" borderId="48" xfId="74" applyFont="1" applyFill="1" applyBorder="1" applyAlignment="1">
      <alignment horizontal="center" vertical="center" wrapText="1"/>
    </xf>
    <xf numFmtId="0" fontId="38" fillId="13" borderId="39" xfId="74" applyFont="1" applyFill="1" applyBorder="1" applyAlignment="1">
      <alignment horizontal="center" vertical="center"/>
    </xf>
    <xf numFmtId="0" fontId="38" fillId="13" borderId="15" xfId="74" applyFont="1" applyFill="1" applyBorder="1" applyAlignment="1">
      <alignment horizontal="center" vertical="center"/>
    </xf>
    <xf numFmtId="0" fontId="41" fillId="13" borderId="39" xfId="74" applyFont="1" applyFill="1" applyBorder="1" applyAlignment="1">
      <alignment horizontal="center" vertical="center"/>
    </xf>
    <xf numFmtId="0" fontId="41" fillId="13" borderId="15" xfId="74" applyFont="1" applyFill="1" applyBorder="1" applyAlignment="1">
      <alignment horizontal="center" vertical="center"/>
    </xf>
    <xf numFmtId="167" fontId="8" fillId="3" borderId="39" xfId="0" applyNumberFormat="1" applyFont="1" applyFill="1" applyBorder="1" applyAlignment="1">
      <alignment horizontal="center" vertical="center" wrapText="1"/>
    </xf>
    <xf numFmtId="167" fontId="66" fillId="3" borderId="52" xfId="0" applyNumberFormat="1" applyFont="1" applyFill="1" applyBorder="1" applyAlignment="1">
      <alignment horizontal="center" vertical="center" wrapText="1"/>
    </xf>
    <xf numFmtId="167" fontId="125" fillId="0" borderId="0" xfId="0" applyNumberFormat="1" applyFont="1" applyAlignment="1">
      <alignment horizontal="center"/>
    </xf>
    <xf numFmtId="167" fontId="66" fillId="3" borderId="75" xfId="0" applyNumberFormat="1" applyFont="1" applyFill="1" applyBorder="1" applyAlignment="1">
      <alignment horizontal="center" vertical="center" wrapText="1"/>
    </xf>
    <xf numFmtId="167" fontId="66" fillId="3" borderId="76" xfId="0" applyNumberFormat="1" applyFont="1" applyFill="1" applyBorder="1" applyAlignment="1">
      <alignment horizontal="center" vertical="center" wrapText="1"/>
    </xf>
    <xf numFmtId="167" fontId="66" fillId="3" borderId="19" xfId="0" applyNumberFormat="1" applyFont="1" applyFill="1" applyBorder="1" applyAlignment="1">
      <alignment horizontal="center" vertical="center" wrapText="1"/>
    </xf>
    <xf numFmtId="167" fontId="66" fillId="3" borderId="3" xfId="0" applyNumberFormat="1" applyFont="1" applyFill="1" applyBorder="1" applyAlignment="1">
      <alignment horizontal="center" vertical="center" wrapText="1"/>
    </xf>
    <xf numFmtId="167" fontId="66" fillId="3" borderId="77" xfId="0" applyNumberFormat="1" applyFont="1" applyFill="1" applyBorder="1" applyAlignment="1">
      <alignment horizontal="center" vertical="center" wrapText="1"/>
    </xf>
    <xf numFmtId="167" fontId="66" fillId="3" borderId="78" xfId="0" applyNumberFormat="1" applyFont="1" applyFill="1" applyBorder="1" applyAlignment="1">
      <alignment horizontal="center" vertical="center" wrapText="1"/>
    </xf>
    <xf numFmtId="167" fontId="66" fillId="3" borderId="77" xfId="29" applyNumberFormat="1" applyFont="1" applyFill="1" applyBorder="1" applyAlignment="1">
      <alignment horizontal="center" vertical="center" wrapText="1"/>
    </xf>
    <xf numFmtId="167" fontId="66" fillId="3" borderId="79" xfId="29" applyNumberFormat="1" applyFont="1" applyFill="1" applyBorder="1" applyAlignment="1">
      <alignment horizontal="center" vertical="center" wrapText="1"/>
    </xf>
    <xf numFmtId="167" fontId="66" fillId="3" borderId="79" xfId="0" applyNumberFormat="1" applyFont="1" applyFill="1" applyBorder="1" applyAlignment="1">
      <alignment horizontal="center" vertical="center" wrapText="1"/>
    </xf>
    <xf numFmtId="0" fontId="76" fillId="6" borderId="5" xfId="88" applyFont="1" applyFill="1" applyBorder="1" applyAlignment="1">
      <alignment horizontal="center" vertical="center" wrapText="1"/>
    </xf>
    <xf numFmtId="0" fontId="76" fillId="6" borderId="5" xfId="88" applyFont="1" applyFill="1" applyBorder="1" applyAlignment="1">
      <alignment horizontal="center" vertical="center"/>
    </xf>
    <xf numFmtId="0" fontId="76" fillId="6" borderId="6" xfId="88" applyFont="1" applyFill="1" applyBorder="1" applyAlignment="1">
      <alignment horizontal="center" vertical="center" wrapText="1"/>
    </xf>
    <xf numFmtId="0" fontId="76" fillId="6" borderId="15" xfId="88" applyFont="1" applyFill="1" applyBorder="1" applyAlignment="1">
      <alignment horizontal="center" vertical="center" wrapText="1"/>
    </xf>
    <xf numFmtId="0" fontId="85" fillId="4" borderId="55" xfId="88" applyNumberFormat="1" applyFont="1" applyFill="1" applyBorder="1" applyAlignment="1">
      <alignment horizontal="center" vertical="center"/>
    </xf>
    <xf numFmtId="0" fontId="85" fillId="4" borderId="50" xfId="88" applyNumberFormat="1" applyFont="1" applyFill="1" applyBorder="1" applyAlignment="1">
      <alignment horizontal="center" vertical="center"/>
    </xf>
    <xf numFmtId="0" fontId="76" fillId="4" borderId="6" xfId="88" applyFont="1" applyFill="1" applyBorder="1" applyAlignment="1">
      <alignment horizontal="center" vertical="center" wrapText="1"/>
    </xf>
    <xf numFmtId="0" fontId="76" fillId="4" borderId="15" xfId="88" applyFont="1" applyFill="1" applyBorder="1" applyAlignment="1">
      <alignment horizontal="center" vertical="center" wrapText="1"/>
    </xf>
    <xf numFmtId="0" fontId="76" fillId="4" borderId="55" xfId="88" applyFont="1" applyFill="1" applyBorder="1" applyAlignment="1">
      <alignment horizontal="center" vertical="center" wrapText="1"/>
    </xf>
    <xf numFmtId="0" fontId="76" fillId="4" borderId="11" xfId="88" applyFont="1" applyFill="1" applyBorder="1" applyAlignment="1">
      <alignment horizontal="center" vertical="center" wrapText="1"/>
    </xf>
    <xf numFmtId="0" fontId="76" fillId="4" borderId="50" xfId="88" applyFont="1" applyFill="1" applyBorder="1" applyAlignment="1">
      <alignment horizontal="center" vertical="center" wrapText="1"/>
    </xf>
    <xf numFmtId="0" fontId="85" fillId="6" borderId="55" xfId="88" applyNumberFormat="1" applyFont="1" applyFill="1" applyBorder="1" applyAlignment="1">
      <alignment horizontal="center" vertical="center"/>
    </xf>
    <xf numFmtId="0" fontId="85" fillId="6" borderId="50" xfId="88" applyNumberFormat="1" applyFont="1" applyFill="1" applyBorder="1" applyAlignment="1">
      <alignment horizontal="center" vertical="center"/>
    </xf>
    <xf numFmtId="0" fontId="126" fillId="0" borderId="0" xfId="88" applyFont="1" applyAlignment="1">
      <alignment horizontal="center" vertical="center"/>
    </xf>
    <xf numFmtId="0" fontId="76" fillId="6" borderId="7" xfId="88" applyFont="1" applyFill="1" applyBorder="1" applyAlignment="1">
      <alignment horizontal="center" vertical="center" wrapText="1"/>
    </xf>
    <xf numFmtId="0" fontId="65" fillId="6" borderId="15" xfId="88" applyFont="1" applyFill="1" applyBorder="1" applyAlignment="1">
      <alignment horizontal="center" vertical="center" wrapText="1"/>
    </xf>
    <xf numFmtId="166" fontId="4" fillId="6" borderId="6" xfId="55" applyNumberFormat="1" applyFont="1" applyFill="1" applyBorder="1" applyAlignment="1">
      <alignment horizontal="center" vertical="center" wrapText="1"/>
    </xf>
    <xf numFmtId="166" fontId="4" fillId="6" borderId="7" xfId="55" applyNumberFormat="1" applyFont="1" applyFill="1" applyBorder="1" applyAlignment="1">
      <alignment horizontal="center" vertical="center" wrapText="1"/>
    </xf>
    <xf numFmtId="166" fontId="4" fillId="6" borderId="15" xfId="55" applyNumberFormat="1" applyFont="1" applyFill="1" applyBorder="1" applyAlignment="1">
      <alignment horizontal="center" vertical="center" wrapText="1"/>
    </xf>
    <xf numFmtId="1" fontId="127" fillId="6" borderId="6" xfId="74" applyNumberFormat="1" applyFont="1" applyFill="1" applyBorder="1" applyAlignment="1">
      <alignment horizontal="center" vertical="center" wrapText="1"/>
    </xf>
    <xf numFmtId="1" fontId="127" fillId="6" borderId="7" xfId="74" applyNumberFormat="1" applyFont="1" applyFill="1" applyBorder="1" applyAlignment="1">
      <alignment horizontal="center" vertical="center" wrapText="1"/>
    </xf>
    <xf numFmtId="0" fontId="65" fillId="6" borderId="7" xfId="88" applyFont="1" applyFill="1" applyBorder="1" applyAlignment="1">
      <alignment vertical="center" wrapText="1"/>
    </xf>
    <xf numFmtId="0" fontId="4" fillId="6" borderId="6" xfId="88" applyFont="1" applyFill="1" applyBorder="1" applyAlignment="1">
      <alignment horizontal="center" vertical="center" wrapText="1"/>
    </xf>
    <xf numFmtId="0" fontId="4" fillId="6" borderId="7" xfId="88" applyFont="1" applyFill="1" applyBorder="1" applyAlignment="1">
      <alignment horizontal="center" vertical="center" wrapText="1"/>
    </xf>
    <xf numFmtId="0" fontId="4" fillId="6" borderId="15" xfId="88" applyFont="1" applyFill="1" applyBorder="1" applyAlignment="1">
      <alignment horizontal="center" vertical="center" wrapText="1"/>
    </xf>
    <xf numFmtId="0" fontId="76" fillId="6" borderId="55" xfId="88" applyFont="1" applyFill="1" applyBorder="1" applyAlignment="1">
      <alignment horizontal="center" vertical="center" wrapText="1"/>
    </xf>
    <xf numFmtId="0" fontId="76" fillId="6" borderId="11" xfId="88" applyFont="1" applyFill="1" applyBorder="1" applyAlignment="1">
      <alignment horizontal="center" vertical="center" wrapText="1"/>
    </xf>
    <xf numFmtId="0" fontId="76" fillId="6" borderId="50" xfId="88" applyFont="1" applyFill="1" applyBorder="1" applyAlignment="1">
      <alignment horizontal="center" vertical="center" wrapText="1"/>
    </xf>
    <xf numFmtId="0" fontId="69" fillId="6" borderId="11" xfId="88" applyFont="1" applyFill="1" applyBorder="1" applyAlignment="1">
      <alignment horizontal="center" vertical="center"/>
    </xf>
    <xf numFmtId="164" fontId="68" fillId="6" borderId="80" xfId="52" applyFont="1" applyFill="1" applyBorder="1" applyAlignment="1">
      <alignment horizontal="center" vertical="center"/>
    </xf>
    <xf numFmtId="164" fontId="70" fillId="6" borderId="80" xfId="52" quotePrefix="1" applyFont="1" applyFill="1" applyBorder="1" applyAlignment="1">
      <alignment horizontal="center" vertical="center"/>
    </xf>
    <xf numFmtId="0" fontId="126" fillId="0" borderId="81" xfId="88" applyFont="1" applyBorder="1" applyAlignment="1">
      <alignment horizontal="center" vertical="center"/>
    </xf>
    <xf numFmtId="0" fontId="84" fillId="6" borderId="55" xfId="55" applyNumberFormat="1" applyFont="1" applyFill="1" applyBorder="1" applyAlignment="1">
      <alignment horizontal="center" vertical="center"/>
    </xf>
    <xf numFmtId="0" fontId="84" fillId="6" borderId="50" xfId="55" applyNumberFormat="1" applyFont="1" applyFill="1" applyBorder="1" applyAlignment="1">
      <alignment horizontal="center" vertical="center"/>
    </xf>
    <xf numFmtId="0" fontId="84" fillId="6" borderId="55" xfId="88" applyNumberFormat="1" applyFont="1" applyFill="1" applyBorder="1" applyAlignment="1">
      <alignment horizontal="center" vertical="center"/>
    </xf>
    <xf numFmtId="0" fontId="84" fillId="6" borderId="50" xfId="88" applyNumberFormat="1" applyFont="1" applyFill="1" applyBorder="1" applyAlignment="1">
      <alignment horizontal="center" vertical="center"/>
    </xf>
    <xf numFmtId="0" fontId="4" fillId="6" borderId="55" xfId="88" applyNumberFormat="1" applyFont="1" applyFill="1" applyBorder="1" applyAlignment="1">
      <alignment horizontal="center" vertical="center" wrapText="1"/>
    </xf>
    <xf numFmtId="0" fontId="4" fillId="6" borderId="50" xfId="88" applyNumberFormat="1" applyFont="1" applyFill="1" applyBorder="1" applyAlignment="1">
      <alignment horizontal="center" vertical="center" wrapText="1"/>
    </xf>
    <xf numFmtId="0" fontId="76" fillId="4" borderId="6" xfId="88" applyFont="1" applyFill="1" applyBorder="1" applyAlignment="1">
      <alignment horizontal="center" vertical="center"/>
    </xf>
    <xf numFmtId="0" fontId="76" fillId="4" borderId="15" xfId="88" applyFont="1" applyFill="1" applyBorder="1" applyAlignment="1">
      <alignment horizontal="center" vertical="center"/>
    </xf>
    <xf numFmtId="0" fontId="76" fillId="4" borderId="7" xfId="88" applyFont="1" applyFill="1" applyBorder="1" applyAlignment="1">
      <alignment horizontal="center" vertical="center" wrapText="1"/>
    </xf>
    <xf numFmtId="166" fontId="4" fillId="4" borderId="6" xfId="55" applyNumberFormat="1" applyFont="1" applyFill="1" applyBorder="1" applyAlignment="1">
      <alignment horizontal="center" vertical="center" wrapText="1"/>
    </xf>
    <xf numFmtId="166" fontId="4" fillId="4" borderId="7" xfId="55" applyNumberFormat="1" applyFont="1" applyFill="1" applyBorder="1" applyAlignment="1">
      <alignment horizontal="center" vertical="center" wrapText="1"/>
    </xf>
    <xf numFmtId="166" fontId="4" fillId="4" borderId="15" xfId="55" applyNumberFormat="1" applyFont="1" applyFill="1" applyBorder="1" applyAlignment="1">
      <alignment horizontal="center" vertical="center" wrapText="1"/>
    </xf>
    <xf numFmtId="1" fontId="4" fillId="4" borderId="6" xfId="74" applyNumberFormat="1" applyFont="1" applyFill="1" applyBorder="1" applyAlignment="1">
      <alignment horizontal="center" vertical="center" wrapText="1"/>
    </xf>
    <xf numFmtId="1" fontId="127" fillId="4" borderId="7" xfId="74" applyNumberFormat="1" applyFont="1" applyFill="1" applyBorder="1" applyAlignment="1">
      <alignment horizontal="center" vertical="center" wrapText="1"/>
    </xf>
    <xf numFmtId="1" fontId="127" fillId="4" borderId="15" xfId="74" applyNumberFormat="1" applyFont="1" applyFill="1" applyBorder="1" applyAlignment="1">
      <alignment horizontal="center" vertical="center" wrapText="1"/>
    </xf>
    <xf numFmtId="0" fontId="4" fillId="4" borderId="6" xfId="88" applyFont="1" applyFill="1" applyBorder="1" applyAlignment="1">
      <alignment horizontal="center" vertical="center" wrapText="1"/>
    </xf>
    <xf numFmtId="0" fontId="4" fillId="4" borderId="7" xfId="88" applyFont="1" applyFill="1" applyBorder="1" applyAlignment="1">
      <alignment horizontal="center" vertical="center" wrapText="1"/>
    </xf>
    <xf numFmtId="0" fontId="4" fillId="4" borderId="15" xfId="88" applyFont="1" applyFill="1" applyBorder="1" applyAlignment="1">
      <alignment horizontal="center" vertical="center" wrapText="1"/>
    </xf>
    <xf numFmtId="0" fontId="84" fillId="4" borderId="55" xfId="55" applyNumberFormat="1" applyFont="1" applyFill="1" applyBorder="1" applyAlignment="1">
      <alignment horizontal="center" vertical="center"/>
    </xf>
    <xf numFmtId="0" fontId="84" fillId="4" borderId="50" xfId="55" applyNumberFormat="1" applyFont="1" applyFill="1" applyBorder="1" applyAlignment="1">
      <alignment horizontal="center" vertical="center"/>
    </xf>
    <xf numFmtId="0" fontId="4" fillId="4" borderId="55" xfId="88" applyNumberFormat="1" applyFont="1" applyFill="1" applyBorder="1" applyAlignment="1">
      <alignment horizontal="center" vertical="center" wrapText="1"/>
    </xf>
    <xf numFmtId="0" fontId="4" fillId="4" borderId="50" xfId="88" applyNumberFormat="1" applyFont="1" applyFill="1" applyBorder="1" applyAlignment="1">
      <alignment horizontal="center" vertical="center" wrapText="1"/>
    </xf>
    <xf numFmtId="0" fontId="84" fillId="4" borderId="55" xfId="88" applyNumberFormat="1" applyFont="1" applyFill="1" applyBorder="1" applyAlignment="1">
      <alignment horizontal="center" vertical="center"/>
    </xf>
    <xf numFmtId="0" fontId="84" fillId="4" borderId="50" xfId="88" applyNumberFormat="1" applyFont="1" applyFill="1" applyBorder="1" applyAlignment="1">
      <alignment horizontal="center" vertical="center"/>
    </xf>
    <xf numFmtId="0" fontId="69" fillId="0" borderId="11" xfId="88" applyFont="1" applyFill="1" applyBorder="1" applyAlignment="1">
      <alignment horizontal="center" vertical="center"/>
    </xf>
    <xf numFmtId="164" fontId="68" fillId="0" borderId="80" xfId="52" applyFont="1" applyFill="1" applyBorder="1" applyAlignment="1">
      <alignment horizontal="center" vertical="center"/>
    </xf>
    <xf numFmtId="164" fontId="70" fillId="0" borderId="80" xfId="52" quotePrefix="1" applyFont="1" applyFill="1" applyBorder="1" applyAlignment="1">
      <alignment horizontal="center" vertical="center"/>
    </xf>
    <xf numFmtId="0" fontId="17" fillId="0" borderId="0" xfId="88" applyFont="1" applyAlignment="1">
      <alignment horizontal="center" vertical="center" wrapText="1"/>
    </xf>
    <xf numFmtId="167" fontId="17" fillId="0" borderId="0" xfId="88" applyNumberFormat="1" applyFont="1" applyFill="1" applyAlignment="1">
      <alignment horizontal="center" vertical="center" wrapText="1"/>
    </xf>
    <xf numFmtId="0" fontId="22" fillId="5" borderId="6" xfId="88" applyFont="1" applyFill="1" applyBorder="1" applyAlignment="1">
      <alignment horizontal="center" vertical="center" wrapText="1"/>
    </xf>
    <xf numFmtId="0" fontId="22" fillId="5" borderId="7" xfId="88" applyFont="1" applyFill="1" applyBorder="1" applyAlignment="1">
      <alignment horizontal="center" vertical="center" wrapText="1"/>
    </xf>
    <xf numFmtId="0" fontId="22" fillId="5" borderId="15" xfId="88" applyFont="1" applyFill="1" applyBorder="1" applyAlignment="1">
      <alignment horizontal="center" vertical="center" wrapText="1"/>
    </xf>
    <xf numFmtId="164" fontId="22" fillId="5" borderId="6" xfId="88" applyNumberFormat="1" applyFont="1" applyFill="1" applyBorder="1" applyAlignment="1">
      <alignment horizontal="center" vertical="center" wrapText="1"/>
    </xf>
    <xf numFmtId="164" fontId="22" fillId="5" borderId="7" xfId="88" applyNumberFormat="1" applyFont="1" applyFill="1" applyBorder="1" applyAlignment="1">
      <alignment horizontal="center" vertical="center" wrapText="1"/>
    </xf>
    <xf numFmtId="164" fontId="22" fillId="5" borderId="15" xfId="88" applyNumberFormat="1" applyFont="1" applyFill="1" applyBorder="1" applyAlignment="1">
      <alignment horizontal="center" vertical="center" wrapText="1"/>
    </xf>
    <xf numFmtId="0" fontId="22" fillId="5" borderId="55" xfId="88" applyFont="1" applyFill="1" applyBorder="1" applyAlignment="1">
      <alignment horizontal="center" vertical="center" wrapText="1"/>
    </xf>
    <xf numFmtId="0" fontId="22" fillId="5" borderId="11" xfId="88" applyFont="1" applyFill="1" applyBorder="1" applyAlignment="1">
      <alignment horizontal="center" vertical="center" wrapText="1"/>
    </xf>
    <xf numFmtId="0" fontId="22" fillId="5" borderId="5" xfId="88" applyFont="1" applyFill="1" applyBorder="1" applyAlignment="1">
      <alignment horizontal="center" vertical="center" wrapText="1"/>
    </xf>
    <xf numFmtId="0" fontId="24" fillId="5" borderId="55" xfId="88" applyFont="1" applyFill="1" applyBorder="1" applyAlignment="1">
      <alignment horizontal="center" vertical="center"/>
    </xf>
    <xf numFmtId="0" fontId="24" fillId="5" borderId="50" xfId="88" applyFont="1" applyFill="1" applyBorder="1" applyAlignment="1">
      <alignment horizontal="center" vertical="center"/>
    </xf>
    <xf numFmtId="0" fontId="31" fillId="0" borderId="0" xfId="87" applyFont="1" applyAlignment="1">
      <alignment horizontal="center" vertical="top"/>
    </xf>
    <xf numFmtId="0" fontId="29" fillId="0" borderId="0" xfId="87" applyFont="1" applyAlignment="1">
      <alignment horizontal="center" vertical="top"/>
    </xf>
    <xf numFmtId="0" fontId="30" fillId="0" borderId="0" xfId="87" applyFont="1" applyAlignment="1">
      <alignment horizontal="center" vertical="top"/>
    </xf>
    <xf numFmtId="0" fontId="32" fillId="0" borderId="0" xfId="74" applyFont="1" applyAlignment="1">
      <alignment horizontal="center" vertical="center"/>
    </xf>
    <xf numFmtId="0" fontId="91" fillId="3" borderId="5" xfId="74" applyFont="1" applyFill="1" applyBorder="1" applyAlignment="1">
      <alignment horizontal="center" vertical="center"/>
    </xf>
    <xf numFmtId="0" fontId="91" fillId="3" borderId="5" xfId="74" applyFont="1" applyFill="1" applyBorder="1" applyAlignment="1">
      <alignment horizontal="center" vertical="center" wrapText="1"/>
    </xf>
    <xf numFmtId="0" fontId="91" fillId="3" borderId="6" xfId="74" applyFont="1" applyFill="1" applyBorder="1" applyAlignment="1">
      <alignment horizontal="center" vertical="center" wrapText="1"/>
    </xf>
    <xf numFmtId="0" fontId="91" fillId="3" borderId="7" xfId="74" applyFont="1" applyFill="1" applyBorder="1" applyAlignment="1">
      <alignment horizontal="center" vertical="center" wrapText="1"/>
    </xf>
    <xf numFmtId="0" fontId="33" fillId="3" borderId="5" xfId="74" applyFont="1" applyFill="1" applyBorder="1" applyAlignment="1">
      <alignment horizontal="center" vertical="top"/>
    </xf>
    <xf numFmtId="43" fontId="33" fillId="3" borderId="82" xfId="56" applyFont="1" applyFill="1" applyBorder="1" applyAlignment="1">
      <alignment horizontal="center" vertical="center"/>
    </xf>
    <xf numFmtId="43" fontId="33" fillId="3" borderId="0" xfId="56" applyFont="1" applyFill="1" applyBorder="1" applyAlignment="1">
      <alignment horizontal="center" vertical="center"/>
    </xf>
    <xf numFmtId="41" fontId="33" fillId="3" borderId="82" xfId="35" quotePrefix="1" applyFont="1" applyFill="1" applyBorder="1" applyAlignment="1">
      <alignment horizontal="center" vertical="center"/>
    </xf>
    <xf numFmtId="41" fontId="33" fillId="3" borderId="0" xfId="35" quotePrefix="1" applyFont="1" applyFill="1" applyBorder="1" applyAlignment="1">
      <alignment horizontal="center" vertical="center"/>
    </xf>
    <xf numFmtId="0" fontId="91" fillId="3" borderId="15" xfId="74" applyFont="1" applyFill="1" applyBorder="1" applyAlignment="1">
      <alignment horizontal="center" vertical="center" wrapText="1"/>
    </xf>
    <xf numFmtId="0" fontId="117" fillId="0" borderId="0" xfId="89" applyFont="1" applyAlignment="1">
      <alignment horizontal="center"/>
    </xf>
    <xf numFmtId="0" fontId="58" fillId="0" borderId="0" xfId="80" applyFont="1" applyAlignment="1">
      <alignment horizontal="center"/>
    </xf>
    <xf numFmtId="0" fontId="117" fillId="0" borderId="64" xfId="68" applyFont="1" applyBorder="1" applyAlignment="1">
      <alignment horizontal="left" wrapText="1"/>
    </xf>
    <xf numFmtId="0" fontId="117" fillId="0" borderId="25" xfId="68" applyFont="1" applyBorder="1" applyAlignment="1">
      <alignment horizontal="left" wrapText="1"/>
    </xf>
    <xf numFmtId="0" fontId="117" fillId="0" borderId="65" xfId="68" applyFont="1" applyBorder="1" applyAlignment="1">
      <alignment horizontal="left" wrapText="1"/>
    </xf>
    <xf numFmtId="1" fontId="57" fillId="0" borderId="0" xfId="75" applyNumberFormat="1" applyFont="1" applyFill="1" applyAlignment="1">
      <alignment horizontal="center"/>
    </xf>
    <xf numFmtId="4" fontId="58" fillId="0" borderId="0" xfId="75" applyNumberFormat="1" applyFont="1" applyBorder="1" applyAlignment="1">
      <alignment horizontal="center"/>
    </xf>
    <xf numFmtId="0" fontId="137" fillId="0" borderId="0" xfId="80" applyFont="1" applyAlignment="1">
      <alignment horizontal="center"/>
    </xf>
    <xf numFmtId="0" fontId="57" fillId="0" borderId="43" xfId="75" applyFont="1" applyFill="1" applyBorder="1" applyAlignment="1">
      <alignment vertical="center"/>
    </xf>
    <xf numFmtId="0" fontId="57" fillId="0" borderId="41" xfId="75" applyFont="1" applyFill="1" applyBorder="1" applyAlignment="1">
      <alignment vertical="center"/>
    </xf>
    <xf numFmtId="0" fontId="57" fillId="0" borderId="44" xfId="75" applyFont="1" applyFill="1" applyBorder="1" applyAlignment="1">
      <alignment horizontal="center" vertical="center"/>
    </xf>
    <xf numFmtId="0" fontId="57" fillId="0" borderId="5" xfId="75" applyFont="1" applyFill="1" applyBorder="1" applyAlignment="1">
      <alignment horizontal="center" vertical="center"/>
    </xf>
    <xf numFmtId="0" fontId="57" fillId="0" borderId="44" xfId="75" applyFont="1" applyFill="1" applyBorder="1" applyAlignment="1">
      <alignment horizontal="center" vertical="center" wrapText="1"/>
    </xf>
    <xf numFmtId="0" fontId="57" fillId="0" borderId="5" xfId="75" applyFont="1" applyFill="1" applyBorder="1" applyAlignment="1">
      <alignment horizontal="center" vertical="center" wrapText="1"/>
    </xf>
    <xf numFmtId="0" fontId="57" fillId="0" borderId="45" xfId="75" applyFont="1" applyFill="1" applyBorder="1" applyAlignment="1">
      <alignment horizontal="center" vertical="center" wrapText="1"/>
    </xf>
    <xf numFmtId="0" fontId="57" fillId="0" borderId="42" xfId="75" applyFont="1" applyFill="1" applyBorder="1" applyAlignment="1">
      <alignment horizontal="center" vertical="center" wrapText="1"/>
    </xf>
  </cellXfs>
  <cellStyles count="22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10" xfId="30"/>
    <cellStyle name="Comma [0] 10 2" xfId="31"/>
    <cellStyle name="Comma [0] 10 3" xfId="32"/>
    <cellStyle name="Comma [0] 10 4" xfId="33"/>
    <cellStyle name="Comma [0] 10 5" xfId="34"/>
    <cellStyle name="Comma [0] 2" xfId="35"/>
    <cellStyle name="Comma [0] 2 2" xfId="36"/>
    <cellStyle name="Comma [0] 3" xfId="37"/>
    <cellStyle name="Comma [0] 3 2" xfId="38"/>
    <cellStyle name="Comma [0] 3 3" xfId="39"/>
    <cellStyle name="Comma [0] 3 4" xfId="40"/>
    <cellStyle name="Comma [0] 3 5" xfId="41"/>
    <cellStyle name="Comma [0] 4" xfId="42"/>
    <cellStyle name="Comma [0] 4 2" xfId="43"/>
    <cellStyle name="Comma [0] 4 2 2" xfId="44"/>
    <cellStyle name="Comma [0] 4 2 3" xfId="45"/>
    <cellStyle name="Comma [0] 4 2 4" xfId="46"/>
    <cellStyle name="Comma [0] 4 2 5" xfId="47"/>
    <cellStyle name="Comma [0] 4 3" xfId="48"/>
    <cellStyle name="Comma [0] 5" xfId="49"/>
    <cellStyle name="Comma [0] 6" xfId="50"/>
    <cellStyle name="Comma [0] 9" xfId="51"/>
    <cellStyle name="Comma [0] 9 2" xfId="52"/>
    <cellStyle name="Comma [0] 9 3" xfId="53"/>
    <cellStyle name="Comma [0] 9 4" xfId="54"/>
    <cellStyle name="Comma 2" xfId="55"/>
    <cellStyle name="Comma 3" xfId="56"/>
    <cellStyle name="Comma 4" xfId="57"/>
    <cellStyle name="Comma 5" xfId="58"/>
    <cellStyle name="Explanatory Text" xfId="59" builtinId="53" customBuiltin="1"/>
    <cellStyle name="Good" xfId="60" builtinId="26" customBuiltin="1"/>
    <cellStyle name="Heading 1" xfId="61" builtinId="16" customBuiltin="1"/>
    <cellStyle name="Heading 2" xfId="62" builtinId="17" customBuiltin="1"/>
    <cellStyle name="Heading 3" xfId="63" builtinId="18" customBuiltin="1"/>
    <cellStyle name="Heading 4" xfId="64" builtinId="19" customBuiltin="1"/>
    <cellStyle name="Input" xfId="65" builtinId="20" customBuiltin="1"/>
    <cellStyle name="Linked Cell" xfId="66" builtinId="24" customBuiltin="1"/>
    <cellStyle name="Neutral" xfId="67" builtinId="28" customBuiltin="1"/>
    <cellStyle name="Normal" xfId="0" builtinId="0"/>
    <cellStyle name="Normal 10" xfId="68"/>
    <cellStyle name="Normal 10 2" xfId="69"/>
    <cellStyle name="Normal 10 3" xfId="70"/>
    <cellStyle name="Normal 10 4" xfId="71"/>
    <cellStyle name="Normal 10 5" xfId="72"/>
    <cellStyle name="Normal 2" xfId="73"/>
    <cellStyle name="Normal 2 2" xfId="74"/>
    <cellStyle name="Normal 2 2 2" xfId="75"/>
    <cellStyle name="Normal 2 21" xfId="76"/>
    <cellStyle name="Normal 2 3" xfId="77"/>
    <cellStyle name="Normal 2 4" xfId="78"/>
    <cellStyle name="Normal 3" xfId="79"/>
    <cellStyle name="Normal 3 2" xfId="80"/>
    <cellStyle name="Normal 3 7" xfId="81"/>
    <cellStyle name="Normal 3 7 2" xfId="82"/>
    <cellStyle name="Normal 3 7 3 10" xfId="83"/>
    <cellStyle name="Normal 3 7 4" xfId="84"/>
    <cellStyle name="Normal 31" xfId="85"/>
    <cellStyle name="Normal 4" xfId="86"/>
    <cellStyle name="Normal 4 3" xfId="87"/>
    <cellStyle name="Normal 5" xfId="88"/>
    <cellStyle name="Normal 7" xfId="89"/>
    <cellStyle name="Normal 7 2" xfId="90"/>
    <cellStyle name="Normal 7 3" xfId="91"/>
    <cellStyle name="Normal 7 4" xfId="92"/>
    <cellStyle name="Normal 7 5" xfId="93"/>
    <cellStyle name="Note 10" xfId="94"/>
    <cellStyle name="Note 10 2" xfId="95"/>
    <cellStyle name="Note 10 3" xfId="96"/>
    <cellStyle name="Note 10 4" xfId="97"/>
    <cellStyle name="Note 10 5" xfId="98"/>
    <cellStyle name="Note 11" xfId="99"/>
    <cellStyle name="Note 11 2" xfId="100"/>
    <cellStyle name="Note 11 3" xfId="101"/>
    <cellStyle name="Note 11 4" xfId="102"/>
    <cellStyle name="Note 11 5" xfId="103"/>
    <cellStyle name="Note 12" xfId="104"/>
    <cellStyle name="Note 12 2" xfId="105"/>
    <cellStyle name="Note 12 3" xfId="106"/>
    <cellStyle name="Note 12 4" xfId="107"/>
    <cellStyle name="Note 12 5" xfId="108"/>
    <cellStyle name="Note 13" xfId="109"/>
    <cellStyle name="Note 13 2" xfId="110"/>
    <cellStyle name="Note 13 3" xfId="111"/>
    <cellStyle name="Note 13 4" xfId="112"/>
    <cellStyle name="Note 13 5" xfId="113"/>
    <cellStyle name="Note 14" xfId="114"/>
    <cellStyle name="Note 14 2" xfId="115"/>
    <cellStyle name="Note 14 3" xfId="116"/>
    <cellStyle name="Note 14 4" xfId="117"/>
    <cellStyle name="Note 14 5" xfId="118"/>
    <cellStyle name="Note 15" xfId="119"/>
    <cellStyle name="Note 15 2" xfId="120"/>
    <cellStyle name="Note 15 3" xfId="121"/>
    <cellStyle name="Note 15 4" xfId="122"/>
    <cellStyle name="Note 15 5" xfId="123"/>
    <cellStyle name="Note 16" xfId="124"/>
    <cellStyle name="Note 16 2" xfId="125"/>
    <cellStyle name="Note 16 3" xfId="126"/>
    <cellStyle name="Note 16 4" xfId="127"/>
    <cellStyle name="Note 16 5" xfId="128"/>
    <cellStyle name="Note 17" xfId="129"/>
    <cellStyle name="Note 17 2" xfId="130"/>
    <cellStyle name="Note 17 3" xfId="131"/>
    <cellStyle name="Note 17 4" xfId="132"/>
    <cellStyle name="Note 17 5" xfId="133"/>
    <cellStyle name="Note 18" xfId="134"/>
    <cellStyle name="Note 18 2" xfId="135"/>
    <cellStyle name="Note 18 3" xfId="136"/>
    <cellStyle name="Note 18 4" xfId="137"/>
    <cellStyle name="Note 18 5" xfId="138"/>
    <cellStyle name="Note 19" xfId="139"/>
    <cellStyle name="Note 19 2" xfId="140"/>
    <cellStyle name="Note 19 3" xfId="141"/>
    <cellStyle name="Note 19 4" xfId="142"/>
    <cellStyle name="Note 19 5" xfId="143"/>
    <cellStyle name="Note 2" xfId="144"/>
    <cellStyle name="Note 2 2" xfId="145"/>
    <cellStyle name="Note 2 3" xfId="146"/>
    <cellStyle name="Note 2 4" xfId="147"/>
    <cellStyle name="Note 2 5" xfId="148"/>
    <cellStyle name="Note 20" xfId="149"/>
    <cellStyle name="Note 20 2" xfId="150"/>
    <cellStyle name="Note 20 3" xfId="151"/>
    <cellStyle name="Note 20 4" xfId="152"/>
    <cellStyle name="Note 20 5" xfId="153"/>
    <cellStyle name="Note 21" xfId="154"/>
    <cellStyle name="Note 21 2" xfId="155"/>
    <cellStyle name="Note 21 3" xfId="156"/>
    <cellStyle name="Note 21 4" xfId="157"/>
    <cellStyle name="Note 21 5" xfId="158"/>
    <cellStyle name="Note 22" xfId="159"/>
    <cellStyle name="Note 22 2" xfId="160"/>
    <cellStyle name="Note 22 3" xfId="161"/>
    <cellStyle name="Note 22 4" xfId="162"/>
    <cellStyle name="Note 22 5" xfId="163"/>
    <cellStyle name="Note 23" xfId="164"/>
    <cellStyle name="Note 23 2" xfId="165"/>
    <cellStyle name="Note 23 3" xfId="166"/>
    <cellStyle name="Note 23 4" xfId="167"/>
    <cellStyle name="Note 23 5" xfId="168"/>
    <cellStyle name="Note 24" xfId="169"/>
    <cellStyle name="Note 24 2" xfId="170"/>
    <cellStyle name="Note 24 3" xfId="171"/>
    <cellStyle name="Note 24 4" xfId="172"/>
    <cellStyle name="Note 24 5" xfId="173"/>
    <cellStyle name="Note 25" xfId="174"/>
    <cellStyle name="Note 25 2" xfId="175"/>
    <cellStyle name="Note 25 3" xfId="176"/>
    <cellStyle name="Note 25 4" xfId="177"/>
    <cellStyle name="Note 25 5" xfId="178"/>
    <cellStyle name="Note 26" xfId="179"/>
    <cellStyle name="Note 26 2" xfId="180"/>
    <cellStyle name="Note 26 3" xfId="181"/>
    <cellStyle name="Note 26 4" xfId="182"/>
    <cellStyle name="Note 26 5" xfId="183"/>
    <cellStyle name="Note 27" xfId="184"/>
    <cellStyle name="Note 3" xfId="185"/>
    <cellStyle name="Note 3 2" xfId="186"/>
    <cellStyle name="Note 3 3" xfId="187"/>
    <cellStyle name="Note 3 4" xfId="188"/>
    <cellStyle name="Note 3 5" xfId="189"/>
    <cellStyle name="Note 4" xfId="190"/>
    <cellStyle name="Note 4 2" xfId="191"/>
    <cellStyle name="Note 4 3" xfId="192"/>
    <cellStyle name="Note 4 4" xfId="193"/>
    <cellStyle name="Note 4 5" xfId="194"/>
    <cellStyle name="Note 5" xfId="195"/>
    <cellStyle name="Note 5 2" xfId="196"/>
    <cellStyle name="Note 5 3" xfId="197"/>
    <cellStyle name="Note 5 4" xfId="198"/>
    <cellStyle name="Note 5 5" xfId="199"/>
    <cellStyle name="Note 6" xfId="200"/>
    <cellStyle name="Note 6 2" xfId="201"/>
    <cellStyle name="Note 6 3" xfId="202"/>
    <cellStyle name="Note 6 4" xfId="203"/>
    <cellStyle name="Note 6 5" xfId="204"/>
    <cellStyle name="Note 7" xfId="205"/>
    <cellStyle name="Note 7 2" xfId="206"/>
    <cellStyle name="Note 7 3" xfId="207"/>
    <cellStyle name="Note 7 4" xfId="208"/>
    <cellStyle name="Note 7 5" xfId="209"/>
    <cellStyle name="Note 8" xfId="210"/>
    <cellStyle name="Note 8 2" xfId="211"/>
    <cellStyle name="Note 8 3" xfId="212"/>
    <cellStyle name="Note 8 4" xfId="213"/>
    <cellStyle name="Note 8 5" xfId="214"/>
    <cellStyle name="Note 9" xfId="215"/>
    <cellStyle name="Note 9 2" xfId="216"/>
    <cellStyle name="Note 9 3" xfId="217"/>
    <cellStyle name="Note 9 4" xfId="218"/>
    <cellStyle name="Note 9 5" xfId="219"/>
    <cellStyle name="Output" xfId="220" builtinId="21" customBuiltin="1"/>
    <cellStyle name="Percent 2" xfId="221"/>
    <cellStyle name="S15" xfId="222"/>
    <cellStyle name="Title" xfId="223" builtinId="15" customBuiltin="1"/>
    <cellStyle name="Total" xfId="224" builtinId="25" customBuiltin="1"/>
    <cellStyle name="Warning Text" xfId="225" builtinId="11" customBuiltin="1"/>
  </cellStyles>
  <dxfs count="177"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3"/>
      </font>
      <fill>
        <patternFill patternType="lightGr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epenatausahaan.jatengprov.go.id/2019/themes/images/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2</xdr:row>
      <xdr:rowOff>0</xdr:rowOff>
    </xdr:to>
    <xdr:pic>
      <xdr:nvPicPr>
        <xdr:cNvPr id="10433" name="Picture 1" descr="https://epenatausahaan.jatengprov.go.id/2019/themes/images/logo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4152900</xdr:colOff>
      <xdr:row>0</xdr:row>
      <xdr:rowOff>114300</xdr:rowOff>
    </xdr:from>
    <xdr:to>
      <xdr:col>6</xdr:col>
      <xdr:colOff>247650</xdr:colOff>
      <xdr:row>5</xdr:row>
      <xdr:rowOff>142875</xdr:rowOff>
    </xdr:to>
    <xdr:pic>
      <xdr:nvPicPr>
        <xdr:cNvPr id="126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14300"/>
          <a:ext cx="1047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3781425</xdr:colOff>
      <xdr:row>0</xdr:row>
      <xdr:rowOff>95250</xdr:rowOff>
    </xdr:from>
    <xdr:to>
      <xdr:col>3</xdr:col>
      <xdr:colOff>4829175</xdr:colOff>
      <xdr:row>5</xdr:row>
      <xdr:rowOff>123825</xdr:rowOff>
    </xdr:to>
    <xdr:pic>
      <xdr:nvPicPr>
        <xdr:cNvPr id="228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5250"/>
          <a:ext cx="1047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95250</xdr:rowOff>
    </xdr:from>
    <xdr:to>
      <xdr:col>5</xdr:col>
      <xdr:colOff>600075</xdr:colOff>
      <xdr:row>6</xdr:row>
      <xdr:rowOff>95250</xdr:rowOff>
    </xdr:to>
    <xdr:pic>
      <xdr:nvPicPr>
        <xdr:cNvPr id="331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95250"/>
          <a:ext cx="1190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1</xdr:row>
      <xdr:rowOff>76200</xdr:rowOff>
    </xdr:from>
    <xdr:to>
      <xdr:col>4</xdr:col>
      <xdr:colOff>771525</xdr:colOff>
      <xdr:row>5</xdr:row>
      <xdr:rowOff>85725</xdr:rowOff>
    </xdr:to>
    <xdr:pic>
      <xdr:nvPicPr>
        <xdr:cNvPr id="457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266700"/>
          <a:ext cx="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114300</xdr:rowOff>
    </xdr:from>
    <xdr:to>
      <xdr:col>4</xdr:col>
      <xdr:colOff>1409700</xdr:colOff>
      <xdr:row>5</xdr:row>
      <xdr:rowOff>171450</xdr:rowOff>
    </xdr:to>
    <xdr:pic>
      <xdr:nvPicPr>
        <xdr:cNvPr id="4574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14287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KPD%20KOLUT%202006%20NET%20BUANGET\BUKU%201\Book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FILE\Inventaris\ASET%20BLU%20-JUNI%202010\IDA%20AYU\RAB%20R%20ICU%20TH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y%20Documents\Materi%20SPPN%20dan%20Anggaran%20Daerah%20Berbasis%20Prestasi%20Kerja\Materi%20SPPN%20dan%20Anggaran%20Daerah%20Berbasis%20Prestasi%20Kerja\SESI%206.%20LATIHAN%20KAS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olaka%20Utara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olaka%20Utara\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TA%202017\PERIA%20IAN%20PERGUB%20LPP%20APBI%20TA%202017\RAPERIA%20.......%20TAHUN%202018\LAPKEU%202017%20AUIITEI%20FIX%20CETAK\CALK%203.%20NERACA%20TA%202017%20AUIITEI%20FIXS%20250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2017\PERDA%20DAN%20PERGUB%20LPP%20APBD%20TA%202017\RAPERDA%20.......%20TAHUN%202018\LAPKEU%202017%20AUDITED%20FIX%20CETAK\CALK%203.%20NERACA%20TA%202017%20AUDITED%20FIXS%2025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HAN%20LK%202019\DESK%20LK%202019\2.%20Mutasi%20AkumSusut%20TA%202019_UnAudite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HAN%20LK%202019\DESK%20LK%202019\1.%20Mutasi%20Aset%20TA%202019_UnAudite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enovo\AppData\Local\Temp\Split%20Pendidikan_20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AHUN%202019\LK%20LAP%20AKHIR%20TAHUN%202019\SALDO%20AWAL%202019%20AUDITED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KPD%20KOLUT%202006%20NET%20BUANGET\BUKU%201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Work\HAPSEM%20I%20KENDARI%202007\2_LHP%20Kendari%20Semester%20I%202007\1_LKPD\05_LHP%20LKPD%20Kolaka%20Utara\Buku%201\LRA%20Keuangan%20Audi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Work\HAPSEM%20I%20KENDARI%202007\2_LHP%20Kendari%20Semester%20I%202007\1_LKPD\05_LHP%20LKPD%20Kolaka%20Utara\Buku%201\LRA%20Keuangan%20Audi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dy\d\Kronologis%20Q%20DPPA%202008BR\Asli%20Kronologis%20DPPA%202008\Materi%20SPPN%20dan%20Anggaran%20Daerah%20Berbasis%20Prestasi%20Kerja\Materi%20SPPN%20dan%20Anggaran%20Daerah%20Berbasis%20Prestasi%20Kerja\SESI%206.%20LATIHAN%20KASU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RA%20Kolut%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RA%20Kolut%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AHUN%202019\LK%20LAP%20AKHIR%20TAHUN%202019\XFILE\Inventaris\ASET%20BLU%20-JUNI%202010\IDA%20AYU\RAB%20R%20ICU%20TH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XFILE\Inventaris\ASET%20BLU%20-JUNI%202010\IDA%20AYU\RAB%20R%20ICU%20TH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/>
      <sheetData sheetId="5">
        <row r="10">
          <cell r="E10" t="str">
            <v>Pengukuran &amp;  Pas.Bouwplank Kayu Albasia</v>
          </cell>
        </row>
        <row r="18">
          <cell r="E18" t="str">
            <v>Bongkaran Beton Bertulang</v>
          </cell>
        </row>
        <row r="19">
          <cell r="E19" t="str">
            <v>Bongkaran Dinding Tembok Bt.Merah</v>
          </cell>
        </row>
        <row r="22">
          <cell r="E22" t="str">
            <v>Galian Tanah Biasa Sedalam 1 M</v>
          </cell>
        </row>
        <row r="29">
          <cell r="E29" t="str">
            <v>Pembuangan Tanah Sejauh 15 M</v>
          </cell>
        </row>
        <row r="30">
          <cell r="E30" t="str">
            <v>Urugan Kembali</v>
          </cell>
        </row>
        <row r="32">
          <cell r="E32" t="str">
            <v>Urugan Pasir</v>
          </cell>
        </row>
        <row r="41">
          <cell r="E41" t="str">
            <v>Pas. Pondasi Batu Belah 1 PC : 5 Psr</v>
          </cell>
        </row>
        <row r="58">
          <cell r="E58" t="str">
            <v xml:space="preserve"> Pas. Batu Merah tb. 1/2 bata 1 PC : 3 PP</v>
          </cell>
        </row>
        <row r="76">
          <cell r="E76" t="str">
            <v xml:space="preserve"> Plesteran 1 PC : 3 PP tb. 1,5 cm</v>
          </cell>
        </row>
        <row r="91">
          <cell r="E91" t="str">
            <v xml:space="preserve"> Plesteran Skoneng 1 PC : 2 PP lebar 1 cm</v>
          </cell>
        </row>
        <row r="202">
          <cell r="E202" t="str">
            <v>Membuat Beton Cor 1Pc:2Ps:3Kr</v>
          </cell>
        </row>
        <row r="203">
          <cell r="E203" t="str">
            <v xml:space="preserve">Pembesian dengan Besi Beton Polos </v>
          </cell>
        </row>
        <row r="206">
          <cell r="E206" t="str">
            <v>Pas. Bekisting untuk Pondasi</v>
          </cell>
        </row>
        <row r="207">
          <cell r="E207" t="str">
            <v>Pas. Bekisting untuk Sloof</v>
          </cell>
        </row>
        <row r="208">
          <cell r="E208" t="str">
            <v>Pas. Bekisting untuk Kolom</v>
          </cell>
        </row>
        <row r="209">
          <cell r="E209" t="str">
            <v>Pas. Bekisting untuk Balok</v>
          </cell>
        </row>
        <row r="210">
          <cell r="E210" t="str">
            <v>Pas. Bekisting untuk Lantai</v>
          </cell>
        </row>
        <row r="211">
          <cell r="E211" t="str">
            <v>Pas. Bekisting untuk Dinding</v>
          </cell>
        </row>
        <row r="259">
          <cell r="E259" t="str">
            <v xml:space="preserve">Pas. Talang Miring Seng BJLS 30 </v>
          </cell>
        </row>
        <row r="285">
          <cell r="E285" t="str">
            <v xml:space="preserve"> Pasang Wastafel</v>
          </cell>
        </row>
        <row r="290">
          <cell r="E290" t="str">
            <v xml:space="preserve"> Pas. Bak Kontrol pas.Bt.Bata uk.(35x35)cm T:35 cm</v>
          </cell>
        </row>
        <row r="293">
          <cell r="E293" t="str">
            <v xml:space="preserve"> Pasang Pipa Galvanis diam. 1/2" med. B</v>
          </cell>
        </row>
        <row r="305">
          <cell r="E305" t="str">
            <v>Pasang Pipa PVC diam. 3" type AW</v>
          </cell>
        </row>
        <row r="309">
          <cell r="E309" t="str">
            <v xml:space="preserve"> Pasang Kran diameter 1/2"</v>
          </cell>
        </row>
        <row r="317">
          <cell r="E317" t="str">
            <v xml:space="preserve"> Pasang Engsel Jendela Kupu-kupu</v>
          </cell>
        </row>
        <row r="327">
          <cell r="E327" t="str">
            <v xml:space="preserve"> Pasang Kaca tb. 5mm</v>
          </cell>
        </row>
        <row r="352">
          <cell r="E352" t="str">
            <v xml:space="preserve"> Pas. Lantai  Keramik 30 x 30 cm (Klas B)</v>
          </cell>
        </row>
        <row r="384">
          <cell r="E384" t="str">
            <v xml:space="preserve"> Mengecat Tembok Baru (sek.Catylac)</v>
          </cell>
        </row>
        <row r="412">
          <cell r="E412" t="str">
            <v xml:space="preserve"> Memasang 1 m' kusen alluminium sek. EDICO 3' silver 1 mm'</v>
          </cell>
        </row>
        <row r="507">
          <cell r="E507" t="str">
            <v xml:space="preserve"> Pas. Instalasi Titik Cahaya / Lampu</v>
          </cell>
        </row>
        <row r="530">
          <cell r="E530" t="str">
            <v xml:space="preserve"> Pas. Lampu TL 20 watt sek. Phillips</v>
          </cell>
        </row>
      </sheetData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  <sheetName val="HSP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  <sheetName val="TAPEM"/>
      <sheetName val="EKBANG"/>
      <sheetName val="PMD"/>
      <sheetName val="KESBANG"/>
      <sheetName val="CAPIL"/>
      <sheetName val="BAPPEDA"/>
      <sheetName val="BAWASDA"/>
      <sheetName val="PERTANIAN"/>
    </sheetNames>
    <sheetDataSet>
      <sheetData sheetId="0">
        <row r="5">
          <cell r="J5" t="str">
            <v>BAGIAN PEMERINTAHAN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  <sheetName val="TAPEM"/>
      <sheetName val="EKBANG"/>
      <sheetName val="PMD"/>
      <sheetName val="KESBANG"/>
      <sheetName val="CAPIL"/>
      <sheetName val="BAPPEDA"/>
      <sheetName val="BAWASDA"/>
      <sheetName val="PERTANIAN"/>
    </sheetNames>
    <sheetDataSet>
      <sheetData sheetId="0">
        <row r="5">
          <cell r="J5" t="str">
            <v>BAGIAN PEMERINTAHAN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 KEWJ &amp; EKUITA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FACE NERACA "/>
      <sheetName val="NERACA ASET"/>
      <sheetName val="NERACA KEWJ &amp; EKUITAS"/>
      <sheetName val="PENYERTAAN MODAL"/>
      <sheetName val="Sheet1"/>
      <sheetName val="NERACA KEWD &amp; EKUITAS"/>
    </sheetNames>
    <sheetDataSet>
      <sheetData sheetId="0" refreshError="1"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</sheetData>
      <sheetData sheetId="1" refreshError="1"/>
      <sheetData sheetId="2" refreshError="1">
        <row r="78">
          <cell r="C78">
            <v>1744590456608.6509</v>
          </cell>
        </row>
        <row r="79">
          <cell r="C79">
            <v>218858516077.13699</v>
          </cell>
        </row>
        <row r="80">
          <cell r="C80">
            <v>-340159773369.29102</v>
          </cell>
        </row>
        <row r="81">
          <cell r="C81">
            <v>5915900631546.248</v>
          </cell>
        </row>
        <row r="82">
          <cell r="C82">
            <v>24411222422226.102</v>
          </cell>
          <cell r="I82">
            <v>1549020201718.6641</v>
          </cell>
        </row>
        <row r="83">
          <cell r="C83">
            <v>352544058652.41003</v>
          </cell>
          <cell r="I83">
            <v>35840835396.340027</v>
          </cell>
        </row>
        <row r="84">
          <cell r="C84">
            <v>382861505239</v>
          </cell>
          <cell r="I84">
            <v>167558248592</v>
          </cell>
        </row>
        <row r="85">
          <cell r="C85">
            <v>4330424760.0766668</v>
          </cell>
          <cell r="I85">
            <v>246003872.84666681</v>
          </cell>
        </row>
        <row r="86">
          <cell r="C86">
            <v>-29298716441.330002</v>
          </cell>
          <cell r="I86">
            <v>-28945907307.670002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AkumulasiAll"/>
      <sheetName val="RkpAkumulasi"/>
      <sheetName val="1. pendidikan"/>
      <sheetName val="2. dinkes"/>
      <sheetName val="3. moewardi"/>
      <sheetName val="4. margono"/>
      <sheetName val="5. tugurejo"/>
      <sheetName val="6. kelet"/>
      <sheetName val="7. amino"/>
      <sheetName val="8. rsjdska"/>
      <sheetName val="9. rsjdklaten"/>
      <sheetName val="10. binamarga"/>
      <sheetName val="11. psda"/>
      <sheetName val="12. peraskim"/>
      <sheetName val="13. satpol"/>
      <sheetName val="14. kesbang"/>
      <sheetName val="15. dinsos"/>
      <sheetName val="16. bpbd"/>
      <sheetName val="17. nakertran"/>
      <sheetName val="18. dp3akb"/>
      <sheetName val="19. dlhk"/>
      <sheetName val="20. dkp"/>
      <sheetName val="21. permades"/>
      <sheetName val="22. dishub"/>
      <sheetName val="23. kominfo"/>
      <sheetName val="24. dinkop"/>
      <sheetName val="25. dpmptsp"/>
      <sheetName val="26. disporapar"/>
      <sheetName val="27. arpus"/>
      <sheetName val="28. dinlutkan"/>
      <sheetName val="29. distanbun"/>
      <sheetName val="30. dinakeswan"/>
      <sheetName val="31. esdm"/>
      <sheetName val="32. disperindag"/>
      <sheetName val="33. setda"/>
      <sheetName val="34. setwan"/>
      <sheetName val="35. inspektorat"/>
      <sheetName val="36. bappeda"/>
      <sheetName val="37. bapenda"/>
      <sheetName val="38. bpkad"/>
      <sheetName val="39. bkd"/>
      <sheetName val="40. bpsdmd"/>
      <sheetName val="41. penghubung"/>
      <sheetName val="SKPKD"/>
    </sheetNames>
    <sheetDataSet>
      <sheetData sheetId="0" refreshError="1"/>
      <sheetData sheetId="1" refreshError="1"/>
      <sheetData sheetId="2">
        <row r="11">
          <cell r="G11">
            <v>6502875</v>
          </cell>
        </row>
        <row r="40">
          <cell r="H40">
            <v>3298992478.0500002</v>
          </cell>
          <cell r="L40">
            <v>3550027490.2200003</v>
          </cell>
          <cell r="M40">
            <v>1866451170.55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MutasiAll"/>
      <sheetName val="RkpMutasi"/>
      <sheetName val="1. pendidikan"/>
      <sheetName val="2. dinkes"/>
      <sheetName val="3. moewardi"/>
      <sheetName val="4. margono"/>
      <sheetName val="5. tugurejo"/>
      <sheetName val="6. kelet"/>
      <sheetName val="7. amino"/>
      <sheetName val="8. rsjdska"/>
      <sheetName val="9. rsjdklaten"/>
      <sheetName val="10. binamarga"/>
      <sheetName val="11. psda"/>
      <sheetName val="12. peraskim"/>
      <sheetName val="13. satpol"/>
      <sheetName val="14. kesbang"/>
      <sheetName val="15. dinsos"/>
      <sheetName val="16. bpbd"/>
      <sheetName val="17. nakertran"/>
      <sheetName val="18. dp3akb"/>
      <sheetName val="19. dlhk"/>
      <sheetName val="20. dkp"/>
      <sheetName val="21. permades"/>
      <sheetName val="22. dishub"/>
      <sheetName val="23. kominfo"/>
      <sheetName val="24. dinkop"/>
      <sheetName val="25. dpmptsp"/>
      <sheetName val="26. disporapar"/>
      <sheetName val="27. arpus"/>
      <sheetName val="28. dinlutkan"/>
      <sheetName val="29. distanbun"/>
      <sheetName val="30. dinakeswan"/>
      <sheetName val="31. esdm"/>
      <sheetName val="32. disperindag"/>
      <sheetName val="33. setda"/>
      <sheetName val="34. setwan"/>
      <sheetName val="35. inspektorat"/>
      <sheetName val="36. bappeda"/>
      <sheetName val="37. bapenda"/>
      <sheetName val="38. bpkad"/>
      <sheetName val="39. bkd"/>
      <sheetName val="40. bpsdmd"/>
      <sheetName val="41. penghubung"/>
      <sheetName val="SKPKD"/>
    </sheetNames>
    <sheetDataSet>
      <sheetData sheetId="0" refreshError="1"/>
      <sheetData sheetId="1" refreshError="1"/>
      <sheetData sheetId="2">
        <row r="52">
          <cell r="M52">
            <v>82437902533</v>
          </cell>
          <cell r="Y52">
            <v>80411873233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Mutasi"/>
      <sheetName val="Dinas"/>
      <sheetName val="Sekolah"/>
      <sheetName val="RekapSusut"/>
      <sheetName val="DinasSusut"/>
      <sheetName val="SekolahSusut"/>
    </sheetNames>
    <sheetDataSet>
      <sheetData sheetId="0">
        <row r="52">
          <cell r="I52">
            <v>9479015800</v>
          </cell>
          <cell r="K52">
            <v>426081805558</v>
          </cell>
          <cell r="W52">
            <v>17919080840</v>
          </cell>
        </row>
        <row r="83">
          <cell r="K83">
            <v>71500000</v>
          </cell>
        </row>
      </sheetData>
      <sheetData sheetId="1"/>
      <sheetData sheetId="2"/>
      <sheetData sheetId="3">
        <row r="40">
          <cell r="G40">
            <v>12259241493</v>
          </cell>
          <cell r="Q40">
            <v>354817838003.79999</v>
          </cell>
        </row>
        <row r="65">
          <cell r="O65">
            <v>201084260.20000002</v>
          </cell>
        </row>
        <row r="91">
          <cell r="P91">
            <v>282426961.46999997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 KOMPILASI"/>
      <sheetName val="LPE KOMPILASI"/>
      <sheetName val="LO KOMPILASI"/>
    </sheetNames>
    <sheetDataSet>
      <sheetData sheetId="0"/>
      <sheetData sheetId="1"/>
      <sheetData sheetId="2">
        <row r="699">
          <cell r="AD699">
            <v>-32863819924.349998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/>
      <sheetData sheetId="5">
        <row r="10">
          <cell r="E10" t="str">
            <v>Pengukuran &amp;  Pas.Bouwplank Kayu Albasia</v>
          </cell>
        </row>
        <row r="18">
          <cell r="E18" t="str">
            <v>Bongkaran Beton Bertulang</v>
          </cell>
        </row>
        <row r="19">
          <cell r="E19" t="str">
            <v>Bongkaran Dinding Tembok Bt.Merah</v>
          </cell>
        </row>
        <row r="22">
          <cell r="E22" t="str">
            <v>Galian Tanah Biasa Sedalam 1 M</v>
          </cell>
        </row>
        <row r="29">
          <cell r="E29" t="str">
            <v>Pembuangan Tanah Sejauh 15 M</v>
          </cell>
        </row>
        <row r="30">
          <cell r="E30" t="str">
            <v>Urugan Kembali</v>
          </cell>
        </row>
        <row r="32">
          <cell r="E32" t="str">
            <v>Urugan Pasir</v>
          </cell>
        </row>
        <row r="41">
          <cell r="E41" t="str">
            <v>Pas. Pondasi Batu Belah 1 PC : 5 Psr</v>
          </cell>
        </row>
        <row r="58">
          <cell r="E58" t="str">
            <v xml:space="preserve"> Pas. Batu Merah tb. 1/2 bata 1 PC : 3 PP</v>
          </cell>
        </row>
        <row r="76">
          <cell r="E76" t="str">
            <v xml:space="preserve"> Plesteran 1 PC : 3 PP tb. 1,5 cm</v>
          </cell>
        </row>
        <row r="91">
          <cell r="E91" t="str">
            <v xml:space="preserve"> Plesteran Skoneng 1 PC : 2 PP lebar 1 cm</v>
          </cell>
        </row>
        <row r="202">
          <cell r="E202" t="str">
            <v>Membuat Beton Cor 1Pc:2Ps:3Kr</v>
          </cell>
        </row>
        <row r="203">
          <cell r="E203" t="str">
            <v xml:space="preserve">Pembesian dengan Besi Beton Polos </v>
          </cell>
        </row>
        <row r="206">
          <cell r="E206" t="str">
            <v>Pas. Bekisting untuk Pondasi</v>
          </cell>
        </row>
        <row r="207">
          <cell r="E207" t="str">
            <v>Pas. Bekisting untuk Sloof</v>
          </cell>
        </row>
        <row r="208">
          <cell r="E208" t="str">
            <v>Pas. Bekisting untuk Kolom</v>
          </cell>
        </row>
        <row r="209">
          <cell r="E209" t="str">
            <v>Pas. Bekisting untuk Balok</v>
          </cell>
        </row>
        <row r="210">
          <cell r="E210" t="str">
            <v>Pas. Bekisting untuk Lantai</v>
          </cell>
        </row>
        <row r="211">
          <cell r="E211" t="str">
            <v>Pas. Bekisting untuk Dinding</v>
          </cell>
        </row>
        <row r="259">
          <cell r="E259" t="str">
            <v xml:space="preserve">Pas. Talang Miring Seng BJLS 30 </v>
          </cell>
        </row>
        <row r="285">
          <cell r="E285" t="str">
            <v xml:space="preserve"> Pasang Wastafel</v>
          </cell>
        </row>
        <row r="290">
          <cell r="E290" t="str">
            <v xml:space="preserve"> Pas. Bak Kontrol pas.Bt.Bata uk.(35x35)cm T:35 cm</v>
          </cell>
        </row>
        <row r="293">
          <cell r="E293" t="str">
            <v xml:space="preserve"> Pasang Pipa Galvanis diam. 1/2" med. B</v>
          </cell>
        </row>
        <row r="305">
          <cell r="E305" t="str">
            <v>Pasang Pipa PVC diam. 3" type AW</v>
          </cell>
        </row>
        <row r="309">
          <cell r="E309" t="str">
            <v xml:space="preserve"> Pasang Kran diameter 1/2"</v>
          </cell>
        </row>
        <row r="317">
          <cell r="E317" t="str">
            <v xml:space="preserve"> Pasang Engsel Jendela Kupu-kupu</v>
          </cell>
        </row>
        <row r="327">
          <cell r="E327" t="str">
            <v xml:space="preserve"> Pasang Kaca tb. 5mm</v>
          </cell>
        </row>
        <row r="352">
          <cell r="E352" t="str">
            <v xml:space="preserve"> Pas. Lantai  Keramik 30 x 30 cm (Klas B)</v>
          </cell>
        </row>
        <row r="384">
          <cell r="E384" t="str">
            <v xml:space="preserve"> Mengecat Tembok Baru (sek.Catylac)</v>
          </cell>
        </row>
        <row r="412">
          <cell r="E412" t="str">
            <v xml:space="preserve"> Memasang 1 m' kusen alluminium sek. EDICO 3' silver 1 mm'</v>
          </cell>
        </row>
        <row r="507">
          <cell r="E507" t="str">
            <v xml:space="preserve"> Pas. Instalasi Titik Cahaya / Lampu</v>
          </cell>
        </row>
        <row r="530">
          <cell r="E530" t="str">
            <v xml:space="preserve"> Pas. Lampu TL 20 watt sek. Phillips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/>
      <sheetData sheetId="5">
        <row r="10">
          <cell r="E10" t="str">
            <v>Pengukuran &amp;  Pas.Bouwplank Kayu Albasia</v>
          </cell>
        </row>
        <row r="18">
          <cell r="E18" t="str">
            <v>Bongkaran Beton Bertulang</v>
          </cell>
        </row>
        <row r="19">
          <cell r="E19" t="str">
            <v>Bongkaran Dinding Tembok Bt.Merah</v>
          </cell>
        </row>
        <row r="22">
          <cell r="E22" t="str">
            <v>Galian Tanah Biasa Sedalam 1 M</v>
          </cell>
        </row>
        <row r="29">
          <cell r="E29" t="str">
            <v>Pembuangan Tanah Sejauh 15 M</v>
          </cell>
        </row>
        <row r="30">
          <cell r="E30" t="str">
            <v>Urugan Kembali</v>
          </cell>
        </row>
        <row r="32">
          <cell r="E32" t="str">
            <v>Urugan Pasir</v>
          </cell>
        </row>
        <row r="41">
          <cell r="E41" t="str">
            <v>Pas. Pondasi Batu Belah 1 PC : 5 Psr</v>
          </cell>
        </row>
        <row r="58">
          <cell r="E58" t="str">
            <v xml:space="preserve"> Pas. Batu Merah tb. 1/2 bata 1 PC : 3 PP</v>
          </cell>
        </row>
        <row r="76">
          <cell r="E76" t="str">
            <v xml:space="preserve"> Plesteran 1 PC : 3 PP tb. 1,5 cm</v>
          </cell>
        </row>
        <row r="91">
          <cell r="E91" t="str">
            <v xml:space="preserve"> Plesteran Skoneng 1 PC : 2 PP lebar 1 cm</v>
          </cell>
        </row>
        <row r="202">
          <cell r="E202" t="str">
            <v>Membuat Beton Cor 1Pc:2Ps:3Kr</v>
          </cell>
        </row>
        <row r="203">
          <cell r="E203" t="str">
            <v xml:space="preserve">Pembesian dengan Besi Beton Polos </v>
          </cell>
        </row>
        <row r="206">
          <cell r="E206" t="str">
            <v>Pas. Bekisting untuk Pondasi</v>
          </cell>
        </row>
        <row r="207">
          <cell r="E207" t="str">
            <v>Pas. Bekisting untuk Sloof</v>
          </cell>
        </row>
        <row r="208">
          <cell r="E208" t="str">
            <v>Pas. Bekisting untuk Kolom</v>
          </cell>
        </row>
        <row r="209">
          <cell r="E209" t="str">
            <v>Pas. Bekisting untuk Balok</v>
          </cell>
        </row>
        <row r="210">
          <cell r="E210" t="str">
            <v>Pas. Bekisting untuk Lantai</v>
          </cell>
        </row>
        <row r="211">
          <cell r="E211" t="str">
            <v>Pas. Bekisting untuk Dinding</v>
          </cell>
        </row>
        <row r="259">
          <cell r="E259" t="str">
            <v xml:space="preserve">Pas. Talang Miring Seng BJLS 30 </v>
          </cell>
        </row>
        <row r="285">
          <cell r="E285" t="str">
            <v xml:space="preserve"> Pasang Wastafel</v>
          </cell>
        </row>
        <row r="290">
          <cell r="E290" t="str">
            <v xml:space="preserve"> Pas. Bak Kontrol pas.Bt.Bata uk.(35x35)cm T:35 cm</v>
          </cell>
        </row>
        <row r="293">
          <cell r="E293" t="str">
            <v xml:space="preserve"> Pasang Pipa Galvanis diam. 1/2" med. B</v>
          </cell>
        </row>
        <row r="305">
          <cell r="E305" t="str">
            <v>Pasang Pipa PVC diam. 3" type AW</v>
          </cell>
        </row>
        <row r="309">
          <cell r="E309" t="str">
            <v xml:space="preserve"> Pasang Kran diameter 1/2"</v>
          </cell>
        </row>
        <row r="317">
          <cell r="E317" t="str">
            <v xml:space="preserve"> Pasang Engsel Jendela Kupu-kupu</v>
          </cell>
        </row>
        <row r="327">
          <cell r="E327" t="str">
            <v xml:space="preserve"> Pasang Kaca tb. 5mm</v>
          </cell>
        </row>
        <row r="352">
          <cell r="E352" t="str">
            <v xml:space="preserve"> Pas. Lantai  Keramik 30 x 30 cm (Klas B)</v>
          </cell>
        </row>
        <row r="384">
          <cell r="E384" t="str">
            <v xml:space="preserve"> Mengecat Tembok Baru (sek.Catylac)</v>
          </cell>
        </row>
        <row r="412">
          <cell r="E412" t="str">
            <v xml:space="preserve"> Memasang 1 m' kusen alluminium sek. EDICO 3' silver 1 mm'</v>
          </cell>
        </row>
        <row r="507">
          <cell r="E507" t="str">
            <v xml:space="preserve"> Pas. Instalasi Titik Cahaya / Lampu</v>
          </cell>
        </row>
        <row r="530">
          <cell r="E530" t="str">
            <v xml:space="preserve"> Pas. Lampu TL 20 watt sek. Phillips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showGridLines="0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4" sqref="H4"/>
    </sheetView>
  </sheetViews>
  <sheetFormatPr defaultRowHeight="15" x14ac:dyDescent="0.25"/>
  <cols>
    <col min="1" max="1" width="10.1640625" style="836" customWidth="1"/>
    <col min="2" max="2" width="42.6640625" style="836" bestFit="1" customWidth="1"/>
    <col min="3" max="4" width="17.6640625" style="828" bestFit="1" customWidth="1"/>
    <col min="5" max="5" width="8" style="828" customWidth="1"/>
    <col min="6" max="6" width="16.33203125" style="828" bestFit="1" customWidth="1"/>
    <col min="7" max="7" width="1.83203125" style="828" customWidth="1"/>
    <col min="8" max="8" width="23" style="828" customWidth="1"/>
    <col min="9" max="9" width="25.83203125" style="836" customWidth="1"/>
    <col min="10" max="10" width="21" style="836" bestFit="1" customWidth="1"/>
    <col min="11" max="11" width="18" style="836" bestFit="1" customWidth="1"/>
    <col min="12" max="16384" width="9.33203125" style="836"/>
  </cols>
  <sheetData>
    <row r="1" spans="1:10" x14ac:dyDescent="0.25">
      <c r="A1" s="1396"/>
      <c r="B1" s="1397" t="s">
        <v>2981</v>
      </c>
      <c r="C1" s="1397"/>
      <c r="D1" s="1397"/>
      <c r="E1" s="1397"/>
      <c r="F1" s="1397"/>
      <c r="G1" s="858"/>
    </row>
    <row r="2" spans="1:10" x14ac:dyDescent="0.25">
      <c r="A2" s="1396"/>
      <c r="B2" s="1397" t="s">
        <v>3903</v>
      </c>
      <c r="C2" s="1397"/>
      <c r="D2" s="1397"/>
      <c r="E2" s="1397"/>
      <c r="F2" s="1397"/>
      <c r="G2" s="858"/>
    </row>
    <row r="3" spans="1:10" x14ac:dyDescent="0.25">
      <c r="A3" s="1396"/>
      <c r="B3" s="1397" t="s">
        <v>3904</v>
      </c>
      <c r="C3" s="1397"/>
      <c r="D3" s="1397"/>
      <c r="E3" s="1397"/>
      <c r="F3" s="1397"/>
      <c r="G3" s="858"/>
    </row>
    <row r="4" spans="1:10" x14ac:dyDescent="0.25">
      <c r="A4" s="1396"/>
      <c r="B4" s="1397" t="s">
        <v>3905</v>
      </c>
      <c r="C4" s="1397"/>
      <c r="D4" s="1397"/>
      <c r="E4" s="1397"/>
      <c r="F4" s="1397"/>
      <c r="G4" s="858"/>
    </row>
    <row r="5" spans="1:10" x14ac:dyDescent="0.25">
      <c r="A5" s="1396"/>
      <c r="B5" s="1398" t="s">
        <v>3906</v>
      </c>
      <c r="C5" s="1398"/>
      <c r="D5" s="1398"/>
      <c r="E5" s="1398"/>
      <c r="F5" s="1398"/>
      <c r="G5" s="859"/>
      <c r="J5" s="838">
        <f>D19+D162</f>
        <v>4436878986189</v>
      </c>
    </row>
    <row r="6" spans="1:10" x14ac:dyDescent="0.25">
      <c r="A6" s="1396"/>
      <c r="B6" s="1396"/>
      <c r="C6" s="1396"/>
      <c r="D6" s="1396"/>
      <c r="E6" s="1396"/>
      <c r="F6" s="1396"/>
      <c r="G6" s="860"/>
    </row>
    <row r="7" spans="1:10" x14ac:dyDescent="0.25">
      <c r="A7" s="829" t="s">
        <v>3907</v>
      </c>
      <c r="B7" s="829" t="s">
        <v>3908</v>
      </c>
      <c r="C7" s="830" t="s">
        <v>3909</v>
      </c>
      <c r="D7" s="830" t="s">
        <v>3910</v>
      </c>
      <c r="E7" s="830" t="s">
        <v>3125</v>
      </c>
      <c r="F7" s="830" t="s">
        <v>3911</v>
      </c>
      <c r="G7" s="861"/>
    </row>
    <row r="8" spans="1:10" x14ac:dyDescent="0.25">
      <c r="A8" s="831">
        <v>4</v>
      </c>
      <c r="B8" s="831" t="s">
        <v>1</v>
      </c>
      <c r="C8" s="832">
        <v>4250000000</v>
      </c>
      <c r="D8" s="832">
        <v>4267274662</v>
      </c>
      <c r="E8" s="832">
        <v>1.0041</v>
      </c>
      <c r="F8" s="832">
        <v>-17274662</v>
      </c>
      <c r="G8" s="862"/>
    </row>
    <row r="9" spans="1:10" x14ac:dyDescent="0.25">
      <c r="A9" s="831" t="s">
        <v>755</v>
      </c>
      <c r="B9" s="831" t="s">
        <v>2</v>
      </c>
      <c r="C9" s="832">
        <v>4250000000</v>
      </c>
      <c r="D9" s="832">
        <v>4267274662</v>
      </c>
      <c r="E9" s="832">
        <v>1.0041</v>
      </c>
      <c r="F9" s="832">
        <v>-17274662</v>
      </c>
      <c r="G9" s="862"/>
    </row>
    <row r="10" spans="1:10" x14ac:dyDescent="0.25">
      <c r="A10" s="833" t="s">
        <v>3912</v>
      </c>
      <c r="B10" s="833" t="s">
        <v>3913</v>
      </c>
      <c r="C10" s="834">
        <v>4250000000</v>
      </c>
      <c r="D10" s="834">
        <v>4266589500</v>
      </c>
      <c r="E10" s="834">
        <v>1.0039</v>
      </c>
      <c r="F10" s="834">
        <v>-16589500</v>
      </c>
      <c r="G10" s="863"/>
    </row>
    <row r="11" spans="1:10" x14ac:dyDescent="0.25">
      <c r="A11" s="833" t="s">
        <v>3914</v>
      </c>
      <c r="B11" s="833" t="s">
        <v>3915</v>
      </c>
      <c r="C11" s="834">
        <v>4250000000</v>
      </c>
      <c r="D11" s="834">
        <v>4266589500</v>
      </c>
      <c r="E11" s="834">
        <v>1.0039</v>
      </c>
      <c r="F11" s="834">
        <v>-16589500</v>
      </c>
      <c r="G11" s="863"/>
      <c r="I11" s="838">
        <f>D20+D36</f>
        <v>4145954956875</v>
      </c>
    </row>
    <row r="12" spans="1:10" x14ac:dyDescent="0.25">
      <c r="A12" s="833" t="s">
        <v>3916</v>
      </c>
      <c r="B12" s="833" t="s">
        <v>3917</v>
      </c>
      <c r="C12" s="834">
        <v>2228200000</v>
      </c>
      <c r="D12" s="834">
        <v>2042743500</v>
      </c>
      <c r="E12" s="834">
        <v>0.91679999999999995</v>
      </c>
      <c r="F12" s="834">
        <v>185456500</v>
      </c>
      <c r="G12" s="863"/>
    </row>
    <row r="13" spans="1:10" x14ac:dyDescent="0.25">
      <c r="A13" s="833" t="s">
        <v>3918</v>
      </c>
      <c r="B13" s="833" t="s">
        <v>3919</v>
      </c>
      <c r="C13" s="834">
        <v>2021800000</v>
      </c>
      <c r="D13" s="834">
        <v>2223846000</v>
      </c>
      <c r="E13" s="834">
        <v>1.0999000000000001</v>
      </c>
      <c r="F13" s="834">
        <v>-202046000</v>
      </c>
      <c r="G13" s="863"/>
    </row>
    <row r="14" spans="1:10" x14ac:dyDescent="0.25">
      <c r="A14" s="833" t="s">
        <v>3920</v>
      </c>
      <c r="B14" s="833" t="s">
        <v>3921</v>
      </c>
      <c r="C14" s="834">
        <v>0</v>
      </c>
      <c r="D14" s="834">
        <v>685162</v>
      </c>
      <c r="E14" s="834">
        <v>1</v>
      </c>
      <c r="F14" s="834">
        <v>-685162</v>
      </c>
      <c r="G14" s="863"/>
    </row>
    <row r="15" spans="1:10" x14ac:dyDescent="0.25">
      <c r="A15" s="833" t="s">
        <v>3922</v>
      </c>
      <c r="B15" s="833" t="s">
        <v>3923</v>
      </c>
      <c r="C15" s="834">
        <v>0</v>
      </c>
      <c r="D15" s="834">
        <v>685162</v>
      </c>
      <c r="E15" s="834">
        <v>1</v>
      </c>
      <c r="F15" s="834">
        <v>-685162</v>
      </c>
      <c r="G15" s="863"/>
    </row>
    <row r="16" spans="1:10" x14ac:dyDescent="0.25">
      <c r="A16" s="833" t="s">
        <v>3924</v>
      </c>
      <c r="B16" s="833" t="s">
        <v>3925</v>
      </c>
      <c r="C16" s="834">
        <v>0</v>
      </c>
      <c r="D16" s="834">
        <v>685162</v>
      </c>
      <c r="E16" s="834">
        <v>1</v>
      </c>
      <c r="F16" s="834">
        <v>-685162</v>
      </c>
      <c r="G16" s="863"/>
    </row>
    <row r="17" spans="1:12" x14ac:dyDescent="0.25">
      <c r="A17" s="833"/>
      <c r="B17" s="835" t="s">
        <v>2974</v>
      </c>
      <c r="C17" s="832">
        <v>4250000000</v>
      </c>
      <c r="D17" s="832">
        <v>4267274662</v>
      </c>
      <c r="E17" s="832">
        <v>1.0041</v>
      </c>
      <c r="F17" s="832">
        <v>-17274662</v>
      </c>
      <c r="G17" s="862"/>
    </row>
    <row r="18" spans="1:12" x14ac:dyDescent="0.25">
      <c r="A18" s="831">
        <v>5</v>
      </c>
      <c r="B18" s="831" t="s">
        <v>25</v>
      </c>
      <c r="C18" s="832">
        <v>6197553726000</v>
      </c>
      <c r="D18" s="832">
        <v>5980941438573</v>
      </c>
      <c r="E18" s="832">
        <v>0.96499999999999997</v>
      </c>
      <c r="F18" s="832">
        <v>216612287427</v>
      </c>
      <c r="G18" s="862"/>
    </row>
    <row r="19" spans="1:12" x14ac:dyDescent="0.25">
      <c r="A19" s="831" t="s">
        <v>851</v>
      </c>
      <c r="B19" s="831" t="s">
        <v>3926</v>
      </c>
      <c r="C19" s="832">
        <v>3908565843000</v>
      </c>
      <c r="D19" s="832">
        <v>3808576124065</v>
      </c>
      <c r="E19" s="832">
        <v>0.97440000000000004</v>
      </c>
      <c r="F19" s="832">
        <v>99989718935</v>
      </c>
      <c r="G19" s="862"/>
    </row>
    <row r="20" spans="1:12" x14ac:dyDescent="0.25">
      <c r="A20" s="833" t="s">
        <v>3927</v>
      </c>
      <c r="B20" s="833" t="s">
        <v>26</v>
      </c>
      <c r="C20" s="834">
        <v>3908565843000</v>
      </c>
      <c r="D20" s="837">
        <v>3808576124065</v>
      </c>
      <c r="E20" s="834">
        <v>0.97440000000000004</v>
      </c>
      <c r="F20" s="834">
        <v>99989718935</v>
      </c>
      <c r="G20" s="863"/>
      <c r="H20" s="847">
        <f>D20+D36</f>
        <v>4145954956875</v>
      </c>
      <c r="I20" s="848" t="s">
        <v>3928</v>
      </c>
      <c r="J20" s="849">
        <f>H20</f>
        <v>4145954956875</v>
      </c>
      <c r="K20" s="848" t="s">
        <v>3929</v>
      </c>
      <c r="L20" s="848"/>
    </row>
    <row r="21" spans="1:12" x14ac:dyDescent="0.25">
      <c r="A21" s="833" t="s">
        <v>3930</v>
      </c>
      <c r="B21" s="833" t="s">
        <v>3931</v>
      </c>
      <c r="C21" s="834">
        <v>1967003452000</v>
      </c>
      <c r="D21" s="834">
        <v>1920035227402</v>
      </c>
      <c r="E21" s="834">
        <v>0.97609999999999997</v>
      </c>
      <c r="F21" s="834">
        <v>46968224598</v>
      </c>
      <c r="G21" s="863"/>
      <c r="H21" s="850">
        <f>D52</f>
        <v>1206683619574</v>
      </c>
      <c r="I21" s="848" t="s">
        <v>3932</v>
      </c>
      <c r="J21" s="849">
        <f>H21+'NERACA, LRA, LO'!D69-'NERACA, LRA, LO'!I69+'NERACA, LRA, LO'!D72-'NERACA, LRA, LO'!I72</f>
        <v>1207462602048.9009</v>
      </c>
      <c r="K21" s="848" t="s">
        <v>3933</v>
      </c>
      <c r="L21" s="848"/>
    </row>
    <row r="22" spans="1:12" x14ac:dyDescent="0.25">
      <c r="A22" s="833" t="s">
        <v>3934</v>
      </c>
      <c r="B22" s="833" t="s">
        <v>3935</v>
      </c>
      <c r="C22" s="834">
        <v>1527048334000</v>
      </c>
      <c r="D22" s="834">
        <v>1508227032961</v>
      </c>
      <c r="E22" s="834">
        <v>0.98770000000000002</v>
      </c>
      <c r="F22" s="834">
        <v>18821301039</v>
      </c>
      <c r="G22" s="863"/>
      <c r="J22" s="851">
        <f>J20+J21</f>
        <v>5353417558923.9004</v>
      </c>
      <c r="K22" s="848" t="s">
        <v>4204</v>
      </c>
    </row>
    <row r="23" spans="1:12" x14ac:dyDescent="0.25">
      <c r="A23" s="833" t="s">
        <v>3936</v>
      </c>
      <c r="B23" s="833" t="s">
        <v>3937</v>
      </c>
      <c r="C23" s="834">
        <v>146734613000</v>
      </c>
      <c r="D23" s="834">
        <v>145627539185</v>
      </c>
      <c r="E23" s="834">
        <v>0.99250000000000005</v>
      </c>
      <c r="F23" s="834">
        <v>1107073815</v>
      </c>
      <c r="G23" s="863"/>
      <c r="J23" s="838">
        <f>J22-'NERACA, LRA, LO'!M1950</f>
        <v>91601207102.449219</v>
      </c>
    </row>
    <row r="24" spans="1:12" x14ac:dyDescent="0.25">
      <c r="A24" s="833" t="s">
        <v>3938</v>
      </c>
      <c r="B24" s="833" t="s">
        <v>3939</v>
      </c>
      <c r="C24" s="834">
        <v>2357040000</v>
      </c>
      <c r="D24" s="834">
        <v>2271113000</v>
      </c>
      <c r="E24" s="834">
        <v>0.96350000000000002</v>
      </c>
      <c r="F24" s="834">
        <v>85927000</v>
      </c>
      <c r="G24" s="863"/>
      <c r="H24" s="852">
        <f>D53+D68+D128+D130+D149+D152</f>
        <v>32184327699</v>
      </c>
      <c r="I24" s="848" t="s">
        <v>4205</v>
      </c>
    </row>
    <row r="25" spans="1:12" x14ac:dyDescent="0.25">
      <c r="A25" s="833" t="s">
        <v>3940</v>
      </c>
      <c r="B25" s="833" t="s">
        <v>3941</v>
      </c>
      <c r="C25" s="834">
        <v>129343018000</v>
      </c>
      <c r="D25" s="834">
        <v>124498160400</v>
      </c>
      <c r="E25" s="834">
        <v>0.96250000000000002</v>
      </c>
      <c r="F25" s="834">
        <v>4844857600</v>
      </c>
      <c r="G25" s="863"/>
      <c r="H25" s="857"/>
      <c r="I25" s="836" t="s">
        <v>4206</v>
      </c>
    </row>
    <row r="26" spans="1:12" x14ac:dyDescent="0.25">
      <c r="A26" s="833" t="s">
        <v>3942</v>
      </c>
      <c r="B26" s="833" t="s">
        <v>3943</v>
      </c>
      <c r="C26" s="834">
        <v>7636790000</v>
      </c>
      <c r="D26" s="834">
        <v>7006749740</v>
      </c>
      <c r="E26" s="834">
        <v>0.91749999999999998</v>
      </c>
      <c r="F26" s="834">
        <v>630040260</v>
      </c>
      <c r="G26" s="863"/>
    </row>
    <row r="27" spans="1:12" x14ac:dyDescent="0.25">
      <c r="A27" s="833" t="s">
        <v>3944</v>
      </c>
      <c r="B27" s="833" t="s">
        <v>3945</v>
      </c>
      <c r="C27" s="834">
        <v>76028250000</v>
      </c>
      <c r="D27" s="834">
        <v>68988215560</v>
      </c>
      <c r="E27" s="834">
        <v>0.90739999999999998</v>
      </c>
      <c r="F27" s="834">
        <v>7040034440</v>
      </c>
      <c r="G27" s="863"/>
    </row>
    <row r="28" spans="1:12" x14ac:dyDescent="0.25">
      <c r="A28" s="833" t="s">
        <v>3946</v>
      </c>
      <c r="B28" s="833" t="s">
        <v>3947</v>
      </c>
      <c r="C28" s="834">
        <v>9514320000</v>
      </c>
      <c r="D28" s="834">
        <v>8460507294</v>
      </c>
      <c r="E28" s="834">
        <v>0.88919999999999999</v>
      </c>
      <c r="F28" s="834">
        <v>1053812706</v>
      </c>
      <c r="G28" s="863"/>
    </row>
    <row r="29" spans="1:12" x14ac:dyDescent="0.25">
      <c r="A29" s="833" t="s">
        <v>3948</v>
      </c>
      <c r="B29" s="833" t="s">
        <v>3949</v>
      </c>
      <c r="C29" s="834">
        <v>21681000</v>
      </c>
      <c r="D29" s="834">
        <v>20735201</v>
      </c>
      <c r="E29" s="834">
        <v>0.95640000000000003</v>
      </c>
      <c r="F29" s="834">
        <v>945799</v>
      </c>
      <c r="G29" s="863"/>
    </row>
    <row r="30" spans="1:12" x14ac:dyDescent="0.25">
      <c r="A30" s="833" t="s">
        <v>3950</v>
      </c>
      <c r="B30" s="833" t="s">
        <v>27</v>
      </c>
      <c r="C30" s="834">
        <v>51757126000</v>
      </c>
      <c r="D30" s="834">
        <v>42526577691</v>
      </c>
      <c r="E30" s="834">
        <v>0.82169999999999999</v>
      </c>
      <c r="F30" s="834">
        <v>9230548309</v>
      </c>
      <c r="G30" s="863"/>
    </row>
    <row r="31" spans="1:12" x14ac:dyDescent="0.25">
      <c r="A31" s="833" t="s">
        <v>3951</v>
      </c>
      <c r="B31" s="833" t="s">
        <v>3060</v>
      </c>
      <c r="C31" s="834">
        <v>4140570000</v>
      </c>
      <c r="D31" s="834">
        <v>3102151367</v>
      </c>
      <c r="E31" s="834">
        <v>0.74919999999999998</v>
      </c>
      <c r="F31" s="834">
        <v>1038418633</v>
      </c>
      <c r="G31" s="863"/>
    </row>
    <row r="32" spans="1:12" x14ac:dyDescent="0.25">
      <c r="A32" s="833" t="s">
        <v>3952</v>
      </c>
      <c r="B32" s="833" t="s">
        <v>3061</v>
      </c>
      <c r="C32" s="834">
        <v>12421710000</v>
      </c>
      <c r="D32" s="834">
        <v>9306445003</v>
      </c>
      <c r="E32" s="834">
        <v>0.74919999999999998</v>
      </c>
      <c r="F32" s="834">
        <v>3115264997</v>
      </c>
      <c r="G32" s="863"/>
    </row>
    <row r="33" spans="1:8" x14ac:dyDescent="0.25">
      <c r="A33" s="833" t="s">
        <v>3953</v>
      </c>
      <c r="B33" s="833" t="s">
        <v>3954</v>
      </c>
      <c r="C33" s="834">
        <v>1941562391000</v>
      </c>
      <c r="D33" s="834">
        <v>1888540896663</v>
      </c>
      <c r="E33" s="834">
        <v>0.97270000000000001</v>
      </c>
      <c r="F33" s="834">
        <v>53021494337</v>
      </c>
      <c r="G33" s="863"/>
    </row>
    <row r="34" spans="1:8" x14ac:dyDescent="0.25">
      <c r="A34" s="833" t="s">
        <v>3955</v>
      </c>
      <c r="B34" s="833" t="s">
        <v>3956</v>
      </c>
      <c r="C34" s="834">
        <v>1941562391000</v>
      </c>
      <c r="D34" s="834">
        <v>1888540896663</v>
      </c>
      <c r="E34" s="834">
        <v>0.97270000000000001</v>
      </c>
      <c r="F34" s="834">
        <v>53021494337</v>
      </c>
      <c r="G34" s="863"/>
    </row>
    <row r="35" spans="1:8" x14ac:dyDescent="0.25">
      <c r="A35" s="831" t="s">
        <v>896</v>
      </c>
      <c r="B35" s="831" t="s">
        <v>3957</v>
      </c>
      <c r="C35" s="832">
        <v>2288987883000</v>
      </c>
      <c r="D35" s="832">
        <v>2172365314508</v>
      </c>
      <c r="E35" s="832">
        <v>0.94910000000000005</v>
      </c>
      <c r="F35" s="832">
        <v>116622568492</v>
      </c>
      <c r="G35" s="862"/>
    </row>
    <row r="36" spans="1:8" x14ac:dyDescent="0.25">
      <c r="A36" s="833" t="s">
        <v>3958</v>
      </c>
      <c r="B36" s="833" t="s">
        <v>26</v>
      </c>
      <c r="C36" s="834">
        <v>380178963000</v>
      </c>
      <c r="D36" s="837">
        <v>337378832810</v>
      </c>
      <c r="E36" s="834">
        <v>0.88739999999999997</v>
      </c>
      <c r="F36" s="834">
        <v>42800130190</v>
      </c>
      <c r="G36" s="863"/>
    </row>
    <row r="37" spans="1:8" s="842" customFormat="1" x14ac:dyDescent="0.25">
      <c r="A37" s="839" t="s">
        <v>3959</v>
      </c>
      <c r="B37" s="839" t="s">
        <v>165</v>
      </c>
      <c r="C37" s="840">
        <v>3826150000</v>
      </c>
      <c r="D37" s="840">
        <v>3746250000</v>
      </c>
      <c r="E37" s="840">
        <v>0.97909999999999997</v>
      </c>
      <c r="F37" s="840">
        <v>79900000</v>
      </c>
      <c r="G37" s="864"/>
      <c r="H37" s="841">
        <f>+'NERACA, LRA, LO'!$K$638</f>
        <v>3655535000</v>
      </c>
    </row>
    <row r="38" spans="1:8" x14ac:dyDescent="0.25">
      <c r="A38" s="833" t="s">
        <v>3960</v>
      </c>
      <c r="B38" s="833" t="s">
        <v>164</v>
      </c>
      <c r="C38" s="834">
        <v>164500000</v>
      </c>
      <c r="D38" s="834">
        <v>141750000</v>
      </c>
      <c r="E38" s="834">
        <v>0.86170000000000002</v>
      </c>
      <c r="F38" s="834">
        <v>22750000</v>
      </c>
      <c r="G38" s="863"/>
    </row>
    <row r="39" spans="1:8" x14ac:dyDescent="0.25">
      <c r="A39" s="833" t="s">
        <v>3961</v>
      </c>
      <c r="B39" s="833" t="s">
        <v>3962</v>
      </c>
      <c r="C39" s="834">
        <v>339450000</v>
      </c>
      <c r="D39" s="834">
        <v>282475000</v>
      </c>
      <c r="E39" s="834">
        <v>0.83220000000000005</v>
      </c>
      <c r="F39" s="834">
        <v>56975000</v>
      </c>
      <c r="G39" s="863"/>
    </row>
    <row r="40" spans="1:8" x14ac:dyDescent="0.25">
      <c r="A40" s="833" t="s">
        <v>3963</v>
      </c>
      <c r="B40" s="833" t="s">
        <v>166</v>
      </c>
      <c r="C40" s="834">
        <v>3214200000</v>
      </c>
      <c r="D40" s="834">
        <v>3214025000</v>
      </c>
      <c r="E40" s="834">
        <v>0.99990000000000001</v>
      </c>
      <c r="F40" s="834">
        <v>175000</v>
      </c>
      <c r="G40" s="863"/>
    </row>
    <row r="41" spans="1:8" x14ac:dyDescent="0.25">
      <c r="A41" s="833" t="s">
        <v>3964</v>
      </c>
      <c r="B41" s="833" t="s">
        <v>167</v>
      </c>
      <c r="C41" s="834">
        <v>108000000</v>
      </c>
      <c r="D41" s="834">
        <v>108000000</v>
      </c>
      <c r="E41" s="834">
        <v>1</v>
      </c>
      <c r="F41" s="834">
        <v>0</v>
      </c>
      <c r="G41" s="863"/>
    </row>
    <row r="42" spans="1:8" s="842" customFormat="1" x14ac:dyDescent="0.25">
      <c r="A42" s="839" t="s">
        <v>3965</v>
      </c>
      <c r="B42" s="839" t="s">
        <v>3966</v>
      </c>
      <c r="C42" s="840">
        <v>374610605000</v>
      </c>
      <c r="D42" s="840">
        <v>331892082810</v>
      </c>
      <c r="E42" s="840">
        <v>0.88600000000000001</v>
      </c>
      <c r="F42" s="840">
        <v>42718522190</v>
      </c>
      <c r="G42" s="864"/>
      <c r="H42" s="841">
        <f>+'NERACA, LRA, LO'!$K$644</f>
        <v>541089387550</v>
      </c>
    </row>
    <row r="43" spans="1:8" x14ac:dyDescent="0.25">
      <c r="A43" s="833" t="s">
        <v>3967</v>
      </c>
      <c r="B43" s="833" t="s">
        <v>168</v>
      </c>
      <c r="C43" s="834">
        <v>369449630000</v>
      </c>
      <c r="D43" s="834">
        <v>327857825610</v>
      </c>
      <c r="E43" s="834">
        <v>0.88739999999999997</v>
      </c>
      <c r="F43" s="834">
        <v>41591804390</v>
      </c>
      <c r="G43" s="863"/>
    </row>
    <row r="44" spans="1:8" x14ac:dyDescent="0.25">
      <c r="A44" s="833" t="s">
        <v>3968</v>
      </c>
      <c r="B44" s="833" t="s">
        <v>169</v>
      </c>
      <c r="C44" s="834">
        <v>712275000</v>
      </c>
      <c r="D44" s="834">
        <v>619825000</v>
      </c>
      <c r="E44" s="834">
        <v>0.87019999999999997</v>
      </c>
      <c r="F44" s="834">
        <v>92450000</v>
      </c>
      <c r="G44" s="863"/>
    </row>
    <row r="45" spans="1:8" x14ac:dyDescent="0.25">
      <c r="A45" s="833" t="s">
        <v>3969</v>
      </c>
      <c r="B45" s="833" t="s">
        <v>3970</v>
      </c>
      <c r="C45" s="834">
        <v>3000000</v>
      </c>
      <c r="D45" s="834">
        <v>3000000</v>
      </c>
      <c r="E45" s="834">
        <v>1</v>
      </c>
      <c r="F45" s="834">
        <v>0</v>
      </c>
      <c r="G45" s="863"/>
    </row>
    <row r="46" spans="1:8" x14ac:dyDescent="0.25">
      <c r="A46" s="833" t="s">
        <v>3971</v>
      </c>
      <c r="B46" s="833" t="s">
        <v>167</v>
      </c>
      <c r="C46" s="834">
        <v>198000000</v>
      </c>
      <c r="D46" s="834">
        <v>158400000</v>
      </c>
      <c r="E46" s="834">
        <v>0.8</v>
      </c>
      <c r="F46" s="834">
        <v>39600000</v>
      </c>
      <c r="G46" s="863"/>
    </row>
    <row r="47" spans="1:8" ht="23.25" x14ac:dyDescent="0.25">
      <c r="A47" s="833" t="s">
        <v>3972</v>
      </c>
      <c r="B47" s="833" t="s">
        <v>171</v>
      </c>
      <c r="C47" s="834">
        <v>931800000</v>
      </c>
      <c r="D47" s="834">
        <v>912070700</v>
      </c>
      <c r="E47" s="834">
        <v>0.9788</v>
      </c>
      <c r="F47" s="834">
        <v>19729300</v>
      </c>
      <c r="G47" s="863"/>
    </row>
    <row r="48" spans="1:8" x14ac:dyDescent="0.25">
      <c r="A48" s="833" t="s">
        <v>3973</v>
      </c>
      <c r="B48" s="833" t="s">
        <v>3974</v>
      </c>
      <c r="C48" s="834">
        <v>3310900000</v>
      </c>
      <c r="D48" s="834">
        <v>2335961500</v>
      </c>
      <c r="E48" s="834">
        <v>0.70550000000000002</v>
      </c>
      <c r="F48" s="834">
        <v>974938500</v>
      </c>
      <c r="G48" s="863"/>
    </row>
    <row r="49" spans="1:9" x14ac:dyDescent="0.25">
      <c r="A49" s="833" t="s">
        <v>3975</v>
      </c>
      <c r="B49" s="833" t="s">
        <v>3976</v>
      </c>
      <c r="C49" s="834">
        <v>5000000</v>
      </c>
      <c r="D49" s="834">
        <v>5000000</v>
      </c>
      <c r="E49" s="834">
        <v>1</v>
      </c>
      <c r="F49" s="834">
        <v>0</v>
      </c>
      <c r="G49" s="863"/>
    </row>
    <row r="50" spans="1:9" s="842" customFormat="1" x14ac:dyDescent="0.25">
      <c r="A50" s="839" t="s">
        <v>3977</v>
      </c>
      <c r="B50" s="839" t="s">
        <v>1124</v>
      </c>
      <c r="C50" s="840">
        <v>1742208000</v>
      </c>
      <c r="D50" s="840">
        <v>1740500000</v>
      </c>
      <c r="E50" s="840">
        <v>0.999</v>
      </c>
      <c r="F50" s="840">
        <v>1708000</v>
      </c>
      <c r="G50" s="864"/>
      <c r="H50" s="841">
        <f>+'NERACA, LRA, LO'!$K$656</f>
        <v>0</v>
      </c>
    </row>
    <row r="51" spans="1:9" x14ac:dyDescent="0.25">
      <c r="A51" s="833" t="s">
        <v>3978</v>
      </c>
      <c r="B51" s="833" t="s">
        <v>1124</v>
      </c>
      <c r="C51" s="834">
        <v>1742208000</v>
      </c>
      <c r="D51" s="834">
        <v>1740500000</v>
      </c>
      <c r="E51" s="834">
        <v>0.999</v>
      </c>
      <c r="F51" s="834">
        <v>1708000</v>
      </c>
      <c r="G51" s="863"/>
    </row>
    <row r="52" spans="1:9" x14ac:dyDescent="0.25">
      <c r="A52" s="833" t="s">
        <v>3979</v>
      </c>
      <c r="B52" s="833" t="s">
        <v>174</v>
      </c>
      <c r="C52" s="834">
        <v>1246410297000</v>
      </c>
      <c r="D52" s="843">
        <v>1206683619574</v>
      </c>
      <c r="E52" s="834">
        <v>0.96809999999999996</v>
      </c>
      <c r="F52" s="834">
        <v>39726677426</v>
      </c>
      <c r="G52" s="863"/>
      <c r="H52" s="844">
        <f>+'NERACA, LRA, LO'!$K$658</f>
        <v>709447205768</v>
      </c>
      <c r="I52" s="838">
        <f>+D52-H52</f>
        <v>497236413806</v>
      </c>
    </row>
    <row r="53" spans="1:9" x14ac:dyDescent="0.25">
      <c r="A53" s="833" t="s">
        <v>3980</v>
      </c>
      <c r="B53" s="854" t="s">
        <v>175</v>
      </c>
      <c r="C53" s="853">
        <v>14645352000</v>
      </c>
      <c r="D53" s="853">
        <v>13580097055</v>
      </c>
      <c r="E53" s="834">
        <v>0.92730000000000001</v>
      </c>
      <c r="F53" s="834">
        <v>1065254945</v>
      </c>
      <c r="G53" s="863"/>
      <c r="H53" s="828">
        <f>SUM(H54:H67)</f>
        <v>13580097055</v>
      </c>
      <c r="I53" s="838">
        <f t="shared" ref="I53:I116" si="0">+D53-H53</f>
        <v>0</v>
      </c>
    </row>
    <row r="54" spans="1:9" x14ac:dyDescent="0.25">
      <c r="A54" s="833" t="s">
        <v>3981</v>
      </c>
      <c r="B54" s="833" t="s">
        <v>3982</v>
      </c>
      <c r="C54" s="834">
        <v>4709777000</v>
      </c>
      <c r="D54" s="834">
        <v>4448973000</v>
      </c>
      <c r="E54" s="834">
        <v>0.9446</v>
      </c>
      <c r="F54" s="834">
        <v>260804000</v>
      </c>
      <c r="G54" s="863"/>
      <c r="H54" s="828">
        <v>4448973000</v>
      </c>
      <c r="I54" s="838">
        <f t="shared" si="0"/>
        <v>0</v>
      </c>
    </row>
    <row r="55" spans="1:9" ht="23.25" x14ac:dyDescent="0.25">
      <c r="A55" s="833" t="s">
        <v>3983</v>
      </c>
      <c r="B55" s="833" t="s">
        <v>3984</v>
      </c>
      <c r="C55" s="834">
        <v>622922000</v>
      </c>
      <c r="D55" s="834">
        <v>608670800</v>
      </c>
      <c r="E55" s="834">
        <v>0.97709999999999997</v>
      </c>
      <c r="F55" s="834">
        <v>14251200</v>
      </c>
      <c r="G55" s="863"/>
      <c r="H55" s="828">
        <v>608670800</v>
      </c>
      <c r="I55" s="838">
        <f t="shared" si="0"/>
        <v>0</v>
      </c>
    </row>
    <row r="56" spans="1:9" ht="15.75" x14ac:dyDescent="0.25">
      <c r="A56" s="833" t="s">
        <v>3985</v>
      </c>
      <c r="B56" s="833" t="s">
        <v>3986</v>
      </c>
      <c r="C56" s="834">
        <v>479003000</v>
      </c>
      <c r="D56" s="834">
        <v>445112000</v>
      </c>
      <c r="E56" s="834">
        <v>0.92920000000000003</v>
      </c>
      <c r="F56" s="834">
        <v>33891000</v>
      </c>
      <c r="G56" s="863"/>
      <c r="H56" s="621">
        <v>445112000</v>
      </c>
      <c r="I56" s="838">
        <f t="shared" si="0"/>
        <v>0</v>
      </c>
    </row>
    <row r="57" spans="1:9" ht="23.25" x14ac:dyDescent="0.25">
      <c r="A57" s="833" t="s">
        <v>3987</v>
      </c>
      <c r="B57" s="833" t="s">
        <v>3988</v>
      </c>
      <c r="C57" s="834">
        <v>901113000</v>
      </c>
      <c r="D57" s="834">
        <v>876874955</v>
      </c>
      <c r="E57" s="834">
        <v>0.97309999999999997</v>
      </c>
      <c r="F57" s="834">
        <v>24238045</v>
      </c>
      <c r="G57" s="834"/>
      <c r="H57" s="834">
        <v>876874955</v>
      </c>
      <c r="I57" s="838">
        <f t="shared" si="0"/>
        <v>0</v>
      </c>
    </row>
    <row r="58" spans="1:9" x14ac:dyDescent="0.25">
      <c r="A58" s="833" t="s">
        <v>3989</v>
      </c>
      <c r="B58" s="833" t="s">
        <v>3990</v>
      </c>
      <c r="C58" s="834">
        <v>81300000</v>
      </c>
      <c r="D58" s="834">
        <v>78554000</v>
      </c>
      <c r="E58" s="834">
        <v>0.96619999999999995</v>
      </c>
      <c r="F58" s="834">
        <v>2746000</v>
      </c>
      <c r="G58" s="863"/>
      <c r="H58" s="828">
        <v>78554000</v>
      </c>
      <c r="I58" s="838">
        <f t="shared" si="0"/>
        <v>0</v>
      </c>
    </row>
    <row r="59" spans="1:9" x14ac:dyDescent="0.25">
      <c r="A59" s="833" t="s">
        <v>3991</v>
      </c>
      <c r="B59" s="833" t="s">
        <v>3992</v>
      </c>
      <c r="C59" s="834">
        <v>15000000</v>
      </c>
      <c r="D59" s="834">
        <v>14975000</v>
      </c>
      <c r="E59" s="834">
        <v>0.99829999999999997</v>
      </c>
      <c r="F59" s="834">
        <v>25000</v>
      </c>
      <c r="G59" s="863"/>
      <c r="H59" s="828">
        <v>14975000</v>
      </c>
      <c r="I59" s="838">
        <f t="shared" si="0"/>
        <v>0</v>
      </c>
    </row>
    <row r="60" spans="1:9" x14ac:dyDescent="0.25">
      <c r="A60" s="833" t="s">
        <v>3993</v>
      </c>
      <c r="B60" s="833" t="s">
        <v>3994</v>
      </c>
      <c r="C60" s="834">
        <v>1450000</v>
      </c>
      <c r="D60" s="834">
        <v>1450000</v>
      </c>
      <c r="E60" s="834">
        <v>1</v>
      </c>
      <c r="F60" s="834">
        <v>0</v>
      </c>
      <c r="G60" s="863"/>
      <c r="H60" s="828">
        <v>1450000</v>
      </c>
      <c r="I60" s="838">
        <f t="shared" si="0"/>
        <v>0</v>
      </c>
    </row>
    <row r="61" spans="1:9" x14ac:dyDescent="0.25">
      <c r="A61" s="833" t="s">
        <v>3995</v>
      </c>
      <c r="B61" s="833" t="s">
        <v>3996</v>
      </c>
      <c r="C61" s="834">
        <v>18537000</v>
      </c>
      <c r="D61" s="834">
        <v>18537000</v>
      </c>
      <c r="E61" s="834">
        <v>1</v>
      </c>
      <c r="F61" s="834">
        <v>0</v>
      </c>
      <c r="G61" s="863"/>
      <c r="H61" s="828">
        <v>18537000</v>
      </c>
      <c r="I61" s="838">
        <f t="shared" si="0"/>
        <v>0</v>
      </c>
    </row>
    <row r="62" spans="1:9" x14ac:dyDescent="0.25">
      <c r="A62" s="833" t="s">
        <v>3997</v>
      </c>
      <c r="B62" s="833" t="s">
        <v>3998</v>
      </c>
      <c r="C62" s="834">
        <v>69360000</v>
      </c>
      <c r="D62" s="834">
        <v>69360000</v>
      </c>
      <c r="E62" s="834">
        <v>1</v>
      </c>
      <c r="F62" s="834">
        <v>0</v>
      </c>
      <c r="G62" s="863"/>
      <c r="H62" s="828">
        <v>69360000</v>
      </c>
      <c r="I62" s="838">
        <f t="shared" si="0"/>
        <v>0</v>
      </c>
    </row>
    <row r="63" spans="1:9" x14ac:dyDescent="0.25">
      <c r="A63" s="833" t="s">
        <v>3999</v>
      </c>
      <c r="B63" s="833" t="s">
        <v>4000</v>
      </c>
      <c r="C63" s="834">
        <v>3286650000</v>
      </c>
      <c r="D63" s="834">
        <v>3148932250</v>
      </c>
      <c r="E63" s="834">
        <v>0.95809999999999995</v>
      </c>
      <c r="F63" s="834">
        <v>137717750</v>
      </c>
      <c r="G63" s="863"/>
      <c r="H63" s="828">
        <v>3148932250</v>
      </c>
      <c r="I63" s="838">
        <f t="shared" si="0"/>
        <v>0</v>
      </c>
    </row>
    <row r="64" spans="1:9" x14ac:dyDescent="0.25">
      <c r="A64" s="833" t="s">
        <v>4001</v>
      </c>
      <c r="B64" s="833" t="s">
        <v>4002</v>
      </c>
      <c r="C64" s="834">
        <v>1345840000</v>
      </c>
      <c r="D64" s="834">
        <v>1116299300</v>
      </c>
      <c r="E64" s="834">
        <v>0.82940000000000003</v>
      </c>
      <c r="F64" s="834">
        <v>229540700</v>
      </c>
      <c r="G64" s="863"/>
      <c r="H64" s="828">
        <v>1116299300</v>
      </c>
      <c r="I64" s="838">
        <f t="shared" si="0"/>
        <v>0</v>
      </c>
    </row>
    <row r="65" spans="1:11" x14ac:dyDescent="0.25">
      <c r="A65" s="833" t="s">
        <v>4003</v>
      </c>
      <c r="B65" s="833" t="s">
        <v>4004</v>
      </c>
      <c r="C65" s="834">
        <v>157250000</v>
      </c>
      <c r="D65" s="834">
        <v>155056000</v>
      </c>
      <c r="E65" s="834">
        <v>0.98599999999999999</v>
      </c>
      <c r="F65" s="834">
        <v>2194000</v>
      </c>
      <c r="G65" s="863"/>
      <c r="H65" s="828">
        <v>155056000</v>
      </c>
      <c r="I65" s="838">
        <f t="shared" si="0"/>
        <v>0</v>
      </c>
    </row>
    <row r="66" spans="1:11" ht="23.25" x14ac:dyDescent="0.25">
      <c r="A66" s="833" t="s">
        <v>4005</v>
      </c>
      <c r="B66" s="833" t="s">
        <v>4006</v>
      </c>
      <c r="C66" s="834">
        <v>2418150000</v>
      </c>
      <c r="D66" s="834">
        <v>2074222250</v>
      </c>
      <c r="E66" s="834">
        <v>0.85780000000000001</v>
      </c>
      <c r="F66" s="834">
        <v>343927750</v>
      </c>
      <c r="G66" s="863"/>
      <c r="H66" s="828">
        <v>2074222250</v>
      </c>
      <c r="I66" s="838">
        <f t="shared" si="0"/>
        <v>0</v>
      </c>
    </row>
    <row r="67" spans="1:11" x14ac:dyDescent="0.25">
      <c r="A67" s="833" t="s">
        <v>4007</v>
      </c>
      <c r="B67" s="833" t="s">
        <v>4008</v>
      </c>
      <c r="C67" s="834">
        <v>539000000</v>
      </c>
      <c r="D67" s="834">
        <v>523080500</v>
      </c>
      <c r="E67" s="834">
        <v>0.97050000000000003</v>
      </c>
      <c r="F67" s="834">
        <v>15919500</v>
      </c>
      <c r="G67" s="863"/>
      <c r="H67" s="828">
        <v>523080500</v>
      </c>
      <c r="I67" s="838">
        <f t="shared" si="0"/>
        <v>0</v>
      </c>
    </row>
    <row r="68" spans="1:11" s="842" customFormat="1" x14ac:dyDescent="0.25">
      <c r="A68" s="839" t="s">
        <v>4009</v>
      </c>
      <c r="B68" s="855" t="s">
        <v>176</v>
      </c>
      <c r="C68" s="856">
        <v>1126929000</v>
      </c>
      <c r="D68" s="856">
        <v>1084157600</v>
      </c>
      <c r="E68" s="840">
        <v>0.96199999999999997</v>
      </c>
      <c r="F68" s="840">
        <v>42771400</v>
      </c>
      <c r="G68" s="864"/>
      <c r="H68" s="841">
        <v>1084157600</v>
      </c>
      <c r="I68" s="845">
        <f t="shared" si="0"/>
        <v>0</v>
      </c>
    </row>
    <row r="69" spans="1:11" x14ac:dyDescent="0.25">
      <c r="A69" s="833" t="s">
        <v>4010</v>
      </c>
      <c r="B69" s="833" t="s">
        <v>4011</v>
      </c>
      <c r="C69" s="834">
        <v>159646000</v>
      </c>
      <c r="D69" s="834">
        <v>149982600</v>
      </c>
      <c r="E69" s="834">
        <v>0.9395</v>
      </c>
      <c r="F69" s="834">
        <v>9663400</v>
      </c>
      <c r="G69" s="863"/>
      <c r="I69" s="838">
        <f t="shared" si="0"/>
        <v>149982600</v>
      </c>
    </row>
    <row r="70" spans="1:11" x14ac:dyDescent="0.25">
      <c r="A70" s="833" t="s">
        <v>4012</v>
      </c>
      <c r="B70" s="833" t="s">
        <v>4013</v>
      </c>
      <c r="C70" s="834">
        <v>275000000</v>
      </c>
      <c r="D70" s="834">
        <v>270952000</v>
      </c>
      <c r="E70" s="834">
        <v>0.98529999999999995</v>
      </c>
      <c r="F70" s="834">
        <v>4048000</v>
      </c>
      <c r="G70" s="863"/>
      <c r="I70" s="838">
        <f t="shared" si="0"/>
        <v>270952000</v>
      </c>
    </row>
    <row r="71" spans="1:11" x14ac:dyDescent="0.25">
      <c r="A71" s="833" t="s">
        <v>4014</v>
      </c>
      <c r="B71" s="833" t="s">
        <v>4015</v>
      </c>
      <c r="C71" s="834">
        <v>11975000</v>
      </c>
      <c r="D71" s="834">
        <v>11975000</v>
      </c>
      <c r="E71" s="834">
        <v>1</v>
      </c>
      <c r="F71" s="834">
        <v>0</v>
      </c>
      <c r="G71" s="863"/>
      <c r="I71" s="838">
        <f t="shared" si="0"/>
        <v>11975000</v>
      </c>
    </row>
    <row r="72" spans="1:11" x14ac:dyDescent="0.25">
      <c r="A72" s="833" t="s">
        <v>4016</v>
      </c>
      <c r="B72" s="833" t="s">
        <v>4017</v>
      </c>
      <c r="C72" s="834">
        <v>677308000</v>
      </c>
      <c r="D72" s="834">
        <v>648248000</v>
      </c>
      <c r="E72" s="834">
        <v>0.95709999999999995</v>
      </c>
      <c r="F72" s="834">
        <v>29060000</v>
      </c>
      <c r="G72" s="863"/>
      <c r="I72" s="838">
        <f t="shared" si="0"/>
        <v>648248000</v>
      </c>
    </row>
    <row r="73" spans="1:11" x14ac:dyDescent="0.25">
      <c r="A73" s="833" t="s">
        <v>4018</v>
      </c>
      <c r="B73" s="833" t="s">
        <v>4019</v>
      </c>
      <c r="C73" s="834">
        <v>3000000</v>
      </c>
      <c r="D73" s="834">
        <v>3000000</v>
      </c>
      <c r="E73" s="834">
        <v>1</v>
      </c>
      <c r="F73" s="834">
        <v>0</v>
      </c>
      <c r="G73" s="863"/>
      <c r="I73" s="838">
        <f t="shared" si="0"/>
        <v>3000000</v>
      </c>
    </row>
    <row r="74" spans="1:11" s="842" customFormat="1" x14ac:dyDescent="0.25">
      <c r="A74" s="839" t="s">
        <v>4020</v>
      </c>
      <c r="B74" s="839" t="s">
        <v>179</v>
      </c>
      <c r="C74" s="840">
        <v>26704723000</v>
      </c>
      <c r="D74" s="840">
        <v>23693604378</v>
      </c>
      <c r="E74" s="840">
        <v>0.88719999999999999</v>
      </c>
      <c r="F74" s="840">
        <v>3011118622</v>
      </c>
      <c r="G74" s="864"/>
      <c r="H74" s="841">
        <f>+'NERACA, LRA, LO'!$K$698</f>
        <v>16686724000</v>
      </c>
      <c r="I74" s="845">
        <f t="shared" si="0"/>
        <v>7006880378</v>
      </c>
    </row>
    <row r="75" spans="1:11" x14ac:dyDescent="0.25">
      <c r="A75" s="833" t="s">
        <v>4021</v>
      </c>
      <c r="B75" s="833" t="s">
        <v>178</v>
      </c>
      <c r="C75" s="834">
        <v>1182720000</v>
      </c>
      <c r="D75" s="834">
        <v>848014870</v>
      </c>
      <c r="E75" s="834">
        <v>0.71699999999999997</v>
      </c>
      <c r="F75" s="834">
        <v>334705130</v>
      </c>
      <c r="G75" s="863"/>
      <c r="I75" s="838">
        <f t="shared" si="0"/>
        <v>848014870</v>
      </c>
    </row>
    <row r="76" spans="1:11" x14ac:dyDescent="0.25">
      <c r="A76" s="833" t="s">
        <v>4022</v>
      </c>
      <c r="B76" s="833" t="s">
        <v>180</v>
      </c>
      <c r="C76" s="834">
        <v>455600000</v>
      </c>
      <c r="D76" s="834">
        <v>215388930</v>
      </c>
      <c r="E76" s="834">
        <v>0.4728</v>
      </c>
      <c r="F76" s="834">
        <v>240211070</v>
      </c>
      <c r="G76" s="863"/>
      <c r="I76" s="838">
        <f t="shared" si="0"/>
        <v>215388930</v>
      </c>
      <c r="K76" s="838">
        <f>SUM(D75:D91)</f>
        <v>23693604378</v>
      </c>
    </row>
    <row r="77" spans="1:11" x14ac:dyDescent="0.25">
      <c r="A77" s="833" t="s">
        <v>4023</v>
      </c>
      <c r="B77" s="833" t="s">
        <v>181</v>
      </c>
      <c r="C77" s="834">
        <v>3988280000</v>
      </c>
      <c r="D77" s="834">
        <v>3234425776</v>
      </c>
      <c r="E77" s="834">
        <v>0.81100000000000005</v>
      </c>
      <c r="F77" s="834">
        <v>753854224</v>
      </c>
      <c r="G77" s="863"/>
      <c r="I77" s="838">
        <f t="shared" si="0"/>
        <v>3234425776</v>
      </c>
    </row>
    <row r="78" spans="1:11" x14ac:dyDescent="0.25">
      <c r="A78" s="833" t="s">
        <v>4024</v>
      </c>
      <c r="B78" s="833" t="s">
        <v>183</v>
      </c>
      <c r="C78" s="834">
        <v>211836000</v>
      </c>
      <c r="D78" s="834">
        <v>186986300</v>
      </c>
      <c r="E78" s="834">
        <v>0.88270000000000004</v>
      </c>
      <c r="F78" s="834">
        <v>24849700</v>
      </c>
      <c r="G78" s="863"/>
      <c r="I78" s="838">
        <f t="shared" si="0"/>
        <v>186986300</v>
      </c>
    </row>
    <row r="79" spans="1:11" ht="23.25" x14ac:dyDescent="0.25">
      <c r="A79" s="833" t="s">
        <v>4025</v>
      </c>
      <c r="B79" s="833" t="s">
        <v>184</v>
      </c>
      <c r="C79" s="834">
        <v>730000000</v>
      </c>
      <c r="D79" s="834">
        <v>721375200</v>
      </c>
      <c r="E79" s="834">
        <v>0.98819999999999997</v>
      </c>
      <c r="F79" s="834">
        <v>8624800</v>
      </c>
      <c r="G79" s="863"/>
      <c r="I79" s="838">
        <f t="shared" si="0"/>
        <v>721375200</v>
      </c>
    </row>
    <row r="80" spans="1:11" x14ac:dyDescent="0.25">
      <c r="A80" s="833" t="s">
        <v>4026</v>
      </c>
      <c r="B80" s="833" t="s">
        <v>185</v>
      </c>
      <c r="C80" s="834">
        <v>69765000</v>
      </c>
      <c r="D80" s="834">
        <v>33914700</v>
      </c>
      <c r="E80" s="834">
        <v>0.48609999999999998</v>
      </c>
      <c r="F80" s="834">
        <v>35850300</v>
      </c>
      <c r="G80" s="863"/>
      <c r="I80" s="838">
        <f t="shared" si="0"/>
        <v>33914700</v>
      </c>
    </row>
    <row r="81" spans="1:9" x14ac:dyDescent="0.25">
      <c r="A81" s="833" t="s">
        <v>4027</v>
      </c>
      <c r="B81" s="833" t="s">
        <v>186</v>
      </c>
      <c r="C81" s="834">
        <v>148400000</v>
      </c>
      <c r="D81" s="834">
        <v>136655000</v>
      </c>
      <c r="E81" s="834">
        <v>0.92090000000000005</v>
      </c>
      <c r="F81" s="834">
        <v>11745000</v>
      </c>
      <c r="G81" s="863"/>
      <c r="I81" s="838">
        <f t="shared" si="0"/>
        <v>136655000</v>
      </c>
    </row>
    <row r="82" spans="1:9" x14ac:dyDescent="0.25">
      <c r="A82" s="833" t="s">
        <v>4028</v>
      </c>
      <c r="B82" s="833" t="s">
        <v>192</v>
      </c>
      <c r="C82" s="834">
        <v>8700000</v>
      </c>
      <c r="D82" s="834">
        <v>8700000</v>
      </c>
      <c r="E82" s="834">
        <v>1</v>
      </c>
      <c r="F82" s="834">
        <v>0</v>
      </c>
      <c r="G82" s="863"/>
      <c r="I82" s="838">
        <f t="shared" si="0"/>
        <v>8700000</v>
      </c>
    </row>
    <row r="83" spans="1:9" x14ac:dyDescent="0.25">
      <c r="A83" s="833" t="s">
        <v>4029</v>
      </c>
      <c r="B83" s="833" t="s">
        <v>193</v>
      </c>
      <c r="C83" s="834">
        <v>2129950000</v>
      </c>
      <c r="D83" s="834">
        <v>2015889000</v>
      </c>
      <c r="E83" s="834">
        <v>0.94640000000000002</v>
      </c>
      <c r="F83" s="834">
        <v>114061000</v>
      </c>
      <c r="G83" s="863"/>
      <c r="I83" s="838">
        <f t="shared" si="0"/>
        <v>2015889000</v>
      </c>
    </row>
    <row r="84" spans="1:9" x14ac:dyDescent="0.25">
      <c r="A84" s="833" t="s">
        <v>4030</v>
      </c>
      <c r="B84" s="833" t="s">
        <v>4031</v>
      </c>
      <c r="C84" s="834">
        <v>88200000</v>
      </c>
      <c r="D84" s="834">
        <v>87596000</v>
      </c>
      <c r="E84" s="834">
        <v>0.99319999999999997</v>
      </c>
      <c r="F84" s="834">
        <v>604000</v>
      </c>
      <c r="G84" s="863"/>
      <c r="I84" s="838">
        <f t="shared" si="0"/>
        <v>87596000</v>
      </c>
    </row>
    <row r="85" spans="1:9" x14ac:dyDescent="0.25">
      <c r="A85" s="833" t="s">
        <v>4032</v>
      </c>
      <c r="B85" s="833" t="s">
        <v>4033</v>
      </c>
      <c r="C85" s="834">
        <v>234000000</v>
      </c>
      <c r="D85" s="834">
        <v>156975000</v>
      </c>
      <c r="E85" s="834">
        <v>0.67079999999999995</v>
      </c>
      <c r="F85" s="834">
        <v>77025000</v>
      </c>
      <c r="G85" s="863"/>
      <c r="I85" s="838">
        <f t="shared" si="0"/>
        <v>156975000</v>
      </c>
    </row>
    <row r="86" spans="1:9" ht="23.25" x14ac:dyDescent="0.25">
      <c r="A86" s="833" t="s">
        <v>4034</v>
      </c>
      <c r="B86" s="833" t="s">
        <v>195</v>
      </c>
      <c r="C86" s="834">
        <v>11468362000</v>
      </c>
      <c r="D86" s="834">
        <v>10347086000</v>
      </c>
      <c r="E86" s="834">
        <v>0.9022</v>
      </c>
      <c r="F86" s="834">
        <v>1121276000</v>
      </c>
      <c r="G86" s="863"/>
      <c r="I86" s="838">
        <f t="shared" si="0"/>
        <v>10347086000</v>
      </c>
    </row>
    <row r="87" spans="1:9" x14ac:dyDescent="0.25">
      <c r="A87" s="833" t="s">
        <v>4035</v>
      </c>
      <c r="B87" s="833" t="s">
        <v>198</v>
      </c>
      <c r="C87" s="834">
        <v>1041600000</v>
      </c>
      <c r="D87" s="834">
        <v>1013985159</v>
      </c>
      <c r="E87" s="834">
        <v>0.97350000000000003</v>
      </c>
      <c r="F87" s="834">
        <v>27614841</v>
      </c>
      <c r="G87" s="863"/>
      <c r="I87" s="838">
        <f t="shared" si="0"/>
        <v>1013985159</v>
      </c>
    </row>
    <row r="88" spans="1:9" ht="23.25" x14ac:dyDescent="0.25">
      <c r="A88" s="833" t="s">
        <v>4036</v>
      </c>
      <c r="B88" s="833" t="s">
        <v>4037</v>
      </c>
      <c r="C88" s="834">
        <v>240400000</v>
      </c>
      <c r="D88" s="834">
        <v>43666000</v>
      </c>
      <c r="E88" s="834">
        <v>0.18160000000000001</v>
      </c>
      <c r="F88" s="834">
        <v>196734000</v>
      </c>
      <c r="G88" s="863"/>
      <c r="I88" s="838">
        <f t="shared" si="0"/>
        <v>43666000</v>
      </c>
    </row>
    <row r="89" spans="1:9" x14ac:dyDescent="0.25">
      <c r="A89" s="833" t="s">
        <v>4038</v>
      </c>
      <c r="B89" s="833" t="s">
        <v>4039</v>
      </c>
      <c r="C89" s="834">
        <v>2030000000</v>
      </c>
      <c r="D89" s="834">
        <v>2030000000</v>
      </c>
      <c r="E89" s="834">
        <v>1</v>
      </c>
      <c r="F89" s="834">
        <v>0</v>
      </c>
      <c r="G89" s="863"/>
      <c r="I89" s="838">
        <f t="shared" si="0"/>
        <v>2030000000</v>
      </c>
    </row>
    <row r="90" spans="1:9" x14ac:dyDescent="0.25">
      <c r="A90" s="833" t="s">
        <v>4040</v>
      </c>
      <c r="B90" s="833" t="s">
        <v>201</v>
      </c>
      <c r="C90" s="834">
        <v>2468710000</v>
      </c>
      <c r="D90" s="834">
        <v>2404746443</v>
      </c>
      <c r="E90" s="834">
        <v>0.97409999999999997</v>
      </c>
      <c r="F90" s="834">
        <v>63963557</v>
      </c>
      <c r="G90" s="863"/>
      <c r="I90" s="838">
        <f t="shared" si="0"/>
        <v>2404746443</v>
      </c>
    </row>
    <row r="91" spans="1:9" x14ac:dyDescent="0.25">
      <c r="A91" s="833" t="s">
        <v>4041</v>
      </c>
      <c r="B91" s="833" t="s">
        <v>203</v>
      </c>
      <c r="C91" s="834">
        <v>208200000</v>
      </c>
      <c r="D91" s="834">
        <v>208200000</v>
      </c>
      <c r="E91" s="834">
        <v>1</v>
      </c>
      <c r="F91" s="834">
        <v>0</v>
      </c>
      <c r="G91" s="863"/>
      <c r="I91" s="838">
        <f t="shared" si="0"/>
        <v>208200000</v>
      </c>
    </row>
    <row r="92" spans="1:9" s="842" customFormat="1" ht="15.75" x14ac:dyDescent="0.25">
      <c r="A92" s="839" t="s">
        <v>4042</v>
      </c>
      <c r="B92" s="839" t="s">
        <v>205</v>
      </c>
      <c r="C92" s="840">
        <v>1104604000</v>
      </c>
      <c r="D92" s="840">
        <v>800301183</v>
      </c>
      <c r="E92" s="840">
        <v>0.72450000000000003</v>
      </c>
      <c r="F92" s="840">
        <v>304302817</v>
      </c>
      <c r="G92" s="864"/>
      <c r="H92" s="846">
        <f>+'NERACA, LRA, LO'!$K$730</f>
        <v>540195966</v>
      </c>
      <c r="I92" s="845">
        <f t="shared" si="0"/>
        <v>260105217</v>
      </c>
    </row>
    <row r="93" spans="1:9" x14ac:dyDescent="0.25">
      <c r="A93" s="833" t="s">
        <v>4043</v>
      </c>
      <c r="B93" s="833" t="s">
        <v>204</v>
      </c>
      <c r="C93" s="834">
        <v>937855000</v>
      </c>
      <c r="D93" s="834">
        <v>671548900</v>
      </c>
      <c r="E93" s="834">
        <v>0.71599999999999997</v>
      </c>
      <c r="F93" s="834">
        <v>266306100</v>
      </c>
      <c r="G93" s="863"/>
      <c r="I93" s="838">
        <f t="shared" si="0"/>
        <v>671548900</v>
      </c>
    </row>
    <row r="94" spans="1:9" x14ac:dyDescent="0.25">
      <c r="A94" s="833" t="s">
        <v>4044</v>
      </c>
      <c r="B94" s="833" t="s">
        <v>206</v>
      </c>
      <c r="C94" s="834">
        <v>145804000</v>
      </c>
      <c r="D94" s="834">
        <v>124337736</v>
      </c>
      <c r="E94" s="834">
        <v>0.8528</v>
      </c>
      <c r="F94" s="834">
        <v>21466264</v>
      </c>
      <c r="G94" s="863"/>
      <c r="I94" s="838">
        <f t="shared" si="0"/>
        <v>124337736</v>
      </c>
    </row>
    <row r="95" spans="1:9" x14ac:dyDescent="0.25">
      <c r="A95" s="833" t="s">
        <v>4045</v>
      </c>
      <c r="B95" s="833" t="s">
        <v>207</v>
      </c>
      <c r="C95" s="834">
        <v>20945000</v>
      </c>
      <c r="D95" s="834">
        <v>4414547</v>
      </c>
      <c r="E95" s="834">
        <v>0.21079999999999999</v>
      </c>
      <c r="F95" s="834">
        <v>16530453</v>
      </c>
      <c r="G95" s="863"/>
      <c r="I95" s="838">
        <f t="shared" si="0"/>
        <v>4414547</v>
      </c>
    </row>
    <row r="96" spans="1:9" s="842" customFormat="1" x14ac:dyDescent="0.25">
      <c r="A96" s="839" t="s">
        <v>4046</v>
      </c>
      <c r="B96" s="839" t="s">
        <v>208</v>
      </c>
      <c r="C96" s="840">
        <v>884250000</v>
      </c>
      <c r="D96" s="840">
        <v>823753033</v>
      </c>
      <c r="E96" s="840">
        <v>0.93159999999999998</v>
      </c>
      <c r="F96" s="840">
        <v>60496967</v>
      </c>
      <c r="G96" s="864"/>
      <c r="H96" s="841">
        <f>+'NERACA, LRA, LO'!$K$734</f>
        <v>565740269</v>
      </c>
      <c r="I96" s="845">
        <f t="shared" si="0"/>
        <v>258012764</v>
      </c>
    </row>
    <row r="97" spans="1:9" x14ac:dyDescent="0.25">
      <c r="A97" s="833" t="s">
        <v>4047</v>
      </c>
      <c r="B97" s="833" t="s">
        <v>4048</v>
      </c>
      <c r="C97" s="834">
        <v>489612000</v>
      </c>
      <c r="D97" s="834">
        <v>473049880</v>
      </c>
      <c r="E97" s="834">
        <v>0.96619999999999995</v>
      </c>
      <c r="F97" s="834">
        <v>16562120</v>
      </c>
      <c r="G97" s="863"/>
      <c r="I97" s="838">
        <f t="shared" si="0"/>
        <v>473049880</v>
      </c>
    </row>
    <row r="98" spans="1:9" x14ac:dyDescent="0.25">
      <c r="A98" s="833" t="s">
        <v>4049</v>
      </c>
      <c r="B98" s="833" t="s">
        <v>209</v>
      </c>
      <c r="C98" s="834">
        <v>60575000</v>
      </c>
      <c r="D98" s="834">
        <v>59399500</v>
      </c>
      <c r="E98" s="834">
        <v>0.98060000000000003</v>
      </c>
      <c r="F98" s="834">
        <v>1175500</v>
      </c>
      <c r="G98" s="863"/>
      <c r="I98" s="838">
        <f t="shared" si="0"/>
        <v>59399500</v>
      </c>
    </row>
    <row r="99" spans="1:9" x14ac:dyDescent="0.25">
      <c r="A99" s="833" t="s">
        <v>4050</v>
      </c>
      <c r="B99" s="833" t="s">
        <v>4051</v>
      </c>
      <c r="C99" s="834">
        <v>266625000</v>
      </c>
      <c r="D99" s="834">
        <v>248758978</v>
      </c>
      <c r="E99" s="834">
        <v>0.93300000000000005</v>
      </c>
      <c r="F99" s="834">
        <v>17866022</v>
      </c>
      <c r="G99" s="863"/>
      <c r="I99" s="838">
        <f t="shared" si="0"/>
        <v>248758978</v>
      </c>
    </row>
    <row r="100" spans="1:9" x14ac:dyDescent="0.25">
      <c r="A100" s="833" t="s">
        <v>4052</v>
      </c>
      <c r="B100" s="833" t="s">
        <v>210</v>
      </c>
      <c r="C100" s="834">
        <v>200000</v>
      </c>
      <c r="D100" s="834">
        <v>0</v>
      </c>
      <c r="E100" s="834">
        <v>0</v>
      </c>
      <c r="F100" s="834">
        <v>200000</v>
      </c>
      <c r="G100" s="863"/>
      <c r="I100" s="838">
        <f t="shared" si="0"/>
        <v>0</v>
      </c>
    </row>
    <row r="101" spans="1:9" x14ac:dyDescent="0.25">
      <c r="A101" s="833" t="s">
        <v>4053</v>
      </c>
      <c r="B101" s="833" t="s">
        <v>211</v>
      </c>
      <c r="C101" s="834">
        <v>2000000</v>
      </c>
      <c r="D101" s="834">
        <v>1765950</v>
      </c>
      <c r="E101" s="834">
        <v>0.88300000000000001</v>
      </c>
      <c r="F101" s="834">
        <v>234050</v>
      </c>
      <c r="G101" s="863"/>
      <c r="I101" s="838">
        <f t="shared" si="0"/>
        <v>1765950</v>
      </c>
    </row>
    <row r="102" spans="1:9" x14ac:dyDescent="0.25">
      <c r="A102" s="833" t="s">
        <v>4054</v>
      </c>
      <c r="B102" s="833" t="s">
        <v>212</v>
      </c>
      <c r="C102" s="834">
        <v>65238000</v>
      </c>
      <c r="D102" s="834">
        <v>40778725</v>
      </c>
      <c r="E102" s="834">
        <v>0.62509999999999999</v>
      </c>
      <c r="F102" s="834">
        <v>24459275</v>
      </c>
      <c r="G102" s="863"/>
      <c r="I102" s="838">
        <f t="shared" si="0"/>
        <v>40778725</v>
      </c>
    </row>
    <row r="103" spans="1:9" s="842" customFormat="1" x14ac:dyDescent="0.25">
      <c r="A103" s="839" t="s">
        <v>4055</v>
      </c>
      <c r="B103" s="839" t="s">
        <v>214</v>
      </c>
      <c r="C103" s="840">
        <v>4921285000</v>
      </c>
      <c r="D103" s="840">
        <v>4723275910</v>
      </c>
      <c r="E103" s="840">
        <v>0.95979999999999999</v>
      </c>
      <c r="F103" s="840">
        <v>198009090</v>
      </c>
      <c r="G103" s="864"/>
      <c r="H103" s="841">
        <f>+'NERACA, LRA, LO'!$K$741</f>
        <v>1794419908</v>
      </c>
      <c r="I103" s="845">
        <f t="shared" si="0"/>
        <v>2928856002</v>
      </c>
    </row>
    <row r="104" spans="1:9" x14ac:dyDescent="0.25">
      <c r="A104" s="833" t="s">
        <v>4056</v>
      </c>
      <c r="B104" s="833" t="s">
        <v>213</v>
      </c>
      <c r="C104" s="834">
        <v>2893308000</v>
      </c>
      <c r="D104" s="834">
        <v>2829253310</v>
      </c>
      <c r="E104" s="834">
        <v>0.97789999999999999</v>
      </c>
      <c r="F104" s="834">
        <v>64054690</v>
      </c>
      <c r="G104" s="863"/>
      <c r="I104" s="838">
        <f t="shared" si="0"/>
        <v>2829253310</v>
      </c>
    </row>
    <row r="105" spans="1:9" x14ac:dyDescent="0.25">
      <c r="A105" s="833" t="s">
        <v>4057</v>
      </c>
      <c r="B105" s="833" t="s">
        <v>215</v>
      </c>
      <c r="C105" s="834">
        <v>2027977000</v>
      </c>
      <c r="D105" s="834">
        <v>1894022600</v>
      </c>
      <c r="E105" s="834">
        <v>0.93389999999999995</v>
      </c>
      <c r="F105" s="834">
        <v>133954400</v>
      </c>
      <c r="G105" s="863"/>
      <c r="I105" s="838">
        <f t="shared" si="0"/>
        <v>1894022600</v>
      </c>
    </row>
    <row r="106" spans="1:9" s="842" customFormat="1" x14ac:dyDescent="0.25">
      <c r="A106" s="839" t="s">
        <v>4058</v>
      </c>
      <c r="B106" s="839" t="s">
        <v>216</v>
      </c>
      <c r="C106" s="840">
        <v>12665565000</v>
      </c>
      <c r="D106" s="840">
        <v>11594942500</v>
      </c>
      <c r="E106" s="840">
        <v>0.91549999999999998</v>
      </c>
      <c r="F106" s="840">
        <v>1070622500</v>
      </c>
      <c r="G106" s="864"/>
      <c r="H106" s="841">
        <f>+'NERACA, LRA, LO'!$K$744</f>
        <v>3040837000</v>
      </c>
      <c r="I106" s="845">
        <f t="shared" si="0"/>
        <v>8554105500</v>
      </c>
    </row>
    <row r="107" spans="1:9" x14ac:dyDescent="0.25">
      <c r="A107" s="833" t="s">
        <v>4059</v>
      </c>
      <c r="B107" s="833" t="s">
        <v>4060</v>
      </c>
      <c r="C107" s="834">
        <v>698730000</v>
      </c>
      <c r="D107" s="834">
        <v>590980000</v>
      </c>
      <c r="E107" s="834">
        <v>0.8458</v>
      </c>
      <c r="F107" s="834">
        <v>107750000</v>
      </c>
      <c r="G107" s="863"/>
      <c r="I107" s="838">
        <f t="shared" si="0"/>
        <v>590980000</v>
      </c>
    </row>
    <row r="108" spans="1:9" x14ac:dyDescent="0.25">
      <c r="A108" s="833" t="s">
        <v>4061</v>
      </c>
      <c r="B108" s="833" t="s">
        <v>217</v>
      </c>
      <c r="C108" s="834">
        <v>411400000</v>
      </c>
      <c r="D108" s="834">
        <v>315400000</v>
      </c>
      <c r="E108" s="834">
        <v>0.76670000000000005</v>
      </c>
      <c r="F108" s="834">
        <v>96000000</v>
      </c>
      <c r="G108" s="863"/>
      <c r="I108" s="838">
        <f t="shared" si="0"/>
        <v>315400000</v>
      </c>
    </row>
    <row r="109" spans="1:9" x14ac:dyDescent="0.25">
      <c r="A109" s="833" t="s">
        <v>4062</v>
      </c>
      <c r="B109" s="833" t="s">
        <v>219</v>
      </c>
      <c r="C109" s="834">
        <v>285610000</v>
      </c>
      <c r="D109" s="834">
        <v>263110000</v>
      </c>
      <c r="E109" s="834">
        <v>0.92120000000000002</v>
      </c>
      <c r="F109" s="834">
        <v>22500000</v>
      </c>
      <c r="G109" s="863"/>
      <c r="I109" s="838">
        <f t="shared" si="0"/>
        <v>263110000</v>
      </c>
    </row>
    <row r="110" spans="1:9" x14ac:dyDescent="0.25">
      <c r="A110" s="833" t="s">
        <v>4063</v>
      </c>
      <c r="B110" s="833" t="s">
        <v>220</v>
      </c>
      <c r="C110" s="834">
        <v>11269825000</v>
      </c>
      <c r="D110" s="834">
        <v>10425452500</v>
      </c>
      <c r="E110" s="834">
        <v>0.92510000000000003</v>
      </c>
      <c r="F110" s="834">
        <v>844372500</v>
      </c>
      <c r="G110" s="863"/>
      <c r="I110" s="838">
        <f t="shared" si="0"/>
        <v>10425452500</v>
      </c>
    </row>
    <row r="111" spans="1:9" s="842" customFormat="1" x14ac:dyDescent="0.25">
      <c r="A111" s="839" t="s">
        <v>4064</v>
      </c>
      <c r="B111" s="839" t="s">
        <v>222</v>
      </c>
      <c r="C111" s="840">
        <v>1041122000</v>
      </c>
      <c r="D111" s="840">
        <v>953176000</v>
      </c>
      <c r="E111" s="840">
        <v>0.91549999999999998</v>
      </c>
      <c r="F111" s="840">
        <v>87946000</v>
      </c>
      <c r="G111" s="864"/>
      <c r="H111" s="841">
        <f>+'NERACA, LRA, LO'!$K$750</f>
        <v>165210000</v>
      </c>
      <c r="I111" s="845">
        <f t="shared" si="0"/>
        <v>787966000</v>
      </c>
    </row>
    <row r="112" spans="1:9" x14ac:dyDescent="0.25">
      <c r="A112" s="833" t="s">
        <v>4065</v>
      </c>
      <c r="B112" s="833" t="s">
        <v>221</v>
      </c>
      <c r="C112" s="834">
        <v>1041122000</v>
      </c>
      <c r="D112" s="834">
        <v>953176000</v>
      </c>
      <c r="E112" s="834">
        <v>0.91549999999999998</v>
      </c>
      <c r="F112" s="834">
        <v>87946000</v>
      </c>
      <c r="G112" s="863"/>
      <c r="I112" s="838">
        <f t="shared" si="0"/>
        <v>953176000</v>
      </c>
    </row>
    <row r="113" spans="1:9" s="842" customFormat="1" x14ac:dyDescent="0.25">
      <c r="A113" s="839" t="s">
        <v>4066</v>
      </c>
      <c r="B113" s="839" t="s">
        <v>228</v>
      </c>
      <c r="C113" s="840">
        <v>968850000</v>
      </c>
      <c r="D113" s="840">
        <v>904447000</v>
      </c>
      <c r="E113" s="840">
        <v>0.9335</v>
      </c>
      <c r="F113" s="840">
        <v>64403000</v>
      </c>
      <c r="G113" s="864"/>
      <c r="H113" s="841">
        <f>+'NERACA, LRA, LO'!$K$756</f>
        <v>162995000</v>
      </c>
      <c r="I113" s="845">
        <f t="shared" si="0"/>
        <v>741452000</v>
      </c>
    </row>
    <row r="114" spans="1:9" x14ac:dyDescent="0.25">
      <c r="A114" s="833" t="s">
        <v>4067</v>
      </c>
      <c r="B114" s="833" t="s">
        <v>227</v>
      </c>
      <c r="C114" s="834">
        <v>159030000</v>
      </c>
      <c r="D114" s="834">
        <v>136417000</v>
      </c>
      <c r="E114" s="834">
        <v>0.85780000000000001</v>
      </c>
      <c r="F114" s="834">
        <v>22613000</v>
      </c>
      <c r="G114" s="863"/>
      <c r="I114" s="838">
        <f t="shared" si="0"/>
        <v>136417000</v>
      </c>
    </row>
    <row r="115" spans="1:9" x14ac:dyDescent="0.25">
      <c r="A115" s="833" t="s">
        <v>4068</v>
      </c>
      <c r="B115" s="833" t="s">
        <v>230</v>
      </c>
      <c r="C115" s="834">
        <v>10000000</v>
      </c>
      <c r="D115" s="834">
        <v>10000000</v>
      </c>
      <c r="E115" s="834">
        <v>1</v>
      </c>
      <c r="F115" s="834">
        <v>0</v>
      </c>
      <c r="G115" s="863"/>
      <c r="I115" s="838">
        <f t="shared" si="0"/>
        <v>10000000</v>
      </c>
    </row>
    <row r="116" spans="1:9" x14ac:dyDescent="0.25">
      <c r="A116" s="833" t="s">
        <v>4069</v>
      </c>
      <c r="B116" s="833" t="s">
        <v>231</v>
      </c>
      <c r="C116" s="834">
        <v>45050000</v>
      </c>
      <c r="D116" s="834">
        <v>43050000</v>
      </c>
      <c r="E116" s="834">
        <v>0.9556</v>
      </c>
      <c r="F116" s="834">
        <v>2000000</v>
      </c>
      <c r="G116" s="863"/>
      <c r="I116" s="838">
        <f t="shared" si="0"/>
        <v>43050000</v>
      </c>
    </row>
    <row r="117" spans="1:9" x14ac:dyDescent="0.25">
      <c r="A117" s="833" t="s">
        <v>4070</v>
      </c>
      <c r="B117" s="833" t="s">
        <v>232</v>
      </c>
      <c r="C117" s="834">
        <v>349720000</v>
      </c>
      <c r="D117" s="834">
        <v>329330000</v>
      </c>
      <c r="E117" s="834">
        <v>0.94169999999999998</v>
      </c>
      <c r="F117" s="834">
        <v>20390000</v>
      </c>
      <c r="G117" s="863"/>
      <c r="I117" s="838">
        <f t="shared" ref="I117:I180" si="1">+D117-H117</f>
        <v>329330000</v>
      </c>
    </row>
    <row r="118" spans="1:9" x14ac:dyDescent="0.25">
      <c r="A118" s="833" t="s">
        <v>4071</v>
      </c>
      <c r="B118" s="833" t="s">
        <v>233</v>
      </c>
      <c r="C118" s="834">
        <v>7000000</v>
      </c>
      <c r="D118" s="834">
        <v>7000000</v>
      </c>
      <c r="E118" s="834">
        <v>1</v>
      </c>
      <c r="F118" s="834">
        <v>0</v>
      </c>
      <c r="G118" s="863"/>
      <c r="I118" s="838">
        <f t="shared" si="1"/>
        <v>7000000</v>
      </c>
    </row>
    <row r="119" spans="1:9" x14ac:dyDescent="0.25">
      <c r="A119" s="833" t="s">
        <v>4072</v>
      </c>
      <c r="B119" s="833" t="s">
        <v>234</v>
      </c>
      <c r="C119" s="834">
        <v>105800000</v>
      </c>
      <c r="D119" s="834">
        <v>97400000</v>
      </c>
      <c r="E119" s="834">
        <v>0.92059999999999997</v>
      </c>
      <c r="F119" s="834">
        <v>8400000</v>
      </c>
      <c r="G119" s="863"/>
      <c r="I119" s="838">
        <f t="shared" si="1"/>
        <v>97400000</v>
      </c>
    </row>
    <row r="120" spans="1:9" x14ac:dyDescent="0.25">
      <c r="A120" s="833" t="s">
        <v>4073</v>
      </c>
      <c r="B120" s="833" t="s">
        <v>235</v>
      </c>
      <c r="C120" s="834">
        <v>222570000</v>
      </c>
      <c r="D120" s="834">
        <v>212070000</v>
      </c>
      <c r="E120" s="834">
        <v>0.95279999999999998</v>
      </c>
      <c r="F120" s="834">
        <v>10500000</v>
      </c>
      <c r="G120" s="863"/>
      <c r="I120" s="838">
        <f t="shared" si="1"/>
        <v>212070000</v>
      </c>
    </row>
    <row r="121" spans="1:9" x14ac:dyDescent="0.25">
      <c r="A121" s="833" t="s">
        <v>4074</v>
      </c>
      <c r="B121" s="833" t="s">
        <v>236</v>
      </c>
      <c r="C121" s="834">
        <v>35880000</v>
      </c>
      <c r="D121" s="834">
        <v>35880000</v>
      </c>
      <c r="E121" s="834">
        <v>1</v>
      </c>
      <c r="F121" s="834">
        <v>0</v>
      </c>
      <c r="G121" s="863"/>
      <c r="I121" s="838">
        <f t="shared" si="1"/>
        <v>35880000</v>
      </c>
    </row>
    <row r="122" spans="1:9" x14ac:dyDescent="0.25">
      <c r="A122" s="833" t="s">
        <v>4075</v>
      </c>
      <c r="B122" s="833" t="s">
        <v>237</v>
      </c>
      <c r="C122" s="834">
        <v>0</v>
      </c>
      <c r="D122" s="834">
        <v>0</v>
      </c>
      <c r="E122" s="834">
        <v>0</v>
      </c>
      <c r="F122" s="834">
        <v>0</v>
      </c>
      <c r="G122" s="863"/>
      <c r="I122" s="838">
        <f t="shared" si="1"/>
        <v>0</v>
      </c>
    </row>
    <row r="123" spans="1:9" x14ac:dyDescent="0.25">
      <c r="A123" s="833" t="s">
        <v>4076</v>
      </c>
      <c r="B123" s="833" t="s">
        <v>4077</v>
      </c>
      <c r="C123" s="834">
        <v>33800000</v>
      </c>
      <c r="D123" s="834">
        <v>33300000</v>
      </c>
      <c r="E123" s="834">
        <v>0.98519999999999996</v>
      </c>
      <c r="F123" s="834">
        <v>500000</v>
      </c>
      <c r="G123" s="863"/>
      <c r="I123" s="838">
        <f t="shared" si="1"/>
        <v>33300000</v>
      </c>
    </row>
    <row r="124" spans="1:9" s="842" customFormat="1" x14ac:dyDescent="0.25">
      <c r="A124" s="839" t="s">
        <v>4078</v>
      </c>
      <c r="B124" s="839" t="s">
        <v>4079</v>
      </c>
      <c r="C124" s="840">
        <v>21489880000</v>
      </c>
      <c r="D124" s="840">
        <v>19283180063</v>
      </c>
      <c r="E124" s="840">
        <v>0.89729999999999999</v>
      </c>
      <c r="F124" s="840">
        <v>2206699937</v>
      </c>
      <c r="G124" s="864"/>
      <c r="H124" s="841">
        <f>+'NERACA, LRA, LO'!$K$770</f>
        <v>6619592031</v>
      </c>
      <c r="I124" s="845">
        <f t="shared" si="1"/>
        <v>12663588032</v>
      </c>
    </row>
    <row r="125" spans="1:9" x14ac:dyDescent="0.25">
      <c r="A125" s="833" t="s">
        <v>4080</v>
      </c>
      <c r="B125" s="833" t="s">
        <v>4081</v>
      </c>
      <c r="C125" s="834">
        <v>4545895000</v>
      </c>
      <c r="D125" s="834">
        <v>4355709250</v>
      </c>
      <c r="E125" s="834">
        <v>0.95820000000000005</v>
      </c>
      <c r="F125" s="834">
        <v>190185750</v>
      </c>
      <c r="G125" s="863"/>
      <c r="I125" s="838">
        <f t="shared" si="1"/>
        <v>4355709250</v>
      </c>
    </row>
    <row r="126" spans="1:9" x14ac:dyDescent="0.25">
      <c r="A126" s="833" t="s">
        <v>4082</v>
      </c>
      <c r="B126" s="833" t="s">
        <v>4083</v>
      </c>
      <c r="C126" s="834">
        <v>659525000</v>
      </c>
      <c r="D126" s="834">
        <v>576301502</v>
      </c>
      <c r="E126" s="834">
        <v>0.87380000000000002</v>
      </c>
      <c r="F126" s="834">
        <v>83223498</v>
      </c>
      <c r="G126" s="863"/>
      <c r="I126" s="838">
        <f t="shared" si="1"/>
        <v>576301502</v>
      </c>
    </row>
    <row r="127" spans="1:9" x14ac:dyDescent="0.25">
      <c r="A127" s="833" t="s">
        <v>4084</v>
      </c>
      <c r="B127" s="833" t="s">
        <v>238</v>
      </c>
      <c r="C127" s="834">
        <v>16284460000</v>
      </c>
      <c r="D127" s="834">
        <v>14351169311</v>
      </c>
      <c r="E127" s="834">
        <v>0.88129999999999997</v>
      </c>
      <c r="F127" s="834">
        <v>1933290689</v>
      </c>
      <c r="G127" s="863"/>
      <c r="I127" s="838">
        <f t="shared" si="1"/>
        <v>14351169311</v>
      </c>
    </row>
    <row r="128" spans="1:9" s="842" customFormat="1" x14ac:dyDescent="0.25">
      <c r="A128" s="839" t="s">
        <v>4085</v>
      </c>
      <c r="B128" s="855" t="s">
        <v>248</v>
      </c>
      <c r="C128" s="856">
        <v>1754400000</v>
      </c>
      <c r="D128" s="856">
        <v>1224120000</v>
      </c>
      <c r="E128" s="840">
        <v>0.69769999999999999</v>
      </c>
      <c r="F128" s="840">
        <v>530280000</v>
      </c>
      <c r="G128" s="864"/>
      <c r="H128" s="841">
        <f>+'NERACA, LRA, LO'!$K$784</f>
        <v>615768000</v>
      </c>
      <c r="I128" s="845">
        <f t="shared" si="1"/>
        <v>608352000</v>
      </c>
    </row>
    <row r="129" spans="1:9" x14ac:dyDescent="0.25">
      <c r="A129" s="833" t="s">
        <v>4086</v>
      </c>
      <c r="B129" s="833" t="s">
        <v>247</v>
      </c>
      <c r="C129" s="834">
        <v>1754400000</v>
      </c>
      <c r="D129" s="834">
        <v>1224120000</v>
      </c>
      <c r="E129" s="834">
        <v>0.69769999999999999</v>
      </c>
      <c r="F129" s="834">
        <v>530280000</v>
      </c>
      <c r="G129" s="863"/>
      <c r="I129" s="838">
        <f t="shared" si="1"/>
        <v>1224120000</v>
      </c>
    </row>
    <row r="130" spans="1:9" x14ac:dyDescent="0.25">
      <c r="A130" s="833" t="s">
        <v>4087</v>
      </c>
      <c r="B130" s="854" t="s">
        <v>4088</v>
      </c>
      <c r="C130" s="853">
        <v>784275000</v>
      </c>
      <c r="D130" s="853">
        <v>770881000</v>
      </c>
      <c r="E130" s="834">
        <v>0.9829</v>
      </c>
      <c r="F130" s="834">
        <v>13394000</v>
      </c>
      <c r="G130" s="863"/>
      <c r="H130" s="828">
        <f>+'NERACA, LRA, LO'!$K$785</f>
        <v>417210000</v>
      </c>
      <c r="I130" s="838">
        <f t="shared" si="1"/>
        <v>353671000</v>
      </c>
    </row>
    <row r="131" spans="1:9" x14ac:dyDescent="0.25">
      <c r="A131" s="833" t="s">
        <v>4089</v>
      </c>
      <c r="B131" s="833" t="s">
        <v>250</v>
      </c>
      <c r="C131" s="834">
        <v>309075000</v>
      </c>
      <c r="D131" s="834">
        <v>301333000</v>
      </c>
      <c r="E131" s="834">
        <v>0.97499999999999998</v>
      </c>
      <c r="F131" s="834">
        <v>7742000</v>
      </c>
      <c r="G131" s="863"/>
      <c r="I131" s="838">
        <f t="shared" si="1"/>
        <v>301333000</v>
      </c>
    </row>
    <row r="132" spans="1:9" x14ac:dyDescent="0.25">
      <c r="A132" s="833" t="s">
        <v>4090</v>
      </c>
      <c r="B132" s="833" t="s">
        <v>251</v>
      </c>
      <c r="C132" s="834">
        <v>475200000</v>
      </c>
      <c r="D132" s="834">
        <v>469548000</v>
      </c>
      <c r="E132" s="834">
        <v>0.98809999999999998</v>
      </c>
      <c r="F132" s="834">
        <v>5652000</v>
      </c>
      <c r="G132" s="863"/>
      <c r="I132" s="838">
        <f t="shared" si="1"/>
        <v>469548000</v>
      </c>
    </row>
    <row r="133" spans="1:9" x14ac:dyDescent="0.25">
      <c r="A133" s="833" t="s">
        <v>4091</v>
      </c>
      <c r="B133" s="833" t="s">
        <v>254</v>
      </c>
      <c r="C133" s="834">
        <v>26182484000</v>
      </c>
      <c r="D133" s="834">
        <v>21470886366</v>
      </c>
      <c r="E133" s="834">
        <v>0.82</v>
      </c>
      <c r="F133" s="834">
        <v>4711597634</v>
      </c>
      <c r="G133" s="863"/>
      <c r="H133" s="828">
        <f>+'NERACA, LRA, LO'!$K$790</f>
        <v>8800935025</v>
      </c>
      <c r="I133" s="838">
        <f t="shared" si="1"/>
        <v>12669951341</v>
      </c>
    </row>
    <row r="134" spans="1:9" x14ac:dyDescent="0.25">
      <c r="A134" s="833" t="s">
        <v>4092</v>
      </c>
      <c r="B134" s="833" t="s">
        <v>253</v>
      </c>
      <c r="C134" s="834">
        <v>19174598000</v>
      </c>
      <c r="D134" s="834">
        <v>16385028834</v>
      </c>
      <c r="E134" s="834">
        <v>0.85450000000000004</v>
      </c>
      <c r="F134" s="834">
        <v>2789569166</v>
      </c>
      <c r="G134" s="863"/>
      <c r="I134" s="838">
        <f t="shared" si="1"/>
        <v>16385028834</v>
      </c>
    </row>
    <row r="135" spans="1:9" x14ac:dyDescent="0.25">
      <c r="A135" s="833" t="s">
        <v>4093</v>
      </c>
      <c r="B135" s="833" t="s">
        <v>255</v>
      </c>
      <c r="C135" s="834">
        <v>6463586000</v>
      </c>
      <c r="D135" s="834">
        <v>4850679432</v>
      </c>
      <c r="E135" s="834">
        <v>0.75049999999999994</v>
      </c>
      <c r="F135" s="834">
        <v>1612906568</v>
      </c>
      <c r="G135" s="863"/>
      <c r="I135" s="838">
        <f t="shared" si="1"/>
        <v>4850679432</v>
      </c>
    </row>
    <row r="136" spans="1:9" x14ac:dyDescent="0.25">
      <c r="A136" s="833" t="s">
        <v>4094</v>
      </c>
      <c r="B136" s="833" t="s">
        <v>4095</v>
      </c>
      <c r="C136" s="834">
        <v>544300000</v>
      </c>
      <c r="D136" s="834">
        <v>235178100</v>
      </c>
      <c r="E136" s="834">
        <v>0.43209999999999998</v>
      </c>
      <c r="F136" s="834">
        <v>309121900</v>
      </c>
      <c r="G136" s="863"/>
      <c r="I136" s="838">
        <f t="shared" si="1"/>
        <v>235178100</v>
      </c>
    </row>
    <row r="137" spans="1:9" ht="23.25" x14ac:dyDescent="0.25">
      <c r="A137" s="833" t="s">
        <v>4096</v>
      </c>
      <c r="B137" s="1127" t="s">
        <v>259</v>
      </c>
      <c r="C137" s="834">
        <v>100000000</v>
      </c>
      <c r="D137" s="834">
        <v>100000000</v>
      </c>
      <c r="E137" s="834">
        <v>1</v>
      </c>
      <c r="F137" s="834">
        <v>0</v>
      </c>
      <c r="G137" s="863"/>
      <c r="H137" s="828">
        <f>+'NERACA, LRA, LO'!$K$813</f>
        <v>0</v>
      </c>
      <c r="I137" s="838">
        <f t="shared" si="1"/>
        <v>100000000</v>
      </c>
    </row>
    <row r="138" spans="1:9" x14ac:dyDescent="0.25">
      <c r="A138" s="833" t="s">
        <v>4097</v>
      </c>
      <c r="B138" s="1127" t="s">
        <v>4098</v>
      </c>
      <c r="C138" s="834">
        <v>100000000</v>
      </c>
      <c r="D138" s="834">
        <v>100000000</v>
      </c>
      <c r="E138" s="834">
        <v>1</v>
      </c>
      <c r="F138" s="834">
        <v>0</v>
      </c>
      <c r="G138" s="863"/>
      <c r="I138" s="838">
        <f t="shared" si="1"/>
        <v>100000000</v>
      </c>
    </row>
    <row r="139" spans="1:9" x14ac:dyDescent="0.25">
      <c r="A139" s="833" t="s">
        <v>4099</v>
      </c>
      <c r="B139" s="833" t="s">
        <v>261</v>
      </c>
      <c r="C139" s="834">
        <v>18794647000</v>
      </c>
      <c r="D139" s="834">
        <v>18463383442</v>
      </c>
      <c r="E139" s="834">
        <v>0.98240000000000005</v>
      </c>
      <c r="F139" s="834">
        <v>331263558</v>
      </c>
      <c r="G139" s="863"/>
      <c r="H139" s="828">
        <f>+'NERACA, LRA, LO'!$K$794</f>
        <v>14134197020</v>
      </c>
      <c r="I139" s="838">
        <f t="shared" si="1"/>
        <v>4329186422</v>
      </c>
    </row>
    <row r="140" spans="1:9" x14ac:dyDescent="0.25">
      <c r="A140" s="833" t="s">
        <v>4100</v>
      </c>
      <c r="B140" s="833" t="s">
        <v>4101</v>
      </c>
      <c r="C140" s="834">
        <v>2159579000</v>
      </c>
      <c r="D140" s="834">
        <v>2068054250</v>
      </c>
      <c r="E140" s="834">
        <v>0.95760000000000001</v>
      </c>
      <c r="F140" s="834">
        <v>91524750</v>
      </c>
      <c r="G140" s="863"/>
      <c r="I140" s="838">
        <f t="shared" si="1"/>
        <v>2068054250</v>
      </c>
    </row>
    <row r="141" spans="1:9" x14ac:dyDescent="0.25">
      <c r="A141" s="833" t="s">
        <v>4102</v>
      </c>
      <c r="B141" s="833" t="s">
        <v>4103</v>
      </c>
      <c r="C141" s="834">
        <v>16354418000</v>
      </c>
      <c r="D141" s="834">
        <v>16116152192</v>
      </c>
      <c r="E141" s="834">
        <v>0.98540000000000005</v>
      </c>
      <c r="F141" s="834">
        <v>238265808</v>
      </c>
      <c r="G141" s="863"/>
      <c r="I141" s="838">
        <f t="shared" si="1"/>
        <v>16116152192</v>
      </c>
    </row>
    <row r="142" spans="1:9" x14ac:dyDescent="0.25">
      <c r="A142" s="833" t="s">
        <v>4104</v>
      </c>
      <c r="B142" s="833" t="s">
        <v>262</v>
      </c>
      <c r="C142" s="834">
        <v>280650000</v>
      </c>
      <c r="D142" s="834">
        <v>279177000</v>
      </c>
      <c r="E142" s="834">
        <v>0.99480000000000002</v>
      </c>
      <c r="F142" s="834">
        <v>1473000</v>
      </c>
      <c r="G142" s="863"/>
      <c r="I142" s="838">
        <f t="shared" si="1"/>
        <v>279177000</v>
      </c>
    </row>
    <row r="143" spans="1:9" x14ac:dyDescent="0.25">
      <c r="A143" s="833" t="s">
        <v>4105</v>
      </c>
      <c r="B143" s="833" t="s">
        <v>4106</v>
      </c>
      <c r="C143" s="834">
        <v>350600000</v>
      </c>
      <c r="D143" s="834">
        <v>256601000</v>
      </c>
      <c r="E143" s="834">
        <v>0.7319</v>
      </c>
      <c r="F143" s="834">
        <v>93999000</v>
      </c>
      <c r="G143" s="863"/>
      <c r="H143" s="828">
        <f>+'NERACA, LRA, LO'!$K$800</f>
        <v>111049500</v>
      </c>
      <c r="I143" s="838">
        <f t="shared" si="1"/>
        <v>145551500</v>
      </c>
    </row>
    <row r="144" spans="1:9" x14ac:dyDescent="0.25">
      <c r="A144" s="833" t="s">
        <v>4107</v>
      </c>
      <c r="B144" s="833" t="s">
        <v>264</v>
      </c>
      <c r="C144" s="834">
        <v>216600000</v>
      </c>
      <c r="D144" s="834">
        <v>148614000</v>
      </c>
      <c r="E144" s="834">
        <v>0.68610000000000004</v>
      </c>
      <c r="F144" s="834">
        <v>67986000</v>
      </c>
      <c r="G144" s="863"/>
      <c r="I144" s="838">
        <f t="shared" si="1"/>
        <v>148614000</v>
      </c>
    </row>
    <row r="145" spans="1:9" x14ac:dyDescent="0.25">
      <c r="A145" s="833" t="s">
        <v>4108</v>
      </c>
      <c r="B145" s="833" t="s">
        <v>265</v>
      </c>
      <c r="C145" s="834">
        <v>34000000</v>
      </c>
      <c r="D145" s="834">
        <v>33842000</v>
      </c>
      <c r="E145" s="834">
        <v>0.99539999999999995</v>
      </c>
      <c r="F145" s="834">
        <v>158000</v>
      </c>
      <c r="G145" s="863"/>
      <c r="I145" s="838">
        <f t="shared" si="1"/>
        <v>33842000</v>
      </c>
    </row>
    <row r="146" spans="1:9" x14ac:dyDescent="0.25">
      <c r="A146" s="833" t="s">
        <v>4109</v>
      </c>
      <c r="B146" s="833" t="s">
        <v>4110</v>
      </c>
      <c r="C146" s="834">
        <v>100000000</v>
      </c>
      <c r="D146" s="834">
        <v>74145000</v>
      </c>
      <c r="E146" s="834">
        <v>0.74150000000000005</v>
      </c>
      <c r="F146" s="834">
        <v>25855000</v>
      </c>
      <c r="G146" s="863"/>
      <c r="I146" s="838">
        <f t="shared" si="1"/>
        <v>74145000</v>
      </c>
    </row>
    <row r="147" spans="1:9" x14ac:dyDescent="0.25">
      <c r="A147" s="833" t="s">
        <v>4111</v>
      </c>
      <c r="B147" s="1127" t="s">
        <v>266</v>
      </c>
      <c r="C147" s="834">
        <v>677781364000</v>
      </c>
      <c r="D147" s="834">
        <v>660885071000</v>
      </c>
      <c r="E147" s="834">
        <v>0.97509999999999997</v>
      </c>
      <c r="F147" s="834">
        <v>16896293000</v>
      </c>
      <c r="G147" s="863"/>
      <c r="H147" s="828">
        <f>+'NERACA, LRA, LO'!$K$838</f>
        <v>13600127000</v>
      </c>
      <c r="I147" s="838">
        <f t="shared" si="1"/>
        <v>647284944000</v>
      </c>
    </row>
    <row r="148" spans="1:9" x14ac:dyDescent="0.25">
      <c r="A148" s="833" t="s">
        <v>4112</v>
      </c>
      <c r="B148" s="1127" t="s">
        <v>266</v>
      </c>
      <c r="C148" s="834">
        <v>677781364000</v>
      </c>
      <c r="D148" s="834">
        <v>660885071000</v>
      </c>
      <c r="E148" s="834">
        <v>0.97509999999999997</v>
      </c>
      <c r="F148" s="834">
        <v>16896293000</v>
      </c>
      <c r="G148" s="863"/>
      <c r="I148" s="838">
        <f t="shared" si="1"/>
        <v>660885071000</v>
      </c>
    </row>
    <row r="149" spans="1:9" x14ac:dyDescent="0.25">
      <c r="A149" s="833" t="s">
        <v>4113</v>
      </c>
      <c r="B149" s="854" t="s">
        <v>269</v>
      </c>
      <c r="C149" s="853">
        <v>998225000</v>
      </c>
      <c r="D149" s="853">
        <v>926623000</v>
      </c>
      <c r="E149" s="834">
        <v>0.92830000000000001</v>
      </c>
      <c r="F149" s="834">
        <v>71602000</v>
      </c>
      <c r="G149" s="863"/>
      <c r="H149" s="828">
        <f>+'NERACA, LRA, LO'!$K$820</f>
        <v>332084545</v>
      </c>
      <c r="I149" s="838">
        <f t="shared" si="1"/>
        <v>594538455</v>
      </c>
    </row>
    <row r="150" spans="1:9" x14ac:dyDescent="0.25">
      <c r="A150" s="833" t="s">
        <v>4114</v>
      </c>
      <c r="B150" s="833" t="s">
        <v>4115</v>
      </c>
      <c r="C150" s="834">
        <v>828125000</v>
      </c>
      <c r="D150" s="834">
        <v>756523000</v>
      </c>
      <c r="E150" s="834">
        <v>0.91349999999999998</v>
      </c>
      <c r="F150" s="834">
        <v>71602000</v>
      </c>
      <c r="G150" s="863"/>
      <c r="I150" s="838">
        <f t="shared" si="1"/>
        <v>756523000</v>
      </c>
    </row>
    <row r="151" spans="1:9" x14ac:dyDescent="0.25">
      <c r="A151" s="833" t="s">
        <v>4116</v>
      </c>
      <c r="B151" s="833" t="s">
        <v>270</v>
      </c>
      <c r="C151" s="834">
        <v>170100000</v>
      </c>
      <c r="D151" s="834">
        <v>170100000</v>
      </c>
      <c r="E151" s="834">
        <v>1</v>
      </c>
      <c r="F151" s="834">
        <v>0</v>
      </c>
      <c r="G151" s="863"/>
      <c r="I151" s="838">
        <f t="shared" si="1"/>
        <v>170100000</v>
      </c>
    </row>
    <row r="152" spans="1:9" ht="23.25" x14ac:dyDescent="0.25">
      <c r="A152" s="833" t="s">
        <v>4117</v>
      </c>
      <c r="B152" s="854" t="s">
        <v>4118</v>
      </c>
      <c r="C152" s="853">
        <v>15025000000</v>
      </c>
      <c r="D152" s="853">
        <v>14598449044</v>
      </c>
      <c r="E152" s="834">
        <v>0.97160000000000002</v>
      </c>
      <c r="F152" s="834">
        <v>426550956</v>
      </c>
      <c r="G152" s="863"/>
      <c r="H152" s="828">
        <f>+'NERACA, LRA, LO'!$K$823</f>
        <v>125851449989</v>
      </c>
      <c r="I152" s="838">
        <f t="shared" si="1"/>
        <v>-111253000945</v>
      </c>
    </row>
    <row r="153" spans="1:9" ht="34.5" x14ac:dyDescent="0.25">
      <c r="A153" s="833" t="s">
        <v>4119</v>
      </c>
      <c r="B153" s="833" t="s">
        <v>271</v>
      </c>
      <c r="C153" s="834">
        <v>15025000000</v>
      </c>
      <c r="D153" s="834">
        <v>14598449044</v>
      </c>
      <c r="E153" s="834">
        <v>0.97160000000000002</v>
      </c>
      <c r="F153" s="834">
        <v>426550956</v>
      </c>
      <c r="G153" s="863"/>
      <c r="I153" s="838">
        <f t="shared" si="1"/>
        <v>14598449044</v>
      </c>
    </row>
    <row r="154" spans="1:9" ht="23.25" x14ac:dyDescent="0.25">
      <c r="A154" s="833" t="s">
        <v>4120</v>
      </c>
      <c r="B154" s="833" t="s">
        <v>276</v>
      </c>
      <c r="C154" s="834">
        <v>0</v>
      </c>
      <c r="D154" s="834">
        <v>0</v>
      </c>
      <c r="E154" s="834">
        <v>0</v>
      </c>
      <c r="F154" s="834">
        <v>0</v>
      </c>
      <c r="G154" s="863"/>
      <c r="I154" s="838">
        <f t="shared" si="1"/>
        <v>0</v>
      </c>
    </row>
    <row r="155" spans="1:9" ht="23.25" x14ac:dyDescent="0.25">
      <c r="A155" s="833" t="s">
        <v>4121</v>
      </c>
      <c r="B155" s="833" t="s">
        <v>278</v>
      </c>
      <c r="C155" s="834">
        <v>7716700000</v>
      </c>
      <c r="D155" s="834">
        <v>7378295000</v>
      </c>
      <c r="E155" s="834">
        <v>0.95609999999999995</v>
      </c>
      <c r="F155" s="834">
        <v>338405000</v>
      </c>
      <c r="G155" s="863"/>
      <c r="H155" s="828">
        <f>+'NERACA, LRA, LO'!$K$817</f>
        <v>1169600000</v>
      </c>
      <c r="I155" s="838">
        <f t="shared" si="1"/>
        <v>6208695000</v>
      </c>
    </row>
    <row r="156" spans="1:9" x14ac:dyDescent="0.25">
      <c r="A156" s="833" t="s">
        <v>4122</v>
      </c>
      <c r="B156" s="833" t="s">
        <v>4123</v>
      </c>
      <c r="C156" s="834">
        <v>6867100000</v>
      </c>
      <c r="D156" s="834">
        <v>6538695000</v>
      </c>
      <c r="E156" s="834">
        <v>0.95220000000000005</v>
      </c>
      <c r="F156" s="834">
        <v>328405000</v>
      </c>
      <c r="G156" s="863"/>
      <c r="I156" s="838">
        <f t="shared" si="1"/>
        <v>6538695000</v>
      </c>
    </row>
    <row r="157" spans="1:9" x14ac:dyDescent="0.25">
      <c r="A157" s="833" t="s">
        <v>4124</v>
      </c>
      <c r="B157" s="833" t="s">
        <v>279</v>
      </c>
      <c r="C157" s="834">
        <v>849600000</v>
      </c>
      <c r="D157" s="834">
        <v>839600000</v>
      </c>
      <c r="E157" s="834">
        <v>0.98819999999999997</v>
      </c>
      <c r="F157" s="834">
        <v>10000000</v>
      </c>
      <c r="G157" s="863"/>
      <c r="I157" s="838">
        <f t="shared" si="1"/>
        <v>839600000</v>
      </c>
    </row>
    <row r="158" spans="1:9" x14ac:dyDescent="0.25">
      <c r="A158" s="833" t="s">
        <v>4125</v>
      </c>
      <c r="B158" s="833" t="s">
        <v>282</v>
      </c>
      <c r="C158" s="834">
        <v>6137500000</v>
      </c>
      <c r="D158" s="834">
        <v>5221775000</v>
      </c>
      <c r="E158" s="834">
        <v>0.8508</v>
      </c>
      <c r="F158" s="834">
        <v>915725000</v>
      </c>
      <c r="G158" s="863"/>
      <c r="H158" s="828">
        <f>+'NERACA, LRA, LO'!$K$834</f>
        <v>2091365000</v>
      </c>
      <c r="I158" s="838">
        <f t="shared" si="1"/>
        <v>3130410000</v>
      </c>
    </row>
    <row r="159" spans="1:9" x14ac:dyDescent="0.25">
      <c r="A159" s="833" t="s">
        <v>4126</v>
      </c>
      <c r="B159" s="833" t="s">
        <v>3234</v>
      </c>
      <c r="C159" s="834">
        <v>6137500000</v>
      </c>
      <c r="D159" s="834">
        <v>5221775000</v>
      </c>
      <c r="E159" s="834">
        <v>0.8508</v>
      </c>
      <c r="F159" s="834">
        <v>915725000</v>
      </c>
      <c r="G159" s="863"/>
      <c r="I159" s="838">
        <f t="shared" si="1"/>
        <v>5221775000</v>
      </c>
    </row>
    <row r="160" spans="1:9" x14ac:dyDescent="0.25">
      <c r="A160" s="833" t="s">
        <v>4127</v>
      </c>
      <c r="B160" s="833" t="s">
        <v>3233</v>
      </c>
      <c r="C160" s="834">
        <v>405232542000</v>
      </c>
      <c r="D160" s="834">
        <v>397946600000</v>
      </c>
      <c r="E160" s="834">
        <v>0.98199999999999998</v>
      </c>
      <c r="F160" s="834">
        <v>7285942000</v>
      </c>
      <c r="G160" s="863"/>
      <c r="H160" s="828">
        <f>+'NERACA, LRA, LO'!$K$840</f>
        <v>500209239200</v>
      </c>
      <c r="I160" s="838">
        <f t="shared" si="1"/>
        <v>-102262639200</v>
      </c>
    </row>
    <row r="161" spans="1:9" x14ac:dyDescent="0.25">
      <c r="A161" s="833" t="s">
        <v>4128</v>
      </c>
      <c r="B161" s="833" t="s">
        <v>3233</v>
      </c>
      <c r="C161" s="834">
        <v>405232542000</v>
      </c>
      <c r="D161" s="834">
        <v>397946600000</v>
      </c>
      <c r="E161" s="834">
        <v>0.98199999999999998</v>
      </c>
      <c r="F161" s="834">
        <v>7285942000</v>
      </c>
      <c r="G161" s="863"/>
      <c r="I161" s="838">
        <f t="shared" si="1"/>
        <v>397946600000</v>
      </c>
    </row>
    <row r="162" spans="1:9" x14ac:dyDescent="0.25">
      <c r="A162" s="833" t="s">
        <v>4129</v>
      </c>
      <c r="B162" s="833" t="s">
        <v>4130</v>
      </c>
      <c r="C162" s="834">
        <v>662398623000</v>
      </c>
      <c r="D162" s="834">
        <v>628302862124</v>
      </c>
      <c r="E162" s="834">
        <v>0.94850000000000001</v>
      </c>
      <c r="F162" s="834">
        <v>34095760876</v>
      </c>
      <c r="G162" s="863"/>
      <c r="H162" s="828">
        <f>+'NERACA, LRA, LO'!$K$886</f>
        <v>204061713189</v>
      </c>
      <c r="I162" s="838">
        <f t="shared" si="1"/>
        <v>424241148935</v>
      </c>
    </row>
    <row r="163" spans="1:9" x14ac:dyDescent="0.25">
      <c r="A163" s="833" t="s">
        <v>4131</v>
      </c>
      <c r="B163" s="1127" t="s">
        <v>4132</v>
      </c>
      <c r="C163" s="834">
        <v>1295000000</v>
      </c>
      <c r="D163" s="834">
        <v>1252507000</v>
      </c>
      <c r="E163" s="834">
        <v>0.96719999999999995</v>
      </c>
      <c r="F163" s="834">
        <v>42493000</v>
      </c>
      <c r="G163" s="863"/>
      <c r="I163" s="838">
        <f t="shared" si="1"/>
        <v>1252507000</v>
      </c>
    </row>
    <row r="164" spans="1:9" x14ac:dyDescent="0.25">
      <c r="A164" s="833" t="s">
        <v>4133</v>
      </c>
      <c r="B164" s="1127" t="s">
        <v>4134</v>
      </c>
      <c r="C164" s="834">
        <v>1295000000</v>
      </c>
      <c r="D164" s="834">
        <v>1252507000</v>
      </c>
      <c r="E164" s="834">
        <v>0.96719999999999995</v>
      </c>
      <c r="F164" s="834">
        <v>42493000</v>
      </c>
      <c r="G164" s="863"/>
      <c r="I164" s="838">
        <f t="shared" si="1"/>
        <v>1252507000</v>
      </c>
    </row>
    <row r="165" spans="1:9" ht="23.25" x14ac:dyDescent="0.25">
      <c r="A165" s="833" t="s">
        <v>4135</v>
      </c>
      <c r="B165" s="1127" t="s">
        <v>4136</v>
      </c>
      <c r="C165" s="834">
        <v>412200000</v>
      </c>
      <c r="D165" s="834">
        <v>384032000</v>
      </c>
      <c r="E165" s="834">
        <v>0.93169999999999997</v>
      </c>
      <c r="F165" s="834">
        <v>28168000</v>
      </c>
      <c r="G165" s="863"/>
      <c r="I165" s="838">
        <f t="shared" si="1"/>
        <v>384032000</v>
      </c>
    </row>
    <row r="166" spans="1:9" ht="23.25" x14ac:dyDescent="0.25">
      <c r="A166" s="833" t="s">
        <v>4137</v>
      </c>
      <c r="B166" s="1127" t="s">
        <v>4138</v>
      </c>
      <c r="C166" s="834">
        <v>412200000</v>
      </c>
      <c r="D166" s="834">
        <v>384032000</v>
      </c>
      <c r="E166" s="834">
        <v>0.93169999999999997</v>
      </c>
      <c r="F166" s="834">
        <v>28168000</v>
      </c>
      <c r="G166" s="863"/>
      <c r="I166" s="838">
        <f t="shared" si="1"/>
        <v>384032000</v>
      </c>
    </row>
    <row r="167" spans="1:9" ht="23.25" x14ac:dyDescent="0.25">
      <c r="A167" s="833" t="s">
        <v>4139</v>
      </c>
      <c r="B167" s="833" t="s">
        <v>4140</v>
      </c>
      <c r="C167" s="834">
        <v>368464420000</v>
      </c>
      <c r="D167" s="834">
        <v>340989070000</v>
      </c>
      <c r="E167" s="834">
        <v>0.9254</v>
      </c>
      <c r="F167" s="834">
        <v>27475350000</v>
      </c>
      <c r="G167" s="863"/>
      <c r="I167" s="838">
        <f t="shared" si="1"/>
        <v>340989070000</v>
      </c>
    </row>
    <row r="168" spans="1:9" x14ac:dyDescent="0.25">
      <c r="A168" s="833" t="s">
        <v>4141</v>
      </c>
      <c r="B168" s="833" t="s">
        <v>4142</v>
      </c>
      <c r="C168" s="834">
        <v>277502920000</v>
      </c>
      <c r="D168" s="834">
        <v>250027570000</v>
      </c>
      <c r="E168" s="834">
        <v>0.90100000000000002</v>
      </c>
      <c r="F168" s="834">
        <v>27475350000</v>
      </c>
      <c r="G168" s="863"/>
      <c r="I168" s="838">
        <f t="shared" si="1"/>
        <v>250027570000</v>
      </c>
    </row>
    <row r="169" spans="1:9" s="1132" customFormat="1" x14ac:dyDescent="0.25">
      <c r="A169" s="1127" t="s">
        <v>4143</v>
      </c>
      <c r="B169" s="1127" t="s">
        <v>4144</v>
      </c>
      <c r="C169" s="1128">
        <v>90961500000</v>
      </c>
      <c r="D169" s="1128">
        <v>90961500000</v>
      </c>
      <c r="E169" s="1128">
        <v>1</v>
      </c>
      <c r="F169" s="1128">
        <v>0</v>
      </c>
      <c r="G169" s="1129"/>
      <c r="H169" s="1130"/>
      <c r="I169" s="1131">
        <f t="shared" si="1"/>
        <v>90961500000</v>
      </c>
    </row>
    <row r="170" spans="1:9" ht="23.25" x14ac:dyDescent="0.25">
      <c r="A170" s="833" t="s">
        <v>4145</v>
      </c>
      <c r="B170" s="833" t="s">
        <v>4146</v>
      </c>
      <c r="C170" s="834">
        <v>70170000</v>
      </c>
      <c r="D170" s="834">
        <v>69765900</v>
      </c>
      <c r="E170" s="834">
        <v>0.99419999999999997</v>
      </c>
      <c r="F170" s="834">
        <v>404100</v>
      </c>
      <c r="G170" s="863"/>
      <c r="I170" s="838">
        <f t="shared" si="1"/>
        <v>69765900</v>
      </c>
    </row>
    <row r="171" spans="1:9" ht="23.25" x14ac:dyDescent="0.25">
      <c r="A171" s="833" t="s">
        <v>4147</v>
      </c>
      <c r="B171" s="833" t="s">
        <v>4148</v>
      </c>
      <c r="C171" s="834">
        <v>70170000</v>
      </c>
      <c r="D171" s="834">
        <v>69765900</v>
      </c>
      <c r="E171" s="834">
        <v>0.99419999999999997</v>
      </c>
      <c r="F171" s="834">
        <v>404100</v>
      </c>
      <c r="G171" s="863"/>
      <c r="I171" s="838">
        <f t="shared" si="1"/>
        <v>69765900</v>
      </c>
    </row>
    <row r="172" spans="1:9" ht="23.25" x14ac:dyDescent="0.25">
      <c r="A172" s="833" t="s">
        <v>4149</v>
      </c>
      <c r="B172" s="833" t="s">
        <v>4150</v>
      </c>
      <c r="C172" s="834">
        <v>40327238000</v>
      </c>
      <c r="D172" s="834">
        <v>39541474056</v>
      </c>
      <c r="E172" s="834">
        <v>0.98050000000000004</v>
      </c>
      <c r="F172" s="834">
        <v>785763944</v>
      </c>
      <c r="G172" s="863"/>
      <c r="I172" s="838">
        <f t="shared" si="1"/>
        <v>39541474056</v>
      </c>
    </row>
    <row r="173" spans="1:9" ht="23.25" x14ac:dyDescent="0.25">
      <c r="A173" s="833" t="s">
        <v>4151</v>
      </c>
      <c r="B173" s="833" t="s">
        <v>306</v>
      </c>
      <c r="C173" s="834">
        <v>40327238000</v>
      </c>
      <c r="D173" s="834">
        <v>39541474056</v>
      </c>
      <c r="E173" s="834">
        <v>0.98050000000000004</v>
      </c>
      <c r="F173" s="834">
        <v>785763944</v>
      </c>
      <c r="G173" s="863"/>
      <c r="I173" s="838">
        <f t="shared" si="1"/>
        <v>39541474056</v>
      </c>
    </row>
    <row r="174" spans="1:9" ht="23.25" x14ac:dyDescent="0.25">
      <c r="A174" s="833" t="s">
        <v>4152</v>
      </c>
      <c r="B174" s="833" t="s">
        <v>4153</v>
      </c>
      <c r="C174" s="834">
        <v>1304210000</v>
      </c>
      <c r="D174" s="834">
        <v>1144216360</v>
      </c>
      <c r="E174" s="834">
        <v>0.87729999999999997</v>
      </c>
      <c r="F174" s="834">
        <v>159993640</v>
      </c>
      <c r="G174" s="863"/>
      <c r="I174" s="838">
        <f t="shared" si="1"/>
        <v>1144216360</v>
      </c>
    </row>
    <row r="175" spans="1:9" ht="23.25" x14ac:dyDescent="0.25">
      <c r="A175" s="833" t="s">
        <v>4154</v>
      </c>
      <c r="B175" s="833" t="s">
        <v>330</v>
      </c>
      <c r="C175" s="834">
        <v>261960000</v>
      </c>
      <c r="D175" s="834">
        <v>252575000</v>
      </c>
      <c r="E175" s="834">
        <v>0.96419999999999995</v>
      </c>
      <c r="F175" s="834">
        <v>9385000</v>
      </c>
      <c r="G175" s="863"/>
      <c r="I175" s="838">
        <f t="shared" si="1"/>
        <v>252575000</v>
      </c>
    </row>
    <row r="176" spans="1:9" ht="23.25" x14ac:dyDescent="0.25">
      <c r="A176" s="833" t="s">
        <v>4155</v>
      </c>
      <c r="B176" s="833" t="s">
        <v>331</v>
      </c>
      <c r="C176" s="834">
        <v>1042250000</v>
      </c>
      <c r="D176" s="834">
        <v>891641360</v>
      </c>
      <c r="E176" s="834">
        <v>0.85550000000000004</v>
      </c>
      <c r="F176" s="834">
        <v>150608640</v>
      </c>
      <c r="G176" s="863"/>
      <c r="I176" s="838">
        <f t="shared" si="1"/>
        <v>891641360</v>
      </c>
    </row>
    <row r="177" spans="1:9" ht="23.25" x14ac:dyDescent="0.25">
      <c r="A177" s="833" t="s">
        <v>4156</v>
      </c>
      <c r="B177" s="833" t="s">
        <v>4157</v>
      </c>
      <c r="C177" s="834">
        <v>1896652000</v>
      </c>
      <c r="D177" s="834">
        <v>1861619000</v>
      </c>
      <c r="E177" s="834">
        <v>0.98150000000000004</v>
      </c>
      <c r="F177" s="834">
        <v>35033000</v>
      </c>
      <c r="G177" s="863"/>
      <c r="I177" s="838">
        <f t="shared" si="1"/>
        <v>1861619000</v>
      </c>
    </row>
    <row r="178" spans="1:9" ht="23.25" x14ac:dyDescent="0.25">
      <c r="A178" s="833" t="s">
        <v>4158</v>
      </c>
      <c r="B178" s="833" t="s">
        <v>332</v>
      </c>
      <c r="C178" s="834">
        <v>1319892000</v>
      </c>
      <c r="D178" s="834">
        <v>1303686000</v>
      </c>
      <c r="E178" s="834">
        <v>0.98770000000000002</v>
      </c>
      <c r="F178" s="834">
        <v>16206000</v>
      </c>
      <c r="G178" s="863"/>
      <c r="I178" s="838">
        <f t="shared" si="1"/>
        <v>1303686000</v>
      </c>
    </row>
    <row r="179" spans="1:9" ht="23.25" x14ac:dyDescent="0.25">
      <c r="A179" s="833" t="s">
        <v>4159</v>
      </c>
      <c r="B179" s="833" t="s">
        <v>335</v>
      </c>
      <c r="C179" s="834">
        <v>246620000</v>
      </c>
      <c r="D179" s="834">
        <v>243813000</v>
      </c>
      <c r="E179" s="834">
        <v>0.98860000000000003</v>
      </c>
      <c r="F179" s="834">
        <v>2807000</v>
      </c>
      <c r="G179" s="863"/>
      <c r="I179" s="838">
        <f t="shared" si="1"/>
        <v>243813000</v>
      </c>
    </row>
    <row r="180" spans="1:9" ht="23.25" x14ac:dyDescent="0.25">
      <c r="A180" s="833" t="s">
        <v>4160</v>
      </c>
      <c r="B180" s="833" t="s">
        <v>337</v>
      </c>
      <c r="C180" s="834">
        <v>271140000</v>
      </c>
      <c r="D180" s="834">
        <v>255620000</v>
      </c>
      <c r="E180" s="834">
        <v>0.94279999999999997</v>
      </c>
      <c r="F180" s="834">
        <v>15520000</v>
      </c>
      <c r="G180" s="863"/>
      <c r="I180" s="838">
        <f t="shared" si="1"/>
        <v>255620000</v>
      </c>
    </row>
    <row r="181" spans="1:9" ht="23.25" x14ac:dyDescent="0.25">
      <c r="A181" s="833" t="s">
        <v>4161</v>
      </c>
      <c r="B181" s="833" t="s">
        <v>338</v>
      </c>
      <c r="C181" s="834">
        <v>59000000</v>
      </c>
      <c r="D181" s="834">
        <v>58500000</v>
      </c>
      <c r="E181" s="834">
        <v>0.99150000000000005</v>
      </c>
      <c r="F181" s="834">
        <v>500000</v>
      </c>
      <c r="G181" s="863"/>
      <c r="I181" s="838">
        <f t="shared" ref="I181:I209" si="2">+D181-H181</f>
        <v>58500000</v>
      </c>
    </row>
    <row r="182" spans="1:9" ht="23.25" x14ac:dyDescent="0.25">
      <c r="A182" s="833" t="s">
        <v>4162</v>
      </c>
      <c r="B182" s="1127" t="s">
        <v>4163</v>
      </c>
      <c r="C182" s="834">
        <v>32674285000</v>
      </c>
      <c r="D182" s="834">
        <v>32589604280</v>
      </c>
      <c r="E182" s="834">
        <v>0.99739999999999995</v>
      </c>
      <c r="F182" s="834">
        <v>84680720</v>
      </c>
      <c r="G182" s="863"/>
      <c r="I182" s="838">
        <f t="shared" si="2"/>
        <v>32589604280</v>
      </c>
    </row>
    <row r="183" spans="1:9" ht="23.25" x14ac:dyDescent="0.25">
      <c r="A183" s="833" t="s">
        <v>4164</v>
      </c>
      <c r="B183" s="833" t="s">
        <v>339</v>
      </c>
      <c r="C183" s="834">
        <v>18000000000</v>
      </c>
      <c r="D183" s="834">
        <v>17999909792</v>
      </c>
      <c r="E183" s="834">
        <v>1</v>
      </c>
      <c r="F183" s="834">
        <v>90208</v>
      </c>
      <c r="G183" s="863"/>
      <c r="I183" s="838">
        <f t="shared" si="2"/>
        <v>17999909792</v>
      </c>
    </row>
    <row r="184" spans="1:9" ht="23.25" x14ac:dyDescent="0.25">
      <c r="A184" s="833" t="s">
        <v>4165</v>
      </c>
      <c r="B184" s="833" t="s">
        <v>340</v>
      </c>
      <c r="C184" s="834">
        <v>13406750000</v>
      </c>
      <c r="D184" s="834">
        <v>13366548488</v>
      </c>
      <c r="E184" s="834">
        <v>0.997</v>
      </c>
      <c r="F184" s="834">
        <v>40201512</v>
      </c>
      <c r="G184" s="863"/>
      <c r="I184" s="838">
        <f t="shared" si="2"/>
        <v>13366548488</v>
      </c>
    </row>
    <row r="185" spans="1:9" ht="23.25" x14ac:dyDescent="0.25">
      <c r="A185" s="833" t="s">
        <v>4166</v>
      </c>
      <c r="B185" s="833" t="s">
        <v>342</v>
      </c>
      <c r="C185" s="834">
        <v>1079189000</v>
      </c>
      <c r="D185" s="834">
        <v>1042196000</v>
      </c>
      <c r="E185" s="834">
        <v>0.9657</v>
      </c>
      <c r="F185" s="834">
        <v>36993000</v>
      </c>
      <c r="G185" s="863"/>
      <c r="I185" s="838">
        <f t="shared" si="2"/>
        <v>1042196000</v>
      </c>
    </row>
    <row r="186" spans="1:9" ht="23.25" x14ac:dyDescent="0.25">
      <c r="A186" s="833" t="s">
        <v>4167</v>
      </c>
      <c r="B186" s="833" t="s">
        <v>343</v>
      </c>
      <c r="C186" s="834">
        <v>188346000</v>
      </c>
      <c r="D186" s="834">
        <v>180950000</v>
      </c>
      <c r="E186" s="834">
        <v>0.9607</v>
      </c>
      <c r="F186" s="834">
        <v>7396000</v>
      </c>
      <c r="G186" s="863"/>
      <c r="I186" s="838">
        <f t="shared" si="2"/>
        <v>180950000</v>
      </c>
    </row>
    <row r="187" spans="1:9" ht="23.25" x14ac:dyDescent="0.25">
      <c r="A187" s="833" t="s">
        <v>4168</v>
      </c>
      <c r="B187" s="833" t="s">
        <v>4169</v>
      </c>
      <c r="C187" s="834">
        <v>379360000</v>
      </c>
      <c r="D187" s="834">
        <v>359180000</v>
      </c>
      <c r="E187" s="834">
        <v>0.94679999999999997</v>
      </c>
      <c r="F187" s="834">
        <v>20180000</v>
      </c>
      <c r="G187" s="863"/>
      <c r="I187" s="838">
        <f t="shared" si="2"/>
        <v>359180000</v>
      </c>
    </row>
    <row r="188" spans="1:9" ht="23.25" x14ac:dyDescent="0.25">
      <c r="A188" s="833" t="s">
        <v>4170</v>
      </c>
      <c r="B188" s="833" t="s">
        <v>350</v>
      </c>
      <c r="C188" s="834">
        <v>138100000</v>
      </c>
      <c r="D188" s="834">
        <v>128750000</v>
      </c>
      <c r="E188" s="834">
        <v>0.93230000000000002</v>
      </c>
      <c r="F188" s="834">
        <v>9350000</v>
      </c>
      <c r="G188" s="863"/>
      <c r="I188" s="838">
        <f t="shared" si="2"/>
        <v>128750000</v>
      </c>
    </row>
    <row r="189" spans="1:9" ht="23.25" x14ac:dyDescent="0.25">
      <c r="A189" s="833" t="s">
        <v>4171</v>
      </c>
      <c r="B189" s="833" t="s">
        <v>351</v>
      </c>
      <c r="C189" s="834">
        <v>241260000</v>
      </c>
      <c r="D189" s="834">
        <v>230430000</v>
      </c>
      <c r="E189" s="834">
        <v>0.95509999999999995</v>
      </c>
      <c r="F189" s="834">
        <v>10830000</v>
      </c>
      <c r="G189" s="863"/>
      <c r="I189" s="838">
        <f t="shared" si="2"/>
        <v>230430000</v>
      </c>
    </row>
    <row r="190" spans="1:9" ht="23.25" x14ac:dyDescent="0.25">
      <c r="A190" s="833" t="s">
        <v>4172</v>
      </c>
      <c r="B190" s="833" t="s">
        <v>4173</v>
      </c>
      <c r="C190" s="834">
        <v>42600000</v>
      </c>
      <c r="D190" s="834">
        <v>42600000</v>
      </c>
      <c r="E190" s="834">
        <v>1</v>
      </c>
      <c r="F190" s="834">
        <v>0</v>
      </c>
      <c r="G190" s="863"/>
      <c r="I190" s="838">
        <f t="shared" si="2"/>
        <v>42600000</v>
      </c>
    </row>
    <row r="191" spans="1:9" ht="23.25" x14ac:dyDescent="0.25">
      <c r="A191" s="833" t="s">
        <v>4174</v>
      </c>
      <c r="B191" s="833" t="s">
        <v>358</v>
      </c>
      <c r="C191" s="834">
        <v>42600000</v>
      </c>
      <c r="D191" s="834">
        <v>42600000</v>
      </c>
      <c r="E191" s="834">
        <v>1</v>
      </c>
      <c r="F191" s="834">
        <v>0</v>
      </c>
      <c r="G191" s="863"/>
      <c r="I191" s="838">
        <f t="shared" si="2"/>
        <v>42600000</v>
      </c>
    </row>
    <row r="192" spans="1:9" ht="23.25" x14ac:dyDescent="0.25">
      <c r="A192" s="833" t="s">
        <v>4175</v>
      </c>
      <c r="B192" s="833" t="s">
        <v>4176</v>
      </c>
      <c r="C192" s="834">
        <v>24175000000</v>
      </c>
      <c r="D192" s="834">
        <v>23839722285</v>
      </c>
      <c r="E192" s="834">
        <v>0.98609999999999998</v>
      </c>
      <c r="F192" s="834">
        <v>335277715</v>
      </c>
      <c r="G192" s="863"/>
      <c r="I192" s="838">
        <f t="shared" si="2"/>
        <v>23839722285</v>
      </c>
    </row>
    <row r="193" spans="1:9" ht="23.25" x14ac:dyDescent="0.25">
      <c r="A193" s="833" t="s">
        <v>4177</v>
      </c>
      <c r="B193" s="833" t="s">
        <v>4178</v>
      </c>
      <c r="C193" s="834">
        <v>24175000000</v>
      </c>
      <c r="D193" s="834">
        <v>23839722285</v>
      </c>
      <c r="E193" s="834">
        <v>0.98609999999999998</v>
      </c>
      <c r="F193" s="834">
        <v>335277715</v>
      </c>
      <c r="G193" s="863"/>
      <c r="I193" s="838">
        <f t="shared" si="2"/>
        <v>23839722285</v>
      </c>
    </row>
    <row r="194" spans="1:9" ht="23.25" x14ac:dyDescent="0.25">
      <c r="A194" s="833" t="s">
        <v>4179</v>
      </c>
      <c r="B194" s="833" t="s">
        <v>4180</v>
      </c>
      <c r="C194" s="834">
        <v>57836562000</v>
      </c>
      <c r="D194" s="834">
        <v>55894908243</v>
      </c>
      <c r="E194" s="834">
        <v>0.96640000000000004</v>
      </c>
      <c r="F194" s="834">
        <v>1941653757</v>
      </c>
      <c r="G194" s="863"/>
      <c r="I194" s="838">
        <f t="shared" si="2"/>
        <v>55894908243</v>
      </c>
    </row>
    <row r="195" spans="1:9" ht="23.25" x14ac:dyDescent="0.25">
      <c r="A195" s="833" t="s">
        <v>4181</v>
      </c>
      <c r="B195" s="833" t="s">
        <v>390</v>
      </c>
      <c r="C195" s="834">
        <v>558600000</v>
      </c>
      <c r="D195" s="834">
        <v>520297516</v>
      </c>
      <c r="E195" s="834">
        <v>0.93140000000000001</v>
      </c>
      <c r="F195" s="834">
        <v>38302484</v>
      </c>
      <c r="G195" s="863"/>
      <c r="I195" s="838">
        <f t="shared" si="2"/>
        <v>520297516</v>
      </c>
    </row>
    <row r="196" spans="1:9" ht="23.25" x14ac:dyDescent="0.25">
      <c r="A196" s="833" t="s">
        <v>4182</v>
      </c>
      <c r="B196" s="833" t="s">
        <v>4183</v>
      </c>
      <c r="C196" s="834">
        <v>226000000</v>
      </c>
      <c r="D196" s="834">
        <v>225718000</v>
      </c>
      <c r="E196" s="834">
        <v>0.99880000000000002</v>
      </c>
      <c r="F196" s="834">
        <v>282000</v>
      </c>
      <c r="G196" s="863"/>
      <c r="I196" s="838">
        <f t="shared" si="2"/>
        <v>225718000</v>
      </c>
    </row>
    <row r="197" spans="1:9" ht="23.25" x14ac:dyDescent="0.25">
      <c r="A197" s="833" t="s">
        <v>4184</v>
      </c>
      <c r="B197" s="833" t="s">
        <v>396</v>
      </c>
      <c r="C197" s="834">
        <v>56792462000</v>
      </c>
      <c r="D197" s="834">
        <v>54892251045</v>
      </c>
      <c r="E197" s="834">
        <v>0.96650000000000003</v>
      </c>
      <c r="F197" s="834">
        <v>1900210955</v>
      </c>
      <c r="G197" s="863"/>
      <c r="I197" s="838">
        <f t="shared" si="2"/>
        <v>54892251045</v>
      </c>
    </row>
    <row r="198" spans="1:9" ht="23.25" x14ac:dyDescent="0.25">
      <c r="A198" s="833" t="s">
        <v>4185</v>
      </c>
      <c r="B198" s="833" t="s">
        <v>399</v>
      </c>
      <c r="C198" s="834">
        <v>59500000</v>
      </c>
      <c r="D198" s="834">
        <v>58741682</v>
      </c>
      <c r="E198" s="834">
        <v>0.98729999999999996</v>
      </c>
      <c r="F198" s="834">
        <v>758318</v>
      </c>
      <c r="G198" s="863"/>
      <c r="I198" s="838">
        <f t="shared" si="2"/>
        <v>58741682</v>
      </c>
    </row>
    <row r="199" spans="1:9" ht="23.25" x14ac:dyDescent="0.25">
      <c r="A199" s="833" t="s">
        <v>4186</v>
      </c>
      <c r="B199" s="833" t="s">
        <v>402</v>
      </c>
      <c r="C199" s="834">
        <v>200000000</v>
      </c>
      <c r="D199" s="834">
        <v>197900000</v>
      </c>
      <c r="E199" s="834">
        <v>0.98950000000000005</v>
      </c>
      <c r="F199" s="834">
        <v>2100000</v>
      </c>
      <c r="G199" s="863"/>
      <c r="I199" s="838">
        <f t="shared" si="2"/>
        <v>197900000</v>
      </c>
    </row>
    <row r="200" spans="1:9" ht="23.25" x14ac:dyDescent="0.25">
      <c r="A200" s="833" t="s">
        <v>4187</v>
      </c>
      <c r="B200" s="833" t="s">
        <v>4188</v>
      </c>
      <c r="C200" s="834">
        <v>414845000</v>
      </c>
      <c r="D200" s="834">
        <v>400265000</v>
      </c>
      <c r="E200" s="834">
        <v>0.96489999999999998</v>
      </c>
      <c r="F200" s="834">
        <v>14580000</v>
      </c>
      <c r="G200" s="863"/>
      <c r="I200" s="838">
        <f t="shared" si="2"/>
        <v>400265000</v>
      </c>
    </row>
    <row r="201" spans="1:9" ht="34.5" x14ac:dyDescent="0.25">
      <c r="A201" s="833" t="s">
        <v>4189</v>
      </c>
      <c r="B201" s="833" t="s">
        <v>4190</v>
      </c>
      <c r="C201" s="834">
        <v>414845000</v>
      </c>
      <c r="D201" s="834">
        <v>400265000</v>
      </c>
      <c r="E201" s="834">
        <v>0.96489999999999998</v>
      </c>
      <c r="F201" s="834">
        <v>14580000</v>
      </c>
      <c r="G201" s="863"/>
      <c r="I201" s="838">
        <f t="shared" si="2"/>
        <v>400265000</v>
      </c>
    </row>
    <row r="202" spans="1:9" ht="23.25" x14ac:dyDescent="0.25">
      <c r="A202" s="833" t="s">
        <v>4191</v>
      </c>
      <c r="B202" s="1134" t="s">
        <v>4192</v>
      </c>
      <c r="C202" s="834">
        <v>132187056000</v>
      </c>
      <c r="D202" s="834">
        <v>129141959000</v>
      </c>
      <c r="E202" s="834">
        <v>0.97699999999999998</v>
      </c>
      <c r="F202" s="834">
        <v>3045097000</v>
      </c>
      <c r="G202" s="863"/>
      <c r="I202" s="838">
        <f t="shared" si="2"/>
        <v>129141959000</v>
      </c>
    </row>
    <row r="203" spans="1:9" ht="23.25" x14ac:dyDescent="0.25">
      <c r="A203" s="833" t="s">
        <v>4193</v>
      </c>
      <c r="B203" s="833" t="s">
        <v>443</v>
      </c>
      <c r="C203" s="834">
        <v>28760000</v>
      </c>
      <c r="D203" s="834">
        <v>28500000</v>
      </c>
      <c r="E203" s="834">
        <v>0.99099999999999999</v>
      </c>
      <c r="F203" s="834">
        <v>260000</v>
      </c>
      <c r="G203" s="863"/>
      <c r="I203" s="838">
        <f t="shared" si="2"/>
        <v>28500000</v>
      </c>
    </row>
    <row r="204" spans="1:9" ht="23.25" x14ac:dyDescent="0.25">
      <c r="A204" s="833" t="s">
        <v>4194</v>
      </c>
      <c r="B204" s="833" t="s">
        <v>449</v>
      </c>
      <c r="C204" s="834">
        <v>5060000</v>
      </c>
      <c r="D204" s="834">
        <v>5060000</v>
      </c>
      <c r="E204" s="834">
        <v>1</v>
      </c>
      <c r="F204" s="834">
        <v>0</v>
      </c>
      <c r="G204" s="863"/>
      <c r="I204" s="838">
        <f t="shared" si="2"/>
        <v>5060000</v>
      </c>
    </row>
    <row r="205" spans="1:9" x14ac:dyDescent="0.25">
      <c r="A205" s="833" t="s">
        <v>4195</v>
      </c>
      <c r="B205" s="833" t="s">
        <v>4196</v>
      </c>
      <c r="C205" s="834">
        <v>132153236000</v>
      </c>
      <c r="D205" s="834">
        <v>129108399000</v>
      </c>
      <c r="E205" s="834">
        <v>0.97699999999999998</v>
      </c>
      <c r="F205" s="834">
        <v>3044837000</v>
      </c>
      <c r="G205" s="863"/>
      <c r="I205" s="838">
        <f t="shared" si="2"/>
        <v>129108399000</v>
      </c>
    </row>
    <row r="206" spans="1:9" ht="23.25" x14ac:dyDescent="0.25">
      <c r="A206" s="833" t="s">
        <v>4197</v>
      </c>
      <c r="B206" s="833" t="s">
        <v>4198</v>
      </c>
      <c r="C206" s="834">
        <v>919025000</v>
      </c>
      <c r="D206" s="834">
        <v>791939000</v>
      </c>
      <c r="E206" s="834">
        <v>0.86170000000000002</v>
      </c>
      <c r="F206" s="834">
        <v>127086000</v>
      </c>
      <c r="G206" s="863"/>
      <c r="I206" s="838">
        <f t="shared" si="2"/>
        <v>791939000</v>
      </c>
    </row>
    <row r="207" spans="1:9" ht="23.25" x14ac:dyDescent="0.25">
      <c r="A207" s="833" t="s">
        <v>4199</v>
      </c>
      <c r="B207" s="833" t="s">
        <v>453</v>
      </c>
      <c r="C207" s="834">
        <v>919025000</v>
      </c>
      <c r="D207" s="834">
        <v>791939000</v>
      </c>
      <c r="E207" s="834">
        <v>0.86170000000000002</v>
      </c>
      <c r="F207" s="834">
        <v>127086000</v>
      </c>
      <c r="G207" s="863"/>
      <c r="I207" s="838">
        <f t="shared" si="2"/>
        <v>791939000</v>
      </c>
    </row>
    <row r="208" spans="1:9" x14ac:dyDescent="0.25">
      <c r="A208" s="833"/>
      <c r="B208" s="835" t="s">
        <v>2974</v>
      </c>
      <c r="C208" s="832">
        <v>6197553726000</v>
      </c>
      <c r="D208" s="832">
        <v>5980941438573</v>
      </c>
      <c r="E208" s="832">
        <v>0.96499999999999997</v>
      </c>
      <c r="F208" s="832">
        <v>216612287427</v>
      </c>
      <c r="G208" s="862"/>
      <c r="H208" s="828">
        <f>+'NERACA, LRA, LO'!$K$1279</f>
        <v>5057717113492</v>
      </c>
      <c r="I208" s="838">
        <f t="shared" si="2"/>
        <v>923224325081</v>
      </c>
    </row>
    <row r="209" spans="1:9" x14ac:dyDescent="0.25">
      <c r="A209" s="833"/>
      <c r="B209" s="835" t="s">
        <v>4200</v>
      </c>
      <c r="C209" s="832">
        <v>-6193303726000</v>
      </c>
      <c r="D209" s="832">
        <v>-5976674163911</v>
      </c>
      <c r="E209" s="832">
        <v>0.96499999999999997</v>
      </c>
      <c r="F209" s="832">
        <v>-216629562089</v>
      </c>
      <c r="G209" s="862"/>
      <c r="I209" s="838">
        <f t="shared" si="2"/>
        <v>-5976674163911</v>
      </c>
    </row>
    <row r="210" spans="1:9" x14ac:dyDescent="0.25">
      <c r="A210" s="1399"/>
      <c r="B210" s="1399"/>
      <c r="C210" s="1399"/>
      <c r="D210" s="1401"/>
      <c r="E210" s="1401"/>
      <c r="F210" s="1401"/>
      <c r="G210" s="865"/>
    </row>
    <row r="211" spans="1:9" x14ac:dyDescent="0.25">
      <c r="A211" s="1400"/>
      <c r="B211" s="1400"/>
      <c r="C211" s="1400"/>
      <c r="D211" s="1402" t="s">
        <v>3232</v>
      </c>
      <c r="E211" s="1402"/>
      <c r="F211" s="1402"/>
      <c r="G211" s="866"/>
    </row>
    <row r="212" spans="1:9" x14ac:dyDescent="0.25">
      <c r="A212" s="1400"/>
      <c r="B212" s="1400"/>
      <c r="C212" s="1400"/>
      <c r="D212" s="1403" t="s">
        <v>4201</v>
      </c>
      <c r="E212" s="1403"/>
      <c r="F212" s="1403"/>
      <c r="G212" s="867"/>
    </row>
    <row r="213" spans="1:9" x14ac:dyDescent="0.25">
      <c r="A213" s="1400"/>
      <c r="B213" s="1400"/>
      <c r="C213" s="1400"/>
      <c r="D213" s="1404"/>
      <c r="E213" s="1404"/>
      <c r="F213" s="1404"/>
      <c r="G213" s="868"/>
    </row>
    <row r="214" spans="1:9" x14ac:dyDescent="0.25">
      <c r="A214" s="1400"/>
      <c r="B214" s="1400"/>
      <c r="C214" s="1400"/>
      <c r="D214" s="1404"/>
      <c r="E214" s="1404"/>
      <c r="F214" s="1404"/>
      <c r="G214" s="868"/>
    </row>
    <row r="215" spans="1:9" x14ac:dyDescent="0.25">
      <c r="A215" s="1400"/>
      <c r="B215" s="1400"/>
      <c r="C215" s="1400"/>
      <c r="D215" s="1404"/>
      <c r="E215" s="1404"/>
      <c r="F215" s="1404"/>
      <c r="G215" s="868"/>
    </row>
    <row r="216" spans="1:9" x14ac:dyDescent="0.25">
      <c r="A216" s="1400"/>
      <c r="B216" s="1400"/>
      <c r="C216" s="1400"/>
      <c r="D216" s="1402" t="s">
        <v>4202</v>
      </c>
      <c r="E216" s="1402"/>
      <c r="F216" s="1402"/>
      <c r="G216" s="866"/>
    </row>
    <row r="217" spans="1:9" x14ac:dyDescent="0.25">
      <c r="A217" s="1400"/>
      <c r="B217" s="1400"/>
      <c r="C217" s="1400"/>
      <c r="D217" s="1402" t="s">
        <v>4203</v>
      </c>
      <c r="E217" s="1402"/>
      <c r="F217" s="1402"/>
      <c r="G217" s="866"/>
    </row>
  </sheetData>
  <mergeCells count="16">
    <mergeCell ref="A6:F6"/>
    <mergeCell ref="A210:C217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A1:A5"/>
    <mergeCell ref="B1:F1"/>
    <mergeCell ref="B2:F2"/>
    <mergeCell ref="B3:F3"/>
    <mergeCell ref="B4:F4"/>
    <mergeCell ref="B5:F5"/>
  </mergeCells>
  <pageMargins left="0.75" right="0.75" top="1" bottom="1" header="0.5" footer="0.5"/>
  <pageSetup paperSize="9" scale="97" orientation="portrait" r:id="rId1"/>
  <rowBreaks count="1" manualBreakCount="1">
    <brk id="51" max="5" man="1"/>
  </rowBreaks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P40"/>
  <sheetViews>
    <sheetView view="pageBreakPreview" topLeftCell="A4" zoomScale="80" zoomScaleNormal="80" zoomScaleSheetLayoutView="80" workbookViewId="0">
      <pane xSplit="3" ySplit="4" topLeftCell="D8" activePane="bottomRight" state="frozen"/>
      <selection activeCell="O35" sqref="O35"/>
      <selection pane="topRight" activeCell="O35" sqref="O35"/>
      <selection pane="bottomLeft" activeCell="O35" sqref="O35"/>
      <selection pane="bottomRight" activeCell="A5" sqref="A5"/>
    </sheetView>
  </sheetViews>
  <sheetFormatPr defaultColWidth="10.6640625" defaultRowHeight="15" x14ac:dyDescent="0.25"/>
  <cols>
    <col min="1" max="1" width="7.1640625" style="122" customWidth="1"/>
    <col min="2" max="2" width="37.1640625" style="122" customWidth="1"/>
    <col min="3" max="3" width="30.5" style="122" customWidth="1"/>
    <col min="4" max="4" width="25.33203125" style="122" bestFit="1" customWidth="1"/>
    <col min="5" max="5" width="16.83203125" style="122" hidden="1" customWidth="1"/>
    <col min="6" max="6" width="22" style="122" hidden="1" customWidth="1"/>
    <col min="7" max="8" width="22" style="122" customWidth="1"/>
    <col min="9" max="9" width="24.6640625" style="122" customWidth="1"/>
    <col min="10" max="10" width="24.5" style="122" customWidth="1"/>
    <col min="11" max="11" width="21.83203125" style="122" customWidth="1"/>
    <col min="12" max="12" width="27" style="122" customWidth="1"/>
    <col min="13" max="13" width="29" style="122" customWidth="1"/>
    <col min="14" max="14" width="19.1640625" style="122" customWidth="1"/>
    <col min="15" max="15" width="25.33203125" style="122" customWidth="1"/>
    <col min="16" max="16" width="25.33203125" style="122" bestFit="1" customWidth="1"/>
    <col min="17" max="16384" width="10.6640625" style="122"/>
  </cols>
  <sheetData>
    <row r="2" spans="1:16" ht="15" customHeight="1" x14ac:dyDescent="0.25">
      <c r="A2" s="1529" t="s">
        <v>2976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21"/>
      <c r="P2" s="121"/>
    </row>
    <row r="3" spans="1:16" ht="15.75" x14ac:dyDescent="0.25">
      <c r="B3" s="123"/>
    </row>
    <row r="4" spans="1:16" s="124" customFormat="1" x14ac:dyDescent="0.25">
      <c r="A4" s="124" t="s">
        <v>2963</v>
      </c>
      <c r="B4" s="124" t="s">
        <v>2978</v>
      </c>
    </row>
    <row r="5" spans="1:16" s="124" customFormat="1" ht="8.25" customHeight="1" x14ac:dyDescent="0.25"/>
    <row r="6" spans="1:16" s="171" customFormat="1" ht="15" customHeight="1" x14ac:dyDescent="0.25">
      <c r="A6" s="1530" t="s">
        <v>2964</v>
      </c>
      <c r="B6" s="1530" t="s">
        <v>2972</v>
      </c>
      <c r="C6" s="1531" t="s">
        <v>3230</v>
      </c>
      <c r="D6" s="1532" t="s">
        <v>2966</v>
      </c>
      <c r="E6" s="170"/>
      <c r="F6" s="170"/>
      <c r="G6" s="1531" t="s">
        <v>2967</v>
      </c>
      <c r="H6" s="1531"/>
      <c r="I6" s="1532" t="s">
        <v>2968</v>
      </c>
      <c r="J6" s="1531" t="s">
        <v>3063</v>
      </c>
      <c r="K6" s="1531"/>
      <c r="L6" s="1532" t="s">
        <v>2969</v>
      </c>
      <c r="M6" s="1532" t="s">
        <v>704</v>
      </c>
      <c r="N6" s="1531" t="s">
        <v>3229</v>
      </c>
      <c r="O6" s="1535" t="s">
        <v>2971</v>
      </c>
      <c r="P6" s="1537" t="s">
        <v>2894</v>
      </c>
    </row>
    <row r="7" spans="1:16" s="171" customFormat="1" ht="15" customHeight="1" x14ac:dyDescent="0.25">
      <c r="A7" s="1530"/>
      <c r="B7" s="1530"/>
      <c r="C7" s="1531"/>
      <c r="D7" s="1533"/>
      <c r="E7" s="172"/>
      <c r="F7" s="172"/>
      <c r="G7" s="175" t="s">
        <v>3064</v>
      </c>
      <c r="H7" s="175" t="s">
        <v>3065</v>
      </c>
      <c r="I7" s="1533"/>
      <c r="J7" s="175" t="s">
        <v>3064</v>
      </c>
      <c r="K7" s="175" t="s">
        <v>3065</v>
      </c>
      <c r="L7" s="1533"/>
      <c r="M7" s="1533"/>
      <c r="N7" s="1531"/>
      <c r="O7" s="1536"/>
      <c r="P7" s="1538"/>
    </row>
    <row r="8" spans="1:16" s="131" customFormat="1" x14ac:dyDescent="0.25">
      <c r="A8" s="125"/>
      <c r="B8" s="125"/>
      <c r="C8" s="126"/>
      <c r="D8" s="127"/>
      <c r="E8" s="127"/>
      <c r="F8" s="127"/>
      <c r="G8" s="127"/>
      <c r="H8" s="127"/>
      <c r="I8" s="127"/>
      <c r="J8" s="128"/>
      <c r="K8" s="127"/>
      <c r="L8" s="127"/>
      <c r="M8" s="127"/>
      <c r="N8" s="129"/>
      <c r="O8" s="130"/>
      <c r="P8" s="130"/>
    </row>
    <row r="9" spans="1:16" x14ac:dyDescent="0.25">
      <c r="A9" s="132">
        <v>1</v>
      </c>
      <c r="B9" s="133" t="s">
        <v>2902</v>
      </c>
      <c r="C9" s="629"/>
      <c r="D9" s="169"/>
      <c r="E9" s="169"/>
      <c r="F9" s="169">
        <f>E9-D9</f>
        <v>0</v>
      </c>
      <c r="G9" s="169"/>
      <c r="H9" s="169"/>
      <c r="I9" s="135">
        <f t="shared" ref="I9:I37" si="0">+D9+G9-H9</f>
        <v>0</v>
      </c>
      <c r="J9" s="169"/>
      <c r="K9" s="169"/>
      <c r="L9" s="169"/>
      <c r="M9" s="135">
        <f t="shared" ref="M9:M37" si="1">I9+J9-K9+L9</f>
        <v>0</v>
      </c>
      <c r="N9" s="136">
        <f t="shared" ref="N9:N17" si="2">+C9-M9</f>
        <v>0</v>
      </c>
      <c r="O9" s="137"/>
      <c r="P9" s="137">
        <f t="shared" ref="P9:P37" si="3">M9-O9</f>
        <v>0</v>
      </c>
    </row>
    <row r="10" spans="1:16" x14ac:dyDescent="0.25">
      <c r="A10" s="132">
        <v>2</v>
      </c>
      <c r="B10" s="133" t="s">
        <v>2903</v>
      </c>
      <c r="C10" s="629"/>
      <c r="D10" s="169"/>
      <c r="E10" s="169"/>
      <c r="F10" s="169">
        <f t="shared" ref="F10:F35" si="4">E10-D10</f>
        <v>0</v>
      </c>
      <c r="G10" s="169"/>
      <c r="H10" s="169"/>
      <c r="I10" s="135">
        <f t="shared" si="0"/>
        <v>0</v>
      </c>
      <c r="J10" s="169"/>
      <c r="K10" s="169"/>
      <c r="L10" s="169"/>
      <c r="M10" s="135">
        <f t="shared" si="1"/>
        <v>0</v>
      </c>
      <c r="N10" s="136">
        <f t="shared" si="2"/>
        <v>0</v>
      </c>
      <c r="O10" s="137"/>
      <c r="P10" s="137">
        <f t="shared" si="3"/>
        <v>0</v>
      </c>
    </row>
    <row r="11" spans="1:16" x14ac:dyDescent="0.25">
      <c r="A11" s="132">
        <v>3</v>
      </c>
      <c r="B11" s="133" t="s">
        <v>2904</v>
      </c>
      <c r="C11" s="629"/>
      <c r="D11" s="169"/>
      <c r="E11" s="169"/>
      <c r="F11" s="169">
        <f t="shared" si="4"/>
        <v>0</v>
      </c>
      <c r="G11" s="169"/>
      <c r="H11" s="169"/>
      <c r="I11" s="135">
        <f t="shared" si="0"/>
        <v>0</v>
      </c>
      <c r="J11" s="169"/>
      <c r="K11" s="169"/>
      <c r="L11" s="169"/>
      <c r="M11" s="135">
        <f t="shared" si="1"/>
        <v>0</v>
      </c>
      <c r="N11" s="136">
        <f t="shared" si="2"/>
        <v>0</v>
      </c>
      <c r="O11" s="137"/>
      <c r="P11" s="137">
        <f t="shared" si="3"/>
        <v>0</v>
      </c>
    </row>
    <row r="12" spans="1:16" x14ac:dyDescent="0.25">
      <c r="A12" s="132">
        <v>4</v>
      </c>
      <c r="B12" s="133" t="s">
        <v>2905</v>
      </c>
      <c r="C12" s="629"/>
      <c r="D12" s="169"/>
      <c r="E12" s="169"/>
      <c r="F12" s="169">
        <f t="shared" si="4"/>
        <v>0</v>
      </c>
      <c r="G12" s="169"/>
      <c r="H12" s="169"/>
      <c r="I12" s="135">
        <f t="shared" si="0"/>
        <v>0</v>
      </c>
      <c r="J12" s="169"/>
      <c r="K12" s="169"/>
      <c r="L12" s="169"/>
      <c r="M12" s="135">
        <f t="shared" si="1"/>
        <v>0</v>
      </c>
      <c r="N12" s="136">
        <f t="shared" si="2"/>
        <v>0</v>
      </c>
      <c r="O12" s="137"/>
      <c r="P12" s="137">
        <f t="shared" si="3"/>
        <v>0</v>
      </c>
    </row>
    <row r="13" spans="1:16" s="140" customFormat="1" x14ac:dyDescent="0.25">
      <c r="A13" s="132">
        <v>5</v>
      </c>
      <c r="B13" s="133" t="s">
        <v>2906</v>
      </c>
      <c r="C13" s="630"/>
      <c r="D13" s="632"/>
      <c r="E13" s="169"/>
      <c r="F13" s="169">
        <f t="shared" si="4"/>
        <v>0</v>
      </c>
      <c r="G13" s="169"/>
      <c r="H13" s="169"/>
      <c r="I13" s="135">
        <f t="shared" si="0"/>
        <v>0</v>
      </c>
      <c r="J13" s="169"/>
      <c r="K13" s="169"/>
      <c r="L13" s="169"/>
      <c r="M13" s="135">
        <f t="shared" si="1"/>
        <v>0</v>
      </c>
      <c r="N13" s="136">
        <f t="shared" si="2"/>
        <v>0</v>
      </c>
      <c r="O13" s="139"/>
      <c r="P13" s="137">
        <f t="shared" si="3"/>
        <v>0</v>
      </c>
    </row>
    <row r="14" spans="1:16" s="140" customFormat="1" ht="25.5" x14ac:dyDescent="0.25">
      <c r="A14" s="132">
        <v>6</v>
      </c>
      <c r="B14" s="133" t="s">
        <v>2956</v>
      </c>
      <c r="C14" s="630"/>
      <c r="D14" s="632"/>
      <c r="E14" s="169"/>
      <c r="F14" s="169">
        <f t="shared" si="4"/>
        <v>0</v>
      </c>
      <c r="G14" s="169"/>
      <c r="H14" s="169"/>
      <c r="I14" s="135">
        <f t="shared" si="0"/>
        <v>0</v>
      </c>
      <c r="J14" s="169"/>
      <c r="K14" s="169"/>
      <c r="L14" s="169"/>
      <c r="M14" s="135">
        <f t="shared" si="1"/>
        <v>0</v>
      </c>
      <c r="N14" s="136">
        <f t="shared" si="2"/>
        <v>0</v>
      </c>
      <c r="O14" s="139"/>
      <c r="P14" s="137">
        <f t="shared" si="3"/>
        <v>0</v>
      </c>
    </row>
    <row r="15" spans="1:16" s="140" customFormat="1" ht="25.5" x14ac:dyDescent="0.25">
      <c r="A15" s="132">
        <v>7</v>
      </c>
      <c r="B15" s="133" t="s">
        <v>2908</v>
      </c>
      <c r="C15" s="630"/>
      <c r="D15" s="169"/>
      <c r="E15" s="169"/>
      <c r="F15" s="169">
        <f t="shared" si="4"/>
        <v>0</v>
      </c>
      <c r="G15" s="169"/>
      <c r="H15" s="169"/>
      <c r="I15" s="135">
        <f t="shared" si="0"/>
        <v>0</v>
      </c>
      <c r="J15" s="169"/>
      <c r="K15" s="169"/>
      <c r="L15" s="169"/>
      <c r="M15" s="135">
        <f t="shared" si="1"/>
        <v>0</v>
      </c>
      <c r="N15" s="136">
        <f t="shared" si="2"/>
        <v>0</v>
      </c>
      <c r="O15" s="139"/>
      <c r="P15" s="137">
        <f t="shared" si="3"/>
        <v>0</v>
      </c>
    </row>
    <row r="16" spans="1:16" s="140" customFormat="1" x14ac:dyDescent="0.25">
      <c r="A16" s="132">
        <v>8</v>
      </c>
      <c r="B16" s="133" t="s">
        <v>2909</v>
      </c>
      <c r="C16" s="630"/>
      <c r="D16" s="169"/>
      <c r="E16" s="169"/>
      <c r="F16" s="169">
        <f t="shared" si="4"/>
        <v>0</v>
      </c>
      <c r="G16" s="169"/>
      <c r="H16" s="169"/>
      <c r="I16" s="135">
        <f t="shared" si="0"/>
        <v>0</v>
      </c>
      <c r="J16" s="169"/>
      <c r="K16" s="169"/>
      <c r="L16" s="169"/>
      <c r="M16" s="135">
        <f t="shared" si="1"/>
        <v>0</v>
      </c>
      <c r="N16" s="136">
        <f t="shared" si="2"/>
        <v>0</v>
      </c>
      <c r="O16" s="139"/>
      <c r="P16" s="137">
        <f t="shared" si="3"/>
        <v>0</v>
      </c>
    </row>
    <row r="17" spans="1:16" s="140" customFormat="1" x14ac:dyDescent="0.25">
      <c r="A17" s="132">
        <v>9</v>
      </c>
      <c r="B17" s="133" t="s">
        <v>2910</v>
      </c>
      <c r="C17" s="630"/>
      <c r="D17" s="632"/>
      <c r="E17" s="169"/>
      <c r="F17" s="169">
        <f t="shared" si="4"/>
        <v>0</v>
      </c>
      <c r="G17" s="169"/>
      <c r="H17" s="169"/>
      <c r="I17" s="135">
        <f t="shared" si="0"/>
        <v>0</v>
      </c>
      <c r="J17" s="169"/>
      <c r="K17" s="169"/>
      <c r="L17" s="169"/>
      <c r="M17" s="135">
        <f t="shared" si="1"/>
        <v>0</v>
      </c>
      <c r="N17" s="136">
        <f t="shared" si="2"/>
        <v>0</v>
      </c>
      <c r="O17" s="139"/>
      <c r="P17" s="137">
        <f t="shared" si="3"/>
        <v>0</v>
      </c>
    </row>
    <row r="18" spans="1:16" s="140" customFormat="1" x14ac:dyDescent="0.25">
      <c r="A18" s="132">
        <v>10</v>
      </c>
      <c r="B18" s="133" t="s">
        <v>2911</v>
      </c>
      <c r="C18" s="631"/>
      <c r="D18" s="169"/>
      <c r="E18" s="169"/>
      <c r="F18" s="169"/>
      <c r="G18" s="169"/>
      <c r="H18" s="169"/>
      <c r="I18" s="135">
        <f t="shared" si="0"/>
        <v>0</v>
      </c>
      <c r="J18" s="169"/>
      <c r="K18" s="169"/>
      <c r="L18" s="169"/>
      <c r="M18" s="135">
        <f t="shared" si="1"/>
        <v>0</v>
      </c>
      <c r="N18" s="136"/>
      <c r="O18" s="139"/>
      <c r="P18" s="137">
        <f t="shared" si="3"/>
        <v>0</v>
      </c>
    </row>
    <row r="19" spans="1:16" s="140" customFormat="1" x14ac:dyDescent="0.25">
      <c r="A19" s="132">
        <v>11</v>
      </c>
      <c r="B19" s="133" t="s">
        <v>2957</v>
      </c>
      <c r="C19" s="631"/>
      <c r="D19" s="169"/>
      <c r="E19" s="169"/>
      <c r="F19" s="169"/>
      <c r="G19" s="169"/>
      <c r="H19" s="169"/>
      <c r="I19" s="135">
        <f t="shared" si="0"/>
        <v>0</v>
      </c>
      <c r="J19" s="169"/>
      <c r="K19" s="169"/>
      <c r="L19" s="169"/>
      <c r="M19" s="135">
        <f t="shared" si="1"/>
        <v>0</v>
      </c>
      <c r="N19" s="136"/>
      <c r="O19" s="139"/>
      <c r="P19" s="137">
        <f t="shared" si="3"/>
        <v>0</v>
      </c>
    </row>
    <row r="20" spans="1:16" s="140" customFormat="1" x14ac:dyDescent="0.25">
      <c r="A20" s="132">
        <v>12</v>
      </c>
      <c r="B20" s="133" t="s">
        <v>2913</v>
      </c>
      <c r="C20" s="631"/>
      <c r="D20" s="169"/>
      <c r="E20" s="169"/>
      <c r="F20" s="169"/>
      <c r="G20" s="169"/>
      <c r="H20" s="169"/>
      <c r="I20" s="135">
        <f t="shared" si="0"/>
        <v>0</v>
      </c>
      <c r="J20" s="169"/>
      <c r="K20" s="169"/>
      <c r="L20" s="169"/>
      <c r="M20" s="135">
        <f t="shared" si="1"/>
        <v>0</v>
      </c>
      <c r="N20" s="136"/>
      <c r="O20" s="139"/>
      <c r="P20" s="137">
        <f t="shared" si="3"/>
        <v>0</v>
      </c>
    </row>
    <row r="21" spans="1:16" s="140" customFormat="1" ht="25.5" x14ac:dyDescent="0.25">
      <c r="A21" s="132">
        <v>13</v>
      </c>
      <c r="B21" s="133" t="s">
        <v>2914</v>
      </c>
      <c r="C21" s="631"/>
      <c r="D21" s="169"/>
      <c r="E21" s="169"/>
      <c r="F21" s="169"/>
      <c r="G21" s="169"/>
      <c r="H21" s="169"/>
      <c r="I21" s="135">
        <f t="shared" si="0"/>
        <v>0</v>
      </c>
      <c r="J21" s="169"/>
      <c r="K21" s="169"/>
      <c r="L21" s="169"/>
      <c r="M21" s="135">
        <f t="shared" si="1"/>
        <v>0</v>
      </c>
      <c r="N21" s="136"/>
      <c r="O21" s="139"/>
      <c r="P21" s="137">
        <f t="shared" si="3"/>
        <v>0</v>
      </c>
    </row>
    <row r="22" spans="1:16" s="140" customFormat="1" x14ac:dyDescent="0.25">
      <c r="A22" s="132">
        <v>14</v>
      </c>
      <c r="B22" s="133" t="s">
        <v>2915</v>
      </c>
      <c r="C22" s="631"/>
      <c r="D22" s="169"/>
      <c r="E22" s="169"/>
      <c r="F22" s="169"/>
      <c r="G22" s="169"/>
      <c r="H22" s="169"/>
      <c r="I22" s="135">
        <f t="shared" si="0"/>
        <v>0</v>
      </c>
      <c r="J22" s="169"/>
      <c r="K22" s="169"/>
      <c r="L22" s="169"/>
      <c r="M22" s="135">
        <f t="shared" si="1"/>
        <v>0</v>
      </c>
      <c r="N22" s="136"/>
      <c r="O22" s="139"/>
      <c r="P22" s="137">
        <f t="shared" si="3"/>
        <v>0</v>
      </c>
    </row>
    <row r="23" spans="1:16" s="140" customFormat="1" x14ac:dyDescent="0.25">
      <c r="A23" s="132">
        <v>15</v>
      </c>
      <c r="B23" s="133" t="s">
        <v>2916</v>
      </c>
      <c r="C23" s="631"/>
      <c r="D23" s="169"/>
      <c r="E23" s="169"/>
      <c r="F23" s="169"/>
      <c r="G23" s="169"/>
      <c r="H23" s="169"/>
      <c r="I23" s="135">
        <f t="shared" si="0"/>
        <v>0</v>
      </c>
      <c r="J23" s="169"/>
      <c r="K23" s="169"/>
      <c r="L23" s="169"/>
      <c r="M23" s="135">
        <f t="shared" si="1"/>
        <v>0</v>
      </c>
      <c r="N23" s="136"/>
      <c r="O23" s="139"/>
      <c r="P23" s="137">
        <f t="shared" si="3"/>
        <v>0</v>
      </c>
    </row>
    <row r="24" spans="1:16" s="140" customFormat="1" x14ac:dyDescent="0.25">
      <c r="A24" s="132">
        <v>16</v>
      </c>
      <c r="B24" s="133" t="s">
        <v>2917</v>
      </c>
      <c r="C24" s="631"/>
      <c r="D24" s="169"/>
      <c r="E24" s="169"/>
      <c r="F24" s="169"/>
      <c r="G24" s="169"/>
      <c r="H24" s="169"/>
      <c r="I24" s="135">
        <f t="shared" si="0"/>
        <v>0</v>
      </c>
      <c r="J24" s="169"/>
      <c r="K24" s="169"/>
      <c r="L24" s="169"/>
      <c r="M24" s="135">
        <f t="shared" si="1"/>
        <v>0</v>
      </c>
      <c r="N24" s="136"/>
      <c r="O24" s="139"/>
      <c r="P24" s="137">
        <f t="shared" si="3"/>
        <v>0</v>
      </c>
    </row>
    <row r="25" spans="1:16" s="140" customFormat="1" x14ac:dyDescent="0.25">
      <c r="A25" s="132">
        <v>17</v>
      </c>
      <c r="B25" s="133" t="s">
        <v>2918</v>
      </c>
      <c r="C25" s="631"/>
      <c r="D25" s="169"/>
      <c r="E25" s="169"/>
      <c r="F25" s="169"/>
      <c r="G25" s="169"/>
      <c r="H25" s="169"/>
      <c r="I25" s="135">
        <f t="shared" si="0"/>
        <v>0</v>
      </c>
      <c r="J25" s="169"/>
      <c r="K25" s="169"/>
      <c r="L25" s="169"/>
      <c r="M25" s="135">
        <f t="shared" si="1"/>
        <v>0</v>
      </c>
      <c r="N25" s="136"/>
      <c r="O25" s="139"/>
      <c r="P25" s="137">
        <f t="shared" si="3"/>
        <v>0</v>
      </c>
    </row>
    <row r="26" spans="1:16" s="140" customFormat="1" x14ac:dyDescent="0.25">
      <c r="A26" s="132">
        <v>18</v>
      </c>
      <c r="B26" s="133" t="s">
        <v>2919</v>
      </c>
      <c r="C26" s="631"/>
      <c r="D26" s="169"/>
      <c r="E26" s="169"/>
      <c r="F26" s="169"/>
      <c r="G26" s="169"/>
      <c r="H26" s="169"/>
      <c r="I26" s="135">
        <f t="shared" si="0"/>
        <v>0</v>
      </c>
      <c r="J26" s="169"/>
      <c r="K26" s="169"/>
      <c r="L26" s="169"/>
      <c r="M26" s="135">
        <f t="shared" si="1"/>
        <v>0</v>
      </c>
      <c r="N26" s="136"/>
      <c r="O26" s="139"/>
      <c r="P26" s="137">
        <f t="shared" si="3"/>
        <v>0</v>
      </c>
    </row>
    <row r="27" spans="1:16" s="140" customFormat="1" x14ac:dyDescent="0.25">
      <c r="A27" s="132">
        <v>19</v>
      </c>
      <c r="B27" s="133" t="s">
        <v>2920</v>
      </c>
      <c r="C27" s="631"/>
      <c r="D27" s="169"/>
      <c r="E27" s="169"/>
      <c r="F27" s="169"/>
      <c r="G27" s="169"/>
      <c r="H27" s="169"/>
      <c r="I27" s="135">
        <f t="shared" si="0"/>
        <v>0</v>
      </c>
      <c r="J27" s="169"/>
      <c r="K27" s="169"/>
      <c r="L27" s="169"/>
      <c r="M27" s="135">
        <f t="shared" si="1"/>
        <v>0</v>
      </c>
      <c r="N27" s="136"/>
      <c r="O27" s="139"/>
      <c r="P27" s="137">
        <f t="shared" si="3"/>
        <v>0</v>
      </c>
    </row>
    <row r="28" spans="1:16" s="140" customFormat="1" ht="14.25" customHeight="1" x14ac:dyDescent="0.25">
      <c r="A28" s="132">
        <v>20</v>
      </c>
      <c r="B28" s="133" t="s">
        <v>513</v>
      </c>
      <c r="C28" s="631"/>
      <c r="D28" s="169"/>
      <c r="E28" s="169"/>
      <c r="F28" s="169">
        <f t="shared" si="4"/>
        <v>0</v>
      </c>
      <c r="G28" s="169"/>
      <c r="H28" s="169"/>
      <c r="I28" s="135">
        <f t="shared" si="0"/>
        <v>0</v>
      </c>
      <c r="J28" s="169"/>
      <c r="K28" s="169"/>
      <c r="L28" s="169"/>
      <c r="M28" s="135">
        <f t="shared" si="1"/>
        <v>0</v>
      </c>
      <c r="N28" s="136">
        <f>+C28-M28</f>
        <v>0</v>
      </c>
      <c r="O28" s="139"/>
      <c r="P28" s="137">
        <f t="shared" si="3"/>
        <v>0</v>
      </c>
    </row>
    <row r="29" spans="1:16" x14ac:dyDescent="0.25">
      <c r="A29" s="132">
        <v>21</v>
      </c>
      <c r="B29" s="133" t="s">
        <v>673</v>
      </c>
      <c r="C29" s="629"/>
      <c r="D29" s="169"/>
      <c r="E29" s="169"/>
      <c r="F29" s="169">
        <f t="shared" si="4"/>
        <v>0</v>
      </c>
      <c r="G29" s="169"/>
      <c r="H29" s="169"/>
      <c r="I29" s="135">
        <f t="shared" si="0"/>
        <v>0</v>
      </c>
      <c r="J29" s="169"/>
      <c r="K29" s="169"/>
      <c r="L29" s="169"/>
      <c r="M29" s="135">
        <f t="shared" si="1"/>
        <v>0</v>
      </c>
      <c r="N29" s="136">
        <f>+C29-M29</f>
        <v>0</v>
      </c>
      <c r="O29" s="137"/>
      <c r="P29" s="137">
        <f t="shared" si="3"/>
        <v>0</v>
      </c>
    </row>
    <row r="30" spans="1:16" x14ac:dyDescent="0.25">
      <c r="A30" s="132">
        <v>22</v>
      </c>
      <c r="B30" s="133" t="s">
        <v>674</v>
      </c>
      <c r="C30" s="629"/>
      <c r="D30" s="169"/>
      <c r="E30" s="169"/>
      <c r="F30" s="169"/>
      <c r="G30" s="169"/>
      <c r="H30" s="169"/>
      <c r="I30" s="135">
        <f t="shared" si="0"/>
        <v>0</v>
      </c>
      <c r="J30" s="169"/>
      <c r="K30" s="169"/>
      <c r="L30" s="169"/>
      <c r="M30" s="135">
        <f t="shared" si="1"/>
        <v>0</v>
      </c>
      <c r="N30" s="136"/>
      <c r="O30" s="137"/>
      <c r="P30" s="137">
        <f t="shared" si="3"/>
        <v>0</v>
      </c>
    </row>
    <row r="31" spans="1:16" x14ac:dyDescent="0.25">
      <c r="A31" s="132">
        <v>23</v>
      </c>
      <c r="B31" s="133" t="s">
        <v>2923</v>
      </c>
      <c r="C31" s="629"/>
      <c r="D31" s="169"/>
      <c r="E31" s="169"/>
      <c r="F31" s="169"/>
      <c r="G31" s="169"/>
      <c r="H31" s="169"/>
      <c r="I31" s="135">
        <f t="shared" si="0"/>
        <v>0</v>
      </c>
      <c r="J31" s="169"/>
      <c r="K31" s="169"/>
      <c r="L31" s="169"/>
      <c r="M31" s="135">
        <f t="shared" si="1"/>
        <v>0</v>
      </c>
      <c r="N31" s="136"/>
      <c r="O31" s="137"/>
      <c r="P31" s="137">
        <f t="shared" si="3"/>
        <v>0</v>
      </c>
    </row>
    <row r="32" spans="1:16" x14ac:dyDescent="0.25">
      <c r="A32" s="132">
        <v>24</v>
      </c>
      <c r="B32" s="133" t="s">
        <v>515</v>
      </c>
      <c r="C32" s="629"/>
      <c r="D32" s="169"/>
      <c r="E32" s="169"/>
      <c r="F32" s="169">
        <f t="shared" si="4"/>
        <v>0</v>
      </c>
      <c r="G32" s="169"/>
      <c r="H32" s="169"/>
      <c r="I32" s="135">
        <f t="shared" si="0"/>
        <v>0</v>
      </c>
      <c r="J32" s="169"/>
      <c r="K32" s="169"/>
      <c r="L32" s="169"/>
      <c r="M32" s="135">
        <f t="shared" si="1"/>
        <v>0</v>
      </c>
      <c r="N32" s="136">
        <f t="shared" ref="N32:N37" si="5">+C32-M32</f>
        <v>0</v>
      </c>
      <c r="O32" s="137"/>
      <c r="P32" s="137">
        <f t="shared" si="3"/>
        <v>0</v>
      </c>
    </row>
    <row r="33" spans="1:16" x14ac:dyDescent="0.25">
      <c r="A33" s="132">
        <v>25</v>
      </c>
      <c r="B33" s="133" t="s">
        <v>2925</v>
      </c>
      <c r="C33" s="629"/>
      <c r="D33" s="169"/>
      <c r="E33" s="169"/>
      <c r="F33" s="169">
        <f t="shared" si="4"/>
        <v>0</v>
      </c>
      <c r="G33" s="169"/>
      <c r="H33" s="169"/>
      <c r="I33" s="135">
        <f t="shared" si="0"/>
        <v>0</v>
      </c>
      <c r="J33" s="169"/>
      <c r="K33" s="169"/>
      <c r="L33" s="169"/>
      <c r="M33" s="135">
        <f t="shared" si="1"/>
        <v>0</v>
      </c>
      <c r="N33" s="136">
        <f t="shared" si="5"/>
        <v>0</v>
      </c>
      <c r="O33" s="137"/>
      <c r="P33" s="137">
        <f t="shared" si="3"/>
        <v>0</v>
      </c>
    </row>
    <row r="34" spans="1:16" x14ac:dyDescent="0.25">
      <c r="A34" s="132">
        <v>26</v>
      </c>
      <c r="B34" s="133" t="s">
        <v>2926</v>
      </c>
      <c r="C34" s="629"/>
      <c r="D34" s="169"/>
      <c r="E34" s="169"/>
      <c r="F34" s="169">
        <f t="shared" si="4"/>
        <v>0</v>
      </c>
      <c r="G34" s="169"/>
      <c r="H34" s="169"/>
      <c r="I34" s="135">
        <f t="shared" si="0"/>
        <v>0</v>
      </c>
      <c r="J34" s="169"/>
      <c r="K34" s="169"/>
      <c r="L34" s="169"/>
      <c r="M34" s="135">
        <f t="shared" si="1"/>
        <v>0</v>
      </c>
      <c r="N34" s="136">
        <f t="shared" si="5"/>
        <v>0</v>
      </c>
      <c r="O34" s="137"/>
      <c r="P34" s="137">
        <f t="shared" si="3"/>
        <v>0</v>
      </c>
    </row>
    <row r="35" spans="1:16" x14ac:dyDescent="0.25">
      <c r="A35" s="132">
        <v>27</v>
      </c>
      <c r="B35" s="133" t="s">
        <v>517</v>
      </c>
      <c r="C35" s="629"/>
      <c r="D35" s="169"/>
      <c r="E35" s="169"/>
      <c r="F35" s="169">
        <f t="shared" si="4"/>
        <v>0</v>
      </c>
      <c r="G35" s="169"/>
      <c r="H35" s="169"/>
      <c r="I35" s="135">
        <f t="shared" si="0"/>
        <v>0</v>
      </c>
      <c r="J35" s="169"/>
      <c r="K35" s="169"/>
      <c r="L35" s="169"/>
      <c r="M35" s="135">
        <f t="shared" si="1"/>
        <v>0</v>
      </c>
      <c r="N35" s="136">
        <f t="shared" si="5"/>
        <v>0</v>
      </c>
      <c r="O35" s="137"/>
      <c r="P35" s="137">
        <f t="shared" si="3"/>
        <v>0</v>
      </c>
    </row>
    <row r="36" spans="1:16" x14ac:dyDescent="0.25">
      <c r="A36" s="132">
        <v>28</v>
      </c>
      <c r="B36" s="133" t="s">
        <v>2973</v>
      </c>
      <c r="C36" s="629"/>
      <c r="D36" s="169"/>
      <c r="E36" s="169"/>
      <c r="F36" s="169"/>
      <c r="G36" s="169"/>
      <c r="H36" s="169"/>
      <c r="I36" s="135">
        <f t="shared" si="0"/>
        <v>0</v>
      </c>
      <c r="J36" s="169"/>
      <c r="K36" s="169"/>
      <c r="L36" s="169"/>
      <c r="M36" s="135">
        <f t="shared" si="1"/>
        <v>0</v>
      </c>
      <c r="N36" s="136">
        <f t="shared" si="5"/>
        <v>0</v>
      </c>
      <c r="O36" s="137"/>
      <c r="P36" s="137">
        <f t="shared" si="3"/>
        <v>0</v>
      </c>
    </row>
    <row r="37" spans="1:16" ht="25.5" x14ac:dyDescent="0.25">
      <c r="A37" s="132">
        <v>29</v>
      </c>
      <c r="B37" s="133" t="s">
        <v>3226</v>
      </c>
      <c r="C37" s="638"/>
      <c r="D37" s="639"/>
      <c r="E37" s="639"/>
      <c r="F37" s="639"/>
      <c r="G37" s="639"/>
      <c r="H37" s="639"/>
      <c r="I37" s="640">
        <f t="shared" si="0"/>
        <v>0</v>
      </c>
      <c r="J37" s="639"/>
      <c r="K37" s="639"/>
      <c r="L37" s="639"/>
      <c r="M37" s="640">
        <f t="shared" si="1"/>
        <v>0</v>
      </c>
      <c r="N37" s="641">
        <f t="shared" si="5"/>
        <v>0</v>
      </c>
      <c r="O37" s="642"/>
      <c r="P37" s="642">
        <f t="shared" si="3"/>
        <v>0</v>
      </c>
    </row>
    <row r="38" spans="1:16" s="171" customFormat="1" x14ac:dyDescent="0.25">
      <c r="A38" s="1534" t="s">
        <v>2974</v>
      </c>
      <c r="B38" s="1534"/>
      <c r="C38" s="173">
        <f>SUM(C10:C37)</f>
        <v>0</v>
      </c>
      <c r="D38" s="173">
        <f>SUM(D9:D37)</f>
        <v>0</v>
      </c>
      <c r="E38" s="173"/>
      <c r="F38" s="173"/>
      <c r="G38" s="173">
        <f>SUM(G9:G35)</f>
        <v>0</v>
      </c>
      <c r="H38" s="173">
        <f>SUM(H9:H35)</f>
        <v>0</v>
      </c>
      <c r="I38" s="173">
        <f>SUM(I9:I37)</f>
        <v>0</v>
      </c>
      <c r="J38" s="173">
        <f>SUM(J9:J35)</f>
        <v>0</v>
      </c>
      <c r="K38" s="173">
        <f>SUM(K9:K35)</f>
        <v>0</v>
      </c>
      <c r="L38" s="173">
        <f>SUM(L9:L37)</f>
        <v>0</v>
      </c>
      <c r="M38" s="173">
        <f>SUM(M9:M37)</f>
        <v>0</v>
      </c>
      <c r="N38" s="173">
        <f>SUM(N9:N37)</f>
        <v>0</v>
      </c>
      <c r="O38" s="173">
        <f>SUM(O9:O37)</f>
        <v>0</v>
      </c>
      <c r="P38" s="173">
        <f>SUM(P9:P37)</f>
        <v>0</v>
      </c>
    </row>
    <row r="39" spans="1:16" s="140" customFormat="1" x14ac:dyDescent="0.25">
      <c r="A39" s="141"/>
      <c r="B39" s="141"/>
      <c r="C39" s="141"/>
      <c r="D39" s="141"/>
      <c r="E39" s="141"/>
      <c r="F39" s="141"/>
      <c r="G39" s="141"/>
      <c r="H39" s="141"/>
      <c r="I39" s="141"/>
      <c r="J39" s="142"/>
      <c r="K39" s="142"/>
      <c r="L39" s="143" t="s">
        <v>2977</v>
      </c>
      <c r="M39" s="141"/>
      <c r="N39" s="141"/>
      <c r="O39" s="141"/>
      <c r="P39" s="141"/>
    </row>
    <row r="40" spans="1:16" x14ac:dyDescent="0.25">
      <c r="L40" s="145"/>
    </row>
  </sheetData>
  <mergeCells count="14">
    <mergeCell ref="G6:H6"/>
    <mergeCell ref="O6:O7"/>
    <mergeCell ref="P6:P7"/>
    <mergeCell ref="A38:B38"/>
    <mergeCell ref="A2:N2"/>
    <mergeCell ref="A6:A7"/>
    <mergeCell ref="B6:B7"/>
    <mergeCell ref="C6:C7"/>
    <mergeCell ref="D6:D7"/>
    <mergeCell ref="I6:I7"/>
    <mergeCell ref="L6:L7"/>
    <mergeCell ref="M6:M7"/>
    <mergeCell ref="J6:K6"/>
    <mergeCell ref="N6:N7"/>
  </mergeCells>
  <pageMargins left="0.31496062992125984" right="0.15748031496062992" top="0.74803149606299213" bottom="0.74803149606299213" header="0.31496062992125984" footer="0.31496062992125984"/>
  <pageSetup paperSize="41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D16" sqref="D16"/>
    </sheetView>
  </sheetViews>
  <sheetFormatPr defaultRowHeight="11.25" x14ac:dyDescent="0.2"/>
  <cols>
    <col min="1" max="1" width="5.6640625" customWidth="1"/>
    <col min="2" max="2" width="72.33203125" customWidth="1"/>
    <col min="3" max="3" width="49" customWidth="1"/>
    <col min="4" max="4" width="20.83203125" customWidth="1"/>
    <col min="5" max="5" width="16" bestFit="1" customWidth="1"/>
    <col min="6" max="6" width="15" customWidth="1"/>
    <col min="7" max="7" width="23.33203125" bestFit="1" customWidth="1"/>
    <col min="8" max="8" width="18.5" customWidth="1"/>
  </cols>
  <sheetData>
    <row r="2" spans="1:8" ht="16.5" x14ac:dyDescent="0.3">
      <c r="A2" s="1540" t="s">
        <v>4409</v>
      </c>
      <c r="B2" s="1540"/>
      <c r="C2" s="1540"/>
      <c r="D2" s="1540"/>
      <c r="E2" s="1540"/>
      <c r="F2" s="759"/>
      <c r="G2" s="759"/>
      <c r="H2" s="759"/>
    </row>
    <row r="3" spans="1:8" ht="16.5" x14ac:dyDescent="0.3">
      <c r="A3" s="760"/>
      <c r="B3" s="760"/>
      <c r="C3" s="760"/>
      <c r="D3" s="760"/>
      <c r="E3" s="760"/>
      <c r="F3" s="759"/>
      <c r="G3" s="759"/>
      <c r="H3" s="759"/>
    </row>
    <row r="4" spans="1:8" ht="17.25" thickBot="1" x14ac:dyDescent="0.35">
      <c r="A4" s="760"/>
      <c r="B4" s="760"/>
      <c r="C4" s="760"/>
      <c r="D4" s="760"/>
      <c r="E4" s="760"/>
      <c r="F4" s="759"/>
      <c r="G4" s="759"/>
      <c r="H4" s="759"/>
    </row>
    <row r="5" spans="1:8" ht="18" thickTop="1" thickBot="1" x14ac:dyDescent="0.25">
      <c r="A5" s="761" t="s">
        <v>2876</v>
      </c>
      <c r="B5" s="762" t="s">
        <v>549</v>
      </c>
      <c r="C5" s="762" t="s">
        <v>3235</v>
      </c>
      <c r="D5" s="762" t="s">
        <v>2933</v>
      </c>
      <c r="E5" s="763" t="s">
        <v>3236</v>
      </c>
      <c r="F5" s="764" t="s">
        <v>3237</v>
      </c>
      <c r="G5" s="765" t="s">
        <v>3238</v>
      </c>
      <c r="H5" s="766"/>
    </row>
    <row r="6" spans="1:8" ht="17.25" thickTop="1" x14ac:dyDescent="0.2">
      <c r="A6" s="767"/>
      <c r="B6" s="768"/>
      <c r="C6" s="769"/>
      <c r="D6" s="770"/>
      <c r="E6" s="771"/>
      <c r="F6" s="772"/>
      <c r="G6" s="773"/>
      <c r="H6" s="774"/>
    </row>
    <row r="7" spans="1:8" ht="16.5" x14ac:dyDescent="0.3">
      <c r="A7" s="767">
        <v>1</v>
      </c>
      <c r="B7" s="1135" t="s">
        <v>4236</v>
      </c>
      <c r="C7" s="1136" t="s">
        <v>4237</v>
      </c>
      <c r="D7" s="1137">
        <v>7070000</v>
      </c>
      <c r="E7" s="1138" t="s">
        <v>4238</v>
      </c>
      <c r="F7" s="1265">
        <f>(1/12)*D7</f>
        <v>589166.66666666663</v>
      </c>
      <c r="G7" s="1266">
        <f>D7-F7</f>
        <v>6480833.333333333</v>
      </c>
      <c r="H7" s="1139" t="s">
        <v>3239</v>
      </c>
    </row>
    <row r="8" spans="1:8" ht="33" x14ac:dyDescent="0.3">
      <c r="A8" s="775">
        <v>2</v>
      </c>
      <c r="B8" s="1135" t="s">
        <v>4239</v>
      </c>
      <c r="C8" s="1136" t="s">
        <v>4240</v>
      </c>
      <c r="D8" s="1140">
        <f>6562500+12060000+5491900+4278600</f>
        <v>28393000</v>
      </c>
      <c r="E8" s="1138" t="s">
        <v>4238</v>
      </c>
      <c r="F8" s="1265">
        <f>(9/12)*D8</f>
        <v>21294750</v>
      </c>
      <c r="G8" s="1266">
        <f t="shared" ref="G8:G14" si="0">D8-F8</f>
        <v>7098250</v>
      </c>
      <c r="H8" s="1139" t="s">
        <v>3646</v>
      </c>
    </row>
    <row r="9" spans="1:8" ht="16.5" x14ac:dyDescent="0.3">
      <c r="A9" s="767">
        <v>3</v>
      </c>
      <c r="B9" s="1141" t="s">
        <v>4241</v>
      </c>
      <c r="C9" s="1136" t="s">
        <v>4242</v>
      </c>
      <c r="D9" s="1142">
        <f>(42225000+66475000)</f>
        <v>108700000</v>
      </c>
      <c r="E9" s="1138"/>
      <c r="F9" s="1265">
        <f>(1/12)*D9</f>
        <v>9058333.3333333321</v>
      </c>
      <c r="G9" s="1266">
        <f>(D9-F9)</f>
        <v>99641666.666666672</v>
      </c>
      <c r="H9" s="1143" t="s">
        <v>4243</v>
      </c>
    </row>
    <row r="10" spans="1:8" ht="16.5" x14ac:dyDescent="0.3">
      <c r="A10" s="775">
        <v>4</v>
      </c>
      <c r="B10" s="1144" t="s">
        <v>4244</v>
      </c>
      <c r="C10" s="1136" t="s">
        <v>4245</v>
      </c>
      <c r="D10" s="1142">
        <f>(14450000+1009000+11560000+8089000+73000+2708000)</f>
        <v>37889000</v>
      </c>
      <c r="E10" s="1145"/>
      <c r="F10" s="1265">
        <f>(9/12)*D10</f>
        <v>28416750</v>
      </c>
      <c r="G10" s="1266">
        <f t="shared" si="0"/>
        <v>9472250</v>
      </c>
      <c r="H10" s="1143" t="s">
        <v>4243</v>
      </c>
    </row>
    <row r="11" spans="1:8" ht="16.5" x14ac:dyDescent="0.3">
      <c r="A11" s="767">
        <v>5</v>
      </c>
      <c r="B11" s="1144" t="s">
        <v>4246</v>
      </c>
      <c r="C11" s="1136" t="s">
        <v>4247</v>
      </c>
      <c r="D11" s="1137">
        <f>SUM(7111900+4283850+4337000+3262000)</f>
        <v>18994750</v>
      </c>
      <c r="E11" s="1145" t="s">
        <v>4238</v>
      </c>
      <c r="F11" s="1265">
        <f>(5/12)*D11</f>
        <v>7914479.166666667</v>
      </c>
      <c r="G11" s="1266">
        <f t="shared" si="0"/>
        <v>11080270.833333332</v>
      </c>
      <c r="H11" s="1146" t="s">
        <v>3388</v>
      </c>
    </row>
    <row r="12" spans="1:8" ht="16.5" x14ac:dyDescent="0.3">
      <c r="A12" s="775">
        <v>6</v>
      </c>
      <c r="B12" s="1144" t="s">
        <v>4246</v>
      </c>
      <c r="C12" s="1147" t="s">
        <v>4248</v>
      </c>
      <c r="D12" s="1142">
        <v>19814000</v>
      </c>
      <c r="E12" s="1145" t="s">
        <v>4249</v>
      </c>
      <c r="F12" s="1265">
        <f>(1/12)*D12</f>
        <v>1651166.6666666665</v>
      </c>
      <c r="G12" s="1266">
        <f t="shared" si="0"/>
        <v>18162833.333333332</v>
      </c>
      <c r="H12" s="1146" t="s">
        <v>4250</v>
      </c>
    </row>
    <row r="13" spans="1:8" ht="16.5" x14ac:dyDescent="0.3">
      <c r="A13" s="767">
        <v>7</v>
      </c>
      <c r="B13" s="1144" t="s">
        <v>4246</v>
      </c>
      <c r="C13" s="1147" t="s">
        <v>4240</v>
      </c>
      <c r="D13" s="1142">
        <v>28778000</v>
      </c>
      <c r="E13" s="1145" t="s">
        <v>4238</v>
      </c>
      <c r="F13" s="1265">
        <f>(9/12)*D13</f>
        <v>21583500</v>
      </c>
      <c r="G13" s="1266">
        <f t="shared" si="0"/>
        <v>7194500</v>
      </c>
      <c r="H13" s="1146" t="s">
        <v>3506</v>
      </c>
    </row>
    <row r="14" spans="1:8" ht="16.5" x14ac:dyDescent="0.3">
      <c r="A14" s="775">
        <v>8</v>
      </c>
      <c r="B14" s="1144" t="s">
        <v>4251</v>
      </c>
      <c r="C14" s="1147" t="s">
        <v>4252</v>
      </c>
      <c r="D14" s="1142">
        <v>49182000</v>
      </c>
      <c r="E14" s="1145" t="s">
        <v>4238</v>
      </c>
      <c r="F14" s="1265">
        <f>(3/12)*D14</f>
        <v>12295500</v>
      </c>
      <c r="G14" s="1266">
        <f t="shared" si="0"/>
        <v>36886500</v>
      </c>
      <c r="H14" s="1146" t="s">
        <v>4253</v>
      </c>
    </row>
    <row r="15" spans="1:8" ht="16.5" x14ac:dyDescent="0.3">
      <c r="A15" s="780"/>
      <c r="B15" s="776"/>
      <c r="C15" s="776"/>
      <c r="D15" s="777"/>
      <c r="E15" s="778"/>
      <c r="F15" s="781"/>
      <c r="G15" s="779"/>
      <c r="H15" s="759"/>
    </row>
    <row r="16" spans="1:8" ht="17.25" thickBot="1" x14ac:dyDescent="0.35">
      <c r="A16" s="782"/>
      <c r="B16" s="783"/>
      <c r="C16" s="783"/>
      <c r="D16" s="784">
        <f>SUM(D7:D15)</f>
        <v>298820750</v>
      </c>
      <c r="E16" s="785"/>
      <c r="F16" s="786">
        <f>SUM(F7:F15)</f>
        <v>102803645.83333334</v>
      </c>
      <c r="G16" s="787">
        <f>SUM(G7:G15)</f>
        <v>196017104.16666666</v>
      </c>
      <c r="H16" s="759"/>
    </row>
    <row r="17" spans="5:5" ht="12" thickTop="1" x14ac:dyDescent="0.2"/>
    <row r="18" spans="5:5" x14ac:dyDescent="0.2">
      <c r="E18" t="s">
        <v>3228</v>
      </c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39"/>
  <sheetViews>
    <sheetView view="pageBreakPreview" zoomScaleNormal="100" zoomScaleSheetLayoutView="100" workbookViewId="0">
      <pane xSplit="2" ySplit="7" topLeftCell="C1426" activePane="bottomRight" state="frozen"/>
      <selection pane="topRight" activeCell="C1" sqref="C1"/>
      <selection pane="bottomLeft" activeCell="A8" sqref="A8"/>
      <selection pane="bottomRight" activeCell="A4" sqref="A4"/>
    </sheetView>
  </sheetViews>
  <sheetFormatPr defaultRowHeight="16.5" x14ac:dyDescent="0.3"/>
  <cols>
    <col min="1" max="1" width="5.33203125" style="990" customWidth="1"/>
    <col min="2" max="2" width="36.5" style="984" customWidth="1"/>
    <col min="3" max="3" width="8" style="1007" customWidth="1"/>
    <col min="4" max="4" width="11" style="1022" customWidth="1"/>
    <col min="5" max="5" width="20" style="984" bestFit="1" customWidth="1"/>
    <col min="6" max="6" width="19" style="1392" bestFit="1" customWidth="1"/>
    <col min="7" max="7" width="25.6640625" style="984" customWidth="1"/>
    <col min="8" max="8" width="10" customWidth="1"/>
    <col min="9" max="9" width="19.6640625" customWidth="1"/>
  </cols>
  <sheetData>
    <row r="2" spans="1:9" x14ac:dyDescent="0.3">
      <c r="A2" s="814"/>
      <c r="B2" s="788"/>
      <c r="C2" s="991"/>
      <c r="D2" s="790"/>
      <c r="E2" s="789"/>
      <c r="F2" s="1353"/>
      <c r="G2" s="788"/>
      <c r="H2" s="788"/>
      <c r="I2" s="788"/>
    </row>
    <row r="3" spans="1:9" x14ac:dyDescent="0.3">
      <c r="A3" s="1545" t="s">
        <v>4408</v>
      </c>
      <c r="B3" s="1545"/>
      <c r="C3" s="1545"/>
      <c r="D3" s="1545"/>
      <c r="E3" s="1545"/>
      <c r="F3" s="1545"/>
      <c r="G3" s="1545"/>
      <c r="H3" s="788"/>
      <c r="I3" s="788"/>
    </row>
    <row r="4" spans="1:9" ht="17.25" thickBot="1" x14ac:dyDescent="0.35">
      <c r="A4" s="814"/>
      <c r="B4" s="788"/>
      <c r="C4" s="991"/>
      <c r="D4" s="790"/>
      <c r="E4" s="788"/>
      <c r="F4" s="1354"/>
      <c r="G4" s="788"/>
      <c r="H4" s="788"/>
      <c r="I4" s="788"/>
    </row>
    <row r="5" spans="1:9" ht="17.25" thickTop="1" x14ac:dyDescent="0.3">
      <c r="A5" s="1548" t="s">
        <v>2876</v>
      </c>
      <c r="B5" s="1550" t="s">
        <v>3241</v>
      </c>
      <c r="C5" s="1552" t="s">
        <v>3242</v>
      </c>
      <c r="D5" s="1552"/>
      <c r="E5" s="1550" t="s">
        <v>3243</v>
      </c>
      <c r="F5" s="1550"/>
      <c r="G5" s="1554" t="s">
        <v>3244</v>
      </c>
      <c r="H5" s="791"/>
      <c r="I5" s="788"/>
    </row>
    <row r="6" spans="1:9" ht="16.5" customHeight="1" x14ac:dyDescent="0.3">
      <c r="A6" s="1549"/>
      <c r="B6" s="1551"/>
      <c r="C6" s="1553"/>
      <c r="D6" s="1553"/>
      <c r="E6" s="792" t="s">
        <v>3245</v>
      </c>
      <c r="F6" s="1355" t="s">
        <v>2974</v>
      </c>
      <c r="G6" s="1555"/>
      <c r="H6" s="791"/>
      <c r="I6" s="793"/>
    </row>
    <row r="7" spans="1:9" ht="16.5" customHeight="1" x14ac:dyDescent="0.3">
      <c r="A7" s="985">
        <v>1</v>
      </c>
      <c r="B7" s="808">
        <v>2</v>
      </c>
      <c r="C7" s="992">
        <v>3</v>
      </c>
      <c r="D7" s="801"/>
      <c r="E7" s="794">
        <v>4</v>
      </c>
      <c r="F7" s="1356">
        <v>5</v>
      </c>
      <c r="G7" s="947">
        <v>6</v>
      </c>
      <c r="H7" s="795"/>
      <c r="I7" s="793"/>
    </row>
    <row r="8" spans="1:9" ht="16.5" customHeight="1" x14ac:dyDescent="0.3">
      <c r="A8" s="1159">
        <v>1</v>
      </c>
      <c r="B8" s="1283" t="s">
        <v>3246</v>
      </c>
      <c r="C8" s="1284">
        <v>29850</v>
      </c>
      <c r="D8" s="1285" t="s">
        <v>3247</v>
      </c>
      <c r="E8" s="1286">
        <v>1500</v>
      </c>
      <c r="F8" s="1357">
        <f>C8*E8</f>
        <v>44775000</v>
      </c>
      <c r="G8" s="1287"/>
      <c r="H8" s="1245">
        <v>1</v>
      </c>
      <c r="I8" s="1246" t="s">
        <v>3248</v>
      </c>
    </row>
    <row r="9" spans="1:9" ht="16.5" customHeight="1" x14ac:dyDescent="0.3">
      <c r="A9" s="1148">
        <v>2</v>
      </c>
      <c r="B9" s="1170" t="s">
        <v>3249</v>
      </c>
      <c r="C9" s="1288">
        <v>1060</v>
      </c>
      <c r="D9" s="1289" t="s">
        <v>3247</v>
      </c>
      <c r="E9" s="1290">
        <v>1750</v>
      </c>
      <c r="F9" s="1358">
        <f t="shared" ref="F9:F72" si="0">C9*E9</f>
        <v>1855000</v>
      </c>
      <c r="G9" s="1153"/>
      <c r="H9" s="1245">
        <v>1</v>
      </c>
      <c r="I9" s="1246" t="s">
        <v>3248</v>
      </c>
    </row>
    <row r="10" spans="1:9" ht="16.5" customHeight="1" x14ac:dyDescent="0.3">
      <c r="A10" s="1148">
        <v>3</v>
      </c>
      <c r="B10" s="1170" t="s">
        <v>3250</v>
      </c>
      <c r="C10" s="1288">
        <v>1500</v>
      </c>
      <c r="D10" s="1289" t="s">
        <v>3247</v>
      </c>
      <c r="E10" s="1290">
        <v>2700</v>
      </c>
      <c r="F10" s="1358">
        <f t="shared" si="0"/>
        <v>4050000</v>
      </c>
      <c r="G10" s="1153"/>
      <c r="H10" s="1245">
        <v>1</v>
      </c>
      <c r="I10" s="1246" t="s">
        <v>3248</v>
      </c>
    </row>
    <row r="11" spans="1:9" ht="16.5" customHeight="1" x14ac:dyDescent="0.3">
      <c r="A11" s="1148">
        <v>4</v>
      </c>
      <c r="B11" s="1170" t="s">
        <v>3251</v>
      </c>
      <c r="C11" s="1288">
        <v>58630</v>
      </c>
      <c r="D11" s="1289" t="s">
        <v>3247</v>
      </c>
      <c r="E11" s="1290">
        <v>4150</v>
      </c>
      <c r="F11" s="1358">
        <f t="shared" si="0"/>
        <v>243314500</v>
      </c>
      <c r="G11" s="1153"/>
      <c r="H11" s="1245">
        <v>1</v>
      </c>
      <c r="I11" s="1246" t="s">
        <v>3248</v>
      </c>
    </row>
    <row r="12" spans="1:9" ht="16.5" customHeight="1" x14ac:dyDescent="0.3">
      <c r="A12" s="1159">
        <v>5</v>
      </c>
      <c r="B12" s="1170" t="s">
        <v>3252</v>
      </c>
      <c r="C12" s="1288">
        <v>2600</v>
      </c>
      <c r="D12" s="1289" t="s">
        <v>3253</v>
      </c>
      <c r="E12" s="1290">
        <v>4600</v>
      </c>
      <c r="F12" s="1358">
        <f t="shared" si="0"/>
        <v>11960000</v>
      </c>
      <c r="G12" s="1153"/>
      <c r="H12" s="1245">
        <v>1</v>
      </c>
      <c r="I12" s="1246" t="s">
        <v>3248</v>
      </c>
    </row>
    <row r="13" spans="1:9" ht="16.5" customHeight="1" x14ac:dyDescent="0.3">
      <c r="A13" s="987">
        <v>6</v>
      </c>
      <c r="B13" s="948" t="s">
        <v>3256</v>
      </c>
      <c r="C13" s="955">
        <v>0</v>
      </c>
      <c r="D13" s="956" t="s">
        <v>3257</v>
      </c>
      <c r="E13" s="950">
        <v>1356000</v>
      </c>
      <c r="F13" s="1359">
        <f t="shared" si="0"/>
        <v>0</v>
      </c>
      <c r="G13" s="930"/>
      <c r="H13" s="796">
        <v>1</v>
      </c>
      <c r="I13" s="788" t="s">
        <v>3248</v>
      </c>
    </row>
    <row r="14" spans="1:9" ht="16.5" customHeight="1" x14ac:dyDescent="0.3">
      <c r="A14" s="987">
        <v>7</v>
      </c>
      <c r="B14" s="948" t="s">
        <v>3256</v>
      </c>
      <c r="C14" s="955">
        <v>0</v>
      </c>
      <c r="D14" s="956" t="s">
        <v>3257</v>
      </c>
      <c r="E14" s="950">
        <v>1356000</v>
      </c>
      <c r="F14" s="1359">
        <f t="shared" si="0"/>
        <v>0</v>
      </c>
      <c r="G14" s="930"/>
      <c r="H14" s="796">
        <v>1</v>
      </c>
      <c r="I14" s="788" t="s">
        <v>3248</v>
      </c>
    </row>
    <row r="15" spans="1:9" ht="16.5" customHeight="1" x14ac:dyDescent="0.3">
      <c r="A15" s="1148">
        <v>8</v>
      </c>
      <c r="B15" s="1170" t="s">
        <v>3263</v>
      </c>
      <c r="C15" s="1288">
        <v>0</v>
      </c>
      <c r="D15" s="1289" t="s">
        <v>3253</v>
      </c>
      <c r="E15" s="1290">
        <v>5500</v>
      </c>
      <c r="F15" s="1358">
        <f t="shared" si="0"/>
        <v>0</v>
      </c>
      <c r="G15" s="1153"/>
      <c r="H15" s="1245">
        <v>1</v>
      </c>
      <c r="I15" s="1246" t="s">
        <v>3248</v>
      </c>
    </row>
    <row r="16" spans="1:9" x14ac:dyDescent="0.3">
      <c r="A16" s="1159">
        <v>9</v>
      </c>
      <c r="B16" s="1170" t="s">
        <v>3264</v>
      </c>
      <c r="C16" s="1288">
        <v>4400</v>
      </c>
      <c r="D16" s="1289" t="s">
        <v>3253</v>
      </c>
      <c r="E16" s="1290">
        <v>4850</v>
      </c>
      <c r="F16" s="1358">
        <f t="shared" si="0"/>
        <v>21340000</v>
      </c>
      <c r="G16" s="1153"/>
      <c r="H16" s="1245">
        <v>1</v>
      </c>
      <c r="I16" s="1246" t="s">
        <v>3248</v>
      </c>
    </row>
    <row r="17" spans="1:9" x14ac:dyDescent="0.3">
      <c r="A17" s="1148">
        <v>10</v>
      </c>
      <c r="B17" s="1170" t="s">
        <v>3265</v>
      </c>
      <c r="C17" s="1288">
        <v>1920</v>
      </c>
      <c r="D17" s="1289" t="s">
        <v>3253</v>
      </c>
      <c r="E17" s="1290">
        <v>3712.6126126126128</v>
      </c>
      <c r="F17" s="1358">
        <f t="shared" si="0"/>
        <v>7128216.2162162168</v>
      </c>
      <c r="G17" s="1153"/>
      <c r="H17" s="1245">
        <v>1</v>
      </c>
      <c r="I17" s="1246" t="s">
        <v>3248</v>
      </c>
    </row>
    <row r="18" spans="1:9" s="1198" customFormat="1" x14ac:dyDescent="0.3">
      <c r="A18" s="1148">
        <v>11</v>
      </c>
      <c r="B18" s="1170" t="s">
        <v>3266</v>
      </c>
      <c r="C18" s="1288">
        <v>300</v>
      </c>
      <c r="D18" s="1289" t="s">
        <v>3253</v>
      </c>
      <c r="E18" s="1290">
        <v>7000</v>
      </c>
      <c r="F18" s="1358">
        <f t="shared" si="0"/>
        <v>2100000</v>
      </c>
      <c r="G18" s="1153"/>
      <c r="H18" s="1245">
        <v>1</v>
      </c>
      <c r="I18" s="1246" t="s">
        <v>3248</v>
      </c>
    </row>
    <row r="19" spans="1:9" s="1198" customFormat="1" ht="16.5" customHeight="1" x14ac:dyDescent="0.3">
      <c r="A19" s="1148">
        <v>12</v>
      </c>
      <c r="B19" s="1170" t="s">
        <v>3267</v>
      </c>
      <c r="C19" s="1288">
        <v>15</v>
      </c>
      <c r="D19" s="1289" t="s">
        <v>3247</v>
      </c>
      <c r="E19" s="1290">
        <v>750000</v>
      </c>
      <c r="F19" s="1358">
        <f t="shared" si="0"/>
        <v>11250000</v>
      </c>
      <c r="G19" s="1153"/>
      <c r="H19" s="1245">
        <v>1</v>
      </c>
      <c r="I19" s="1246" t="s">
        <v>3248</v>
      </c>
    </row>
    <row r="20" spans="1:9" s="1198" customFormat="1" x14ac:dyDescent="0.3">
      <c r="A20" s="1159">
        <v>13</v>
      </c>
      <c r="B20" s="1170" t="s">
        <v>3268</v>
      </c>
      <c r="C20" s="1288">
        <v>0</v>
      </c>
      <c r="D20" s="1289" t="s">
        <v>3269</v>
      </c>
      <c r="E20" s="1290">
        <v>7500</v>
      </c>
      <c r="F20" s="1358">
        <f t="shared" si="0"/>
        <v>0</v>
      </c>
      <c r="G20" s="1153"/>
      <c r="H20" s="1245">
        <v>1</v>
      </c>
      <c r="I20" s="1246" t="s">
        <v>3248</v>
      </c>
    </row>
    <row r="21" spans="1:9" s="1198" customFormat="1" ht="16.5" customHeight="1" x14ac:dyDescent="0.3">
      <c r="A21" s="1148">
        <v>14</v>
      </c>
      <c r="B21" s="1170" t="s">
        <v>3270</v>
      </c>
      <c r="C21" s="1288">
        <v>0</v>
      </c>
      <c r="D21" s="1289" t="s">
        <v>3269</v>
      </c>
      <c r="E21" s="1290">
        <v>7500</v>
      </c>
      <c r="F21" s="1358">
        <f t="shared" si="0"/>
        <v>0</v>
      </c>
      <c r="G21" s="1153"/>
      <c r="H21" s="1245">
        <v>1</v>
      </c>
      <c r="I21" s="1246" t="s">
        <v>3248</v>
      </c>
    </row>
    <row r="22" spans="1:9" s="1198" customFormat="1" ht="16.5" customHeight="1" x14ac:dyDescent="0.3">
      <c r="A22" s="987">
        <v>15</v>
      </c>
      <c r="B22" s="810" t="s">
        <v>3271</v>
      </c>
      <c r="C22" s="955">
        <v>0</v>
      </c>
      <c r="D22" s="957" t="s">
        <v>3247</v>
      </c>
      <c r="E22" s="950">
        <v>21000</v>
      </c>
      <c r="F22" s="1359">
        <f t="shared" si="0"/>
        <v>0</v>
      </c>
      <c r="G22" s="930"/>
      <c r="H22" s="796">
        <v>1</v>
      </c>
      <c r="I22" s="788" t="s">
        <v>3248</v>
      </c>
    </row>
    <row r="23" spans="1:9" s="1198" customFormat="1" ht="16.5" customHeight="1" x14ac:dyDescent="0.3">
      <c r="A23" s="987">
        <v>16</v>
      </c>
      <c r="B23" s="932" t="s">
        <v>3272</v>
      </c>
      <c r="C23" s="955">
        <v>0</v>
      </c>
      <c r="D23" s="957" t="s">
        <v>3247</v>
      </c>
      <c r="E23" s="950">
        <v>18000</v>
      </c>
      <c r="F23" s="1359">
        <f t="shared" si="0"/>
        <v>0</v>
      </c>
      <c r="G23" s="930"/>
      <c r="H23" s="796">
        <v>1</v>
      </c>
      <c r="I23" s="788" t="s">
        <v>3248</v>
      </c>
    </row>
    <row r="24" spans="1:9" s="1198" customFormat="1" ht="16.5" customHeight="1" x14ac:dyDescent="0.3">
      <c r="A24" s="986">
        <v>17</v>
      </c>
      <c r="B24" s="933" t="s">
        <v>3273</v>
      </c>
      <c r="C24" s="955">
        <v>0</v>
      </c>
      <c r="D24" s="957" t="s">
        <v>3247</v>
      </c>
      <c r="E24" s="950">
        <v>10000</v>
      </c>
      <c r="F24" s="1359">
        <f t="shared" si="0"/>
        <v>0</v>
      </c>
      <c r="G24" s="930"/>
      <c r="H24" s="796">
        <v>1</v>
      </c>
      <c r="I24" s="788" t="s">
        <v>3248</v>
      </c>
    </row>
    <row r="25" spans="1:9" ht="16.5" customHeight="1" x14ac:dyDescent="0.3">
      <c r="A25" s="987">
        <v>18</v>
      </c>
      <c r="B25" s="932" t="s">
        <v>3274</v>
      </c>
      <c r="C25" s="955">
        <v>0</v>
      </c>
      <c r="D25" s="957" t="s">
        <v>3247</v>
      </c>
      <c r="E25" s="950">
        <v>30250</v>
      </c>
      <c r="F25" s="1359">
        <f t="shared" si="0"/>
        <v>0</v>
      </c>
      <c r="G25" s="930"/>
      <c r="H25" s="796">
        <v>1</v>
      </c>
      <c r="I25" s="788" t="s">
        <v>3248</v>
      </c>
    </row>
    <row r="26" spans="1:9" ht="16.5" customHeight="1" x14ac:dyDescent="0.3">
      <c r="A26" s="987">
        <v>19</v>
      </c>
      <c r="B26" s="810" t="s">
        <v>3275</v>
      </c>
      <c r="C26" s="955">
        <v>0</v>
      </c>
      <c r="D26" s="957" t="s">
        <v>3247</v>
      </c>
      <c r="E26" s="950">
        <v>6400</v>
      </c>
      <c r="F26" s="1359">
        <f t="shared" si="0"/>
        <v>0</v>
      </c>
      <c r="G26" s="930"/>
      <c r="H26" s="796">
        <v>1</v>
      </c>
      <c r="I26" s="788" t="s">
        <v>3248</v>
      </c>
    </row>
    <row r="27" spans="1:9" ht="16.5" customHeight="1" x14ac:dyDescent="0.3">
      <c r="A27" s="1159">
        <v>20</v>
      </c>
      <c r="B27" s="1170" t="s">
        <v>3264</v>
      </c>
      <c r="C27" s="1288">
        <v>4400</v>
      </c>
      <c r="D27" s="1289" t="s">
        <v>3253</v>
      </c>
      <c r="E27" s="1290">
        <v>4850</v>
      </c>
      <c r="F27" s="1358">
        <f t="shared" si="0"/>
        <v>21340000</v>
      </c>
      <c r="G27" s="1153"/>
      <c r="H27" s="1245">
        <v>1</v>
      </c>
      <c r="I27" s="1246" t="s">
        <v>3248</v>
      </c>
    </row>
    <row r="28" spans="1:9" ht="16.5" customHeight="1" x14ac:dyDescent="0.3">
      <c r="A28" s="1148">
        <v>21</v>
      </c>
      <c r="B28" s="1170" t="s">
        <v>3265</v>
      </c>
      <c r="C28" s="1288">
        <v>1920</v>
      </c>
      <c r="D28" s="1289" t="s">
        <v>3253</v>
      </c>
      <c r="E28" s="1290">
        <v>3712.6126126126128</v>
      </c>
      <c r="F28" s="1358">
        <f t="shared" si="0"/>
        <v>7128216.2162162168</v>
      </c>
      <c r="G28" s="1153"/>
      <c r="H28" s="1245">
        <v>1</v>
      </c>
      <c r="I28" s="1246" t="s">
        <v>3248</v>
      </c>
    </row>
    <row r="29" spans="1:9" ht="16.5" customHeight="1" x14ac:dyDescent="0.3">
      <c r="A29" s="1148">
        <v>22</v>
      </c>
      <c r="B29" s="1170" t="s">
        <v>3266</v>
      </c>
      <c r="C29" s="1288">
        <v>300</v>
      </c>
      <c r="D29" s="1289" t="s">
        <v>3253</v>
      </c>
      <c r="E29" s="1290">
        <v>7000</v>
      </c>
      <c r="F29" s="1358">
        <f t="shared" si="0"/>
        <v>2100000</v>
      </c>
      <c r="G29" s="1153"/>
      <c r="H29" s="1245">
        <v>1</v>
      </c>
      <c r="I29" s="1246" t="s">
        <v>3248</v>
      </c>
    </row>
    <row r="30" spans="1:9" ht="16.5" customHeight="1" x14ac:dyDescent="0.3">
      <c r="A30" s="1148">
        <v>23</v>
      </c>
      <c r="B30" s="1170" t="s">
        <v>3267</v>
      </c>
      <c r="C30" s="1288">
        <v>15</v>
      </c>
      <c r="D30" s="1289" t="s">
        <v>3247</v>
      </c>
      <c r="E30" s="1290">
        <v>750000</v>
      </c>
      <c r="F30" s="1358">
        <f t="shared" si="0"/>
        <v>11250000</v>
      </c>
      <c r="G30" s="1153"/>
      <c r="H30" s="1245">
        <v>1</v>
      </c>
      <c r="I30" s="1246" t="s">
        <v>3248</v>
      </c>
    </row>
    <row r="31" spans="1:9" ht="16.5" customHeight="1" x14ac:dyDescent="0.3">
      <c r="A31" s="1159">
        <v>24</v>
      </c>
      <c r="B31" s="1170" t="s">
        <v>3268</v>
      </c>
      <c r="C31" s="1288">
        <v>0</v>
      </c>
      <c r="D31" s="1289" t="s">
        <v>3269</v>
      </c>
      <c r="E31" s="1290">
        <v>7500</v>
      </c>
      <c r="F31" s="1358">
        <f t="shared" si="0"/>
        <v>0</v>
      </c>
      <c r="G31" s="1153"/>
      <c r="H31" s="1245">
        <v>1</v>
      </c>
      <c r="I31" s="1246" t="s">
        <v>3248</v>
      </c>
    </row>
    <row r="32" spans="1:9" ht="16.5" customHeight="1" x14ac:dyDescent="0.3">
      <c r="A32" s="1148">
        <v>25</v>
      </c>
      <c r="B32" s="1170" t="s">
        <v>3270</v>
      </c>
      <c r="C32" s="1288">
        <v>0</v>
      </c>
      <c r="D32" s="1289" t="s">
        <v>3269</v>
      </c>
      <c r="E32" s="1290">
        <v>7500</v>
      </c>
      <c r="F32" s="1358">
        <f t="shared" si="0"/>
        <v>0</v>
      </c>
      <c r="G32" s="1153"/>
      <c r="H32" s="1245">
        <v>1</v>
      </c>
      <c r="I32" s="1246" t="s">
        <v>3248</v>
      </c>
    </row>
    <row r="33" spans="1:9" ht="16.5" customHeight="1" x14ac:dyDescent="0.3">
      <c r="A33" s="987">
        <v>26</v>
      </c>
      <c r="B33" s="810" t="s">
        <v>3271</v>
      </c>
      <c r="C33" s="955">
        <v>0</v>
      </c>
      <c r="D33" s="957" t="s">
        <v>3247</v>
      </c>
      <c r="E33" s="950">
        <v>21000</v>
      </c>
      <c r="F33" s="1359">
        <f t="shared" si="0"/>
        <v>0</v>
      </c>
      <c r="G33" s="930"/>
      <c r="H33" s="796">
        <v>1</v>
      </c>
      <c r="I33" s="788" t="s">
        <v>3248</v>
      </c>
    </row>
    <row r="34" spans="1:9" ht="16.5" customHeight="1" x14ac:dyDescent="0.3">
      <c r="A34" s="987">
        <v>27</v>
      </c>
      <c r="B34" s="932" t="s">
        <v>3272</v>
      </c>
      <c r="C34" s="955">
        <v>0</v>
      </c>
      <c r="D34" s="957" t="s">
        <v>3247</v>
      </c>
      <c r="E34" s="950">
        <v>18000</v>
      </c>
      <c r="F34" s="1359">
        <f t="shared" si="0"/>
        <v>0</v>
      </c>
      <c r="G34" s="930"/>
      <c r="H34" s="796">
        <v>1</v>
      </c>
      <c r="I34" s="788" t="s">
        <v>3248</v>
      </c>
    </row>
    <row r="35" spans="1:9" ht="16.5" customHeight="1" x14ac:dyDescent="0.3">
      <c r="A35" s="986">
        <v>28</v>
      </c>
      <c r="B35" s="933" t="s">
        <v>3273</v>
      </c>
      <c r="C35" s="955">
        <v>0</v>
      </c>
      <c r="D35" s="957" t="s">
        <v>3247</v>
      </c>
      <c r="E35" s="950">
        <v>10000</v>
      </c>
      <c r="F35" s="1359">
        <f t="shared" si="0"/>
        <v>0</v>
      </c>
      <c r="G35" s="930"/>
      <c r="H35" s="796">
        <v>1</v>
      </c>
      <c r="I35" s="788" t="s">
        <v>3248</v>
      </c>
    </row>
    <row r="36" spans="1:9" ht="16.5" customHeight="1" x14ac:dyDescent="0.3">
      <c r="A36" s="987">
        <v>29</v>
      </c>
      <c r="B36" s="932" t="s">
        <v>3274</v>
      </c>
      <c r="C36" s="955">
        <v>0</v>
      </c>
      <c r="D36" s="957" t="s">
        <v>3247</v>
      </c>
      <c r="E36" s="950">
        <v>30250</v>
      </c>
      <c r="F36" s="1359">
        <f t="shared" si="0"/>
        <v>0</v>
      </c>
      <c r="G36" s="930"/>
      <c r="H36" s="796">
        <v>1</v>
      </c>
      <c r="I36" s="788" t="s">
        <v>3248</v>
      </c>
    </row>
    <row r="37" spans="1:9" ht="16.5" customHeight="1" x14ac:dyDescent="0.3">
      <c r="A37" s="987">
        <v>30</v>
      </c>
      <c r="B37" s="810" t="s">
        <v>3275</v>
      </c>
      <c r="C37" s="955">
        <v>0</v>
      </c>
      <c r="D37" s="957" t="s">
        <v>3247</v>
      </c>
      <c r="E37" s="950">
        <v>6400</v>
      </c>
      <c r="F37" s="1359">
        <f t="shared" si="0"/>
        <v>0</v>
      </c>
      <c r="G37" s="930"/>
      <c r="H37" s="796">
        <v>1</v>
      </c>
      <c r="I37" s="788" t="s">
        <v>3248</v>
      </c>
    </row>
    <row r="38" spans="1:9" ht="16.5" customHeight="1" x14ac:dyDescent="0.3">
      <c r="A38" s="987">
        <v>31</v>
      </c>
      <c r="B38" s="934" t="s">
        <v>3276</v>
      </c>
      <c r="C38" s="955">
        <v>0</v>
      </c>
      <c r="D38" s="957" t="s">
        <v>3247</v>
      </c>
      <c r="E38" s="950">
        <v>6396.3963963963961</v>
      </c>
      <c r="F38" s="1359">
        <f t="shared" si="0"/>
        <v>0</v>
      </c>
      <c r="G38" s="930"/>
      <c r="H38" s="796">
        <v>1</v>
      </c>
      <c r="I38" s="788" t="s">
        <v>3248</v>
      </c>
    </row>
    <row r="39" spans="1:9" ht="16.5" customHeight="1" x14ac:dyDescent="0.3">
      <c r="A39" s="986">
        <v>32</v>
      </c>
      <c r="B39" s="934" t="s">
        <v>3277</v>
      </c>
      <c r="C39" s="955">
        <v>0</v>
      </c>
      <c r="D39" s="957" t="s">
        <v>3247</v>
      </c>
      <c r="E39" s="950">
        <v>27000</v>
      </c>
      <c r="F39" s="1359">
        <f t="shared" si="0"/>
        <v>0</v>
      </c>
      <c r="G39" s="930"/>
      <c r="H39" s="796">
        <v>1</v>
      </c>
      <c r="I39" s="788" t="s">
        <v>3248</v>
      </c>
    </row>
    <row r="40" spans="1:9" ht="16.5" customHeight="1" x14ac:dyDescent="0.3">
      <c r="A40" s="987">
        <v>33</v>
      </c>
      <c r="B40" s="934" t="s">
        <v>3278</v>
      </c>
      <c r="C40" s="955">
        <v>0</v>
      </c>
      <c r="D40" s="957" t="s">
        <v>3269</v>
      </c>
      <c r="E40" s="950">
        <v>22000</v>
      </c>
      <c r="F40" s="1359">
        <f t="shared" si="0"/>
        <v>0</v>
      </c>
      <c r="G40" s="930"/>
      <c r="H40" s="796">
        <v>1</v>
      </c>
      <c r="I40" s="788" t="s">
        <v>3248</v>
      </c>
    </row>
    <row r="41" spans="1:9" ht="16.5" customHeight="1" x14ac:dyDescent="0.3">
      <c r="A41" s="987">
        <v>34</v>
      </c>
      <c r="B41" s="934" t="s">
        <v>3279</v>
      </c>
      <c r="C41" s="955">
        <v>0</v>
      </c>
      <c r="D41" s="957" t="s">
        <v>3269</v>
      </c>
      <c r="E41" s="950">
        <v>90000</v>
      </c>
      <c r="F41" s="1359">
        <f t="shared" si="0"/>
        <v>0</v>
      </c>
      <c r="G41" s="930"/>
      <c r="H41" s="796">
        <v>1</v>
      </c>
      <c r="I41" s="788" t="s">
        <v>3248</v>
      </c>
    </row>
    <row r="42" spans="1:9" ht="16.5" customHeight="1" x14ac:dyDescent="0.3">
      <c r="A42" s="987">
        <v>35</v>
      </c>
      <c r="B42" s="934" t="s">
        <v>3280</v>
      </c>
      <c r="C42" s="955">
        <v>0</v>
      </c>
      <c r="D42" s="957" t="s">
        <v>3269</v>
      </c>
      <c r="E42" s="950">
        <v>20000</v>
      </c>
      <c r="F42" s="1359">
        <f t="shared" si="0"/>
        <v>0</v>
      </c>
      <c r="G42" s="930"/>
      <c r="H42" s="796">
        <v>1</v>
      </c>
      <c r="I42" s="788" t="s">
        <v>3248</v>
      </c>
    </row>
    <row r="43" spans="1:9" ht="16.5" customHeight="1" x14ac:dyDescent="0.3">
      <c r="A43" s="986">
        <v>36</v>
      </c>
      <c r="B43" s="934" t="s">
        <v>3281</v>
      </c>
      <c r="C43" s="955">
        <v>0</v>
      </c>
      <c r="D43" s="957" t="s">
        <v>3269</v>
      </c>
      <c r="E43" s="950">
        <v>44000</v>
      </c>
      <c r="F43" s="1359">
        <f t="shared" si="0"/>
        <v>0</v>
      </c>
      <c r="G43" s="930"/>
      <c r="H43" s="796">
        <v>1</v>
      </c>
      <c r="I43" s="788" t="s">
        <v>3248</v>
      </c>
    </row>
    <row r="44" spans="1:9" ht="16.5" customHeight="1" x14ac:dyDescent="0.3">
      <c r="A44" s="987">
        <v>37</v>
      </c>
      <c r="B44" s="934" t="s">
        <v>3282</v>
      </c>
      <c r="C44" s="955">
        <v>0</v>
      </c>
      <c r="D44" s="957" t="s">
        <v>3247</v>
      </c>
      <c r="E44" s="950">
        <v>25000</v>
      </c>
      <c r="F44" s="1359">
        <f t="shared" si="0"/>
        <v>0</v>
      </c>
      <c r="G44" s="930"/>
      <c r="H44" s="796">
        <v>1</v>
      </c>
      <c r="I44" s="788" t="s">
        <v>3248</v>
      </c>
    </row>
    <row r="45" spans="1:9" ht="16.5" customHeight="1" x14ac:dyDescent="0.3">
      <c r="A45" s="987">
        <v>38</v>
      </c>
      <c r="B45" s="934" t="s">
        <v>3283</v>
      </c>
      <c r="C45" s="955">
        <v>0</v>
      </c>
      <c r="D45" s="957" t="s">
        <v>3247</v>
      </c>
      <c r="E45" s="950">
        <v>30000</v>
      </c>
      <c r="F45" s="1359">
        <f t="shared" si="0"/>
        <v>0</v>
      </c>
      <c r="G45" s="930"/>
      <c r="H45" s="796">
        <v>1</v>
      </c>
      <c r="I45" s="788" t="s">
        <v>3248</v>
      </c>
    </row>
    <row r="46" spans="1:9" ht="16.5" customHeight="1" x14ac:dyDescent="0.3">
      <c r="A46" s="987">
        <v>39</v>
      </c>
      <c r="B46" s="934" t="s">
        <v>3284</v>
      </c>
      <c r="C46" s="955">
        <v>0</v>
      </c>
      <c r="D46" s="957" t="s">
        <v>3247</v>
      </c>
      <c r="E46" s="950">
        <v>35000</v>
      </c>
      <c r="F46" s="1359">
        <f t="shared" si="0"/>
        <v>0</v>
      </c>
      <c r="G46" s="930"/>
      <c r="H46" s="796">
        <v>1</v>
      </c>
      <c r="I46" s="788" t="s">
        <v>3248</v>
      </c>
    </row>
    <row r="47" spans="1:9" ht="16.5" customHeight="1" x14ac:dyDescent="0.3">
      <c r="A47" s="986">
        <v>40</v>
      </c>
      <c r="B47" s="934" t="s">
        <v>3285</v>
      </c>
      <c r="C47" s="955">
        <v>0</v>
      </c>
      <c r="D47" s="957" t="s">
        <v>3247</v>
      </c>
      <c r="E47" s="950">
        <v>40000</v>
      </c>
      <c r="F47" s="1359">
        <f t="shared" si="0"/>
        <v>0</v>
      </c>
      <c r="G47" s="930"/>
      <c r="H47" s="796">
        <v>1</v>
      </c>
      <c r="I47" s="788" t="s">
        <v>3248</v>
      </c>
    </row>
    <row r="48" spans="1:9" ht="16.5" customHeight="1" x14ac:dyDescent="0.3">
      <c r="A48" s="987">
        <v>41</v>
      </c>
      <c r="B48" s="934" t="s">
        <v>3286</v>
      </c>
      <c r="C48" s="955">
        <v>0</v>
      </c>
      <c r="D48" s="957" t="s">
        <v>3269</v>
      </c>
      <c r="E48" s="950">
        <v>20000</v>
      </c>
      <c r="F48" s="1359">
        <f t="shared" si="0"/>
        <v>0</v>
      </c>
      <c r="G48" s="930"/>
      <c r="H48" s="796">
        <v>1</v>
      </c>
      <c r="I48" s="788" t="s">
        <v>3248</v>
      </c>
    </row>
    <row r="49" spans="1:9" ht="16.5" customHeight="1" x14ac:dyDescent="0.3">
      <c r="A49" s="987">
        <v>42</v>
      </c>
      <c r="B49" s="934" t="s">
        <v>3287</v>
      </c>
      <c r="C49" s="955">
        <v>0</v>
      </c>
      <c r="D49" s="957" t="s">
        <v>3257</v>
      </c>
      <c r="E49" s="950">
        <v>84333.333333333328</v>
      </c>
      <c r="F49" s="1359">
        <f t="shared" si="0"/>
        <v>0</v>
      </c>
      <c r="G49" s="930"/>
      <c r="H49" s="796">
        <v>1</v>
      </c>
      <c r="I49" s="788" t="s">
        <v>3248</v>
      </c>
    </row>
    <row r="50" spans="1:9" ht="16.5" customHeight="1" x14ac:dyDescent="0.3">
      <c r="A50" s="987">
        <v>43</v>
      </c>
      <c r="B50" s="934" t="s">
        <v>3288</v>
      </c>
      <c r="C50" s="955">
        <v>0</v>
      </c>
      <c r="D50" s="957" t="s">
        <v>3257</v>
      </c>
      <c r="E50" s="950">
        <v>10000</v>
      </c>
      <c r="F50" s="1359">
        <f t="shared" si="0"/>
        <v>0</v>
      </c>
      <c r="G50" s="930"/>
      <c r="H50" s="796">
        <v>1</v>
      </c>
      <c r="I50" s="788" t="s">
        <v>3248</v>
      </c>
    </row>
    <row r="51" spans="1:9" ht="16.5" customHeight="1" x14ac:dyDescent="0.3">
      <c r="A51" s="986">
        <v>44</v>
      </c>
      <c r="B51" s="934" t="s">
        <v>3289</v>
      </c>
      <c r="C51" s="955">
        <v>0</v>
      </c>
      <c r="D51" s="957" t="s">
        <v>3269</v>
      </c>
      <c r="E51" s="950">
        <v>8500</v>
      </c>
      <c r="F51" s="1359">
        <f t="shared" si="0"/>
        <v>0</v>
      </c>
      <c r="G51" s="930"/>
      <c r="H51" s="796">
        <v>1</v>
      </c>
      <c r="I51" s="788" t="s">
        <v>3248</v>
      </c>
    </row>
    <row r="52" spans="1:9" ht="16.5" customHeight="1" x14ac:dyDescent="0.3">
      <c r="A52" s="987">
        <v>45</v>
      </c>
      <c r="B52" s="934" t="s">
        <v>3290</v>
      </c>
      <c r="C52" s="955">
        <v>0</v>
      </c>
      <c r="D52" s="957" t="s">
        <v>3257</v>
      </c>
      <c r="E52" s="950">
        <v>34000</v>
      </c>
      <c r="F52" s="1359">
        <f t="shared" si="0"/>
        <v>0</v>
      </c>
      <c r="G52" s="930"/>
      <c r="H52" s="796">
        <v>1</v>
      </c>
      <c r="I52" s="788" t="s">
        <v>3248</v>
      </c>
    </row>
    <row r="53" spans="1:9" ht="16.5" customHeight="1" x14ac:dyDescent="0.3">
      <c r="A53" s="987">
        <v>46</v>
      </c>
      <c r="B53" s="934" t="s">
        <v>3291</v>
      </c>
      <c r="C53" s="955">
        <v>0</v>
      </c>
      <c r="D53" s="957" t="s">
        <v>3257</v>
      </c>
      <c r="E53" s="950">
        <v>16500</v>
      </c>
      <c r="F53" s="1359">
        <f t="shared" si="0"/>
        <v>0</v>
      </c>
      <c r="G53" s="930"/>
      <c r="H53" s="796">
        <v>1</v>
      </c>
      <c r="I53" s="788" t="s">
        <v>3248</v>
      </c>
    </row>
    <row r="54" spans="1:9" ht="16.5" customHeight="1" x14ac:dyDescent="0.3">
      <c r="A54" s="987">
        <v>47</v>
      </c>
      <c r="B54" s="934" t="s">
        <v>3292</v>
      </c>
      <c r="C54" s="955">
        <v>0</v>
      </c>
      <c r="D54" s="957" t="s">
        <v>3257</v>
      </c>
      <c r="E54" s="950">
        <v>95000</v>
      </c>
      <c r="F54" s="1359">
        <f t="shared" si="0"/>
        <v>0</v>
      </c>
      <c r="G54" s="930"/>
      <c r="H54" s="796">
        <v>1</v>
      </c>
      <c r="I54" s="788" t="s">
        <v>3248</v>
      </c>
    </row>
    <row r="55" spans="1:9" ht="16.5" customHeight="1" x14ac:dyDescent="0.3">
      <c r="A55" s="986">
        <v>48</v>
      </c>
      <c r="B55" s="934" t="s">
        <v>3293</v>
      </c>
      <c r="C55" s="955">
        <v>0</v>
      </c>
      <c r="D55" s="957" t="s">
        <v>3257</v>
      </c>
      <c r="E55" s="950">
        <v>147578.94736842104</v>
      </c>
      <c r="F55" s="1359">
        <f t="shared" si="0"/>
        <v>0</v>
      </c>
      <c r="G55" s="930"/>
      <c r="H55" s="796">
        <v>1</v>
      </c>
      <c r="I55" s="788" t="s">
        <v>3248</v>
      </c>
    </row>
    <row r="56" spans="1:9" ht="16.5" customHeight="1" x14ac:dyDescent="0.3">
      <c r="A56" s="987">
        <v>49</v>
      </c>
      <c r="B56" s="934" t="s">
        <v>3294</v>
      </c>
      <c r="C56" s="955">
        <v>0</v>
      </c>
      <c r="D56" s="957" t="s">
        <v>3257</v>
      </c>
      <c r="E56" s="950">
        <v>18500</v>
      </c>
      <c r="F56" s="1359">
        <f t="shared" si="0"/>
        <v>0</v>
      </c>
      <c r="G56" s="930"/>
      <c r="H56" s="796">
        <v>1</v>
      </c>
      <c r="I56" s="788" t="s">
        <v>3248</v>
      </c>
    </row>
    <row r="57" spans="1:9" ht="16.5" customHeight="1" x14ac:dyDescent="0.3">
      <c r="A57" s="987">
        <v>50</v>
      </c>
      <c r="B57" s="934" t="s">
        <v>3295</v>
      </c>
      <c r="C57" s="955">
        <v>0</v>
      </c>
      <c r="D57" s="957" t="s">
        <v>3247</v>
      </c>
      <c r="E57" s="950">
        <v>11000</v>
      </c>
      <c r="F57" s="1359">
        <f t="shared" si="0"/>
        <v>0</v>
      </c>
      <c r="G57" s="930"/>
      <c r="H57" s="796">
        <v>1</v>
      </c>
      <c r="I57" s="788" t="s">
        <v>3248</v>
      </c>
    </row>
    <row r="58" spans="1:9" ht="16.5" customHeight="1" x14ac:dyDescent="0.3">
      <c r="A58" s="987">
        <v>51</v>
      </c>
      <c r="B58" s="934" t="s">
        <v>3296</v>
      </c>
      <c r="C58" s="955">
        <v>0</v>
      </c>
      <c r="D58" s="957" t="s">
        <v>3247</v>
      </c>
      <c r="E58" s="950">
        <v>20000</v>
      </c>
      <c r="F58" s="1359">
        <f t="shared" si="0"/>
        <v>0</v>
      </c>
      <c r="G58" s="930"/>
      <c r="H58" s="796">
        <v>1</v>
      </c>
      <c r="I58" s="788" t="s">
        <v>3248</v>
      </c>
    </row>
    <row r="59" spans="1:9" ht="16.5" customHeight="1" x14ac:dyDescent="0.3">
      <c r="A59" s="986">
        <v>52</v>
      </c>
      <c r="B59" s="934" t="s">
        <v>3297</v>
      </c>
      <c r="C59" s="955">
        <v>0</v>
      </c>
      <c r="D59" s="957" t="s">
        <v>3247</v>
      </c>
      <c r="E59" s="950">
        <v>40000</v>
      </c>
      <c r="F59" s="1359">
        <f t="shared" si="0"/>
        <v>0</v>
      </c>
      <c r="G59" s="930"/>
      <c r="H59" s="796">
        <v>1</v>
      </c>
      <c r="I59" s="788" t="s">
        <v>3248</v>
      </c>
    </row>
    <row r="60" spans="1:9" ht="16.5" customHeight="1" x14ac:dyDescent="0.3">
      <c r="A60" s="987">
        <v>53</v>
      </c>
      <c r="B60" s="934" t="s">
        <v>3298</v>
      </c>
      <c r="C60" s="955">
        <v>0</v>
      </c>
      <c r="D60" s="957" t="s">
        <v>3259</v>
      </c>
      <c r="E60" s="950">
        <v>42000</v>
      </c>
      <c r="F60" s="1359">
        <f t="shared" si="0"/>
        <v>0</v>
      </c>
      <c r="G60" s="930"/>
      <c r="H60" s="796">
        <v>1</v>
      </c>
      <c r="I60" s="788" t="s">
        <v>3248</v>
      </c>
    </row>
    <row r="61" spans="1:9" ht="16.5" customHeight="1" x14ac:dyDescent="0.3">
      <c r="A61" s="987">
        <v>54</v>
      </c>
      <c r="B61" s="934" t="s">
        <v>3299</v>
      </c>
      <c r="C61" s="955">
        <v>0</v>
      </c>
      <c r="D61" s="957" t="s">
        <v>3259</v>
      </c>
      <c r="E61" s="950">
        <v>45000</v>
      </c>
      <c r="F61" s="1359">
        <f t="shared" si="0"/>
        <v>0</v>
      </c>
      <c r="G61" s="930"/>
      <c r="H61" s="796">
        <v>1</v>
      </c>
      <c r="I61" s="788" t="s">
        <v>3248</v>
      </c>
    </row>
    <row r="62" spans="1:9" ht="16.5" customHeight="1" x14ac:dyDescent="0.3">
      <c r="A62" s="987">
        <v>55</v>
      </c>
      <c r="B62" s="934" t="s">
        <v>3300</v>
      </c>
      <c r="C62" s="955">
        <v>0</v>
      </c>
      <c r="D62" s="957" t="s">
        <v>3259</v>
      </c>
      <c r="E62" s="950">
        <v>46000</v>
      </c>
      <c r="F62" s="1359">
        <f t="shared" si="0"/>
        <v>0</v>
      </c>
      <c r="G62" s="930"/>
      <c r="H62" s="796">
        <v>1</v>
      </c>
      <c r="I62" s="788" t="s">
        <v>3248</v>
      </c>
    </row>
    <row r="63" spans="1:9" ht="16.5" customHeight="1" x14ac:dyDescent="0.3">
      <c r="A63" s="986">
        <v>56</v>
      </c>
      <c r="B63" s="934" t="s">
        <v>3301</v>
      </c>
      <c r="C63" s="955">
        <v>0</v>
      </c>
      <c r="D63" s="957" t="s">
        <v>3259</v>
      </c>
      <c r="E63" s="950">
        <v>47000</v>
      </c>
      <c r="F63" s="1359">
        <f t="shared" si="0"/>
        <v>0</v>
      </c>
      <c r="G63" s="930"/>
      <c r="H63" s="796">
        <v>1</v>
      </c>
      <c r="I63" s="788" t="s">
        <v>3248</v>
      </c>
    </row>
    <row r="64" spans="1:9" ht="16.5" customHeight="1" x14ac:dyDescent="0.3">
      <c r="A64" s="987">
        <v>57</v>
      </c>
      <c r="B64" s="934" t="s">
        <v>3302</v>
      </c>
      <c r="C64" s="955">
        <v>0</v>
      </c>
      <c r="D64" s="957" t="s">
        <v>3259</v>
      </c>
      <c r="E64" s="950">
        <v>50000</v>
      </c>
      <c r="F64" s="1359">
        <f t="shared" si="0"/>
        <v>0</v>
      </c>
      <c r="G64" s="930"/>
      <c r="H64" s="796">
        <v>1</v>
      </c>
      <c r="I64" s="788" t="s">
        <v>3248</v>
      </c>
    </row>
    <row r="65" spans="1:9" ht="16.5" customHeight="1" x14ac:dyDescent="0.3">
      <c r="A65" s="987">
        <v>58</v>
      </c>
      <c r="B65" s="934" t="s">
        <v>3303</v>
      </c>
      <c r="C65" s="955">
        <v>0</v>
      </c>
      <c r="D65" s="957" t="s">
        <v>3247</v>
      </c>
      <c r="E65" s="950">
        <v>24700</v>
      </c>
      <c r="F65" s="1359">
        <f t="shared" si="0"/>
        <v>0</v>
      </c>
      <c r="G65" s="930"/>
      <c r="H65" s="796">
        <v>1</v>
      </c>
      <c r="I65" s="788" t="s">
        <v>3248</v>
      </c>
    </row>
    <row r="66" spans="1:9" ht="16.5" customHeight="1" x14ac:dyDescent="0.3">
      <c r="A66" s="987">
        <v>59</v>
      </c>
      <c r="B66" s="934" t="s">
        <v>3304</v>
      </c>
      <c r="C66" s="955">
        <v>0</v>
      </c>
      <c r="D66" s="957" t="s">
        <v>3305</v>
      </c>
      <c r="E66" s="950">
        <v>94000</v>
      </c>
      <c r="F66" s="1359">
        <f t="shared" si="0"/>
        <v>0</v>
      </c>
      <c r="G66" s="930"/>
      <c r="H66" s="796">
        <v>1</v>
      </c>
      <c r="I66" s="788" t="s">
        <v>3248</v>
      </c>
    </row>
    <row r="67" spans="1:9" ht="16.5" customHeight="1" x14ac:dyDescent="0.3">
      <c r="A67" s="986">
        <v>60</v>
      </c>
      <c r="B67" s="934" t="s">
        <v>3306</v>
      </c>
      <c r="C67" s="955">
        <v>0</v>
      </c>
      <c r="D67" s="957" t="s">
        <v>3257</v>
      </c>
      <c r="E67" s="950">
        <v>5000</v>
      </c>
      <c r="F67" s="1359">
        <f t="shared" si="0"/>
        <v>0</v>
      </c>
      <c r="G67" s="930"/>
      <c r="H67" s="796">
        <v>1</v>
      </c>
      <c r="I67" s="788" t="s">
        <v>3248</v>
      </c>
    </row>
    <row r="68" spans="1:9" ht="16.5" customHeight="1" x14ac:dyDescent="0.3">
      <c r="A68" s="987">
        <v>61</v>
      </c>
      <c r="B68" s="934" t="s">
        <v>3307</v>
      </c>
      <c r="C68" s="955">
        <v>0</v>
      </c>
      <c r="D68" s="957" t="s">
        <v>3257</v>
      </c>
      <c r="E68" s="950">
        <v>20000</v>
      </c>
      <c r="F68" s="1359">
        <f t="shared" si="0"/>
        <v>0</v>
      </c>
      <c r="G68" s="930"/>
      <c r="H68" s="796">
        <v>1</v>
      </c>
      <c r="I68" s="788" t="s">
        <v>3248</v>
      </c>
    </row>
    <row r="69" spans="1:9" ht="16.5" customHeight="1" x14ac:dyDescent="0.3">
      <c r="A69" s="987">
        <v>62</v>
      </c>
      <c r="B69" s="934" t="s">
        <v>3308</v>
      </c>
      <c r="C69" s="955">
        <v>0</v>
      </c>
      <c r="D69" s="957" t="s">
        <v>3257</v>
      </c>
      <c r="E69" s="950">
        <v>50000</v>
      </c>
      <c r="F69" s="1359">
        <f t="shared" si="0"/>
        <v>0</v>
      </c>
      <c r="G69" s="930"/>
      <c r="H69" s="796">
        <v>1</v>
      </c>
      <c r="I69" s="788" t="s">
        <v>3248</v>
      </c>
    </row>
    <row r="70" spans="1:9" ht="16.5" customHeight="1" x14ac:dyDescent="0.3">
      <c r="A70" s="987">
        <v>63</v>
      </c>
      <c r="B70" s="934" t="s">
        <v>3309</v>
      </c>
      <c r="C70" s="955">
        <v>0</v>
      </c>
      <c r="D70" s="957" t="s">
        <v>3257</v>
      </c>
      <c r="E70" s="950">
        <v>7000</v>
      </c>
      <c r="F70" s="1359">
        <f t="shared" si="0"/>
        <v>0</v>
      </c>
      <c r="G70" s="930"/>
      <c r="H70" s="796">
        <v>1</v>
      </c>
      <c r="I70" s="788" t="s">
        <v>3248</v>
      </c>
    </row>
    <row r="71" spans="1:9" ht="16.5" customHeight="1" x14ac:dyDescent="0.3">
      <c r="A71" s="986">
        <v>64</v>
      </c>
      <c r="B71" s="934" t="s">
        <v>3310</v>
      </c>
      <c r="C71" s="955">
        <v>0</v>
      </c>
      <c r="D71" s="957" t="s">
        <v>3257</v>
      </c>
      <c r="E71" s="950">
        <v>54070.3125</v>
      </c>
      <c r="F71" s="1359">
        <f t="shared" si="0"/>
        <v>0</v>
      </c>
      <c r="G71" s="930"/>
      <c r="H71" s="796">
        <v>1</v>
      </c>
      <c r="I71" s="788" t="s">
        <v>3248</v>
      </c>
    </row>
    <row r="72" spans="1:9" ht="16.5" customHeight="1" x14ac:dyDescent="0.3">
      <c r="A72" s="987">
        <v>65</v>
      </c>
      <c r="B72" s="934" t="s">
        <v>3311</v>
      </c>
      <c r="C72" s="955">
        <v>0</v>
      </c>
      <c r="D72" s="957" t="s">
        <v>3257</v>
      </c>
      <c r="E72" s="950">
        <v>77500</v>
      </c>
      <c r="F72" s="1359">
        <f t="shared" si="0"/>
        <v>0</v>
      </c>
      <c r="G72" s="930"/>
      <c r="H72" s="796">
        <v>1</v>
      </c>
      <c r="I72" s="788" t="s">
        <v>3248</v>
      </c>
    </row>
    <row r="73" spans="1:9" ht="16.5" customHeight="1" x14ac:dyDescent="0.3">
      <c r="A73" s="987">
        <v>66</v>
      </c>
      <c r="B73" s="935" t="s">
        <v>3312</v>
      </c>
      <c r="C73" s="955">
        <v>0</v>
      </c>
      <c r="D73" s="1009" t="s">
        <v>3257</v>
      </c>
      <c r="E73" s="950">
        <v>24000</v>
      </c>
      <c r="F73" s="1359">
        <f t="shared" ref="F73:F136" si="1">C73*E73</f>
        <v>0</v>
      </c>
      <c r="G73" s="930"/>
      <c r="H73" s="796">
        <v>1</v>
      </c>
      <c r="I73" s="788" t="s">
        <v>3248</v>
      </c>
    </row>
    <row r="74" spans="1:9" ht="16.5" customHeight="1" x14ac:dyDescent="0.3">
      <c r="A74" s="987">
        <v>67</v>
      </c>
      <c r="B74" s="935" t="s">
        <v>3313</v>
      </c>
      <c r="C74" s="955">
        <v>0</v>
      </c>
      <c r="D74" s="956" t="s">
        <v>3257</v>
      </c>
      <c r="E74" s="950">
        <v>12000</v>
      </c>
      <c r="F74" s="1359">
        <f t="shared" si="1"/>
        <v>0</v>
      </c>
      <c r="G74" s="930"/>
      <c r="H74" s="796">
        <v>1</v>
      </c>
      <c r="I74" s="788" t="s">
        <v>3248</v>
      </c>
    </row>
    <row r="75" spans="1:9" ht="16.5" customHeight="1" x14ac:dyDescent="0.3">
      <c r="A75" s="986">
        <v>68</v>
      </c>
      <c r="B75" s="935" t="s">
        <v>3314</v>
      </c>
      <c r="C75" s="955">
        <v>0</v>
      </c>
      <c r="D75" s="1009" t="s">
        <v>3257</v>
      </c>
      <c r="E75" s="950">
        <v>7015.7894736842109</v>
      </c>
      <c r="F75" s="1359">
        <f t="shared" si="1"/>
        <v>0</v>
      </c>
      <c r="G75" s="930"/>
      <c r="H75" s="796">
        <v>1</v>
      </c>
      <c r="I75" s="788" t="s">
        <v>3248</v>
      </c>
    </row>
    <row r="76" spans="1:9" ht="16.5" customHeight="1" x14ac:dyDescent="0.3">
      <c r="A76" s="987">
        <v>69</v>
      </c>
      <c r="B76" s="935" t="s">
        <v>3315</v>
      </c>
      <c r="C76" s="955">
        <v>0</v>
      </c>
      <c r="D76" s="956" t="s">
        <v>3257</v>
      </c>
      <c r="E76" s="950">
        <v>16000</v>
      </c>
      <c r="F76" s="1359">
        <f t="shared" si="1"/>
        <v>0</v>
      </c>
      <c r="G76" s="930"/>
      <c r="H76" s="796">
        <v>1</v>
      </c>
      <c r="I76" s="788" t="s">
        <v>3248</v>
      </c>
    </row>
    <row r="77" spans="1:9" ht="16.5" customHeight="1" x14ac:dyDescent="0.3">
      <c r="A77" s="987">
        <v>70</v>
      </c>
      <c r="B77" s="935" t="s">
        <v>3316</v>
      </c>
      <c r="C77" s="955">
        <v>0</v>
      </c>
      <c r="D77" s="1010" t="s">
        <v>3257</v>
      </c>
      <c r="E77" s="950">
        <v>90000</v>
      </c>
      <c r="F77" s="1359">
        <f t="shared" si="1"/>
        <v>0</v>
      </c>
      <c r="G77" s="930"/>
      <c r="H77" s="796">
        <v>1</v>
      </c>
      <c r="I77" s="788" t="s">
        <v>3248</v>
      </c>
    </row>
    <row r="78" spans="1:9" ht="16.5" customHeight="1" x14ac:dyDescent="0.3">
      <c r="A78" s="987">
        <v>71</v>
      </c>
      <c r="B78" s="935" t="s">
        <v>3317</v>
      </c>
      <c r="C78" s="955">
        <v>0</v>
      </c>
      <c r="D78" s="956" t="s">
        <v>3257</v>
      </c>
      <c r="E78" s="950">
        <v>835000</v>
      </c>
      <c r="F78" s="1359">
        <f t="shared" si="1"/>
        <v>0</v>
      </c>
      <c r="G78" s="930"/>
      <c r="H78" s="796">
        <v>1</v>
      </c>
      <c r="I78" s="788" t="s">
        <v>3248</v>
      </c>
    </row>
    <row r="79" spans="1:9" ht="16.5" customHeight="1" x14ac:dyDescent="0.3">
      <c r="A79" s="986">
        <v>72</v>
      </c>
      <c r="B79" s="935" t="s">
        <v>3318</v>
      </c>
      <c r="C79" s="949">
        <v>0</v>
      </c>
      <c r="D79" s="1010" t="s">
        <v>3257</v>
      </c>
      <c r="E79" s="950">
        <v>45000</v>
      </c>
      <c r="F79" s="1359">
        <f t="shared" si="1"/>
        <v>0</v>
      </c>
      <c r="G79" s="930"/>
      <c r="H79" s="796">
        <v>1</v>
      </c>
      <c r="I79" s="788" t="s">
        <v>3248</v>
      </c>
    </row>
    <row r="80" spans="1:9" ht="16.5" customHeight="1" x14ac:dyDescent="0.3">
      <c r="A80" s="987">
        <v>73</v>
      </c>
      <c r="B80" s="935" t="s">
        <v>3319</v>
      </c>
      <c r="C80" s="955">
        <v>0</v>
      </c>
      <c r="D80" s="956" t="s">
        <v>3257</v>
      </c>
      <c r="E80" s="950">
        <v>94000</v>
      </c>
      <c r="F80" s="1359">
        <f t="shared" si="1"/>
        <v>0</v>
      </c>
      <c r="G80" s="930"/>
      <c r="H80" s="796">
        <v>1</v>
      </c>
      <c r="I80" s="788" t="s">
        <v>3248</v>
      </c>
    </row>
    <row r="81" spans="1:9" ht="16.5" customHeight="1" x14ac:dyDescent="0.3">
      <c r="A81" s="987">
        <v>74</v>
      </c>
      <c r="B81" s="935" t="s">
        <v>3320</v>
      </c>
      <c r="C81" s="955">
        <v>0</v>
      </c>
      <c r="D81" s="1010" t="s">
        <v>3257</v>
      </c>
      <c r="E81" s="950">
        <v>109000</v>
      </c>
      <c r="F81" s="1359">
        <f t="shared" si="1"/>
        <v>0</v>
      </c>
      <c r="G81" s="930"/>
      <c r="H81" s="796">
        <v>1</v>
      </c>
      <c r="I81" s="788" t="s">
        <v>3248</v>
      </c>
    </row>
    <row r="82" spans="1:9" ht="16.5" customHeight="1" x14ac:dyDescent="0.3">
      <c r="A82" s="987">
        <v>75</v>
      </c>
      <c r="B82" s="935" t="s">
        <v>3321</v>
      </c>
      <c r="C82" s="955">
        <v>0</v>
      </c>
      <c r="D82" s="956" t="s">
        <v>3247</v>
      </c>
      <c r="E82" s="950">
        <v>150000</v>
      </c>
      <c r="F82" s="1359">
        <f t="shared" si="1"/>
        <v>0</v>
      </c>
      <c r="G82" s="930"/>
      <c r="H82" s="796">
        <v>1</v>
      </c>
      <c r="I82" s="788" t="s">
        <v>3248</v>
      </c>
    </row>
    <row r="83" spans="1:9" ht="16.5" customHeight="1" x14ac:dyDescent="0.3">
      <c r="A83" s="986">
        <v>76</v>
      </c>
      <c r="B83" s="935" t="s">
        <v>3322</v>
      </c>
      <c r="C83" s="955">
        <v>0</v>
      </c>
      <c r="D83" s="1010" t="s">
        <v>3253</v>
      </c>
      <c r="E83" s="950">
        <v>3500</v>
      </c>
      <c r="F83" s="1359">
        <f t="shared" si="1"/>
        <v>0</v>
      </c>
      <c r="G83" s="930"/>
      <c r="H83" s="796">
        <v>1</v>
      </c>
      <c r="I83" s="788" t="s">
        <v>3248</v>
      </c>
    </row>
    <row r="84" spans="1:9" ht="16.5" customHeight="1" x14ac:dyDescent="0.3">
      <c r="A84" s="987">
        <v>77</v>
      </c>
      <c r="B84" s="935" t="s">
        <v>3323</v>
      </c>
      <c r="C84" s="955">
        <v>0</v>
      </c>
      <c r="D84" s="956" t="s">
        <v>3253</v>
      </c>
      <c r="E84" s="950">
        <v>10000</v>
      </c>
      <c r="F84" s="1359">
        <f t="shared" si="1"/>
        <v>0</v>
      </c>
      <c r="G84" s="930"/>
      <c r="H84" s="796">
        <v>1</v>
      </c>
      <c r="I84" s="788" t="s">
        <v>3248</v>
      </c>
    </row>
    <row r="85" spans="1:9" ht="16.5" customHeight="1" x14ac:dyDescent="0.3">
      <c r="A85" s="987">
        <v>78</v>
      </c>
      <c r="B85" s="935" t="s">
        <v>3324</v>
      </c>
      <c r="C85" s="955">
        <v>0</v>
      </c>
      <c r="D85" s="1010" t="s">
        <v>3247</v>
      </c>
      <c r="E85" s="950">
        <v>150000</v>
      </c>
      <c r="F85" s="1359">
        <f t="shared" si="1"/>
        <v>0</v>
      </c>
      <c r="G85" s="930"/>
      <c r="H85" s="796">
        <v>1</v>
      </c>
      <c r="I85" s="788" t="s">
        <v>3248</v>
      </c>
    </row>
    <row r="86" spans="1:9" ht="16.5" customHeight="1" x14ac:dyDescent="0.3">
      <c r="A86" s="987">
        <v>79</v>
      </c>
      <c r="B86" s="935" t="s">
        <v>3325</v>
      </c>
      <c r="C86" s="955">
        <v>0</v>
      </c>
      <c r="D86" s="956" t="s">
        <v>3257</v>
      </c>
      <c r="E86" s="950">
        <v>60000</v>
      </c>
      <c r="F86" s="1359">
        <f t="shared" si="1"/>
        <v>0</v>
      </c>
      <c r="G86" s="930"/>
      <c r="H86" s="796">
        <v>1</v>
      </c>
      <c r="I86" s="788" t="s">
        <v>3248</v>
      </c>
    </row>
    <row r="87" spans="1:9" ht="16.5" customHeight="1" x14ac:dyDescent="0.3">
      <c r="A87" s="986">
        <v>80</v>
      </c>
      <c r="B87" s="956" t="s">
        <v>3326</v>
      </c>
      <c r="C87" s="955">
        <v>0</v>
      </c>
      <c r="D87" s="1010" t="s">
        <v>3257</v>
      </c>
      <c r="E87" s="950">
        <v>24000</v>
      </c>
      <c r="F87" s="1359">
        <f t="shared" si="1"/>
        <v>0</v>
      </c>
      <c r="G87" s="930"/>
      <c r="H87" s="796">
        <v>1</v>
      </c>
      <c r="I87" s="788" t="s">
        <v>3248</v>
      </c>
    </row>
    <row r="88" spans="1:9" ht="16.5" customHeight="1" x14ac:dyDescent="0.3">
      <c r="A88" s="987">
        <v>81</v>
      </c>
      <c r="B88" s="956" t="s">
        <v>3327</v>
      </c>
      <c r="C88" s="995">
        <v>0</v>
      </c>
      <c r="D88" s="956" t="s">
        <v>3257</v>
      </c>
      <c r="E88" s="950">
        <v>2450000</v>
      </c>
      <c r="F88" s="1359">
        <f t="shared" si="1"/>
        <v>0</v>
      </c>
      <c r="G88" s="930"/>
      <c r="H88" s="796">
        <v>1</v>
      </c>
      <c r="I88" s="788" t="s">
        <v>3248</v>
      </c>
    </row>
    <row r="89" spans="1:9" ht="16.5" customHeight="1" x14ac:dyDescent="0.3">
      <c r="A89" s="987">
        <v>82</v>
      </c>
      <c r="B89" s="957" t="s">
        <v>3328</v>
      </c>
      <c r="C89" s="955">
        <v>0</v>
      </c>
      <c r="D89" s="1010" t="s">
        <v>3257</v>
      </c>
      <c r="E89" s="950">
        <v>1950000</v>
      </c>
      <c r="F89" s="1359">
        <f t="shared" si="1"/>
        <v>0</v>
      </c>
      <c r="G89" s="930"/>
      <c r="H89" s="796">
        <v>1</v>
      </c>
      <c r="I89" s="788" t="s">
        <v>3248</v>
      </c>
    </row>
    <row r="90" spans="1:9" ht="16.5" customHeight="1" x14ac:dyDescent="0.3">
      <c r="A90" s="987">
        <v>83</v>
      </c>
      <c r="B90" s="957" t="s">
        <v>3329</v>
      </c>
      <c r="C90" s="955">
        <v>0</v>
      </c>
      <c r="D90" s="957" t="s">
        <v>3257</v>
      </c>
      <c r="E90" s="950">
        <v>2200000</v>
      </c>
      <c r="F90" s="1359">
        <f t="shared" si="1"/>
        <v>0</v>
      </c>
      <c r="G90" s="936"/>
      <c r="H90" s="1329">
        <v>1</v>
      </c>
      <c r="I90" s="788" t="s">
        <v>3248</v>
      </c>
    </row>
    <row r="91" spans="1:9" ht="16.5" customHeight="1" x14ac:dyDescent="0.3">
      <c r="A91" s="986">
        <v>84</v>
      </c>
      <c r="B91" s="957" t="s">
        <v>3330</v>
      </c>
      <c r="C91" s="955">
        <v>0</v>
      </c>
      <c r="D91" s="957" t="s">
        <v>3257</v>
      </c>
      <c r="E91" s="950">
        <v>2100000</v>
      </c>
      <c r="F91" s="1359">
        <f t="shared" si="1"/>
        <v>0</v>
      </c>
      <c r="G91" s="930"/>
      <c r="H91" s="796">
        <v>1</v>
      </c>
      <c r="I91" s="788" t="s">
        <v>3248</v>
      </c>
    </row>
    <row r="92" spans="1:9" ht="16.5" customHeight="1" x14ac:dyDescent="0.3">
      <c r="A92" s="987">
        <v>85</v>
      </c>
      <c r="B92" s="957" t="s">
        <v>3331</v>
      </c>
      <c r="C92" s="955">
        <v>0</v>
      </c>
      <c r="D92" s="957" t="s">
        <v>3257</v>
      </c>
      <c r="E92" s="950">
        <v>3000</v>
      </c>
      <c r="F92" s="1359">
        <f t="shared" si="1"/>
        <v>0</v>
      </c>
      <c r="G92" s="930"/>
      <c r="H92" s="796">
        <v>1</v>
      </c>
      <c r="I92" s="788" t="s">
        <v>3248</v>
      </c>
    </row>
    <row r="93" spans="1:9" ht="16.5" customHeight="1" x14ac:dyDescent="0.3">
      <c r="A93" s="987">
        <v>86</v>
      </c>
      <c r="B93" s="957" t="s">
        <v>3332</v>
      </c>
      <c r="C93" s="955">
        <v>0</v>
      </c>
      <c r="D93" s="957" t="s">
        <v>3257</v>
      </c>
      <c r="E93" s="950">
        <v>140000</v>
      </c>
      <c r="F93" s="1359">
        <f t="shared" si="1"/>
        <v>0</v>
      </c>
      <c r="G93" s="930"/>
      <c r="H93" s="796">
        <v>1</v>
      </c>
      <c r="I93" s="788" t="s">
        <v>3248</v>
      </c>
    </row>
    <row r="94" spans="1:9" ht="16.5" customHeight="1" x14ac:dyDescent="0.3">
      <c r="A94" s="987">
        <v>87</v>
      </c>
      <c r="B94" s="957" t="s">
        <v>3333</v>
      </c>
      <c r="C94" s="955">
        <v>0</v>
      </c>
      <c r="D94" s="956" t="s">
        <v>3257</v>
      </c>
      <c r="E94" s="950">
        <v>73000</v>
      </c>
      <c r="F94" s="1359">
        <f t="shared" si="1"/>
        <v>0</v>
      </c>
      <c r="G94" s="930"/>
      <c r="H94" s="796">
        <v>1</v>
      </c>
      <c r="I94" s="788" t="s">
        <v>3248</v>
      </c>
    </row>
    <row r="95" spans="1:9" ht="16.5" customHeight="1" x14ac:dyDescent="0.3">
      <c r="A95" s="986">
        <v>88</v>
      </c>
      <c r="B95" s="957" t="s">
        <v>3334</v>
      </c>
      <c r="C95" s="955">
        <v>0</v>
      </c>
      <c r="D95" s="956" t="s">
        <v>3257</v>
      </c>
      <c r="E95" s="950">
        <v>1540000</v>
      </c>
      <c r="F95" s="1359">
        <f t="shared" si="1"/>
        <v>0</v>
      </c>
      <c r="G95" s="930"/>
      <c r="H95" s="796">
        <v>1</v>
      </c>
      <c r="I95" s="788" t="s">
        <v>3248</v>
      </c>
    </row>
    <row r="96" spans="1:9" ht="16.5" customHeight="1" x14ac:dyDescent="0.3">
      <c r="A96" s="987">
        <v>89</v>
      </c>
      <c r="B96" s="948" t="s">
        <v>3335</v>
      </c>
      <c r="C96" s="955">
        <v>0</v>
      </c>
      <c r="D96" s="956" t="s">
        <v>3257</v>
      </c>
      <c r="E96" s="950">
        <v>3500000</v>
      </c>
      <c r="F96" s="1359">
        <f t="shared" si="1"/>
        <v>0</v>
      </c>
      <c r="G96" s="930"/>
      <c r="H96" s="796">
        <v>1</v>
      </c>
      <c r="I96" s="788" t="s">
        <v>3248</v>
      </c>
    </row>
    <row r="97" spans="1:9" ht="16.5" customHeight="1" x14ac:dyDescent="0.3">
      <c r="A97" s="987">
        <v>90</v>
      </c>
      <c r="B97" s="948" t="s">
        <v>3336</v>
      </c>
      <c r="C97" s="955">
        <v>0</v>
      </c>
      <c r="D97" s="956" t="s">
        <v>3257</v>
      </c>
      <c r="E97" s="950">
        <v>1350000</v>
      </c>
      <c r="F97" s="1359">
        <f t="shared" si="1"/>
        <v>0</v>
      </c>
      <c r="G97" s="930"/>
      <c r="H97" s="796">
        <v>1</v>
      </c>
      <c r="I97" s="788" t="s">
        <v>3248</v>
      </c>
    </row>
    <row r="98" spans="1:9" ht="16.5" customHeight="1" x14ac:dyDescent="0.3">
      <c r="A98" s="987">
        <v>91</v>
      </c>
      <c r="B98" s="948" t="s">
        <v>3337</v>
      </c>
      <c r="C98" s="955">
        <v>0</v>
      </c>
      <c r="D98" s="956" t="s">
        <v>3257</v>
      </c>
      <c r="E98" s="950">
        <v>1748000</v>
      </c>
      <c r="F98" s="1359">
        <f t="shared" si="1"/>
        <v>0</v>
      </c>
      <c r="G98" s="930"/>
      <c r="H98" s="796">
        <v>1</v>
      </c>
      <c r="I98" s="788" t="s">
        <v>3248</v>
      </c>
    </row>
    <row r="99" spans="1:9" ht="16.5" customHeight="1" x14ac:dyDescent="0.3">
      <c r="A99" s="986">
        <v>92</v>
      </c>
      <c r="B99" s="948" t="s">
        <v>3338</v>
      </c>
      <c r="C99" s="955">
        <v>0</v>
      </c>
      <c r="D99" s="956" t="s">
        <v>3257</v>
      </c>
      <c r="E99" s="950">
        <v>1375000</v>
      </c>
      <c r="F99" s="1359">
        <f t="shared" si="1"/>
        <v>0</v>
      </c>
      <c r="G99" s="930"/>
      <c r="H99" s="796">
        <v>1</v>
      </c>
      <c r="I99" s="788" t="s">
        <v>3248</v>
      </c>
    </row>
    <row r="100" spans="1:9" ht="16.5" customHeight="1" x14ac:dyDescent="0.3">
      <c r="A100" s="987">
        <v>93</v>
      </c>
      <c r="B100" s="948" t="s">
        <v>3339</v>
      </c>
      <c r="C100" s="955">
        <v>0</v>
      </c>
      <c r="D100" s="956" t="s">
        <v>3257</v>
      </c>
      <c r="E100" s="950">
        <v>2150000</v>
      </c>
      <c r="F100" s="1359">
        <f t="shared" si="1"/>
        <v>0</v>
      </c>
      <c r="G100" s="930"/>
      <c r="H100" s="796">
        <v>1</v>
      </c>
      <c r="I100" s="788" t="s">
        <v>3248</v>
      </c>
    </row>
    <row r="101" spans="1:9" ht="16.5" customHeight="1" x14ac:dyDescent="0.3">
      <c r="A101" s="987">
        <v>94</v>
      </c>
      <c r="B101" s="948" t="s">
        <v>3340</v>
      </c>
      <c r="C101" s="955">
        <v>0</v>
      </c>
      <c r="D101" s="956" t="s">
        <v>3257</v>
      </c>
      <c r="E101" s="950">
        <v>1748000</v>
      </c>
      <c r="F101" s="1359">
        <f t="shared" si="1"/>
        <v>0</v>
      </c>
      <c r="G101" s="930"/>
      <c r="H101" s="796">
        <v>1</v>
      </c>
      <c r="I101" s="788" t="s">
        <v>3248</v>
      </c>
    </row>
    <row r="102" spans="1:9" ht="16.5" customHeight="1" x14ac:dyDescent="0.3">
      <c r="A102" s="987">
        <v>95</v>
      </c>
      <c r="B102" s="948" t="s">
        <v>3341</v>
      </c>
      <c r="C102" s="955">
        <v>0</v>
      </c>
      <c r="D102" s="956" t="s">
        <v>3257</v>
      </c>
      <c r="E102" s="950">
        <v>1193000</v>
      </c>
      <c r="F102" s="1359">
        <f t="shared" si="1"/>
        <v>0</v>
      </c>
      <c r="G102" s="930"/>
      <c r="H102" s="796">
        <v>1</v>
      </c>
      <c r="I102" s="788" t="s">
        <v>3248</v>
      </c>
    </row>
    <row r="103" spans="1:9" ht="16.5" customHeight="1" x14ac:dyDescent="0.3">
      <c r="A103" s="986">
        <v>96</v>
      </c>
      <c r="B103" s="948" t="s">
        <v>3342</v>
      </c>
      <c r="C103" s="955">
        <v>0</v>
      </c>
      <c r="D103" s="956" t="s">
        <v>3257</v>
      </c>
      <c r="E103" s="950">
        <v>1475000</v>
      </c>
      <c r="F103" s="1359">
        <f t="shared" si="1"/>
        <v>0</v>
      </c>
      <c r="G103" s="930"/>
      <c r="H103" s="796">
        <v>1</v>
      </c>
      <c r="I103" s="788" t="s">
        <v>3248</v>
      </c>
    </row>
    <row r="104" spans="1:9" ht="16.5" customHeight="1" x14ac:dyDescent="0.3">
      <c r="A104" s="987">
        <v>97</v>
      </c>
      <c r="B104" s="948" t="s">
        <v>3343</v>
      </c>
      <c r="C104" s="955">
        <v>0</v>
      </c>
      <c r="D104" s="956" t="s">
        <v>3257</v>
      </c>
      <c r="E104" s="950">
        <v>1960000</v>
      </c>
      <c r="F104" s="1359">
        <f t="shared" si="1"/>
        <v>0</v>
      </c>
      <c r="G104" s="930"/>
      <c r="H104" s="796">
        <v>1</v>
      </c>
      <c r="I104" s="788" t="s">
        <v>3248</v>
      </c>
    </row>
    <row r="105" spans="1:9" ht="16.5" customHeight="1" x14ac:dyDescent="0.3">
      <c r="A105" s="987">
        <v>98</v>
      </c>
      <c r="B105" s="948" t="s">
        <v>3344</v>
      </c>
      <c r="C105" s="955">
        <v>0</v>
      </c>
      <c r="D105" s="956" t="s">
        <v>3247</v>
      </c>
      <c r="E105" s="950">
        <v>52000</v>
      </c>
      <c r="F105" s="1359">
        <f t="shared" si="1"/>
        <v>0</v>
      </c>
      <c r="G105" s="930"/>
      <c r="H105" s="796">
        <v>1</v>
      </c>
      <c r="I105" s="788" t="s">
        <v>3248</v>
      </c>
    </row>
    <row r="106" spans="1:9" ht="16.5" customHeight="1" x14ac:dyDescent="0.3">
      <c r="A106" s="987">
        <v>99</v>
      </c>
      <c r="B106" s="948" t="s">
        <v>3345</v>
      </c>
      <c r="C106" s="955">
        <v>0</v>
      </c>
      <c r="D106" s="956" t="s">
        <v>3257</v>
      </c>
      <c r="E106" s="950">
        <v>20000</v>
      </c>
      <c r="F106" s="1359">
        <f t="shared" si="1"/>
        <v>0</v>
      </c>
      <c r="G106" s="930"/>
      <c r="H106" s="796">
        <v>1</v>
      </c>
      <c r="I106" s="788" t="s">
        <v>3248</v>
      </c>
    </row>
    <row r="107" spans="1:9" ht="16.5" customHeight="1" x14ac:dyDescent="0.3">
      <c r="A107" s="986">
        <v>100</v>
      </c>
      <c r="B107" s="948" t="s">
        <v>3346</v>
      </c>
      <c r="C107" s="955">
        <v>0</v>
      </c>
      <c r="D107" s="956" t="s">
        <v>3257</v>
      </c>
      <c r="E107" s="950">
        <v>195000</v>
      </c>
      <c r="F107" s="1359">
        <f t="shared" si="1"/>
        <v>0</v>
      </c>
      <c r="G107" s="930"/>
      <c r="H107" s="796">
        <v>1</v>
      </c>
      <c r="I107" s="788" t="s">
        <v>3248</v>
      </c>
    </row>
    <row r="108" spans="1:9" ht="16.5" customHeight="1" x14ac:dyDescent="0.3">
      <c r="A108" s="987">
        <v>101</v>
      </c>
      <c r="B108" s="948" t="s">
        <v>3347</v>
      </c>
      <c r="C108" s="955">
        <v>0</v>
      </c>
      <c r="D108" s="956" t="s">
        <v>3257</v>
      </c>
      <c r="E108" s="950">
        <v>20000</v>
      </c>
      <c r="F108" s="1359">
        <f t="shared" si="1"/>
        <v>0</v>
      </c>
      <c r="G108" s="930"/>
      <c r="H108" s="796">
        <v>1</v>
      </c>
      <c r="I108" s="788" t="s">
        <v>3248</v>
      </c>
    </row>
    <row r="109" spans="1:9" ht="16.5" customHeight="1" x14ac:dyDescent="0.3">
      <c r="A109" s="987">
        <v>102</v>
      </c>
      <c r="B109" s="948" t="s">
        <v>3348</v>
      </c>
      <c r="C109" s="955">
        <v>0</v>
      </c>
      <c r="D109" s="956" t="s">
        <v>3253</v>
      </c>
      <c r="E109" s="950">
        <v>3000</v>
      </c>
      <c r="F109" s="1359">
        <f t="shared" si="1"/>
        <v>0</v>
      </c>
      <c r="G109" s="930"/>
      <c r="H109" s="796">
        <v>1</v>
      </c>
      <c r="I109" s="788" t="s">
        <v>3248</v>
      </c>
    </row>
    <row r="110" spans="1:9" ht="16.5" customHeight="1" x14ac:dyDescent="0.3">
      <c r="A110" s="1148">
        <v>103</v>
      </c>
      <c r="B110" s="1170" t="s">
        <v>3349</v>
      </c>
      <c r="C110" s="1291">
        <v>3</v>
      </c>
      <c r="D110" s="1289" t="s">
        <v>3259</v>
      </c>
      <c r="E110" s="1292">
        <v>45000</v>
      </c>
      <c r="F110" s="1358">
        <f t="shared" si="1"/>
        <v>135000</v>
      </c>
      <c r="G110" s="1314"/>
      <c r="H110" s="1267">
        <v>1</v>
      </c>
      <c r="I110" s="1245" t="s">
        <v>3350</v>
      </c>
    </row>
    <row r="111" spans="1:9" ht="16.5" customHeight="1" x14ac:dyDescent="0.3">
      <c r="A111" s="1159">
        <v>104</v>
      </c>
      <c r="B111" s="1170" t="s">
        <v>3351</v>
      </c>
      <c r="C111" s="1291">
        <v>5</v>
      </c>
      <c r="D111" s="1289" t="s">
        <v>3259</v>
      </c>
      <c r="E111" s="1292">
        <v>46000</v>
      </c>
      <c r="F111" s="1358">
        <f t="shared" si="1"/>
        <v>230000</v>
      </c>
      <c r="G111" s="1314"/>
      <c r="H111" s="1267">
        <v>1</v>
      </c>
      <c r="I111" s="1245" t="s">
        <v>3350</v>
      </c>
    </row>
    <row r="112" spans="1:9" ht="16.5" customHeight="1" x14ac:dyDescent="0.3">
      <c r="A112" s="1159">
        <v>105</v>
      </c>
      <c r="B112" s="1293" t="s">
        <v>4375</v>
      </c>
      <c r="C112" s="1294">
        <v>5</v>
      </c>
      <c r="D112" s="1224" t="s">
        <v>3254</v>
      </c>
      <c r="E112" s="1178">
        <v>10000</v>
      </c>
      <c r="F112" s="1360">
        <f t="shared" si="1"/>
        <v>50000</v>
      </c>
      <c r="G112" s="1295"/>
      <c r="H112" s="1318">
        <v>1</v>
      </c>
      <c r="I112" s="1245" t="s">
        <v>3350</v>
      </c>
    </row>
    <row r="113" spans="1:9" ht="16.5" customHeight="1" x14ac:dyDescent="0.3">
      <c r="A113" s="1159">
        <v>106</v>
      </c>
      <c r="B113" s="1296" t="s">
        <v>4376</v>
      </c>
      <c r="C113" s="1294">
        <v>10</v>
      </c>
      <c r="D113" s="1224" t="s">
        <v>3254</v>
      </c>
      <c r="E113" s="1178">
        <v>20000</v>
      </c>
      <c r="F113" s="1360">
        <f t="shared" si="1"/>
        <v>200000</v>
      </c>
      <c r="G113" s="1295"/>
      <c r="H113" s="1318">
        <v>1</v>
      </c>
      <c r="I113" s="1245" t="s">
        <v>3350</v>
      </c>
    </row>
    <row r="114" spans="1:9" ht="16.5" customHeight="1" x14ac:dyDescent="0.3">
      <c r="A114" s="1159">
        <v>107</v>
      </c>
      <c r="B114" s="1293" t="s">
        <v>4377</v>
      </c>
      <c r="C114" s="1294">
        <v>5</v>
      </c>
      <c r="D114" s="1224" t="s">
        <v>3254</v>
      </c>
      <c r="E114" s="1178">
        <v>15000</v>
      </c>
      <c r="F114" s="1360">
        <f t="shared" si="1"/>
        <v>75000</v>
      </c>
      <c r="G114" s="1295"/>
      <c r="H114" s="1318">
        <v>1</v>
      </c>
      <c r="I114" s="1245" t="s">
        <v>3350</v>
      </c>
    </row>
    <row r="115" spans="1:9" x14ac:dyDescent="0.3">
      <c r="A115" s="986">
        <v>108</v>
      </c>
      <c r="B115" s="959" t="s">
        <v>3373</v>
      </c>
      <c r="C115" s="996">
        <v>0</v>
      </c>
      <c r="D115" s="957" t="s">
        <v>3374</v>
      </c>
      <c r="E115" s="958">
        <v>105000</v>
      </c>
      <c r="F115" s="1359">
        <f t="shared" si="1"/>
        <v>0</v>
      </c>
      <c r="G115" s="1316"/>
      <c r="H115" s="1274">
        <v>1</v>
      </c>
      <c r="I115" s="796" t="s">
        <v>3350</v>
      </c>
    </row>
    <row r="116" spans="1:9" ht="16.5" customHeight="1" x14ac:dyDescent="0.3">
      <c r="A116" s="1186">
        <v>109</v>
      </c>
      <c r="B116" s="1268" t="s">
        <v>3352</v>
      </c>
      <c r="C116" s="1269">
        <v>0</v>
      </c>
      <c r="D116" s="956" t="s">
        <v>3257</v>
      </c>
      <c r="E116" s="1270">
        <v>0</v>
      </c>
      <c r="F116" s="1361">
        <f t="shared" si="1"/>
        <v>0</v>
      </c>
      <c r="G116" s="1315"/>
      <c r="H116" s="1271">
        <v>1</v>
      </c>
      <c r="I116" s="796" t="s">
        <v>3350</v>
      </c>
    </row>
    <row r="117" spans="1:9" ht="16.5" customHeight="1" x14ac:dyDescent="0.3">
      <c r="A117" s="1148">
        <v>110</v>
      </c>
      <c r="B117" s="1170" t="s">
        <v>3353</v>
      </c>
      <c r="C117" s="1291">
        <v>10</v>
      </c>
      <c r="D117" s="1289" t="s">
        <v>3257</v>
      </c>
      <c r="E117" s="1292">
        <v>10000</v>
      </c>
      <c r="F117" s="1358">
        <f t="shared" si="1"/>
        <v>100000</v>
      </c>
      <c r="G117" s="1314"/>
      <c r="H117" s="1267">
        <v>1</v>
      </c>
      <c r="I117" s="1245" t="s">
        <v>3350</v>
      </c>
    </row>
    <row r="118" spans="1:9" ht="16.5" customHeight="1" x14ac:dyDescent="0.3">
      <c r="A118" s="1297">
        <v>111</v>
      </c>
      <c r="B118" s="1169" t="s">
        <v>3590</v>
      </c>
      <c r="C118" s="1294">
        <v>24</v>
      </c>
      <c r="D118" s="1224" t="s">
        <v>3254</v>
      </c>
      <c r="E118" s="1178">
        <v>5000</v>
      </c>
      <c r="F118" s="1360">
        <f t="shared" si="1"/>
        <v>120000</v>
      </c>
      <c r="G118" s="1295"/>
      <c r="H118" s="1318">
        <v>1</v>
      </c>
      <c r="I118" s="1245" t="s">
        <v>3350</v>
      </c>
    </row>
    <row r="119" spans="1:9" ht="16.5" customHeight="1" x14ac:dyDescent="0.3">
      <c r="A119" s="1297">
        <v>112</v>
      </c>
      <c r="B119" s="1169" t="s">
        <v>3440</v>
      </c>
      <c r="C119" s="1294">
        <v>1.5</v>
      </c>
      <c r="D119" s="1224" t="s">
        <v>3356</v>
      </c>
      <c r="E119" s="1178">
        <v>125000</v>
      </c>
      <c r="F119" s="1360">
        <f t="shared" si="1"/>
        <v>187500</v>
      </c>
      <c r="G119" s="1295"/>
      <c r="H119" s="1318">
        <v>1</v>
      </c>
      <c r="I119" s="1245" t="s">
        <v>3350</v>
      </c>
    </row>
    <row r="120" spans="1:9" ht="16.5" customHeight="1" x14ac:dyDescent="0.3">
      <c r="A120" s="1186">
        <v>113</v>
      </c>
      <c r="B120" s="1272" t="s">
        <v>3354</v>
      </c>
      <c r="C120" s="1273">
        <v>0</v>
      </c>
      <c r="D120" s="956" t="s">
        <v>3257</v>
      </c>
      <c r="E120" s="1270">
        <v>0</v>
      </c>
      <c r="F120" s="1361">
        <f t="shared" si="1"/>
        <v>0</v>
      </c>
      <c r="G120" s="1315"/>
      <c r="H120" s="1271">
        <v>1</v>
      </c>
      <c r="I120" s="796" t="s">
        <v>3350</v>
      </c>
    </row>
    <row r="121" spans="1:9" ht="16.5" customHeight="1" x14ac:dyDescent="0.3">
      <c r="A121" s="1159">
        <v>114</v>
      </c>
      <c r="B121" s="1170" t="s">
        <v>3319</v>
      </c>
      <c r="C121" s="1291">
        <v>4</v>
      </c>
      <c r="D121" s="1289" t="s">
        <v>3257</v>
      </c>
      <c r="E121" s="1292">
        <v>30000</v>
      </c>
      <c r="F121" s="1358">
        <f t="shared" si="1"/>
        <v>120000</v>
      </c>
      <c r="G121" s="1314"/>
      <c r="H121" s="1267">
        <v>1</v>
      </c>
      <c r="I121" s="1245" t="s">
        <v>3350</v>
      </c>
    </row>
    <row r="122" spans="1:9" ht="16.5" customHeight="1" x14ac:dyDescent="0.3">
      <c r="A122" s="1148">
        <v>115</v>
      </c>
      <c r="B122" s="1170" t="s">
        <v>3355</v>
      </c>
      <c r="C122" s="1291">
        <v>3</v>
      </c>
      <c r="D122" s="1289" t="s">
        <v>3356</v>
      </c>
      <c r="E122" s="1292">
        <v>49000</v>
      </c>
      <c r="F122" s="1358">
        <f t="shared" si="1"/>
        <v>147000</v>
      </c>
      <c r="G122" s="1314"/>
      <c r="H122" s="1267">
        <v>1</v>
      </c>
      <c r="I122" s="1245" t="s">
        <v>3350</v>
      </c>
    </row>
    <row r="123" spans="1:9" ht="16.5" customHeight="1" x14ac:dyDescent="0.3">
      <c r="A123" s="1148">
        <v>116</v>
      </c>
      <c r="B123" s="1170" t="s">
        <v>3357</v>
      </c>
      <c r="C123" s="1291">
        <v>2</v>
      </c>
      <c r="D123" s="1289" t="s">
        <v>3356</v>
      </c>
      <c r="E123" s="1292">
        <v>48000</v>
      </c>
      <c r="F123" s="1358">
        <f t="shared" si="1"/>
        <v>96000</v>
      </c>
      <c r="G123" s="1314"/>
      <c r="H123" s="1267">
        <v>1</v>
      </c>
      <c r="I123" s="1245" t="s">
        <v>3350</v>
      </c>
    </row>
    <row r="124" spans="1:9" ht="16.5" customHeight="1" x14ac:dyDescent="0.3">
      <c r="A124" s="1148">
        <v>117</v>
      </c>
      <c r="B124" s="1170" t="s">
        <v>3358</v>
      </c>
      <c r="C124" s="1291">
        <v>3</v>
      </c>
      <c r="D124" s="1289" t="s">
        <v>3254</v>
      </c>
      <c r="E124" s="1292">
        <v>15000</v>
      </c>
      <c r="F124" s="1358">
        <f t="shared" si="1"/>
        <v>45000</v>
      </c>
      <c r="G124" s="1314"/>
      <c r="H124" s="1267">
        <v>1</v>
      </c>
      <c r="I124" s="1245" t="s">
        <v>3350</v>
      </c>
    </row>
    <row r="125" spans="1:9" ht="16.5" customHeight="1" x14ac:dyDescent="0.3">
      <c r="A125" s="1159">
        <v>118</v>
      </c>
      <c r="B125" s="1170" t="s">
        <v>3359</v>
      </c>
      <c r="C125" s="1291">
        <v>6</v>
      </c>
      <c r="D125" s="1289" t="s">
        <v>3254</v>
      </c>
      <c r="E125" s="1292">
        <v>6000</v>
      </c>
      <c r="F125" s="1358">
        <f t="shared" si="1"/>
        <v>36000</v>
      </c>
      <c r="G125" s="1314"/>
      <c r="H125" s="1267">
        <v>1</v>
      </c>
      <c r="I125" s="1245" t="s">
        <v>3350</v>
      </c>
    </row>
    <row r="126" spans="1:9" ht="16.5" customHeight="1" x14ac:dyDescent="0.3">
      <c r="A126" s="1148">
        <v>119</v>
      </c>
      <c r="B126" s="1170" t="s">
        <v>3310</v>
      </c>
      <c r="C126" s="1291">
        <v>2</v>
      </c>
      <c r="D126" s="1289" t="s">
        <v>3254</v>
      </c>
      <c r="E126" s="1292">
        <v>20000</v>
      </c>
      <c r="F126" s="1358">
        <f t="shared" si="1"/>
        <v>40000</v>
      </c>
      <c r="G126" s="1314"/>
      <c r="H126" s="1267">
        <v>1</v>
      </c>
      <c r="I126" s="1245" t="s">
        <v>3350</v>
      </c>
    </row>
    <row r="127" spans="1:9" ht="16.5" customHeight="1" x14ac:dyDescent="0.3">
      <c r="A127" s="1148">
        <v>120</v>
      </c>
      <c r="B127" s="1170" t="s">
        <v>3360</v>
      </c>
      <c r="C127" s="1291">
        <v>1</v>
      </c>
      <c r="D127" s="1289" t="s">
        <v>3254</v>
      </c>
      <c r="E127" s="1292">
        <v>22000</v>
      </c>
      <c r="F127" s="1358">
        <f t="shared" si="1"/>
        <v>22000</v>
      </c>
      <c r="G127" s="1314"/>
      <c r="H127" s="1267">
        <v>1</v>
      </c>
      <c r="I127" s="1245" t="s">
        <v>3350</v>
      </c>
    </row>
    <row r="128" spans="1:9" ht="16.5" customHeight="1" x14ac:dyDescent="0.3">
      <c r="A128" s="1148">
        <v>121</v>
      </c>
      <c r="B128" s="1170" t="s">
        <v>3433</v>
      </c>
      <c r="C128" s="1291">
        <v>1</v>
      </c>
      <c r="D128" s="1289" t="s">
        <v>3361</v>
      </c>
      <c r="E128" s="1292">
        <v>26000</v>
      </c>
      <c r="F128" s="1358">
        <f t="shared" si="1"/>
        <v>26000</v>
      </c>
      <c r="G128" s="1314"/>
      <c r="H128" s="1267">
        <v>1</v>
      </c>
      <c r="I128" s="1245" t="s">
        <v>3350</v>
      </c>
    </row>
    <row r="129" spans="1:9" ht="16.5" customHeight="1" x14ac:dyDescent="0.3">
      <c r="A129" s="1298">
        <v>122</v>
      </c>
      <c r="B129" s="1169" t="s">
        <v>4378</v>
      </c>
      <c r="C129" s="1294">
        <v>4</v>
      </c>
      <c r="D129" s="1224" t="s">
        <v>3356</v>
      </c>
      <c r="E129" s="1178">
        <v>15000</v>
      </c>
      <c r="F129" s="1360">
        <f t="shared" si="1"/>
        <v>60000</v>
      </c>
      <c r="G129" s="1299"/>
      <c r="H129" s="1318">
        <v>1</v>
      </c>
      <c r="I129" s="1245" t="s">
        <v>3350</v>
      </c>
    </row>
    <row r="130" spans="1:9" ht="16.5" customHeight="1" x14ac:dyDescent="0.3">
      <c r="A130" s="1185">
        <v>123</v>
      </c>
      <c r="B130" s="1272" t="s">
        <v>3348</v>
      </c>
      <c r="C130" s="1273">
        <v>0</v>
      </c>
      <c r="D130" s="956" t="s">
        <v>3254</v>
      </c>
      <c r="E130" s="1270">
        <v>0</v>
      </c>
      <c r="F130" s="1361">
        <f t="shared" si="1"/>
        <v>0</v>
      </c>
      <c r="G130" s="1315"/>
      <c r="H130" s="1271">
        <v>1</v>
      </c>
      <c r="I130" s="796" t="s">
        <v>3350</v>
      </c>
    </row>
    <row r="131" spans="1:9" ht="16.5" customHeight="1" x14ac:dyDescent="0.3">
      <c r="A131" s="1148">
        <v>124</v>
      </c>
      <c r="B131" s="1300" t="s">
        <v>3362</v>
      </c>
      <c r="C131" s="1301">
        <v>20</v>
      </c>
      <c r="D131" s="1289" t="s">
        <v>3254</v>
      </c>
      <c r="E131" s="1292">
        <v>3000</v>
      </c>
      <c r="F131" s="1358">
        <f t="shared" si="1"/>
        <v>60000</v>
      </c>
      <c r="G131" s="1314"/>
      <c r="H131" s="1267">
        <v>1</v>
      </c>
      <c r="I131" s="1245" t="s">
        <v>3350</v>
      </c>
    </row>
    <row r="132" spans="1:9" ht="16.5" customHeight="1" x14ac:dyDescent="0.3">
      <c r="A132" s="1302">
        <v>125</v>
      </c>
      <c r="B132" s="1169" t="s">
        <v>4379</v>
      </c>
      <c r="C132" s="1294">
        <v>5</v>
      </c>
      <c r="D132" s="1224" t="s">
        <v>3254</v>
      </c>
      <c r="E132" s="1178">
        <v>15000</v>
      </c>
      <c r="F132" s="1360">
        <f t="shared" si="1"/>
        <v>75000</v>
      </c>
      <c r="G132" s="1303"/>
      <c r="H132" s="1318">
        <v>1</v>
      </c>
      <c r="I132" s="1245" t="s">
        <v>3350</v>
      </c>
    </row>
    <row r="133" spans="1:9" ht="16.5" customHeight="1" x14ac:dyDescent="0.3">
      <c r="A133" s="1148">
        <v>126</v>
      </c>
      <c r="B133" s="1170" t="s">
        <v>3363</v>
      </c>
      <c r="C133" s="1291">
        <v>2</v>
      </c>
      <c r="D133" s="1289" t="s">
        <v>3254</v>
      </c>
      <c r="E133" s="1292">
        <v>25000</v>
      </c>
      <c r="F133" s="1358">
        <f t="shared" si="1"/>
        <v>50000</v>
      </c>
      <c r="G133" s="1314"/>
      <c r="H133" s="1267">
        <v>1</v>
      </c>
      <c r="I133" s="1245" t="s">
        <v>3350</v>
      </c>
    </row>
    <row r="134" spans="1:9" ht="16.5" customHeight="1" x14ac:dyDescent="0.3">
      <c r="A134" s="1148">
        <v>127</v>
      </c>
      <c r="B134" s="1170" t="s">
        <v>3271</v>
      </c>
      <c r="C134" s="1291">
        <v>2</v>
      </c>
      <c r="D134" s="1289" t="s">
        <v>3361</v>
      </c>
      <c r="E134" s="1292">
        <v>20000</v>
      </c>
      <c r="F134" s="1358">
        <f t="shared" si="1"/>
        <v>40000</v>
      </c>
      <c r="G134" s="1314"/>
      <c r="H134" s="1267">
        <v>1</v>
      </c>
      <c r="I134" s="1245" t="s">
        <v>3350</v>
      </c>
    </row>
    <row r="135" spans="1:9" ht="16.5" customHeight="1" x14ac:dyDescent="0.3">
      <c r="A135" s="1302">
        <v>128</v>
      </c>
      <c r="B135" s="1169" t="s">
        <v>4380</v>
      </c>
      <c r="C135" s="1294">
        <v>2</v>
      </c>
      <c r="D135" s="1224" t="s">
        <v>4381</v>
      </c>
      <c r="E135" s="1178">
        <v>3000</v>
      </c>
      <c r="F135" s="1360">
        <f t="shared" si="1"/>
        <v>6000</v>
      </c>
      <c r="G135" s="1299"/>
      <c r="H135" s="1318">
        <v>1</v>
      </c>
      <c r="I135" s="1245" t="s">
        <v>3350</v>
      </c>
    </row>
    <row r="136" spans="1:9" ht="16.5" customHeight="1" x14ac:dyDescent="0.3">
      <c r="A136" s="1159">
        <v>129</v>
      </c>
      <c r="B136" s="1170" t="s">
        <v>3364</v>
      </c>
      <c r="C136" s="1291">
        <v>2</v>
      </c>
      <c r="D136" s="1289" t="s">
        <v>3254</v>
      </c>
      <c r="E136" s="1292">
        <v>10000</v>
      </c>
      <c r="F136" s="1358">
        <f t="shared" si="1"/>
        <v>20000</v>
      </c>
      <c r="G136" s="1314"/>
      <c r="H136" s="1267">
        <v>1</v>
      </c>
      <c r="I136" s="1245" t="s">
        <v>3350</v>
      </c>
    </row>
    <row r="137" spans="1:9" ht="16.5" customHeight="1" x14ac:dyDescent="0.3">
      <c r="A137" s="1148">
        <v>130</v>
      </c>
      <c r="B137" s="1170" t="s">
        <v>3365</v>
      </c>
      <c r="C137" s="1291">
        <v>2</v>
      </c>
      <c r="D137" s="1289" t="s">
        <v>3366</v>
      </c>
      <c r="E137" s="1292">
        <v>11000</v>
      </c>
      <c r="F137" s="1358">
        <f t="shared" ref="F137:F200" si="2">C137*E137</f>
        <v>22000</v>
      </c>
      <c r="G137" s="1314"/>
      <c r="H137" s="1267">
        <v>1</v>
      </c>
      <c r="I137" s="1245" t="s">
        <v>3350</v>
      </c>
    </row>
    <row r="138" spans="1:9" ht="16.5" customHeight="1" x14ac:dyDescent="0.3">
      <c r="A138" s="987">
        <v>131</v>
      </c>
      <c r="B138" s="948" t="s">
        <v>3367</v>
      </c>
      <c r="C138" s="955">
        <v>0</v>
      </c>
      <c r="D138" s="957" t="s">
        <v>3366</v>
      </c>
      <c r="E138" s="958">
        <v>12000</v>
      </c>
      <c r="F138" s="1359">
        <f t="shared" si="2"/>
        <v>0</v>
      </c>
      <c r="G138" s="1316"/>
      <c r="H138" s="1274">
        <v>1</v>
      </c>
      <c r="I138" s="796" t="s">
        <v>3350</v>
      </c>
    </row>
    <row r="139" spans="1:9" ht="16.5" customHeight="1" x14ac:dyDescent="0.3">
      <c r="A139" s="1148">
        <v>132</v>
      </c>
      <c r="B139" s="1170" t="s">
        <v>3368</v>
      </c>
      <c r="C139" s="1291">
        <v>8</v>
      </c>
      <c r="D139" s="1289" t="s">
        <v>3254</v>
      </c>
      <c r="E139" s="1292">
        <v>4000</v>
      </c>
      <c r="F139" s="1358">
        <f t="shared" si="2"/>
        <v>32000</v>
      </c>
      <c r="G139" s="1314"/>
      <c r="H139" s="1267">
        <v>1</v>
      </c>
      <c r="I139" s="1245" t="s">
        <v>3350</v>
      </c>
    </row>
    <row r="140" spans="1:9" ht="16.5" customHeight="1" x14ac:dyDescent="0.3">
      <c r="A140" s="1159">
        <v>133</v>
      </c>
      <c r="B140" s="1170" t="s">
        <v>3369</v>
      </c>
      <c r="C140" s="1291">
        <v>10</v>
      </c>
      <c r="D140" s="1289" t="s">
        <v>3254</v>
      </c>
      <c r="E140" s="1292">
        <v>10000</v>
      </c>
      <c r="F140" s="1358">
        <f t="shared" si="2"/>
        <v>100000</v>
      </c>
      <c r="G140" s="1314"/>
      <c r="H140" s="1267">
        <v>1</v>
      </c>
      <c r="I140" s="1245" t="s">
        <v>3350</v>
      </c>
    </row>
    <row r="141" spans="1:9" ht="16.5" customHeight="1" x14ac:dyDescent="0.3">
      <c r="A141" s="987">
        <v>134</v>
      </c>
      <c r="B141" s="948" t="s">
        <v>3370</v>
      </c>
      <c r="C141" s="955">
        <v>0</v>
      </c>
      <c r="D141" s="957" t="s">
        <v>3254</v>
      </c>
      <c r="E141" s="958">
        <v>7500</v>
      </c>
      <c r="F141" s="1359">
        <f t="shared" si="2"/>
        <v>0</v>
      </c>
      <c r="G141" s="1316"/>
      <c r="H141" s="1274">
        <v>1</v>
      </c>
      <c r="I141" s="796" t="s">
        <v>3350</v>
      </c>
    </row>
    <row r="142" spans="1:9" ht="16.5" customHeight="1" x14ac:dyDescent="0.3">
      <c r="A142" s="1148">
        <v>135</v>
      </c>
      <c r="B142" s="1170" t="s">
        <v>3371</v>
      </c>
      <c r="C142" s="1291">
        <v>1</v>
      </c>
      <c r="D142" s="1289" t="s">
        <v>3254</v>
      </c>
      <c r="E142" s="1292">
        <v>10000</v>
      </c>
      <c r="F142" s="1358">
        <f t="shared" si="2"/>
        <v>10000</v>
      </c>
      <c r="G142" s="1314"/>
      <c r="H142" s="1267">
        <v>1</v>
      </c>
      <c r="I142" s="1245" t="s">
        <v>3350</v>
      </c>
    </row>
    <row r="143" spans="1:9" ht="16.5" customHeight="1" x14ac:dyDescent="0.3">
      <c r="A143" s="1302">
        <v>136</v>
      </c>
      <c r="B143" s="1169" t="s">
        <v>4382</v>
      </c>
      <c r="C143" s="1294">
        <v>5</v>
      </c>
      <c r="D143" s="1224" t="s">
        <v>3254</v>
      </c>
      <c r="E143" s="1178">
        <v>15000</v>
      </c>
      <c r="F143" s="1360">
        <f t="shared" si="2"/>
        <v>75000</v>
      </c>
      <c r="G143" s="1299"/>
      <c r="H143" s="1318">
        <v>1</v>
      </c>
      <c r="I143" s="1245" t="s">
        <v>3350</v>
      </c>
    </row>
    <row r="144" spans="1:9" ht="16.5" customHeight="1" x14ac:dyDescent="0.3">
      <c r="A144" s="1148">
        <v>137</v>
      </c>
      <c r="B144" s="1170" t="s">
        <v>3372</v>
      </c>
      <c r="C144" s="1291">
        <v>3</v>
      </c>
      <c r="D144" s="1289" t="s">
        <v>3356</v>
      </c>
      <c r="E144" s="1292">
        <v>12000</v>
      </c>
      <c r="F144" s="1358">
        <f t="shared" si="2"/>
        <v>36000</v>
      </c>
      <c r="G144" s="1314"/>
      <c r="H144" s="1267">
        <v>1</v>
      </c>
      <c r="I144" s="1245" t="s">
        <v>3350</v>
      </c>
    </row>
    <row r="145" spans="1:9" ht="16.5" customHeight="1" x14ac:dyDescent="0.3">
      <c r="A145" s="1275">
        <v>138</v>
      </c>
      <c r="B145" s="1276" t="s">
        <v>3637</v>
      </c>
      <c r="C145" s="1277">
        <v>0</v>
      </c>
      <c r="D145" s="1278" t="s">
        <v>3254</v>
      </c>
      <c r="E145" s="1279">
        <v>100000</v>
      </c>
      <c r="F145" s="1362">
        <f t="shared" si="2"/>
        <v>0</v>
      </c>
      <c r="G145" s="1280"/>
      <c r="H145" s="1319">
        <v>1</v>
      </c>
      <c r="I145" s="796" t="s">
        <v>3350</v>
      </c>
    </row>
    <row r="146" spans="1:9" ht="16.5" customHeight="1" x14ac:dyDescent="0.3">
      <c r="A146" s="986">
        <v>139</v>
      </c>
      <c r="B146" s="959" t="s">
        <v>3373</v>
      </c>
      <c r="C146" s="996">
        <v>0</v>
      </c>
      <c r="D146" s="957" t="s">
        <v>3374</v>
      </c>
      <c r="E146" s="958">
        <v>105000</v>
      </c>
      <c r="F146" s="1359">
        <f t="shared" si="2"/>
        <v>0</v>
      </c>
      <c r="G146" s="1316"/>
      <c r="H146" s="1274">
        <v>1</v>
      </c>
      <c r="I146" s="796" t="s">
        <v>3350</v>
      </c>
    </row>
    <row r="147" spans="1:9" s="1156" customFormat="1" ht="16.5" customHeight="1" x14ac:dyDescent="0.3">
      <c r="A147" s="1148">
        <v>140</v>
      </c>
      <c r="B147" s="1170" t="s">
        <v>3375</v>
      </c>
      <c r="C147" s="1291">
        <v>5</v>
      </c>
      <c r="D147" s="1289" t="s">
        <v>3254</v>
      </c>
      <c r="E147" s="1292">
        <v>17000</v>
      </c>
      <c r="F147" s="1358">
        <f t="shared" si="2"/>
        <v>85000</v>
      </c>
      <c r="G147" s="1314"/>
      <c r="H147" s="1304">
        <v>1</v>
      </c>
      <c r="I147" s="1154" t="s">
        <v>3350</v>
      </c>
    </row>
    <row r="148" spans="1:9" ht="16.5" customHeight="1" x14ac:dyDescent="0.3">
      <c r="A148" s="987">
        <v>141</v>
      </c>
      <c r="B148" s="948" t="s">
        <v>3376</v>
      </c>
      <c r="C148" s="955">
        <v>5</v>
      </c>
      <c r="D148" s="957" t="s">
        <v>3254</v>
      </c>
      <c r="E148" s="958">
        <v>20000</v>
      </c>
      <c r="F148" s="1359">
        <f t="shared" si="2"/>
        <v>100000</v>
      </c>
      <c r="G148" s="1316"/>
      <c r="H148" s="1274">
        <v>1</v>
      </c>
      <c r="I148" s="796" t="s">
        <v>3350</v>
      </c>
    </row>
    <row r="149" spans="1:9" ht="16.5" customHeight="1" x14ac:dyDescent="0.3">
      <c r="A149" s="1148">
        <v>142</v>
      </c>
      <c r="B149" s="1300" t="s">
        <v>3377</v>
      </c>
      <c r="C149" s="1301">
        <v>7</v>
      </c>
      <c r="D149" s="1289" t="s">
        <v>3254</v>
      </c>
      <c r="E149" s="1292">
        <v>10000</v>
      </c>
      <c r="F149" s="1358">
        <f t="shared" si="2"/>
        <v>70000</v>
      </c>
      <c r="G149" s="1314"/>
      <c r="H149" s="1267">
        <v>1</v>
      </c>
      <c r="I149" s="1245" t="s">
        <v>3350</v>
      </c>
    </row>
    <row r="150" spans="1:9" ht="16.5" customHeight="1" x14ac:dyDescent="0.3">
      <c r="A150" s="1159">
        <v>143</v>
      </c>
      <c r="B150" s="1170" t="s">
        <v>3378</v>
      </c>
      <c r="C150" s="1291">
        <v>20</v>
      </c>
      <c r="D150" s="1289" t="s">
        <v>3254</v>
      </c>
      <c r="E150" s="1292">
        <v>15000</v>
      </c>
      <c r="F150" s="1358">
        <f t="shared" si="2"/>
        <v>300000</v>
      </c>
      <c r="G150" s="1314"/>
      <c r="H150" s="1267">
        <v>1</v>
      </c>
      <c r="I150" s="1245" t="s">
        <v>3350</v>
      </c>
    </row>
    <row r="151" spans="1:9" ht="16.5" customHeight="1" x14ac:dyDescent="0.3">
      <c r="A151" s="1148">
        <v>144</v>
      </c>
      <c r="B151" s="1170" t="s">
        <v>3379</v>
      </c>
      <c r="C151" s="1291">
        <v>5</v>
      </c>
      <c r="D151" s="1289" t="s">
        <v>3254</v>
      </c>
      <c r="E151" s="1292">
        <v>300000</v>
      </c>
      <c r="F151" s="1358">
        <f t="shared" si="2"/>
        <v>1500000</v>
      </c>
      <c r="G151" s="1314"/>
      <c r="H151" s="1267">
        <v>1</v>
      </c>
      <c r="I151" s="1245" t="s">
        <v>3350</v>
      </c>
    </row>
    <row r="152" spans="1:9" s="1156" customFormat="1" ht="16.5" customHeight="1" x14ac:dyDescent="0.3">
      <c r="A152" s="1148">
        <v>145</v>
      </c>
      <c r="B152" s="1170" t="s">
        <v>3380</v>
      </c>
      <c r="C152" s="1291">
        <v>5</v>
      </c>
      <c r="D152" s="1289" t="s">
        <v>3254</v>
      </c>
      <c r="E152" s="1292">
        <v>50000</v>
      </c>
      <c r="F152" s="1358">
        <f t="shared" si="2"/>
        <v>250000</v>
      </c>
      <c r="G152" s="1314"/>
      <c r="H152" s="1267">
        <v>1</v>
      </c>
      <c r="I152" s="1245" t="s">
        <v>3350</v>
      </c>
    </row>
    <row r="153" spans="1:9" s="1156" customFormat="1" ht="16.5" customHeight="1" x14ac:dyDescent="0.3">
      <c r="A153" s="1148">
        <v>146</v>
      </c>
      <c r="B153" s="1170" t="s">
        <v>3381</v>
      </c>
      <c r="C153" s="1291">
        <v>5</v>
      </c>
      <c r="D153" s="1289" t="s">
        <v>3387</v>
      </c>
      <c r="E153" s="1292">
        <v>25000</v>
      </c>
      <c r="F153" s="1358">
        <f t="shared" si="2"/>
        <v>125000</v>
      </c>
      <c r="G153" s="1314"/>
      <c r="H153" s="1267">
        <v>1</v>
      </c>
      <c r="I153" s="1245" t="s">
        <v>3350</v>
      </c>
    </row>
    <row r="154" spans="1:9" s="1156" customFormat="1" ht="16.5" customHeight="1" x14ac:dyDescent="0.3">
      <c r="A154" s="1159">
        <v>147</v>
      </c>
      <c r="B154" s="1170" t="s">
        <v>3382</v>
      </c>
      <c r="C154" s="1291">
        <v>6</v>
      </c>
      <c r="D154" s="1289" t="s">
        <v>3387</v>
      </c>
      <c r="E154" s="1292">
        <v>30000</v>
      </c>
      <c r="F154" s="1358">
        <f t="shared" si="2"/>
        <v>180000</v>
      </c>
      <c r="G154" s="1314"/>
      <c r="H154" s="1267">
        <v>1</v>
      </c>
      <c r="I154" s="1245" t="s">
        <v>3350</v>
      </c>
    </row>
    <row r="155" spans="1:9" ht="16.5" customHeight="1" x14ac:dyDescent="0.3">
      <c r="A155" s="1148">
        <v>148</v>
      </c>
      <c r="B155" s="1170" t="s">
        <v>3383</v>
      </c>
      <c r="C155" s="1291">
        <v>1</v>
      </c>
      <c r="D155" s="1289" t="s">
        <v>3366</v>
      </c>
      <c r="E155" s="1292">
        <v>20000</v>
      </c>
      <c r="F155" s="1363">
        <f t="shared" si="2"/>
        <v>20000</v>
      </c>
      <c r="G155" s="1314"/>
      <c r="H155" s="1267">
        <v>1</v>
      </c>
      <c r="I155" s="1245" t="s">
        <v>3350</v>
      </c>
    </row>
    <row r="156" spans="1:9" ht="16.5" customHeight="1" x14ac:dyDescent="0.3">
      <c r="A156" s="987">
        <v>149</v>
      </c>
      <c r="B156" s="938" t="s">
        <v>3386</v>
      </c>
      <c r="C156" s="961">
        <v>0</v>
      </c>
      <c r="D156" s="1011" t="s">
        <v>3387</v>
      </c>
      <c r="E156" s="961">
        <v>20750</v>
      </c>
      <c r="F156" s="1364">
        <f t="shared" si="2"/>
        <v>0</v>
      </c>
      <c r="G156" s="930"/>
      <c r="H156" s="796">
        <v>1</v>
      </c>
      <c r="I156" s="788" t="s">
        <v>3388</v>
      </c>
    </row>
    <row r="157" spans="1:9" ht="16.5" customHeight="1" x14ac:dyDescent="0.3">
      <c r="A157" s="1159">
        <v>150</v>
      </c>
      <c r="B157" s="1263" t="s">
        <v>3389</v>
      </c>
      <c r="C157" s="1247">
        <v>0</v>
      </c>
      <c r="D157" s="1248" t="s">
        <v>3247</v>
      </c>
      <c r="E157" s="1247">
        <v>38000</v>
      </c>
      <c r="F157" s="1365">
        <f t="shared" si="2"/>
        <v>0</v>
      </c>
      <c r="G157" s="1153"/>
      <c r="H157" s="1239">
        <v>1</v>
      </c>
      <c r="I157" s="1240" t="s">
        <v>3388</v>
      </c>
    </row>
    <row r="158" spans="1:9" ht="16.5" customHeight="1" x14ac:dyDescent="0.3">
      <c r="A158" s="1148">
        <v>151</v>
      </c>
      <c r="B158" s="1263" t="s">
        <v>3390</v>
      </c>
      <c r="C158" s="1247">
        <v>0</v>
      </c>
      <c r="D158" s="1248" t="s">
        <v>3247</v>
      </c>
      <c r="E158" s="1247">
        <v>42000</v>
      </c>
      <c r="F158" s="1365">
        <f t="shared" si="2"/>
        <v>0</v>
      </c>
      <c r="G158" s="1153"/>
      <c r="H158" s="1239">
        <v>1</v>
      </c>
      <c r="I158" s="1240" t="s">
        <v>3388</v>
      </c>
    </row>
    <row r="159" spans="1:9" ht="16.5" customHeight="1" x14ac:dyDescent="0.3">
      <c r="A159" s="987">
        <v>152</v>
      </c>
      <c r="B159" s="939" t="s">
        <v>3391</v>
      </c>
      <c r="C159" s="961">
        <v>0</v>
      </c>
      <c r="D159" s="1011" t="s">
        <v>3247</v>
      </c>
      <c r="E159" s="961">
        <v>43750</v>
      </c>
      <c r="F159" s="1364">
        <f t="shared" si="2"/>
        <v>0</v>
      </c>
      <c r="G159" s="930"/>
      <c r="H159" s="796">
        <v>1</v>
      </c>
      <c r="I159" s="788" t="s">
        <v>3388</v>
      </c>
    </row>
    <row r="160" spans="1:9" x14ac:dyDescent="0.3">
      <c r="A160" s="1148">
        <v>153</v>
      </c>
      <c r="B160" s="1263" t="s">
        <v>3392</v>
      </c>
      <c r="C160" s="1247">
        <v>0</v>
      </c>
      <c r="D160" s="1248" t="s">
        <v>3247</v>
      </c>
      <c r="E160" s="1247">
        <v>49000</v>
      </c>
      <c r="F160" s="1365">
        <f t="shared" si="2"/>
        <v>0</v>
      </c>
      <c r="G160" s="1153"/>
      <c r="H160" s="1239">
        <v>1</v>
      </c>
      <c r="I160" s="1240" t="s">
        <v>3388</v>
      </c>
    </row>
    <row r="161" spans="1:9" ht="16.5" customHeight="1" x14ac:dyDescent="0.3">
      <c r="A161" s="1252">
        <v>154</v>
      </c>
      <c r="B161" s="1253" t="s">
        <v>4302</v>
      </c>
      <c r="C161" s="1250">
        <v>0</v>
      </c>
      <c r="D161" s="1254" t="s">
        <v>3404</v>
      </c>
      <c r="E161" s="1250">
        <v>9500</v>
      </c>
      <c r="F161" s="1366">
        <f t="shared" si="2"/>
        <v>0</v>
      </c>
      <c r="G161" s="1255"/>
      <c r="H161" s="796">
        <v>1</v>
      </c>
      <c r="I161" s="1240" t="s">
        <v>3388</v>
      </c>
    </row>
    <row r="162" spans="1:9" ht="16.5" customHeight="1" x14ac:dyDescent="0.3">
      <c r="A162" s="1252">
        <v>155</v>
      </c>
      <c r="B162" s="1253" t="s">
        <v>4303</v>
      </c>
      <c r="C162" s="1250">
        <v>0</v>
      </c>
      <c r="D162" s="1254" t="s">
        <v>3254</v>
      </c>
      <c r="E162" s="1250">
        <v>7000</v>
      </c>
      <c r="F162" s="1366">
        <f t="shared" si="2"/>
        <v>0</v>
      </c>
      <c r="G162" s="1255"/>
      <c r="H162" s="796">
        <v>1</v>
      </c>
      <c r="I162" s="1240" t="s">
        <v>3388</v>
      </c>
    </row>
    <row r="163" spans="1:9" ht="16.5" customHeight="1" x14ac:dyDescent="0.3">
      <c r="A163" s="1252">
        <v>156</v>
      </c>
      <c r="B163" s="1253" t="s">
        <v>4304</v>
      </c>
      <c r="C163" s="1250">
        <v>0</v>
      </c>
      <c r="D163" s="1254" t="s">
        <v>3254</v>
      </c>
      <c r="E163" s="1250">
        <v>7000</v>
      </c>
      <c r="F163" s="1366">
        <f t="shared" si="2"/>
        <v>0</v>
      </c>
      <c r="G163" s="1255"/>
      <c r="H163" s="796">
        <v>1</v>
      </c>
      <c r="I163" s="1240" t="s">
        <v>3388</v>
      </c>
    </row>
    <row r="164" spans="1:9" ht="16.5" customHeight="1" x14ac:dyDescent="0.3">
      <c r="A164" s="1252">
        <v>157</v>
      </c>
      <c r="B164" s="1253" t="s">
        <v>4305</v>
      </c>
      <c r="C164" s="1250">
        <v>0</v>
      </c>
      <c r="D164" s="1254" t="s">
        <v>3254</v>
      </c>
      <c r="E164" s="1250">
        <v>19000</v>
      </c>
      <c r="F164" s="1366">
        <f t="shared" si="2"/>
        <v>0</v>
      </c>
      <c r="G164" s="1255"/>
      <c r="H164" s="796">
        <v>1</v>
      </c>
      <c r="I164" s="1240" t="s">
        <v>3388</v>
      </c>
    </row>
    <row r="165" spans="1:9" ht="16.5" customHeight="1" x14ac:dyDescent="0.3">
      <c r="A165" s="1252">
        <v>158</v>
      </c>
      <c r="B165" s="1253" t="s">
        <v>4306</v>
      </c>
      <c r="C165" s="1250">
        <v>0</v>
      </c>
      <c r="D165" s="1254" t="s">
        <v>3254</v>
      </c>
      <c r="E165" s="1250">
        <v>145000</v>
      </c>
      <c r="F165" s="1366">
        <f t="shared" si="2"/>
        <v>0</v>
      </c>
      <c r="G165" s="1255"/>
      <c r="H165" s="796">
        <v>1</v>
      </c>
      <c r="I165" s="1240" t="s">
        <v>3388</v>
      </c>
    </row>
    <row r="166" spans="1:9" ht="16.5" customHeight="1" x14ac:dyDescent="0.3">
      <c r="A166" s="1252">
        <v>159</v>
      </c>
      <c r="B166" s="1253" t="s">
        <v>4307</v>
      </c>
      <c r="C166" s="1250">
        <v>0</v>
      </c>
      <c r="D166" s="1254" t="s">
        <v>3254</v>
      </c>
      <c r="E166" s="1250">
        <v>43000</v>
      </c>
      <c r="F166" s="1366">
        <f t="shared" si="2"/>
        <v>0</v>
      </c>
      <c r="G166" s="1255"/>
      <c r="H166" s="796">
        <v>1</v>
      </c>
      <c r="I166" s="1240" t="s">
        <v>3388</v>
      </c>
    </row>
    <row r="167" spans="1:9" ht="16.5" customHeight="1" x14ac:dyDescent="0.3">
      <c r="A167" s="1252">
        <v>160</v>
      </c>
      <c r="B167" s="1253" t="s">
        <v>4308</v>
      </c>
      <c r="C167" s="1250">
        <v>0</v>
      </c>
      <c r="D167" s="1254" t="s">
        <v>4309</v>
      </c>
      <c r="E167" s="1250">
        <v>240000</v>
      </c>
      <c r="F167" s="1366">
        <f t="shared" si="2"/>
        <v>0</v>
      </c>
      <c r="G167" s="1255"/>
      <c r="H167" s="796">
        <v>1</v>
      </c>
      <c r="I167" s="1240" t="s">
        <v>3388</v>
      </c>
    </row>
    <row r="168" spans="1:9" ht="16.5" customHeight="1" x14ac:dyDescent="0.3">
      <c r="A168" s="1252">
        <v>161</v>
      </c>
      <c r="B168" s="1253" t="s">
        <v>4310</v>
      </c>
      <c r="C168" s="1250">
        <v>0</v>
      </c>
      <c r="D168" s="1254" t="s">
        <v>3247</v>
      </c>
      <c r="E168" s="1250">
        <v>36500</v>
      </c>
      <c r="F168" s="1366">
        <f t="shared" si="2"/>
        <v>0</v>
      </c>
      <c r="G168" s="1255"/>
      <c r="H168" s="796">
        <v>1</v>
      </c>
      <c r="I168" s="1240" t="s">
        <v>3388</v>
      </c>
    </row>
    <row r="169" spans="1:9" ht="16.5" customHeight="1" x14ac:dyDescent="0.3">
      <c r="A169" s="1252">
        <v>162</v>
      </c>
      <c r="B169" s="1253" t="s">
        <v>4311</v>
      </c>
      <c r="C169" s="1250">
        <v>0</v>
      </c>
      <c r="D169" s="1254" t="s">
        <v>3254</v>
      </c>
      <c r="E169" s="1250">
        <v>280000</v>
      </c>
      <c r="F169" s="1366">
        <f t="shared" si="2"/>
        <v>0</v>
      </c>
      <c r="G169" s="1255"/>
      <c r="H169" s="796">
        <v>1</v>
      </c>
      <c r="I169" s="1240" t="s">
        <v>3388</v>
      </c>
    </row>
    <row r="170" spans="1:9" ht="16.5" customHeight="1" x14ac:dyDescent="0.3">
      <c r="A170" s="1252">
        <v>163</v>
      </c>
      <c r="B170" s="1253" t="s">
        <v>4312</v>
      </c>
      <c r="C170" s="1250">
        <v>2</v>
      </c>
      <c r="D170" s="1254" t="s">
        <v>3835</v>
      </c>
      <c r="E170" s="1250">
        <v>17500</v>
      </c>
      <c r="F170" s="1366">
        <f t="shared" si="2"/>
        <v>35000</v>
      </c>
      <c r="G170" s="1255"/>
      <c r="H170" s="796">
        <v>1</v>
      </c>
      <c r="I170" s="1240" t="s">
        <v>3388</v>
      </c>
    </row>
    <row r="171" spans="1:9" ht="16.5" customHeight="1" x14ac:dyDescent="0.3">
      <c r="A171" s="1252">
        <v>164</v>
      </c>
      <c r="B171" s="1253" t="s">
        <v>4313</v>
      </c>
      <c r="C171" s="1250">
        <v>1</v>
      </c>
      <c r="D171" s="1254" t="s">
        <v>3835</v>
      </c>
      <c r="E171" s="1250">
        <v>12500</v>
      </c>
      <c r="F171" s="1366">
        <f t="shared" si="2"/>
        <v>12500</v>
      </c>
      <c r="G171" s="1255"/>
      <c r="H171" s="796">
        <v>1</v>
      </c>
      <c r="I171" s="1240" t="s">
        <v>3388</v>
      </c>
    </row>
    <row r="172" spans="1:9" ht="16.5" customHeight="1" x14ac:dyDescent="0.3">
      <c r="A172" s="1252">
        <v>165</v>
      </c>
      <c r="B172" s="1253" t="s">
        <v>4314</v>
      </c>
      <c r="C172" s="1250">
        <v>0</v>
      </c>
      <c r="D172" s="1254" t="s">
        <v>3835</v>
      </c>
      <c r="E172" s="1250">
        <v>15000</v>
      </c>
      <c r="F172" s="1366">
        <f t="shared" si="2"/>
        <v>0</v>
      </c>
      <c r="G172" s="1255"/>
      <c r="H172" s="796">
        <v>1</v>
      </c>
      <c r="I172" s="1240" t="s">
        <v>3388</v>
      </c>
    </row>
    <row r="173" spans="1:9" s="1156" customFormat="1" ht="16.5" customHeight="1" x14ac:dyDescent="0.3">
      <c r="A173" s="1159">
        <v>166</v>
      </c>
      <c r="B173" s="1263" t="s">
        <v>4321</v>
      </c>
      <c r="C173" s="1247">
        <v>2</v>
      </c>
      <c r="D173" s="1248" t="s">
        <v>3361</v>
      </c>
      <c r="E173" s="1247">
        <v>19000</v>
      </c>
      <c r="F173" s="1365">
        <f t="shared" si="2"/>
        <v>38000</v>
      </c>
      <c r="G173" s="1153"/>
      <c r="H173" s="1154">
        <v>1</v>
      </c>
      <c r="I173" s="1155" t="s">
        <v>3388</v>
      </c>
    </row>
    <row r="174" spans="1:9" ht="16.5" customHeight="1" x14ac:dyDescent="0.3">
      <c r="A174" s="1252">
        <v>167</v>
      </c>
      <c r="B174" s="1253" t="s">
        <v>4322</v>
      </c>
      <c r="C174" s="1250">
        <v>1</v>
      </c>
      <c r="D174" s="1254" t="s">
        <v>3409</v>
      </c>
      <c r="E174" s="1250">
        <v>24000</v>
      </c>
      <c r="F174" s="1367">
        <f t="shared" si="2"/>
        <v>24000</v>
      </c>
      <c r="G174" s="1255"/>
      <c r="H174" s="1241">
        <v>1</v>
      </c>
      <c r="I174" s="1242" t="s">
        <v>3388</v>
      </c>
    </row>
    <row r="175" spans="1:9" ht="16.5" customHeight="1" x14ac:dyDescent="0.3">
      <c r="A175" s="1252">
        <v>168</v>
      </c>
      <c r="B175" s="1253" t="s">
        <v>4323</v>
      </c>
      <c r="C175" s="1250">
        <v>0</v>
      </c>
      <c r="D175" s="1254" t="s">
        <v>3254</v>
      </c>
      <c r="E175" s="1250">
        <v>24500</v>
      </c>
      <c r="F175" s="1367">
        <f t="shared" si="2"/>
        <v>0</v>
      </c>
      <c r="G175" s="1255"/>
      <c r="H175" s="1241">
        <v>1</v>
      </c>
      <c r="I175" s="1242" t="s">
        <v>3388</v>
      </c>
    </row>
    <row r="176" spans="1:9" ht="16.5" customHeight="1" x14ac:dyDescent="0.3">
      <c r="A176" s="1252">
        <v>169</v>
      </c>
      <c r="B176" s="1253" t="s">
        <v>4324</v>
      </c>
      <c r="C176" s="1250">
        <v>0</v>
      </c>
      <c r="D176" s="1254" t="s">
        <v>3247</v>
      </c>
      <c r="E176" s="1250">
        <v>14000</v>
      </c>
      <c r="F176" s="1367">
        <f t="shared" si="2"/>
        <v>0</v>
      </c>
      <c r="G176" s="1255"/>
      <c r="H176" s="1241">
        <v>1</v>
      </c>
      <c r="I176" s="1242" t="s">
        <v>3388</v>
      </c>
    </row>
    <row r="177" spans="1:9" ht="16.5" customHeight="1" x14ac:dyDescent="0.3">
      <c r="A177" s="1252">
        <v>170</v>
      </c>
      <c r="B177" s="1253" t="s">
        <v>4325</v>
      </c>
      <c r="C177" s="1250">
        <v>0</v>
      </c>
      <c r="D177" s="1254" t="s">
        <v>3247</v>
      </c>
      <c r="E177" s="1250">
        <v>175000</v>
      </c>
      <c r="F177" s="1367">
        <f t="shared" si="2"/>
        <v>0</v>
      </c>
      <c r="G177" s="1255"/>
      <c r="H177" s="1241">
        <v>1</v>
      </c>
      <c r="I177" s="1242" t="s">
        <v>3388</v>
      </c>
    </row>
    <row r="178" spans="1:9" ht="16.5" customHeight="1" x14ac:dyDescent="0.3">
      <c r="A178" s="1185">
        <v>171</v>
      </c>
      <c r="B178" s="1243" t="s">
        <v>3394</v>
      </c>
      <c r="C178" s="960">
        <v>0</v>
      </c>
      <c r="D178" s="1244" t="s">
        <v>3395</v>
      </c>
      <c r="E178" s="960">
        <v>44400</v>
      </c>
      <c r="F178" s="1364">
        <f t="shared" si="2"/>
        <v>0</v>
      </c>
      <c r="G178" s="930"/>
      <c r="H178" s="796">
        <v>1</v>
      </c>
      <c r="I178" s="788" t="s">
        <v>3388</v>
      </c>
    </row>
    <row r="179" spans="1:9" s="1156" customFormat="1" ht="16.5" customHeight="1" x14ac:dyDescent="0.3">
      <c r="A179" s="1148">
        <v>172</v>
      </c>
      <c r="B179" s="1263" t="s">
        <v>3396</v>
      </c>
      <c r="C179" s="1247">
        <v>2</v>
      </c>
      <c r="D179" s="1248" t="s">
        <v>3395</v>
      </c>
      <c r="E179" s="1247">
        <v>50000</v>
      </c>
      <c r="F179" s="1365">
        <f t="shared" si="2"/>
        <v>100000</v>
      </c>
      <c r="G179" s="1153"/>
      <c r="H179" s="1154">
        <v>1</v>
      </c>
      <c r="I179" s="1155" t="s">
        <v>3388</v>
      </c>
    </row>
    <row r="180" spans="1:9" ht="16.5" customHeight="1" x14ac:dyDescent="0.3">
      <c r="A180" s="987">
        <v>173</v>
      </c>
      <c r="B180" s="939" t="s">
        <v>3397</v>
      </c>
      <c r="C180" s="961">
        <v>0</v>
      </c>
      <c r="D180" s="1011" t="s">
        <v>3395</v>
      </c>
      <c r="E180" s="961">
        <v>46100</v>
      </c>
      <c r="F180" s="1364">
        <f t="shared" si="2"/>
        <v>0</v>
      </c>
      <c r="G180" s="930"/>
      <c r="H180" s="796">
        <v>1</v>
      </c>
      <c r="I180" s="788" t="s">
        <v>3388</v>
      </c>
    </row>
    <row r="181" spans="1:9" s="1156" customFormat="1" ht="16.5" customHeight="1" x14ac:dyDescent="0.3">
      <c r="A181" s="1159">
        <v>174</v>
      </c>
      <c r="B181" s="1263" t="s">
        <v>3398</v>
      </c>
      <c r="C181" s="1247">
        <v>1</v>
      </c>
      <c r="D181" s="1248" t="s">
        <v>3395</v>
      </c>
      <c r="E181" s="1247">
        <v>52000</v>
      </c>
      <c r="F181" s="1365">
        <f t="shared" si="2"/>
        <v>52000</v>
      </c>
      <c r="G181" s="1153"/>
      <c r="H181" s="1154">
        <v>1</v>
      </c>
      <c r="I181" s="1155" t="s">
        <v>3388</v>
      </c>
    </row>
    <row r="182" spans="1:9" ht="16.5" customHeight="1" x14ac:dyDescent="0.3">
      <c r="A182" s="1253">
        <v>175</v>
      </c>
      <c r="B182" s="1253" t="s">
        <v>4326</v>
      </c>
      <c r="C182" s="1250">
        <v>0</v>
      </c>
      <c r="D182" s="1254" t="s">
        <v>3409</v>
      </c>
      <c r="E182" s="1250">
        <v>125000</v>
      </c>
      <c r="F182" s="1366">
        <f t="shared" si="2"/>
        <v>0</v>
      </c>
      <c r="G182" s="1250"/>
      <c r="H182" s="1242">
        <v>1</v>
      </c>
      <c r="I182" s="1242" t="s">
        <v>3388</v>
      </c>
    </row>
    <row r="183" spans="1:9" ht="16.5" customHeight="1" x14ac:dyDescent="0.3">
      <c r="A183" s="1256">
        <v>176</v>
      </c>
      <c r="B183" s="1257" t="s">
        <v>4327</v>
      </c>
      <c r="C183" s="1258">
        <v>0</v>
      </c>
      <c r="D183" s="1259" t="s">
        <v>3259</v>
      </c>
      <c r="E183" s="1260">
        <v>35000</v>
      </c>
      <c r="F183" s="1368">
        <f t="shared" si="2"/>
        <v>0</v>
      </c>
      <c r="G183" s="1255"/>
      <c r="H183" s="1239">
        <v>1</v>
      </c>
      <c r="I183" s="1239" t="s">
        <v>3388</v>
      </c>
    </row>
    <row r="184" spans="1:9" ht="16.5" customHeight="1" x14ac:dyDescent="0.3">
      <c r="A184" s="1256">
        <v>177</v>
      </c>
      <c r="B184" s="1259" t="s">
        <v>4328</v>
      </c>
      <c r="C184" s="1258">
        <v>0</v>
      </c>
      <c r="D184" s="1259" t="s">
        <v>3254</v>
      </c>
      <c r="E184" s="1260">
        <v>39000</v>
      </c>
      <c r="F184" s="1368">
        <f t="shared" si="2"/>
        <v>0</v>
      </c>
      <c r="G184" s="1255"/>
      <c r="H184" s="1239">
        <v>1</v>
      </c>
      <c r="I184" s="1239" t="s">
        <v>3388</v>
      </c>
    </row>
    <row r="185" spans="1:9" ht="16.5" customHeight="1" x14ac:dyDescent="0.3">
      <c r="A185" s="1256">
        <v>178</v>
      </c>
      <c r="B185" s="1259" t="s">
        <v>4329</v>
      </c>
      <c r="C185" s="1258">
        <v>3</v>
      </c>
      <c r="D185" s="1259" t="s">
        <v>3254</v>
      </c>
      <c r="E185" s="1260">
        <v>15500</v>
      </c>
      <c r="F185" s="1368">
        <f t="shared" si="2"/>
        <v>46500</v>
      </c>
      <c r="G185" s="1255"/>
      <c r="H185" s="1239">
        <v>1</v>
      </c>
      <c r="I185" s="1239" t="s">
        <v>3388</v>
      </c>
    </row>
    <row r="186" spans="1:9" ht="16.5" customHeight="1" x14ac:dyDescent="0.3">
      <c r="A186" s="1256">
        <v>179</v>
      </c>
      <c r="B186" s="1259" t="s">
        <v>4330</v>
      </c>
      <c r="C186" s="1258">
        <v>8</v>
      </c>
      <c r="D186" s="1259" t="s">
        <v>3247</v>
      </c>
      <c r="E186" s="1260">
        <v>24500</v>
      </c>
      <c r="F186" s="1368">
        <f t="shared" si="2"/>
        <v>196000</v>
      </c>
      <c r="G186" s="1255"/>
      <c r="H186" s="1239">
        <v>1</v>
      </c>
      <c r="I186" s="1239" t="s">
        <v>3388</v>
      </c>
    </row>
    <row r="187" spans="1:9" ht="16.5" customHeight="1" x14ac:dyDescent="0.3">
      <c r="A187" s="1256">
        <v>180</v>
      </c>
      <c r="B187" s="1259" t="s">
        <v>4331</v>
      </c>
      <c r="C187" s="1258">
        <v>1</v>
      </c>
      <c r="D187" s="1259" t="s">
        <v>3254</v>
      </c>
      <c r="E187" s="1260">
        <v>10000</v>
      </c>
      <c r="F187" s="1368">
        <f t="shared" si="2"/>
        <v>10000</v>
      </c>
      <c r="G187" s="1261"/>
      <c r="H187" s="1239">
        <v>1</v>
      </c>
      <c r="I187" s="1239" t="s">
        <v>3388</v>
      </c>
    </row>
    <row r="188" spans="1:9" ht="16.5" customHeight="1" x14ac:dyDescent="0.3">
      <c r="A188" s="1256">
        <v>181</v>
      </c>
      <c r="B188" s="1259" t="s">
        <v>4332</v>
      </c>
      <c r="C188" s="1258">
        <v>2</v>
      </c>
      <c r="D188" s="1259" t="s">
        <v>3254</v>
      </c>
      <c r="E188" s="1260">
        <v>4000</v>
      </c>
      <c r="F188" s="1368">
        <f t="shared" si="2"/>
        <v>8000</v>
      </c>
      <c r="G188" s="1255"/>
      <c r="H188" s="1239">
        <v>1</v>
      </c>
      <c r="I188" s="1239" t="s">
        <v>3388</v>
      </c>
    </row>
    <row r="189" spans="1:9" ht="16.5" customHeight="1" x14ac:dyDescent="0.3">
      <c r="A189" s="987">
        <v>182</v>
      </c>
      <c r="B189" s="939" t="s">
        <v>3401</v>
      </c>
      <c r="C189" s="961">
        <v>0</v>
      </c>
      <c r="D189" s="1012" t="s">
        <v>3254</v>
      </c>
      <c r="E189" s="961">
        <v>2550000</v>
      </c>
      <c r="F189" s="1364">
        <f t="shared" si="2"/>
        <v>0</v>
      </c>
      <c r="G189" s="930"/>
      <c r="H189" s="796">
        <v>1</v>
      </c>
      <c r="I189" s="788" t="s">
        <v>3388</v>
      </c>
    </row>
    <row r="190" spans="1:9" ht="16.5" customHeight="1" x14ac:dyDescent="0.3">
      <c r="A190" s="1256">
        <v>183</v>
      </c>
      <c r="B190" s="1264" t="s">
        <v>4333</v>
      </c>
      <c r="C190" s="1250">
        <v>0</v>
      </c>
      <c r="D190" s="1259" t="s">
        <v>4309</v>
      </c>
      <c r="E190" s="1260">
        <v>150000</v>
      </c>
      <c r="F190" s="1368">
        <f t="shared" si="2"/>
        <v>0</v>
      </c>
      <c r="G190" s="1255"/>
      <c r="H190" s="1241">
        <v>1</v>
      </c>
      <c r="I190" s="1241" t="s">
        <v>3388</v>
      </c>
    </row>
    <row r="191" spans="1:9" s="1156" customFormat="1" ht="16.5" customHeight="1" x14ac:dyDescent="0.3">
      <c r="A191" s="1148">
        <v>184</v>
      </c>
      <c r="B191" s="1263" t="s">
        <v>4334</v>
      </c>
      <c r="C191" s="1247">
        <v>25</v>
      </c>
      <c r="D191" s="1248" t="s">
        <v>3254</v>
      </c>
      <c r="E191" s="1247">
        <v>2900</v>
      </c>
      <c r="F191" s="1365">
        <f t="shared" si="2"/>
        <v>72500</v>
      </c>
      <c r="G191" s="1153"/>
      <c r="H191" s="1154">
        <v>1</v>
      </c>
      <c r="I191" s="1154" t="s">
        <v>3388</v>
      </c>
    </row>
    <row r="192" spans="1:9" ht="16.5" customHeight="1" x14ac:dyDescent="0.3">
      <c r="A192" s="1253">
        <v>185</v>
      </c>
      <c r="B192" s="1253" t="s">
        <v>4335</v>
      </c>
      <c r="C192" s="1250">
        <v>10</v>
      </c>
      <c r="D192" s="1254" t="s">
        <v>3254</v>
      </c>
      <c r="E192" s="1250">
        <v>2900</v>
      </c>
      <c r="F192" s="1367">
        <f t="shared" si="2"/>
        <v>29000</v>
      </c>
      <c r="G192" s="1253"/>
      <c r="H192" s="1241">
        <v>1</v>
      </c>
      <c r="I192" s="1241" t="s">
        <v>3388</v>
      </c>
    </row>
    <row r="193" spans="1:9" ht="16.5" customHeight="1" x14ac:dyDescent="0.3">
      <c r="A193" s="1253">
        <v>186</v>
      </c>
      <c r="B193" s="1253" t="s">
        <v>4336</v>
      </c>
      <c r="C193" s="1250">
        <v>1</v>
      </c>
      <c r="D193" s="1254" t="s">
        <v>3407</v>
      </c>
      <c r="E193" s="1250">
        <v>4800</v>
      </c>
      <c r="F193" s="1367">
        <f t="shared" si="2"/>
        <v>4800</v>
      </c>
      <c r="G193" s="1253"/>
      <c r="H193" s="1241">
        <v>1</v>
      </c>
      <c r="I193" s="1241" t="s">
        <v>3388</v>
      </c>
    </row>
    <row r="194" spans="1:9" ht="16.5" customHeight="1" x14ac:dyDescent="0.3">
      <c r="A194" s="1253">
        <v>187</v>
      </c>
      <c r="B194" s="1253" t="s">
        <v>4337</v>
      </c>
      <c r="C194" s="1250">
        <v>1</v>
      </c>
      <c r="D194" s="1254" t="s">
        <v>3254</v>
      </c>
      <c r="E194" s="1250">
        <v>95000</v>
      </c>
      <c r="F194" s="1367">
        <f t="shared" si="2"/>
        <v>95000</v>
      </c>
      <c r="G194" s="1253"/>
      <c r="H194" s="1241">
        <v>1</v>
      </c>
      <c r="I194" s="1241" t="s">
        <v>3388</v>
      </c>
    </row>
    <row r="195" spans="1:9" ht="16.5" customHeight="1" x14ac:dyDescent="0.3">
      <c r="A195" s="1253">
        <v>188</v>
      </c>
      <c r="B195" s="1253" t="s">
        <v>4338</v>
      </c>
      <c r="C195" s="1250">
        <v>2</v>
      </c>
      <c r="D195" s="1254" t="s">
        <v>3254</v>
      </c>
      <c r="E195" s="1250">
        <v>10000</v>
      </c>
      <c r="F195" s="1367">
        <f t="shared" si="2"/>
        <v>20000</v>
      </c>
      <c r="G195" s="1253"/>
      <c r="H195" s="1241">
        <v>1</v>
      </c>
      <c r="I195" s="1241" t="s">
        <v>3388</v>
      </c>
    </row>
    <row r="196" spans="1:9" ht="16.5" customHeight="1" x14ac:dyDescent="0.3">
      <c r="A196" s="1253">
        <v>189</v>
      </c>
      <c r="B196" s="1253" t="s">
        <v>4339</v>
      </c>
      <c r="C196" s="1250">
        <v>0</v>
      </c>
      <c r="D196" s="1254" t="s">
        <v>3254</v>
      </c>
      <c r="E196" s="1250">
        <v>120000</v>
      </c>
      <c r="F196" s="1367">
        <f t="shared" si="2"/>
        <v>0</v>
      </c>
      <c r="G196" s="1253"/>
      <c r="H196" s="1241">
        <v>1</v>
      </c>
      <c r="I196" s="1241" t="s">
        <v>3388</v>
      </c>
    </row>
    <row r="197" spans="1:9" ht="16.5" customHeight="1" x14ac:dyDescent="0.3">
      <c r="A197" s="1253">
        <v>190</v>
      </c>
      <c r="B197" s="1253" t="s">
        <v>4340</v>
      </c>
      <c r="C197" s="1250">
        <v>1</v>
      </c>
      <c r="D197" s="1254" t="s">
        <v>3247</v>
      </c>
      <c r="E197" s="1250">
        <v>55000</v>
      </c>
      <c r="F197" s="1367">
        <f t="shared" si="2"/>
        <v>55000</v>
      </c>
      <c r="G197" s="1253"/>
      <c r="H197" s="1241">
        <v>1</v>
      </c>
      <c r="I197" s="1241" t="s">
        <v>3388</v>
      </c>
    </row>
    <row r="198" spans="1:9" ht="16.5" customHeight="1" x14ac:dyDescent="0.3">
      <c r="A198" s="1253">
        <v>191</v>
      </c>
      <c r="B198" s="1253" t="s">
        <v>4341</v>
      </c>
      <c r="C198" s="1250">
        <v>2</v>
      </c>
      <c r="D198" s="1254" t="s">
        <v>3254</v>
      </c>
      <c r="E198" s="1250">
        <v>15000</v>
      </c>
      <c r="F198" s="1367">
        <f t="shared" si="2"/>
        <v>30000</v>
      </c>
      <c r="G198" s="1253"/>
      <c r="H198" s="1241">
        <v>1</v>
      </c>
      <c r="I198" s="1241" t="s">
        <v>3388</v>
      </c>
    </row>
    <row r="199" spans="1:9" ht="16.5" customHeight="1" x14ac:dyDescent="0.3">
      <c r="A199" s="1253">
        <v>192</v>
      </c>
      <c r="B199" s="1253" t="s">
        <v>4342</v>
      </c>
      <c r="C199" s="1250">
        <v>0</v>
      </c>
      <c r="D199" s="1254" t="s">
        <v>3409</v>
      </c>
      <c r="E199" s="1250">
        <v>48000</v>
      </c>
      <c r="F199" s="1367">
        <f t="shared" si="2"/>
        <v>0</v>
      </c>
      <c r="G199" s="1253"/>
      <c r="H199" s="1241">
        <v>1</v>
      </c>
      <c r="I199" s="1241" t="s">
        <v>3388</v>
      </c>
    </row>
    <row r="200" spans="1:9" ht="16.5" customHeight="1" x14ac:dyDescent="0.3">
      <c r="A200" s="987">
        <v>193</v>
      </c>
      <c r="B200" s="940" t="s">
        <v>3402</v>
      </c>
      <c r="C200" s="961">
        <v>0</v>
      </c>
      <c r="D200" s="1013" t="s">
        <v>3403</v>
      </c>
      <c r="E200" s="961">
        <v>3700</v>
      </c>
      <c r="F200" s="1364">
        <f t="shared" si="2"/>
        <v>0</v>
      </c>
      <c r="G200" s="930"/>
      <c r="H200" s="796">
        <v>1</v>
      </c>
      <c r="I200" s="788" t="s">
        <v>3388</v>
      </c>
    </row>
    <row r="201" spans="1:9" s="1198" customFormat="1" ht="16.5" customHeight="1" x14ac:dyDescent="0.3">
      <c r="A201" s="1252">
        <v>194</v>
      </c>
      <c r="B201" s="1253" t="s">
        <v>4311</v>
      </c>
      <c r="C201" s="1250">
        <v>0</v>
      </c>
      <c r="D201" s="1254" t="s">
        <v>3254</v>
      </c>
      <c r="E201" s="1250">
        <v>280000</v>
      </c>
      <c r="F201" s="1366">
        <f t="shared" ref="F201:F264" si="3">C201*E201</f>
        <v>0</v>
      </c>
      <c r="G201" s="1255"/>
      <c r="H201" s="796">
        <v>1</v>
      </c>
      <c r="I201" s="1240" t="s">
        <v>3388</v>
      </c>
    </row>
    <row r="202" spans="1:9" s="1198" customFormat="1" ht="16.5" customHeight="1" x14ac:dyDescent="0.3">
      <c r="A202" s="1252">
        <v>195</v>
      </c>
      <c r="B202" s="1253" t="s">
        <v>4312</v>
      </c>
      <c r="C202" s="1250">
        <v>2</v>
      </c>
      <c r="D202" s="1254" t="s">
        <v>3835</v>
      </c>
      <c r="E202" s="1250">
        <v>17500</v>
      </c>
      <c r="F202" s="1366">
        <f t="shared" si="3"/>
        <v>35000</v>
      </c>
      <c r="G202" s="1255"/>
      <c r="H202" s="796">
        <v>1</v>
      </c>
      <c r="I202" s="1240" t="s">
        <v>3388</v>
      </c>
    </row>
    <row r="203" spans="1:9" s="1198" customFormat="1" ht="16.5" customHeight="1" x14ac:dyDescent="0.3">
      <c r="A203" s="1252">
        <v>196</v>
      </c>
      <c r="B203" s="1253" t="s">
        <v>4313</v>
      </c>
      <c r="C203" s="1250">
        <v>1</v>
      </c>
      <c r="D203" s="1254" t="s">
        <v>3835</v>
      </c>
      <c r="E203" s="1250">
        <v>12500</v>
      </c>
      <c r="F203" s="1366">
        <f t="shared" si="3"/>
        <v>12500</v>
      </c>
      <c r="G203" s="1255"/>
      <c r="H203" s="796">
        <v>1</v>
      </c>
      <c r="I203" s="1240" t="s">
        <v>3388</v>
      </c>
    </row>
    <row r="204" spans="1:9" ht="16.5" customHeight="1" x14ac:dyDescent="0.3">
      <c r="A204" s="1252">
        <v>197</v>
      </c>
      <c r="B204" s="1253" t="s">
        <v>4314</v>
      </c>
      <c r="C204" s="1250">
        <v>0</v>
      </c>
      <c r="D204" s="1254" t="s">
        <v>3835</v>
      </c>
      <c r="E204" s="1250">
        <v>15000</v>
      </c>
      <c r="F204" s="1366">
        <f t="shared" si="3"/>
        <v>0</v>
      </c>
      <c r="G204" s="1255"/>
      <c r="H204" s="796">
        <v>1</v>
      </c>
      <c r="I204" s="1240" t="s">
        <v>3388</v>
      </c>
    </row>
    <row r="205" spans="1:9" s="1156" customFormat="1" ht="16.5" customHeight="1" x14ac:dyDescent="0.3">
      <c r="A205" s="1159">
        <v>198</v>
      </c>
      <c r="B205" s="1263" t="s">
        <v>4321</v>
      </c>
      <c r="C205" s="1247">
        <v>2</v>
      </c>
      <c r="D205" s="1248" t="s">
        <v>3361</v>
      </c>
      <c r="E205" s="1247">
        <v>19000</v>
      </c>
      <c r="F205" s="1365">
        <f t="shared" si="3"/>
        <v>38000</v>
      </c>
      <c r="G205" s="1153"/>
      <c r="H205" s="1154">
        <v>1</v>
      </c>
      <c r="I205" s="1155" t="s">
        <v>3388</v>
      </c>
    </row>
    <row r="206" spans="1:9" ht="16.5" customHeight="1" x14ac:dyDescent="0.3">
      <c r="A206" s="1252">
        <v>199</v>
      </c>
      <c r="B206" s="1253" t="s">
        <v>4322</v>
      </c>
      <c r="C206" s="1250">
        <v>1</v>
      </c>
      <c r="D206" s="1254" t="s">
        <v>3409</v>
      </c>
      <c r="E206" s="1250">
        <v>24000</v>
      </c>
      <c r="F206" s="1367">
        <f t="shared" si="3"/>
        <v>24000</v>
      </c>
      <c r="G206" s="1255"/>
      <c r="H206" s="1241">
        <v>1</v>
      </c>
      <c r="I206" s="1242" t="s">
        <v>3388</v>
      </c>
    </row>
    <row r="207" spans="1:9" ht="16.5" customHeight="1" x14ac:dyDescent="0.3">
      <c r="A207" s="1252">
        <v>200</v>
      </c>
      <c r="B207" s="1253" t="s">
        <v>4323</v>
      </c>
      <c r="C207" s="1250">
        <v>0</v>
      </c>
      <c r="D207" s="1254" t="s">
        <v>3254</v>
      </c>
      <c r="E207" s="1250">
        <v>24500</v>
      </c>
      <c r="F207" s="1367">
        <f t="shared" si="3"/>
        <v>0</v>
      </c>
      <c r="G207" s="1255"/>
      <c r="H207" s="1241">
        <v>1</v>
      </c>
      <c r="I207" s="1242" t="s">
        <v>3388</v>
      </c>
    </row>
    <row r="208" spans="1:9" ht="16.5" customHeight="1" x14ac:dyDescent="0.3">
      <c r="A208" s="1252">
        <v>201</v>
      </c>
      <c r="B208" s="1253" t="s">
        <v>4324</v>
      </c>
      <c r="C208" s="1250">
        <v>0</v>
      </c>
      <c r="D208" s="1254" t="s">
        <v>3247</v>
      </c>
      <c r="E208" s="1250">
        <v>14000</v>
      </c>
      <c r="F208" s="1367">
        <f t="shared" si="3"/>
        <v>0</v>
      </c>
      <c r="G208" s="1255"/>
      <c r="H208" s="1241">
        <v>1</v>
      </c>
      <c r="I208" s="1242" t="s">
        <v>3388</v>
      </c>
    </row>
    <row r="209" spans="1:9" ht="16.5" customHeight="1" x14ac:dyDescent="0.3">
      <c r="A209" s="1252">
        <v>202</v>
      </c>
      <c r="B209" s="1253" t="s">
        <v>4325</v>
      </c>
      <c r="C209" s="1250">
        <v>0</v>
      </c>
      <c r="D209" s="1254" t="s">
        <v>3247</v>
      </c>
      <c r="E209" s="1250">
        <v>175000</v>
      </c>
      <c r="F209" s="1367">
        <f t="shared" si="3"/>
        <v>0</v>
      </c>
      <c r="G209" s="1255"/>
      <c r="H209" s="1241">
        <v>1</v>
      </c>
      <c r="I209" s="1242" t="s">
        <v>3388</v>
      </c>
    </row>
    <row r="210" spans="1:9" ht="16.5" customHeight="1" x14ac:dyDescent="0.3">
      <c r="A210" s="1185">
        <v>203</v>
      </c>
      <c r="B210" s="1243" t="s">
        <v>3394</v>
      </c>
      <c r="C210" s="960">
        <v>0</v>
      </c>
      <c r="D210" s="1244" t="s">
        <v>3395</v>
      </c>
      <c r="E210" s="960">
        <v>44400</v>
      </c>
      <c r="F210" s="1364">
        <f t="shared" si="3"/>
        <v>0</v>
      </c>
      <c r="G210" s="930"/>
      <c r="H210" s="796">
        <v>1</v>
      </c>
      <c r="I210" s="788" t="s">
        <v>3388</v>
      </c>
    </row>
    <row r="211" spans="1:9" s="1156" customFormat="1" ht="16.5" customHeight="1" x14ac:dyDescent="0.3">
      <c r="A211" s="1148">
        <v>204</v>
      </c>
      <c r="B211" s="1263" t="s">
        <v>3396</v>
      </c>
      <c r="C211" s="1247">
        <v>2</v>
      </c>
      <c r="D211" s="1248" t="s">
        <v>3395</v>
      </c>
      <c r="E211" s="1247">
        <v>50000</v>
      </c>
      <c r="F211" s="1365">
        <f t="shared" si="3"/>
        <v>100000</v>
      </c>
      <c r="G211" s="1153"/>
      <c r="H211" s="1154">
        <v>1</v>
      </c>
      <c r="I211" s="1155" t="s">
        <v>3388</v>
      </c>
    </row>
    <row r="212" spans="1:9" ht="16.5" customHeight="1" x14ac:dyDescent="0.3">
      <c r="A212" s="987">
        <v>205</v>
      </c>
      <c r="B212" s="939" t="s">
        <v>3397</v>
      </c>
      <c r="C212" s="961">
        <v>0</v>
      </c>
      <c r="D212" s="1011" t="s">
        <v>3395</v>
      </c>
      <c r="E212" s="961">
        <v>46100</v>
      </c>
      <c r="F212" s="1364">
        <f t="shared" si="3"/>
        <v>0</v>
      </c>
      <c r="G212" s="930"/>
      <c r="H212" s="796">
        <v>1</v>
      </c>
      <c r="I212" s="788" t="s">
        <v>3388</v>
      </c>
    </row>
    <row r="213" spans="1:9" s="1156" customFormat="1" ht="16.5" customHeight="1" x14ac:dyDescent="0.3">
      <c r="A213" s="1159">
        <v>206</v>
      </c>
      <c r="B213" s="1263" t="s">
        <v>3398</v>
      </c>
      <c r="C213" s="1247">
        <v>1</v>
      </c>
      <c r="D213" s="1248" t="s">
        <v>3395</v>
      </c>
      <c r="E213" s="1247">
        <v>52000</v>
      </c>
      <c r="F213" s="1365">
        <f t="shared" si="3"/>
        <v>52000</v>
      </c>
      <c r="G213" s="1153"/>
      <c r="H213" s="1154">
        <v>1</v>
      </c>
      <c r="I213" s="1155" t="s">
        <v>3388</v>
      </c>
    </row>
    <row r="214" spans="1:9" ht="16.5" customHeight="1" x14ac:dyDescent="0.3">
      <c r="A214" s="1253">
        <v>207</v>
      </c>
      <c r="B214" s="1253" t="s">
        <v>4326</v>
      </c>
      <c r="C214" s="1250">
        <v>0</v>
      </c>
      <c r="D214" s="1254" t="s">
        <v>3409</v>
      </c>
      <c r="E214" s="1250">
        <v>125000</v>
      </c>
      <c r="F214" s="1366">
        <f t="shared" si="3"/>
        <v>0</v>
      </c>
      <c r="G214" s="1250"/>
      <c r="H214" s="1242">
        <v>1</v>
      </c>
      <c r="I214" s="1242" t="s">
        <v>3388</v>
      </c>
    </row>
    <row r="215" spans="1:9" ht="16.5" customHeight="1" x14ac:dyDescent="0.3">
      <c r="A215" s="1256">
        <v>208</v>
      </c>
      <c r="B215" s="1257" t="s">
        <v>4327</v>
      </c>
      <c r="C215" s="1258">
        <v>0</v>
      </c>
      <c r="D215" s="1259" t="s">
        <v>3259</v>
      </c>
      <c r="E215" s="1260">
        <v>35000</v>
      </c>
      <c r="F215" s="1368">
        <f t="shared" si="3"/>
        <v>0</v>
      </c>
      <c r="G215" s="1255"/>
      <c r="H215" s="1239">
        <v>1</v>
      </c>
      <c r="I215" s="1239" t="s">
        <v>3388</v>
      </c>
    </row>
    <row r="216" spans="1:9" ht="16.5" customHeight="1" x14ac:dyDescent="0.3">
      <c r="A216" s="1256">
        <v>209</v>
      </c>
      <c r="B216" s="1259" t="s">
        <v>4328</v>
      </c>
      <c r="C216" s="1258">
        <v>0</v>
      </c>
      <c r="D216" s="1259" t="s">
        <v>3254</v>
      </c>
      <c r="E216" s="1260">
        <v>39000</v>
      </c>
      <c r="F216" s="1368">
        <f t="shared" si="3"/>
        <v>0</v>
      </c>
      <c r="G216" s="1255"/>
      <c r="H216" s="1239">
        <v>1</v>
      </c>
      <c r="I216" s="1239" t="s">
        <v>3388</v>
      </c>
    </row>
    <row r="217" spans="1:9" ht="16.5" customHeight="1" x14ac:dyDescent="0.3">
      <c r="A217" s="1256">
        <v>210</v>
      </c>
      <c r="B217" s="1259" t="s">
        <v>4329</v>
      </c>
      <c r="C217" s="1258">
        <v>3</v>
      </c>
      <c r="D217" s="1259" t="s">
        <v>3254</v>
      </c>
      <c r="E217" s="1260">
        <v>15500</v>
      </c>
      <c r="F217" s="1368">
        <f t="shared" si="3"/>
        <v>46500</v>
      </c>
      <c r="G217" s="1255"/>
      <c r="H217" s="1239">
        <v>1</v>
      </c>
      <c r="I217" s="1239" t="s">
        <v>3388</v>
      </c>
    </row>
    <row r="218" spans="1:9" ht="16.5" customHeight="1" x14ac:dyDescent="0.3">
      <c r="A218" s="1256">
        <v>211</v>
      </c>
      <c r="B218" s="1259" t="s">
        <v>4330</v>
      </c>
      <c r="C218" s="1258">
        <v>8</v>
      </c>
      <c r="D218" s="1259" t="s">
        <v>3247</v>
      </c>
      <c r="E218" s="1260">
        <v>24500</v>
      </c>
      <c r="F218" s="1368">
        <f t="shared" si="3"/>
        <v>196000</v>
      </c>
      <c r="G218" s="1255"/>
      <c r="H218" s="1239">
        <v>1</v>
      </c>
      <c r="I218" s="1239" t="s">
        <v>3388</v>
      </c>
    </row>
    <row r="219" spans="1:9" ht="16.5" customHeight="1" x14ac:dyDescent="0.3">
      <c r="A219" s="1256">
        <v>212</v>
      </c>
      <c r="B219" s="1259" t="s">
        <v>4331</v>
      </c>
      <c r="C219" s="1258">
        <v>1</v>
      </c>
      <c r="D219" s="1259" t="s">
        <v>3254</v>
      </c>
      <c r="E219" s="1260">
        <v>10000</v>
      </c>
      <c r="F219" s="1368">
        <f t="shared" si="3"/>
        <v>10000</v>
      </c>
      <c r="G219" s="1261"/>
      <c r="H219" s="1239">
        <v>1</v>
      </c>
      <c r="I219" s="1239" t="s">
        <v>3388</v>
      </c>
    </row>
    <row r="220" spans="1:9" ht="16.5" customHeight="1" x14ac:dyDescent="0.3">
      <c r="A220" s="1256">
        <v>213</v>
      </c>
      <c r="B220" s="1259" t="s">
        <v>4332</v>
      </c>
      <c r="C220" s="1258">
        <v>2</v>
      </c>
      <c r="D220" s="1259" t="s">
        <v>3254</v>
      </c>
      <c r="E220" s="1260">
        <v>4000</v>
      </c>
      <c r="F220" s="1368">
        <f t="shared" si="3"/>
        <v>8000</v>
      </c>
      <c r="G220" s="1255"/>
      <c r="H220" s="1239">
        <v>1</v>
      </c>
      <c r="I220" s="1239" t="s">
        <v>3388</v>
      </c>
    </row>
    <row r="221" spans="1:9" ht="16.5" customHeight="1" x14ac:dyDescent="0.3">
      <c r="A221" s="987">
        <v>214</v>
      </c>
      <c r="B221" s="939" t="s">
        <v>3401</v>
      </c>
      <c r="C221" s="961">
        <v>0</v>
      </c>
      <c r="D221" s="1012" t="s">
        <v>3254</v>
      </c>
      <c r="E221" s="961">
        <v>2550000</v>
      </c>
      <c r="F221" s="1364">
        <f t="shared" si="3"/>
        <v>0</v>
      </c>
      <c r="G221" s="930"/>
      <c r="H221" s="796">
        <v>1</v>
      </c>
      <c r="I221" s="788" t="s">
        <v>3388</v>
      </c>
    </row>
    <row r="222" spans="1:9" s="1217" customFormat="1" ht="16.5" customHeight="1" x14ac:dyDescent="0.3">
      <c r="A222" s="1256">
        <v>215</v>
      </c>
      <c r="B222" s="1259" t="s">
        <v>4333</v>
      </c>
      <c r="C222" s="1250">
        <v>0</v>
      </c>
      <c r="D222" s="1259" t="s">
        <v>4309</v>
      </c>
      <c r="E222" s="1260">
        <v>150000</v>
      </c>
      <c r="F222" s="1368">
        <f t="shared" si="3"/>
        <v>0</v>
      </c>
      <c r="G222" s="1255"/>
      <c r="H222" s="1230">
        <v>1</v>
      </c>
      <c r="I222" s="1230" t="s">
        <v>3388</v>
      </c>
    </row>
    <row r="223" spans="1:9" s="1156" customFormat="1" ht="16.5" customHeight="1" x14ac:dyDescent="0.3">
      <c r="A223" s="1148">
        <v>216</v>
      </c>
      <c r="B223" s="1263" t="s">
        <v>4334</v>
      </c>
      <c r="C223" s="1247">
        <v>25</v>
      </c>
      <c r="D223" s="1248" t="s">
        <v>3254</v>
      </c>
      <c r="E223" s="1247">
        <v>2900</v>
      </c>
      <c r="F223" s="1365">
        <f t="shared" si="3"/>
        <v>72500</v>
      </c>
      <c r="G223" s="1153"/>
      <c r="H223" s="1154">
        <v>1</v>
      </c>
      <c r="I223" s="1154" t="s">
        <v>3388</v>
      </c>
    </row>
    <row r="224" spans="1:9" ht="16.5" customHeight="1" x14ac:dyDescent="0.3">
      <c r="A224" s="1253">
        <v>217</v>
      </c>
      <c r="B224" s="1253" t="s">
        <v>4335</v>
      </c>
      <c r="C224" s="1250">
        <v>10</v>
      </c>
      <c r="D224" s="1254" t="s">
        <v>3254</v>
      </c>
      <c r="E224" s="1250">
        <v>2900</v>
      </c>
      <c r="F224" s="1367">
        <f t="shared" si="3"/>
        <v>29000</v>
      </c>
      <c r="G224" s="1253"/>
      <c r="H224" s="1241">
        <v>1</v>
      </c>
      <c r="I224" s="1241" t="s">
        <v>3388</v>
      </c>
    </row>
    <row r="225" spans="1:9" ht="16.5" customHeight="1" x14ac:dyDescent="0.3">
      <c r="A225" s="1253">
        <v>218</v>
      </c>
      <c r="B225" s="1253" t="s">
        <v>4336</v>
      </c>
      <c r="C225" s="1250">
        <v>1</v>
      </c>
      <c r="D225" s="1254" t="s">
        <v>3407</v>
      </c>
      <c r="E225" s="1250">
        <v>4800</v>
      </c>
      <c r="F225" s="1367">
        <f t="shared" si="3"/>
        <v>4800</v>
      </c>
      <c r="G225" s="1253"/>
      <c r="H225" s="1241">
        <v>1</v>
      </c>
      <c r="I225" s="1241" t="s">
        <v>3388</v>
      </c>
    </row>
    <row r="226" spans="1:9" ht="16.5" customHeight="1" x14ac:dyDescent="0.3">
      <c r="A226" s="1253">
        <v>219</v>
      </c>
      <c r="B226" s="1253" t="s">
        <v>4337</v>
      </c>
      <c r="C226" s="1250">
        <v>1</v>
      </c>
      <c r="D226" s="1254" t="s">
        <v>3254</v>
      </c>
      <c r="E226" s="1250">
        <v>95000</v>
      </c>
      <c r="F226" s="1367">
        <f t="shared" si="3"/>
        <v>95000</v>
      </c>
      <c r="G226" s="1253"/>
      <c r="H226" s="1241">
        <v>1</v>
      </c>
      <c r="I226" s="1241" t="s">
        <v>3388</v>
      </c>
    </row>
    <row r="227" spans="1:9" ht="16.5" customHeight="1" x14ac:dyDescent="0.3">
      <c r="A227" s="1253">
        <v>220</v>
      </c>
      <c r="B227" s="1253" t="s">
        <v>4338</v>
      </c>
      <c r="C227" s="1250">
        <v>2</v>
      </c>
      <c r="D227" s="1254" t="s">
        <v>3254</v>
      </c>
      <c r="E227" s="1250">
        <v>10000</v>
      </c>
      <c r="F227" s="1367">
        <f t="shared" si="3"/>
        <v>20000</v>
      </c>
      <c r="G227" s="1253"/>
      <c r="H227" s="1241">
        <v>1</v>
      </c>
      <c r="I227" s="1241" t="s">
        <v>3388</v>
      </c>
    </row>
    <row r="228" spans="1:9" ht="16.5" customHeight="1" x14ac:dyDescent="0.3">
      <c r="A228" s="1253">
        <v>221</v>
      </c>
      <c r="B228" s="1253" t="s">
        <v>4339</v>
      </c>
      <c r="C228" s="1250">
        <v>0</v>
      </c>
      <c r="D228" s="1254" t="s">
        <v>3254</v>
      </c>
      <c r="E228" s="1250">
        <v>120000</v>
      </c>
      <c r="F228" s="1367">
        <f t="shared" si="3"/>
        <v>0</v>
      </c>
      <c r="G228" s="1253"/>
      <c r="H228" s="1241">
        <v>1</v>
      </c>
      <c r="I228" s="1241" t="s">
        <v>3388</v>
      </c>
    </row>
    <row r="229" spans="1:9" ht="16.5" customHeight="1" x14ac:dyDescent="0.3">
      <c r="A229" s="1253">
        <v>222</v>
      </c>
      <c r="B229" s="1253" t="s">
        <v>4340</v>
      </c>
      <c r="C229" s="1250">
        <v>1</v>
      </c>
      <c r="D229" s="1254" t="s">
        <v>3247</v>
      </c>
      <c r="E229" s="1250">
        <v>55000</v>
      </c>
      <c r="F229" s="1367">
        <f t="shared" si="3"/>
        <v>55000</v>
      </c>
      <c r="G229" s="1253"/>
      <c r="H229" s="1241">
        <v>1</v>
      </c>
      <c r="I229" s="1241" t="s">
        <v>3388</v>
      </c>
    </row>
    <row r="230" spans="1:9" ht="16.5" customHeight="1" x14ac:dyDescent="0.3">
      <c r="A230" s="1253">
        <v>223</v>
      </c>
      <c r="B230" s="1253" t="s">
        <v>4341</v>
      </c>
      <c r="C230" s="1250">
        <v>2</v>
      </c>
      <c r="D230" s="1254" t="s">
        <v>3254</v>
      </c>
      <c r="E230" s="1250">
        <v>15000</v>
      </c>
      <c r="F230" s="1367">
        <f t="shared" si="3"/>
        <v>30000</v>
      </c>
      <c r="G230" s="1253"/>
      <c r="H230" s="1241">
        <v>1</v>
      </c>
      <c r="I230" s="1241" t="s">
        <v>3388</v>
      </c>
    </row>
    <row r="231" spans="1:9" ht="16.5" customHeight="1" x14ac:dyDescent="0.3">
      <c r="A231" s="1253">
        <v>224</v>
      </c>
      <c r="B231" s="1253" t="s">
        <v>4342</v>
      </c>
      <c r="C231" s="1250">
        <v>0</v>
      </c>
      <c r="D231" s="1254" t="s">
        <v>3409</v>
      </c>
      <c r="E231" s="1250">
        <v>48000</v>
      </c>
      <c r="F231" s="1367">
        <f t="shared" si="3"/>
        <v>0</v>
      </c>
      <c r="G231" s="1253"/>
      <c r="H231" s="1241">
        <v>1</v>
      </c>
      <c r="I231" s="1241" t="s">
        <v>3388</v>
      </c>
    </row>
    <row r="232" spans="1:9" ht="16.5" customHeight="1" x14ac:dyDescent="0.3">
      <c r="A232" s="987">
        <v>225</v>
      </c>
      <c r="B232" s="940" t="s">
        <v>3402</v>
      </c>
      <c r="C232" s="961">
        <v>0</v>
      </c>
      <c r="D232" s="1013" t="s">
        <v>3403</v>
      </c>
      <c r="E232" s="961">
        <v>3700</v>
      </c>
      <c r="F232" s="1364">
        <f t="shared" si="3"/>
        <v>0</v>
      </c>
      <c r="G232" s="930"/>
      <c r="H232" s="796">
        <v>1</v>
      </c>
      <c r="I232" s="788" t="s">
        <v>3388</v>
      </c>
    </row>
    <row r="233" spans="1:9" ht="16.5" customHeight="1" x14ac:dyDescent="0.3">
      <c r="A233" s="987">
        <v>226</v>
      </c>
      <c r="B233" s="951" t="s">
        <v>3416</v>
      </c>
      <c r="C233" s="993">
        <v>0</v>
      </c>
      <c r="D233" s="963" t="s">
        <v>3254</v>
      </c>
      <c r="E233" s="952">
        <v>75000</v>
      </c>
      <c r="F233" s="1369">
        <f t="shared" si="3"/>
        <v>0</v>
      </c>
      <c r="G233" s="930"/>
      <c r="H233" s="796">
        <v>1</v>
      </c>
      <c r="I233" s="788" t="s">
        <v>3255</v>
      </c>
    </row>
    <row r="234" spans="1:9" ht="16.5" customHeight="1" x14ac:dyDescent="0.3">
      <c r="A234" s="987">
        <v>227</v>
      </c>
      <c r="B234" s="951" t="s">
        <v>3417</v>
      </c>
      <c r="C234" s="993">
        <v>0</v>
      </c>
      <c r="D234" s="963" t="s">
        <v>3254</v>
      </c>
      <c r="E234" s="952">
        <v>18000</v>
      </c>
      <c r="F234" s="1369">
        <f t="shared" si="3"/>
        <v>0</v>
      </c>
      <c r="G234" s="930"/>
      <c r="H234" s="796">
        <v>1</v>
      </c>
      <c r="I234" s="788" t="s">
        <v>3255</v>
      </c>
    </row>
    <row r="235" spans="1:9" ht="16.5" customHeight="1" x14ac:dyDescent="0.3">
      <c r="A235" s="986">
        <v>228</v>
      </c>
      <c r="B235" s="951" t="s">
        <v>3389</v>
      </c>
      <c r="C235" s="993">
        <v>0</v>
      </c>
      <c r="D235" s="963" t="s">
        <v>3247</v>
      </c>
      <c r="E235" s="952">
        <v>42100</v>
      </c>
      <c r="F235" s="1369">
        <f t="shared" si="3"/>
        <v>0</v>
      </c>
      <c r="G235" s="930"/>
      <c r="H235" s="796">
        <v>1</v>
      </c>
      <c r="I235" s="788" t="s">
        <v>3255</v>
      </c>
    </row>
    <row r="236" spans="1:9" ht="16.5" customHeight="1" x14ac:dyDescent="0.3">
      <c r="A236" s="987">
        <v>229</v>
      </c>
      <c r="B236" s="951" t="s">
        <v>3390</v>
      </c>
      <c r="C236" s="993">
        <v>0</v>
      </c>
      <c r="D236" s="963" t="s">
        <v>3247</v>
      </c>
      <c r="E236" s="952">
        <v>54400</v>
      </c>
      <c r="F236" s="1369">
        <f t="shared" si="3"/>
        <v>0</v>
      </c>
      <c r="G236" s="930"/>
      <c r="H236" s="796">
        <v>1</v>
      </c>
      <c r="I236" s="788" t="s">
        <v>3255</v>
      </c>
    </row>
    <row r="237" spans="1:9" ht="16.5" customHeight="1" x14ac:dyDescent="0.3">
      <c r="A237" s="987">
        <v>230</v>
      </c>
      <c r="B237" s="951" t="s">
        <v>3391</v>
      </c>
      <c r="C237" s="993">
        <v>0</v>
      </c>
      <c r="D237" s="963" t="s">
        <v>3247</v>
      </c>
      <c r="E237" s="952">
        <v>44000</v>
      </c>
      <c r="F237" s="1369">
        <f t="shared" si="3"/>
        <v>0</v>
      </c>
      <c r="G237" s="930"/>
      <c r="H237" s="796">
        <v>1</v>
      </c>
      <c r="I237" s="788" t="s">
        <v>3255</v>
      </c>
    </row>
    <row r="238" spans="1:9" ht="16.5" customHeight="1" x14ac:dyDescent="0.3">
      <c r="A238" s="987">
        <v>231</v>
      </c>
      <c r="B238" s="951" t="s">
        <v>3392</v>
      </c>
      <c r="C238" s="993">
        <v>0</v>
      </c>
      <c r="D238" s="963" t="s">
        <v>3247</v>
      </c>
      <c r="E238" s="952">
        <v>45000</v>
      </c>
      <c r="F238" s="1369">
        <f t="shared" si="3"/>
        <v>0</v>
      </c>
      <c r="G238" s="930"/>
      <c r="H238" s="796">
        <v>1</v>
      </c>
      <c r="I238" s="788" t="s">
        <v>3255</v>
      </c>
    </row>
    <row r="239" spans="1:9" ht="16.5" customHeight="1" x14ac:dyDescent="0.3">
      <c r="A239" s="986">
        <v>232</v>
      </c>
      <c r="B239" s="951" t="s">
        <v>3393</v>
      </c>
      <c r="C239" s="993">
        <v>0</v>
      </c>
      <c r="D239" s="963" t="s">
        <v>3361</v>
      </c>
      <c r="E239" s="952">
        <v>21500</v>
      </c>
      <c r="F239" s="1369">
        <f t="shared" si="3"/>
        <v>0</v>
      </c>
      <c r="G239" s="936"/>
      <c r="H239" s="799">
        <v>1</v>
      </c>
      <c r="I239" s="788" t="s">
        <v>3255</v>
      </c>
    </row>
    <row r="240" spans="1:9" ht="16.5" customHeight="1" x14ac:dyDescent="0.3">
      <c r="A240" s="987">
        <v>233</v>
      </c>
      <c r="B240" s="962" t="s">
        <v>3394</v>
      </c>
      <c r="C240" s="993">
        <v>0</v>
      </c>
      <c r="D240" s="963" t="s">
        <v>3395</v>
      </c>
      <c r="E240" s="952">
        <v>44800</v>
      </c>
      <c r="F240" s="1369">
        <f t="shared" si="3"/>
        <v>0</v>
      </c>
      <c r="G240" s="930"/>
      <c r="H240" s="796">
        <v>1</v>
      </c>
      <c r="I240" s="788" t="s">
        <v>3255</v>
      </c>
    </row>
    <row r="241" spans="1:9" ht="16.5" customHeight="1" x14ac:dyDescent="0.3">
      <c r="A241" s="987">
        <v>234</v>
      </c>
      <c r="B241" s="951" t="s">
        <v>3396</v>
      </c>
      <c r="C241" s="993">
        <v>0</v>
      </c>
      <c r="D241" s="963" t="s">
        <v>3395</v>
      </c>
      <c r="E241" s="952">
        <v>49600</v>
      </c>
      <c r="F241" s="1369">
        <f t="shared" si="3"/>
        <v>0</v>
      </c>
      <c r="G241" s="930"/>
      <c r="H241" s="796">
        <v>1</v>
      </c>
      <c r="I241" s="788" t="s">
        <v>3255</v>
      </c>
    </row>
    <row r="242" spans="1:9" ht="16.5" customHeight="1" x14ac:dyDescent="0.3">
      <c r="A242" s="987">
        <v>235</v>
      </c>
      <c r="B242" s="951" t="s">
        <v>3397</v>
      </c>
      <c r="C242" s="993">
        <v>0</v>
      </c>
      <c r="D242" s="963" t="s">
        <v>3395</v>
      </c>
      <c r="E242" s="952">
        <v>46200</v>
      </c>
      <c r="F242" s="1369">
        <f t="shared" si="3"/>
        <v>0</v>
      </c>
      <c r="G242" s="930"/>
      <c r="H242" s="796">
        <v>1</v>
      </c>
      <c r="I242" s="788" t="s">
        <v>3255</v>
      </c>
    </row>
    <row r="243" spans="1:9" ht="16.5" customHeight="1" x14ac:dyDescent="0.3">
      <c r="A243" s="986">
        <v>236</v>
      </c>
      <c r="B243" s="951" t="s">
        <v>3398</v>
      </c>
      <c r="C243" s="993">
        <v>0</v>
      </c>
      <c r="D243" s="963" t="s">
        <v>3395</v>
      </c>
      <c r="E243" s="952">
        <v>52400</v>
      </c>
      <c r="F243" s="1369">
        <f t="shared" si="3"/>
        <v>0</v>
      </c>
      <c r="G243" s="930"/>
      <c r="H243" s="796">
        <v>1</v>
      </c>
      <c r="I243" s="788" t="s">
        <v>3255</v>
      </c>
    </row>
    <row r="244" spans="1:9" x14ac:dyDescent="0.3">
      <c r="A244" s="987">
        <v>237</v>
      </c>
      <c r="B244" s="951" t="s">
        <v>3418</v>
      </c>
      <c r="C244" s="993">
        <v>0</v>
      </c>
      <c r="D244" s="963" t="s">
        <v>3254</v>
      </c>
      <c r="E244" s="952">
        <v>24500</v>
      </c>
      <c r="F244" s="1369">
        <f t="shared" si="3"/>
        <v>0</v>
      </c>
      <c r="G244" s="930"/>
      <c r="H244" s="796">
        <v>1</v>
      </c>
      <c r="I244" s="788" t="s">
        <v>3255</v>
      </c>
    </row>
    <row r="245" spans="1:9" ht="16.5" customHeight="1" x14ac:dyDescent="0.3">
      <c r="A245" s="987">
        <v>238</v>
      </c>
      <c r="B245" s="951" t="s">
        <v>3419</v>
      </c>
      <c r="C245" s="993">
        <v>0</v>
      </c>
      <c r="D245" s="963" t="s">
        <v>3254</v>
      </c>
      <c r="E245" s="952">
        <v>68800</v>
      </c>
      <c r="F245" s="1369">
        <f t="shared" si="3"/>
        <v>0</v>
      </c>
      <c r="G245" s="930"/>
      <c r="H245" s="796">
        <v>1</v>
      </c>
      <c r="I245" s="788" t="s">
        <v>3255</v>
      </c>
    </row>
    <row r="246" spans="1:9" ht="16.5" customHeight="1" x14ac:dyDescent="0.3">
      <c r="A246" s="987">
        <v>239</v>
      </c>
      <c r="B246" s="951" t="s">
        <v>3420</v>
      </c>
      <c r="C246" s="993">
        <v>0</v>
      </c>
      <c r="D246" s="963" t="s">
        <v>3254</v>
      </c>
      <c r="E246" s="952">
        <v>14500</v>
      </c>
      <c r="F246" s="1369">
        <f t="shared" si="3"/>
        <v>0</v>
      </c>
      <c r="G246" s="930"/>
      <c r="H246" s="796">
        <v>1</v>
      </c>
      <c r="I246" s="788" t="s">
        <v>3255</v>
      </c>
    </row>
    <row r="247" spans="1:9" ht="16.5" customHeight="1" x14ac:dyDescent="0.3">
      <c r="A247" s="986">
        <v>240</v>
      </c>
      <c r="B247" s="951" t="s">
        <v>3421</v>
      </c>
      <c r="C247" s="993">
        <v>0</v>
      </c>
      <c r="D247" s="963" t="s">
        <v>3247</v>
      </c>
      <c r="E247" s="952">
        <v>169500</v>
      </c>
      <c r="F247" s="1369">
        <f t="shared" si="3"/>
        <v>0</v>
      </c>
      <c r="G247" s="930"/>
      <c r="H247" s="796">
        <v>1</v>
      </c>
      <c r="I247" s="788" t="s">
        <v>3255</v>
      </c>
    </row>
    <row r="248" spans="1:9" ht="16.5" customHeight="1" x14ac:dyDescent="0.3">
      <c r="A248" s="987">
        <v>241</v>
      </c>
      <c r="B248" s="951" t="s">
        <v>3422</v>
      </c>
      <c r="C248" s="993">
        <v>0</v>
      </c>
      <c r="D248" s="963" t="s">
        <v>3247</v>
      </c>
      <c r="E248" s="952">
        <v>239500</v>
      </c>
      <c r="F248" s="1369">
        <f t="shared" si="3"/>
        <v>0</v>
      </c>
      <c r="G248" s="930"/>
      <c r="H248" s="796">
        <v>1</v>
      </c>
      <c r="I248" s="788" t="s">
        <v>3255</v>
      </c>
    </row>
    <row r="249" spans="1:9" s="1156" customFormat="1" ht="16.5" customHeight="1" x14ac:dyDescent="0.3">
      <c r="A249" s="1148">
        <v>242</v>
      </c>
      <c r="B249" s="951" t="s">
        <v>3423</v>
      </c>
      <c r="C249" s="993">
        <v>0</v>
      </c>
      <c r="D249" s="963" t="s">
        <v>3247</v>
      </c>
      <c r="E249" s="952">
        <v>17500</v>
      </c>
      <c r="F249" s="1369">
        <f t="shared" si="3"/>
        <v>0</v>
      </c>
      <c r="G249" s="930"/>
      <c r="H249" s="796">
        <v>1</v>
      </c>
      <c r="I249" s="788" t="s">
        <v>3255</v>
      </c>
    </row>
    <row r="250" spans="1:9" ht="16.5" customHeight="1" x14ac:dyDescent="0.3">
      <c r="A250" s="987">
        <v>243</v>
      </c>
      <c r="B250" s="951" t="s">
        <v>3399</v>
      </c>
      <c r="C250" s="993">
        <v>0</v>
      </c>
      <c r="D250" s="963" t="s">
        <v>3400</v>
      </c>
      <c r="E250" s="952">
        <v>5500</v>
      </c>
      <c r="F250" s="1369">
        <f t="shared" si="3"/>
        <v>0</v>
      </c>
      <c r="G250" s="930"/>
      <c r="H250" s="796">
        <v>1</v>
      </c>
      <c r="I250" s="788" t="s">
        <v>3255</v>
      </c>
    </row>
    <row r="251" spans="1:9" s="1156" customFormat="1" ht="16.5" customHeight="1" x14ac:dyDescent="0.3">
      <c r="A251" s="1159">
        <v>244</v>
      </c>
      <c r="B251" s="963" t="s">
        <v>3401</v>
      </c>
      <c r="C251" s="993">
        <v>0</v>
      </c>
      <c r="D251" s="963" t="s">
        <v>3254</v>
      </c>
      <c r="E251" s="952">
        <v>2581000</v>
      </c>
      <c r="F251" s="1369">
        <f t="shared" si="3"/>
        <v>0</v>
      </c>
      <c r="G251" s="930"/>
      <c r="H251" s="796">
        <v>1</v>
      </c>
      <c r="I251" s="788" t="s">
        <v>3255</v>
      </c>
    </row>
    <row r="252" spans="1:9" s="1156" customFormat="1" ht="16.5" customHeight="1" x14ac:dyDescent="0.3">
      <c r="A252" s="1148">
        <v>245</v>
      </c>
      <c r="B252" s="964" t="s">
        <v>3424</v>
      </c>
      <c r="C252" s="997">
        <v>0</v>
      </c>
      <c r="D252" s="800" t="s">
        <v>3425</v>
      </c>
      <c r="E252" s="960">
        <v>3700</v>
      </c>
      <c r="F252" s="1364">
        <f t="shared" si="3"/>
        <v>0</v>
      </c>
      <c r="G252" s="930"/>
      <c r="H252" s="796">
        <v>1</v>
      </c>
      <c r="I252" s="788" t="s">
        <v>3255</v>
      </c>
    </row>
    <row r="253" spans="1:9" s="1217" customFormat="1" ht="16.5" customHeight="1" x14ac:dyDescent="0.3">
      <c r="A253" s="1215">
        <v>246</v>
      </c>
      <c r="B253" s="1218" t="s">
        <v>4294</v>
      </c>
      <c r="C253" s="1219">
        <v>6</v>
      </c>
      <c r="D253" s="1220" t="s">
        <v>3257</v>
      </c>
      <c r="E253" s="1221">
        <v>25000</v>
      </c>
      <c r="F253" s="1370">
        <f t="shared" si="3"/>
        <v>150000</v>
      </c>
      <c r="G253" s="1216"/>
      <c r="H253" s="1229">
        <v>1</v>
      </c>
      <c r="I253" s="1230" t="s">
        <v>3427</v>
      </c>
    </row>
    <row r="254" spans="1:9" s="1217" customFormat="1" ht="16.5" customHeight="1" x14ac:dyDescent="0.3">
      <c r="A254" s="1215">
        <v>247</v>
      </c>
      <c r="B254" s="1218" t="s">
        <v>4295</v>
      </c>
      <c r="C254" s="1219">
        <v>5</v>
      </c>
      <c r="D254" s="1220" t="s">
        <v>3257</v>
      </c>
      <c r="E254" s="1221">
        <v>34000</v>
      </c>
      <c r="F254" s="1370">
        <f t="shared" si="3"/>
        <v>170000</v>
      </c>
      <c r="G254" s="1222"/>
      <c r="H254" s="1229">
        <v>1</v>
      </c>
      <c r="I254" s="1230" t="s">
        <v>3427</v>
      </c>
    </row>
    <row r="255" spans="1:9" s="1217" customFormat="1" ht="16.5" customHeight="1" x14ac:dyDescent="0.3">
      <c r="A255" s="1215">
        <v>248</v>
      </c>
      <c r="B255" s="1218" t="s">
        <v>3368</v>
      </c>
      <c r="C255" s="1219">
        <v>3</v>
      </c>
      <c r="D255" s="1220" t="s">
        <v>3645</v>
      </c>
      <c r="E255" s="1221">
        <v>13000</v>
      </c>
      <c r="F255" s="1370">
        <f t="shared" si="3"/>
        <v>39000</v>
      </c>
      <c r="G255" s="1216"/>
      <c r="H255" s="1229">
        <v>1</v>
      </c>
      <c r="I255" s="1230" t="s">
        <v>3427</v>
      </c>
    </row>
    <row r="256" spans="1:9" s="1217" customFormat="1" ht="16.5" customHeight="1" x14ac:dyDescent="0.3">
      <c r="A256" s="1215">
        <v>249</v>
      </c>
      <c r="B256" s="1218" t="s">
        <v>4296</v>
      </c>
      <c r="C256" s="1219">
        <v>6</v>
      </c>
      <c r="D256" s="1220" t="s">
        <v>3257</v>
      </c>
      <c r="E256" s="1221">
        <v>25000</v>
      </c>
      <c r="F256" s="1370">
        <f t="shared" si="3"/>
        <v>150000</v>
      </c>
      <c r="G256" s="1216"/>
      <c r="H256" s="1229">
        <v>1</v>
      </c>
      <c r="I256" s="1230" t="s">
        <v>3427</v>
      </c>
    </row>
    <row r="257" spans="1:9" s="1156" customFormat="1" ht="16.5" customHeight="1" x14ac:dyDescent="0.3">
      <c r="A257" s="1186">
        <v>250</v>
      </c>
      <c r="B257" s="802" t="s">
        <v>3426</v>
      </c>
      <c r="C257" s="998">
        <v>0</v>
      </c>
      <c r="D257" s="1014" t="s">
        <v>3415</v>
      </c>
      <c r="E257" s="803">
        <v>49000</v>
      </c>
      <c r="F257" s="1371">
        <f t="shared" si="3"/>
        <v>0</v>
      </c>
      <c r="G257" s="930"/>
      <c r="H257" s="796">
        <v>1</v>
      </c>
      <c r="I257" s="788" t="s">
        <v>3427</v>
      </c>
    </row>
    <row r="258" spans="1:9" ht="16.5" customHeight="1" x14ac:dyDescent="0.3">
      <c r="A258" s="987">
        <v>251</v>
      </c>
      <c r="B258" s="802" t="s">
        <v>3428</v>
      </c>
      <c r="C258" s="998">
        <v>0</v>
      </c>
      <c r="D258" s="1014" t="s">
        <v>3356</v>
      </c>
      <c r="E258" s="803">
        <v>13800</v>
      </c>
      <c r="F258" s="1371">
        <f t="shared" si="3"/>
        <v>0</v>
      </c>
      <c r="G258" s="930"/>
      <c r="H258" s="796">
        <v>1</v>
      </c>
      <c r="I258" s="788" t="s">
        <v>3427</v>
      </c>
    </row>
    <row r="259" spans="1:9" ht="16.5" customHeight="1" x14ac:dyDescent="0.3">
      <c r="A259" s="986">
        <v>252</v>
      </c>
      <c r="B259" s="802" t="s">
        <v>3429</v>
      </c>
      <c r="C259" s="998">
        <v>0</v>
      </c>
      <c r="D259" s="1014" t="s">
        <v>3247</v>
      </c>
      <c r="E259" s="803">
        <v>40200</v>
      </c>
      <c r="F259" s="1371">
        <f t="shared" si="3"/>
        <v>0</v>
      </c>
      <c r="G259" s="930"/>
      <c r="H259" s="796">
        <v>1</v>
      </c>
      <c r="I259" s="788" t="s">
        <v>3427</v>
      </c>
    </row>
    <row r="260" spans="1:9" s="1156" customFormat="1" ht="16.5" customHeight="1" x14ac:dyDescent="0.3">
      <c r="A260" s="1148">
        <v>253</v>
      </c>
      <c r="B260" s="1173" t="s">
        <v>3430</v>
      </c>
      <c r="C260" s="1174">
        <v>1</v>
      </c>
      <c r="D260" s="1175" t="s">
        <v>3247</v>
      </c>
      <c r="E260" s="1176">
        <v>10000</v>
      </c>
      <c r="F260" s="1372">
        <f t="shared" si="3"/>
        <v>10000</v>
      </c>
      <c r="G260" s="1153"/>
      <c r="H260" s="1154">
        <v>1</v>
      </c>
      <c r="I260" s="1155" t="s">
        <v>3427</v>
      </c>
    </row>
    <row r="261" spans="1:9" ht="16.5" customHeight="1" x14ac:dyDescent="0.3">
      <c r="A261" s="987">
        <v>254</v>
      </c>
      <c r="B261" s="802" t="s">
        <v>3410</v>
      </c>
      <c r="C261" s="998">
        <v>0</v>
      </c>
      <c r="D261" s="1014" t="s">
        <v>3254</v>
      </c>
      <c r="E261" s="803">
        <v>75000</v>
      </c>
      <c r="F261" s="1371">
        <f t="shared" si="3"/>
        <v>0</v>
      </c>
      <c r="G261" s="930"/>
      <c r="H261" s="796">
        <v>1</v>
      </c>
      <c r="I261" s="788" t="s">
        <v>3427</v>
      </c>
    </row>
    <row r="262" spans="1:9" s="1156" customFormat="1" ht="16.5" customHeight="1" x14ac:dyDescent="0.3">
      <c r="A262" s="1148">
        <v>255</v>
      </c>
      <c r="B262" s="1173" t="s">
        <v>3410</v>
      </c>
      <c r="C262" s="1177">
        <v>5</v>
      </c>
      <c r="D262" s="1151" t="s">
        <v>3257</v>
      </c>
      <c r="E262" s="1178">
        <v>10000</v>
      </c>
      <c r="F262" s="1372">
        <f t="shared" si="3"/>
        <v>50000</v>
      </c>
      <c r="G262" s="1153"/>
      <c r="H262" s="1154">
        <v>1</v>
      </c>
      <c r="I262" s="1155" t="s">
        <v>3427</v>
      </c>
    </row>
    <row r="263" spans="1:9" s="1156" customFormat="1" ht="16.5" customHeight="1" x14ac:dyDescent="0.3">
      <c r="A263" s="1159">
        <v>256</v>
      </c>
      <c r="B263" s="1173" t="s">
        <v>3431</v>
      </c>
      <c r="C263" s="1177">
        <v>1</v>
      </c>
      <c r="D263" s="1151" t="s">
        <v>3247</v>
      </c>
      <c r="E263" s="1178">
        <v>46000</v>
      </c>
      <c r="F263" s="1372">
        <f t="shared" si="3"/>
        <v>46000</v>
      </c>
      <c r="G263" s="1153"/>
      <c r="H263" s="1154">
        <v>1</v>
      </c>
      <c r="I263" s="1155" t="s">
        <v>3427</v>
      </c>
    </row>
    <row r="264" spans="1:9" s="1156" customFormat="1" ht="16.5" customHeight="1" x14ac:dyDescent="0.3">
      <c r="A264" s="1148">
        <v>257</v>
      </c>
      <c r="B264" s="1173" t="s">
        <v>3432</v>
      </c>
      <c r="C264" s="1177">
        <v>2</v>
      </c>
      <c r="D264" s="1151" t="s">
        <v>3247</v>
      </c>
      <c r="E264" s="1178">
        <v>59000</v>
      </c>
      <c r="F264" s="1372">
        <f t="shared" si="3"/>
        <v>118000</v>
      </c>
      <c r="G264" s="1153"/>
      <c r="H264" s="1154">
        <v>1</v>
      </c>
      <c r="I264" s="1155" t="s">
        <v>3427</v>
      </c>
    </row>
    <row r="265" spans="1:9" ht="16.5" customHeight="1" x14ac:dyDescent="0.3">
      <c r="A265" s="987">
        <v>258</v>
      </c>
      <c r="B265" s="802" t="s">
        <v>3357</v>
      </c>
      <c r="C265" s="998">
        <v>0</v>
      </c>
      <c r="D265" s="1014" t="s">
        <v>3247</v>
      </c>
      <c r="E265" s="803">
        <v>44000</v>
      </c>
      <c r="F265" s="1371">
        <f t="shared" ref="F265:F328" si="4">C265*E265</f>
        <v>0</v>
      </c>
      <c r="G265" s="930"/>
      <c r="H265" s="796">
        <v>1</v>
      </c>
      <c r="I265" s="788" t="s">
        <v>3427</v>
      </c>
    </row>
    <row r="266" spans="1:9" ht="16.5" customHeight="1" x14ac:dyDescent="0.3">
      <c r="A266" s="987">
        <v>259</v>
      </c>
      <c r="B266" s="802" t="s">
        <v>3355</v>
      </c>
      <c r="C266" s="998">
        <v>0</v>
      </c>
      <c r="D266" s="1014" t="s">
        <v>3247</v>
      </c>
      <c r="E266" s="803">
        <v>45000</v>
      </c>
      <c r="F266" s="1371">
        <f t="shared" si="4"/>
        <v>0</v>
      </c>
      <c r="G266" s="930"/>
      <c r="H266" s="796">
        <v>1</v>
      </c>
      <c r="I266" s="788" t="s">
        <v>3427</v>
      </c>
    </row>
    <row r="267" spans="1:9" ht="16.5" customHeight="1" x14ac:dyDescent="0.3">
      <c r="A267" s="1159">
        <v>260</v>
      </c>
      <c r="B267" s="1173" t="s">
        <v>3433</v>
      </c>
      <c r="C267" s="1177">
        <v>5</v>
      </c>
      <c r="D267" s="1151" t="s">
        <v>3409</v>
      </c>
      <c r="E267" s="1178">
        <v>25000</v>
      </c>
      <c r="F267" s="1372">
        <f t="shared" si="4"/>
        <v>125000</v>
      </c>
      <c r="G267" s="1179"/>
      <c r="H267" s="1180">
        <v>1</v>
      </c>
      <c r="I267" s="1155" t="s">
        <v>3427</v>
      </c>
    </row>
    <row r="268" spans="1:9" ht="16.5" customHeight="1" x14ac:dyDescent="0.3">
      <c r="A268" s="987">
        <v>261</v>
      </c>
      <c r="B268" s="802" t="s">
        <v>3434</v>
      </c>
      <c r="C268" s="998">
        <v>0</v>
      </c>
      <c r="D268" s="1014" t="s">
        <v>3395</v>
      </c>
      <c r="E268" s="803">
        <v>44800</v>
      </c>
      <c r="F268" s="1371">
        <f t="shared" si="4"/>
        <v>0</v>
      </c>
      <c r="G268" s="930"/>
      <c r="H268" s="796">
        <v>1</v>
      </c>
      <c r="I268" s="788" t="s">
        <v>3427</v>
      </c>
    </row>
    <row r="269" spans="1:9" ht="16.5" customHeight="1" x14ac:dyDescent="0.3">
      <c r="A269" s="987">
        <v>262</v>
      </c>
      <c r="B269" s="802" t="s">
        <v>3435</v>
      </c>
      <c r="C269" s="998">
        <v>0</v>
      </c>
      <c r="D269" s="1014" t="s">
        <v>3395</v>
      </c>
      <c r="E269" s="803">
        <v>49600</v>
      </c>
      <c r="F269" s="1371">
        <f t="shared" si="4"/>
        <v>0</v>
      </c>
      <c r="G269" s="930"/>
      <c r="H269" s="796">
        <v>1</v>
      </c>
      <c r="I269" s="788" t="s">
        <v>3427</v>
      </c>
    </row>
    <row r="270" spans="1:9" ht="16.5" customHeight="1" x14ac:dyDescent="0.3">
      <c r="A270" s="1148">
        <v>263</v>
      </c>
      <c r="B270" s="1173" t="s">
        <v>3351</v>
      </c>
      <c r="C270" s="1181">
        <v>4</v>
      </c>
      <c r="D270" s="1182" t="s">
        <v>3259</v>
      </c>
      <c r="E270" s="1183">
        <v>55000</v>
      </c>
      <c r="F270" s="1372">
        <f t="shared" si="4"/>
        <v>220000</v>
      </c>
      <c r="G270" s="1153"/>
      <c r="H270" s="1154">
        <v>1</v>
      </c>
      <c r="I270" s="1155" t="s">
        <v>3427</v>
      </c>
    </row>
    <row r="271" spans="1:9" ht="16.5" customHeight="1" x14ac:dyDescent="0.3">
      <c r="A271" s="1159">
        <v>264</v>
      </c>
      <c r="B271" s="1173" t="s">
        <v>3436</v>
      </c>
      <c r="C271" s="1184">
        <v>3</v>
      </c>
      <c r="D271" s="1175" t="s">
        <v>3259</v>
      </c>
      <c r="E271" s="1176">
        <v>70000</v>
      </c>
      <c r="F271" s="1372">
        <f t="shared" si="4"/>
        <v>210000</v>
      </c>
      <c r="G271" s="1153"/>
      <c r="H271" s="1154">
        <v>1</v>
      </c>
      <c r="I271" s="1155" t="s">
        <v>3427</v>
      </c>
    </row>
    <row r="272" spans="1:9" ht="16.5" customHeight="1" x14ac:dyDescent="0.3">
      <c r="A272" s="987">
        <v>265</v>
      </c>
      <c r="B272" s="802" t="s">
        <v>3437</v>
      </c>
      <c r="C272" s="998">
        <v>0</v>
      </c>
      <c r="D272" s="1014" t="s">
        <v>3254</v>
      </c>
      <c r="E272" s="803">
        <v>24500</v>
      </c>
      <c r="F272" s="1371">
        <f t="shared" si="4"/>
        <v>0</v>
      </c>
      <c r="G272" s="930"/>
      <c r="H272" s="796">
        <v>1</v>
      </c>
      <c r="I272" s="788" t="s">
        <v>3427</v>
      </c>
    </row>
    <row r="273" spans="1:9" x14ac:dyDescent="0.3">
      <c r="A273" s="987">
        <v>266</v>
      </c>
      <c r="B273" s="802" t="s">
        <v>3306</v>
      </c>
      <c r="C273" s="998">
        <v>0</v>
      </c>
      <c r="D273" s="1014" t="s">
        <v>3254</v>
      </c>
      <c r="E273" s="803">
        <v>18500</v>
      </c>
      <c r="F273" s="1371">
        <f t="shared" si="4"/>
        <v>0</v>
      </c>
      <c r="G273" s="930"/>
      <c r="H273" s="796">
        <v>1</v>
      </c>
      <c r="I273" s="788" t="s">
        <v>3427</v>
      </c>
    </row>
    <row r="274" spans="1:9" ht="16.5" customHeight="1" x14ac:dyDescent="0.3">
      <c r="A274" s="987">
        <v>267</v>
      </c>
      <c r="B274" s="802" t="s">
        <v>3438</v>
      </c>
      <c r="C274" s="998">
        <v>0</v>
      </c>
      <c r="D274" s="1014" t="s">
        <v>3254</v>
      </c>
      <c r="E274" s="803">
        <v>68800</v>
      </c>
      <c r="F274" s="1371">
        <f t="shared" si="4"/>
        <v>0</v>
      </c>
      <c r="G274" s="930"/>
      <c r="H274" s="796">
        <v>1</v>
      </c>
      <c r="I274" s="788" t="s">
        <v>3427</v>
      </c>
    </row>
    <row r="275" spans="1:9" ht="16.5" customHeight="1" x14ac:dyDescent="0.3">
      <c r="A275" s="986">
        <v>268</v>
      </c>
      <c r="B275" s="802" t="s">
        <v>3439</v>
      </c>
      <c r="C275" s="998">
        <v>0</v>
      </c>
      <c r="D275" s="1014" t="s">
        <v>3254</v>
      </c>
      <c r="E275" s="803">
        <v>14500</v>
      </c>
      <c r="F275" s="1371">
        <f t="shared" si="4"/>
        <v>0</v>
      </c>
      <c r="G275" s="930"/>
      <c r="H275" s="796">
        <v>1</v>
      </c>
      <c r="I275" s="788" t="s">
        <v>3427</v>
      </c>
    </row>
    <row r="276" spans="1:9" ht="16.5" customHeight="1" x14ac:dyDescent="0.3">
      <c r="A276" s="987">
        <v>269</v>
      </c>
      <c r="B276" s="802" t="s">
        <v>3440</v>
      </c>
      <c r="C276" s="998">
        <v>0</v>
      </c>
      <c r="D276" s="1014" t="s">
        <v>3247</v>
      </c>
      <c r="E276" s="803">
        <v>169500</v>
      </c>
      <c r="F276" s="1371">
        <f t="shared" si="4"/>
        <v>0</v>
      </c>
      <c r="G276" s="930"/>
      <c r="H276" s="796">
        <v>1</v>
      </c>
      <c r="I276" s="788" t="s">
        <v>3427</v>
      </c>
    </row>
    <row r="277" spans="1:9" ht="16.5" customHeight="1" x14ac:dyDescent="0.3">
      <c r="A277" s="987">
        <v>270</v>
      </c>
      <c r="B277" s="802" t="s">
        <v>3412</v>
      </c>
      <c r="C277" s="998">
        <v>0</v>
      </c>
      <c r="D277" s="1014" t="s">
        <v>3247</v>
      </c>
      <c r="E277" s="803">
        <v>239500</v>
      </c>
      <c r="F277" s="1371">
        <f t="shared" si="4"/>
        <v>0</v>
      </c>
      <c r="G277" s="930"/>
      <c r="H277" s="796">
        <v>1</v>
      </c>
      <c r="I277" s="788" t="s">
        <v>3427</v>
      </c>
    </row>
    <row r="278" spans="1:9" ht="16.5" customHeight="1" x14ac:dyDescent="0.3">
      <c r="A278" s="987">
        <v>271</v>
      </c>
      <c r="B278" s="802" t="s">
        <v>3441</v>
      </c>
      <c r="C278" s="998">
        <v>0</v>
      </c>
      <c r="D278" s="1014" t="s">
        <v>3247</v>
      </c>
      <c r="E278" s="803">
        <v>17500</v>
      </c>
      <c r="F278" s="1371">
        <f t="shared" si="4"/>
        <v>0</v>
      </c>
      <c r="G278" s="930"/>
      <c r="H278" s="796">
        <v>1</v>
      </c>
      <c r="I278" s="788" t="s">
        <v>3427</v>
      </c>
    </row>
    <row r="279" spans="1:9" ht="16.5" customHeight="1" x14ac:dyDescent="0.3">
      <c r="A279" s="986">
        <v>272</v>
      </c>
      <c r="B279" s="802" t="s">
        <v>3442</v>
      </c>
      <c r="C279" s="998">
        <v>0</v>
      </c>
      <c r="D279" s="1014" t="s">
        <v>3400</v>
      </c>
      <c r="E279" s="803">
        <v>5500</v>
      </c>
      <c r="F279" s="1371">
        <f t="shared" si="4"/>
        <v>0</v>
      </c>
      <c r="G279" s="930"/>
      <c r="H279" s="796">
        <v>1</v>
      </c>
      <c r="I279" s="788" t="s">
        <v>3427</v>
      </c>
    </row>
    <row r="280" spans="1:9" ht="16.5" customHeight="1" x14ac:dyDescent="0.3">
      <c r="A280" s="987">
        <v>273</v>
      </c>
      <c r="B280" s="802" t="s">
        <v>3443</v>
      </c>
      <c r="C280" s="998">
        <v>0</v>
      </c>
      <c r="D280" s="1014" t="s">
        <v>3254</v>
      </c>
      <c r="E280" s="803">
        <v>2581000</v>
      </c>
      <c r="F280" s="1371">
        <f t="shared" si="4"/>
        <v>0</v>
      </c>
      <c r="G280" s="930"/>
      <c r="H280" s="796">
        <v>1</v>
      </c>
      <c r="I280" s="788" t="s">
        <v>3427</v>
      </c>
    </row>
    <row r="281" spans="1:9" ht="16.5" customHeight="1" x14ac:dyDescent="0.3">
      <c r="A281" s="987">
        <v>274</v>
      </c>
      <c r="B281" s="948" t="s">
        <v>3444</v>
      </c>
      <c r="C281" s="999">
        <v>0</v>
      </c>
      <c r="D281" s="957" t="s">
        <v>3247</v>
      </c>
      <c r="E281" s="965">
        <v>42100</v>
      </c>
      <c r="F281" s="1364">
        <f t="shared" si="4"/>
        <v>0</v>
      </c>
      <c r="G281" s="930"/>
      <c r="H281" s="796">
        <v>1</v>
      </c>
      <c r="I281" s="788" t="s">
        <v>3239</v>
      </c>
    </row>
    <row r="282" spans="1:9" ht="16.5" customHeight="1" x14ac:dyDescent="0.3">
      <c r="A282" s="987">
        <v>275</v>
      </c>
      <c r="B282" s="948" t="s">
        <v>3445</v>
      </c>
      <c r="C282" s="999">
        <v>0</v>
      </c>
      <c r="D282" s="957" t="s">
        <v>3247</v>
      </c>
      <c r="E282" s="965">
        <v>54400</v>
      </c>
      <c r="F282" s="1364">
        <f t="shared" si="4"/>
        <v>0</v>
      </c>
      <c r="G282" s="930"/>
      <c r="H282" s="796">
        <v>1</v>
      </c>
      <c r="I282" s="788" t="s">
        <v>3239</v>
      </c>
    </row>
    <row r="283" spans="1:9" ht="16.5" customHeight="1" x14ac:dyDescent="0.3">
      <c r="A283" s="986">
        <v>276</v>
      </c>
      <c r="B283" s="948" t="s">
        <v>3446</v>
      </c>
      <c r="C283" s="999">
        <v>0</v>
      </c>
      <c r="D283" s="957" t="s">
        <v>3247</v>
      </c>
      <c r="E283" s="965">
        <v>44000</v>
      </c>
      <c r="F283" s="1364">
        <f t="shared" si="4"/>
        <v>0</v>
      </c>
      <c r="G283" s="930"/>
      <c r="H283" s="796">
        <v>1</v>
      </c>
      <c r="I283" s="788" t="s">
        <v>3239</v>
      </c>
    </row>
    <row r="284" spans="1:9" ht="16.5" customHeight="1" x14ac:dyDescent="0.3">
      <c r="A284" s="987">
        <v>277</v>
      </c>
      <c r="B284" s="948" t="s">
        <v>3447</v>
      </c>
      <c r="C284" s="999">
        <v>0</v>
      </c>
      <c r="D284" s="957" t="s">
        <v>3247</v>
      </c>
      <c r="E284" s="965">
        <v>45000</v>
      </c>
      <c r="F284" s="1364">
        <f t="shared" si="4"/>
        <v>0</v>
      </c>
      <c r="G284" s="930"/>
      <c r="H284" s="796">
        <v>1</v>
      </c>
      <c r="I284" s="788" t="s">
        <v>3239</v>
      </c>
    </row>
    <row r="285" spans="1:9" ht="16.5" customHeight="1" x14ac:dyDescent="0.3">
      <c r="A285" s="987">
        <v>278</v>
      </c>
      <c r="B285" s="948" t="s">
        <v>3448</v>
      </c>
      <c r="C285" s="999">
        <v>0</v>
      </c>
      <c r="D285" s="957" t="s">
        <v>3361</v>
      </c>
      <c r="E285" s="965">
        <v>21500</v>
      </c>
      <c r="F285" s="1364">
        <f t="shared" si="4"/>
        <v>0</v>
      </c>
      <c r="G285" s="930"/>
      <c r="H285" s="796">
        <v>1</v>
      </c>
      <c r="I285" s="788" t="s">
        <v>3239</v>
      </c>
    </row>
    <row r="286" spans="1:9" ht="16.5" customHeight="1" x14ac:dyDescent="0.3">
      <c r="A286" s="987">
        <v>279</v>
      </c>
      <c r="B286" s="948" t="s">
        <v>3449</v>
      </c>
      <c r="C286" s="999">
        <v>0</v>
      </c>
      <c r="D286" s="957" t="s">
        <v>3395</v>
      </c>
      <c r="E286" s="965">
        <v>44800</v>
      </c>
      <c r="F286" s="1364">
        <f t="shared" si="4"/>
        <v>0</v>
      </c>
      <c r="G286" s="930"/>
      <c r="H286" s="796">
        <v>1</v>
      </c>
      <c r="I286" s="788" t="s">
        <v>3239</v>
      </c>
    </row>
    <row r="287" spans="1:9" ht="16.5" customHeight="1" x14ac:dyDescent="0.3">
      <c r="A287" s="986">
        <v>280</v>
      </c>
      <c r="B287" s="948" t="s">
        <v>3450</v>
      </c>
      <c r="C287" s="999">
        <v>0</v>
      </c>
      <c r="D287" s="957" t="s">
        <v>3395</v>
      </c>
      <c r="E287" s="965">
        <v>49600</v>
      </c>
      <c r="F287" s="1364">
        <f t="shared" si="4"/>
        <v>0</v>
      </c>
      <c r="G287" s="930"/>
      <c r="H287" s="796">
        <v>1</v>
      </c>
      <c r="I287" s="788" t="s">
        <v>3239</v>
      </c>
    </row>
    <row r="288" spans="1:9" ht="16.5" customHeight="1" x14ac:dyDescent="0.3">
      <c r="A288" s="987">
        <v>281</v>
      </c>
      <c r="B288" s="948" t="s">
        <v>3451</v>
      </c>
      <c r="C288" s="999">
        <v>0</v>
      </c>
      <c r="D288" s="957" t="s">
        <v>3395</v>
      </c>
      <c r="E288" s="965">
        <v>46200</v>
      </c>
      <c r="F288" s="1364">
        <f t="shared" si="4"/>
        <v>0</v>
      </c>
      <c r="G288" s="930"/>
      <c r="H288" s="796">
        <v>1</v>
      </c>
      <c r="I288" s="788" t="s">
        <v>3239</v>
      </c>
    </row>
    <row r="289" spans="1:9" x14ac:dyDescent="0.3">
      <c r="A289" s="987">
        <v>282</v>
      </c>
      <c r="B289" s="948" t="s">
        <v>3452</v>
      </c>
      <c r="C289" s="999">
        <v>0</v>
      </c>
      <c r="D289" s="957" t="s">
        <v>3395</v>
      </c>
      <c r="E289" s="965">
        <v>52400</v>
      </c>
      <c r="F289" s="1364">
        <f t="shared" si="4"/>
        <v>0</v>
      </c>
      <c r="G289" s="930"/>
      <c r="H289" s="796">
        <v>1</v>
      </c>
      <c r="I289" s="788" t="s">
        <v>3239</v>
      </c>
    </row>
    <row r="290" spans="1:9" x14ac:dyDescent="0.3">
      <c r="A290" s="987">
        <v>283</v>
      </c>
      <c r="B290" s="948" t="s">
        <v>3453</v>
      </c>
      <c r="C290" s="999">
        <v>0</v>
      </c>
      <c r="D290" s="957" t="s">
        <v>3254</v>
      </c>
      <c r="E290" s="965">
        <v>68800</v>
      </c>
      <c r="F290" s="1364">
        <f t="shared" si="4"/>
        <v>0</v>
      </c>
      <c r="G290" s="930"/>
      <c r="H290" s="796">
        <v>1</v>
      </c>
      <c r="I290" s="788" t="s">
        <v>3239</v>
      </c>
    </row>
    <row r="291" spans="1:9" x14ac:dyDescent="0.3">
      <c r="A291" s="986">
        <v>284</v>
      </c>
      <c r="B291" s="948" t="s">
        <v>3454</v>
      </c>
      <c r="C291" s="999">
        <v>0</v>
      </c>
      <c r="D291" s="957" t="s">
        <v>3254</v>
      </c>
      <c r="E291" s="965">
        <v>14500</v>
      </c>
      <c r="F291" s="1364">
        <f t="shared" si="4"/>
        <v>0</v>
      </c>
      <c r="G291" s="930"/>
      <c r="H291" s="796">
        <v>1</v>
      </c>
      <c r="I291" s="788" t="s">
        <v>3239</v>
      </c>
    </row>
    <row r="292" spans="1:9" x14ac:dyDescent="0.3">
      <c r="A292" s="987">
        <v>285</v>
      </c>
      <c r="B292" s="948" t="s">
        <v>3455</v>
      </c>
      <c r="C292" s="999">
        <v>0</v>
      </c>
      <c r="D292" s="957" t="s">
        <v>3247</v>
      </c>
      <c r="E292" s="965">
        <v>17500</v>
      </c>
      <c r="F292" s="1364">
        <f t="shared" si="4"/>
        <v>0</v>
      </c>
      <c r="G292" s="930"/>
      <c r="H292" s="796">
        <v>1</v>
      </c>
      <c r="I292" s="788" t="s">
        <v>3239</v>
      </c>
    </row>
    <row r="293" spans="1:9" x14ac:dyDescent="0.3">
      <c r="A293" s="987">
        <v>286</v>
      </c>
      <c r="B293" s="948" t="s">
        <v>3456</v>
      </c>
      <c r="C293" s="999">
        <v>0</v>
      </c>
      <c r="D293" s="957" t="s">
        <v>3400</v>
      </c>
      <c r="E293" s="965">
        <v>5500</v>
      </c>
      <c r="F293" s="1364">
        <f t="shared" si="4"/>
        <v>0</v>
      </c>
      <c r="G293" s="930"/>
      <c r="H293" s="796">
        <v>1</v>
      </c>
      <c r="I293" s="788" t="s">
        <v>3239</v>
      </c>
    </row>
    <row r="294" spans="1:9" x14ac:dyDescent="0.3">
      <c r="A294" s="987">
        <v>287</v>
      </c>
      <c r="B294" s="948" t="s">
        <v>3457</v>
      </c>
      <c r="C294" s="999">
        <v>0</v>
      </c>
      <c r="D294" s="957" t="s">
        <v>3254</v>
      </c>
      <c r="E294" s="965">
        <v>2581000</v>
      </c>
      <c r="F294" s="1364">
        <f t="shared" si="4"/>
        <v>0</v>
      </c>
      <c r="G294" s="930"/>
      <c r="H294" s="796">
        <v>1</v>
      </c>
      <c r="I294" s="788" t="s">
        <v>3239</v>
      </c>
    </row>
    <row r="295" spans="1:9" s="1156" customFormat="1" x14ac:dyDescent="0.3">
      <c r="A295" s="1185">
        <v>288</v>
      </c>
      <c r="B295" s="942" t="s">
        <v>3458</v>
      </c>
      <c r="C295" s="966">
        <v>0</v>
      </c>
      <c r="D295" s="962" t="s">
        <v>3403</v>
      </c>
      <c r="E295" s="966">
        <v>3700</v>
      </c>
      <c r="F295" s="1364">
        <f t="shared" si="4"/>
        <v>0</v>
      </c>
      <c r="G295" s="930"/>
      <c r="H295" s="796">
        <v>1</v>
      </c>
      <c r="I295" s="788" t="s">
        <v>3239</v>
      </c>
    </row>
    <row r="296" spans="1:9" s="1198" customFormat="1" x14ac:dyDescent="0.3">
      <c r="A296" s="1215">
        <v>289</v>
      </c>
      <c r="B296" s="1321" t="s">
        <v>4258</v>
      </c>
      <c r="C296" s="1322">
        <v>1</v>
      </c>
      <c r="D296" s="1323" t="s">
        <v>3254</v>
      </c>
      <c r="E296" s="1324">
        <v>100000</v>
      </c>
      <c r="F296" s="1368">
        <f t="shared" si="4"/>
        <v>100000</v>
      </c>
      <c r="G296" s="1325"/>
      <c r="H296" s="1201">
        <v>1</v>
      </c>
      <c r="I296" s="1197" t="s">
        <v>4253</v>
      </c>
    </row>
    <row r="297" spans="1:9" s="1198" customFormat="1" x14ac:dyDescent="0.3">
      <c r="A297" s="1215">
        <v>290</v>
      </c>
      <c r="B297" s="1321" t="s">
        <v>4259</v>
      </c>
      <c r="C297" s="1258">
        <v>4</v>
      </c>
      <c r="D297" s="1323" t="s">
        <v>3254</v>
      </c>
      <c r="E297" s="1326">
        <v>110000</v>
      </c>
      <c r="F297" s="1368">
        <f t="shared" si="4"/>
        <v>440000</v>
      </c>
      <c r="G297" s="1255"/>
      <c r="H297" s="1201">
        <v>1</v>
      </c>
      <c r="I297" s="1197" t="s">
        <v>4253</v>
      </c>
    </row>
    <row r="298" spans="1:9" x14ac:dyDescent="0.3">
      <c r="A298" s="987">
        <v>291</v>
      </c>
      <c r="B298" s="931" t="s">
        <v>3459</v>
      </c>
      <c r="C298" s="994">
        <v>0</v>
      </c>
      <c r="D298" s="1008" t="s">
        <v>3247</v>
      </c>
      <c r="E298" s="804">
        <v>49000</v>
      </c>
      <c r="F298" s="1373">
        <f t="shared" si="4"/>
        <v>0</v>
      </c>
      <c r="G298" s="953"/>
      <c r="H298" s="797">
        <v>1</v>
      </c>
      <c r="I298" s="788" t="s">
        <v>3260</v>
      </c>
    </row>
    <row r="299" spans="1:9" x14ac:dyDescent="0.3">
      <c r="A299" s="987">
        <v>292</v>
      </c>
      <c r="B299" s="931" t="s">
        <v>3460</v>
      </c>
      <c r="C299" s="994">
        <v>0</v>
      </c>
      <c r="D299" s="1008" t="s">
        <v>3247</v>
      </c>
      <c r="E299" s="804">
        <v>13800</v>
      </c>
      <c r="F299" s="1373">
        <f t="shared" si="4"/>
        <v>0</v>
      </c>
      <c r="G299" s="953"/>
      <c r="H299" s="797">
        <v>1</v>
      </c>
      <c r="I299" s="788" t="s">
        <v>3260</v>
      </c>
    </row>
    <row r="300" spans="1:9" x14ac:dyDescent="0.3">
      <c r="A300" s="987">
        <v>293</v>
      </c>
      <c r="B300" s="931" t="s">
        <v>3461</v>
      </c>
      <c r="C300" s="994">
        <v>0</v>
      </c>
      <c r="D300" s="1008" t="s">
        <v>3247</v>
      </c>
      <c r="E300" s="804">
        <v>40200</v>
      </c>
      <c r="F300" s="1373">
        <f t="shared" si="4"/>
        <v>0</v>
      </c>
      <c r="G300" s="953"/>
      <c r="H300" s="797">
        <v>1</v>
      </c>
      <c r="I300" s="788" t="s">
        <v>3260</v>
      </c>
    </row>
    <row r="301" spans="1:9" s="1156" customFormat="1" x14ac:dyDescent="0.3">
      <c r="A301" s="1185">
        <v>294</v>
      </c>
      <c r="B301" s="931" t="s">
        <v>3462</v>
      </c>
      <c r="C301" s="994">
        <v>0</v>
      </c>
      <c r="D301" s="1008" t="s">
        <v>3247</v>
      </c>
      <c r="E301" s="804">
        <v>10250</v>
      </c>
      <c r="F301" s="1373">
        <f t="shared" si="4"/>
        <v>0</v>
      </c>
      <c r="G301" s="953"/>
      <c r="H301" s="797">
        <v>1</v>
      </c>
      <c r="I301" s="788" t="s">
        <v>3260</v>
      </c>
    </row>
    <row r="302" spans="1:9" s="1156" customFormat="1" x14ac:dyDescent="0.3">
      <c r="A302" s="1186">
        <v>295</v>
      </c>
      <c r="B302" s="931" t="s">
        <v>3463</v>
      </c>
      <c r="C302" s="994">
        <v>0</v>
      </c>
      <c r="D302" s="1008" t="s">
        <v>3409</v>
      </c>
      <c r="E302" s="804">
        <v>21500</v>
      </c>
      <c r="F302" s="1373">
        <f t="shared" si="4"/>
        <v>0</v>
      </c>
      <c r="G302" s="953"/>
      <c r="H302" s="797">
        <v>1</v>
      </c>
      <c r="I302" s="788" t="s">
        <v>3260</v>
      </c>
    </row>
    <row r="303" spans="1:9" x14ac:dyDescent="0.3">
      <c r="A303" s="987">
        <v>296</v>
      </c>
      <c r="B303" s="931" t="s">
        <v>3464</v>
      </c>
      <c r="C303" s="994">
        <v>0</v>
      </c>
      <c r="D303" s="1008" t="s">
        <v>3259</v>
      </c>
      <c r="E303" s="804">
        <v>44800</v>
      </c>
      <c r="F303" s="1373">
        <f t="shared" si="4"/>
        <v>0</v>
      </c>
      <c r="G303" s="953"/>
      <c r="H303" s="797">
        <v>1</v>
      </c>
      <c r="I303" s="788" t="s">
        <v>3260</v>
      </c>
    </row>
    <row r="304" spans="1:9" x14ac:dyDescent="0.3">
      <c r="A304" s="986">
        <v>297</v>
      </c>
      <c r="B304" s="1160" t="s">
        <v>3465</v>
      </c>
      <c r="C304" s="1157">
        <v>5</v>
      </c>
      <c r="D304" s="1151" t="s">
        <v>3259</v>
      </c>
      <c r="E304" s="1158">
        <v>55000</v>
      </c>
      <c r="F304" s="1358">
        <f t="shared" si="4"/>
        <v>275000</v>
      </c>
      <c r="G304" s="1161"/>
      <c r="H304" s="1162">
        <v>1</v>
      </c>
      <c r="I304" s="1155" t="s">
        <v>3260</v>
      </c>
    </row>
    <row r="305" spans="1:9" x14ac:dyDescent="0.3">
      <c r="A305" s="987">
        <v>298</v>
      </c>
      <c r="B305" s="931" t="s">
        <v>3466</v>
      </c>
      <c r="C305" s="994">
        <v>0</v>
      </c>
      <c r="D305" s="1008" t="s">
        <v>3257</v>
      </c>
      <c r="E305" s="804">
        <v>24500</v>
      </c>
      <c r="F305" s="1373">
        <f t="shared" si="4"/>
        <v>0</v>
      </c>
      <c r="G305" s="953"/>
      <c r="H305" s="797">
        <v>1</v>
      </c>
      <c r="I305" s="788" t="s">
        <v>3260</v>
      </c>
    </row>
    <row r="306" spans="1:9" x14ac:dyDescent="0.3">
      <c r="A306" s="987">
        <v>299</v>
      </c>
      <c r="B306" s="931" t="s">
        <v>3439</v>
      </c>
      <c r="C306" s="994">
        <v>0</v>
      </c>
      <c r="D306" s="1008" t="s">
        <v>3257</v>
      </c>
      <c r="E306" s="804">
        <v>14500</v>
      </c>
      <c r="F306" s="1373">
        <f t="shared" si="4"/>
        <v>0</v>
      </c>
      <c r="G306" s="953"/>
      <c r="H306" s="797">
        <v>1</v>
      </c>
      <c r="I306" s="788" t="s">
        <v>3260</v>
      </c>
    </row>
    <row r="307" spans="1:9" x14ac:dyDescent="0.3">
      <c r="A307" s="987">
        <v>300</v>
      </c>
      <c r="B307" s="931" t="s">
        <v>3467</v>
      </c>
      <c r="C307" s="994">
        <v>0</v>
      </c>
      <c r="D307" s="1008" t="s">
        <v>3247</v>
      </c>
      <c r="E307" s="804">
        <v>17500</v>
      </c>
      <c r="F307" s="1373">
        <f t="shared" si="4"/>
        <v>0</v>
      </c>
      <c r="G307" s="953"/>
      <c r="H307" s="797">
        <v>1</v>
      </c>
      <c r="I307" s="788" t="s">
        <v>3260</v>
      </c>
    </row>
    <row r="308" spans="1:9" x14ac:dyDescent="0.3">
      <c r="A308" s="986">
        <v>301</v>
      </c>
      <c r="B308" s="1165" t="s">
        <v>4254</v>
      </c>
      <c r="C308" s="1163">
        <v>20</v>
      </c>
      <c r="D308" s="1164" t="s">
        <v>3254</v>
      </c>
      <c r="E308" s="1158">
        <v>10000</v>
      </c>
      <c r="F308" s="1358">
        <f t="shared" si="4"/>
        <v>200000</v>
      </c>
      <c r="G308" s="1161"/>
      <c r="H308" s="1162">
        <v>1</v>
      </c>
      <c r="I308" s="1155" t="s">
        <v>3260</v>
      </c>
    </row>
    <row r="309" spans="1:9" x14ac:dyDescent="0.3">
      <c r="A309" s="987">
        <v>302</v>
      </c>
      <c r="B309" s="1166" t="s">
        <v>4255</v>
      </c>
      <c r="C309" s="1157">
        <v>30</v>
      </c>
      <c r="D309" s="1151" t="s">
        <v>3254</v>
      </c>
      <c r="E309" s="1152">
        <v>7000</v>
      </c>
      <c r="F309" s="1358">
        <f t="shared" si="4"/>
        <v>210000</v>
      </c>
      <c r="G309" s="1161"/>
      <c r="H309" s="1162">
        <v>1</v>
      </c>
      <c r="I309" s="1155" t="s">
        <v>3260</v>
      </c>
    </row>
    <row r="310" spans="1:9" x14ac:dyDescent="0.3">
      <c r="A310" s="987">
        <v>303</v>
      </c>
      <c r="B310" s="931" t="s">
        <v>3371</v>
      </c>
      <c r="C310" s="994">
        <v>0</v>
      </c>
      <c r="D310" s="1008" t="s">
        <v>3257</v>
      </c>
      <c r="E310" s="804">
        <v>16000</v>
      </c>
      <c r="F310" s="1373">
        <f t="shared" si="4"/>
        <v>0</v>
      </c>
      <c r="G310" s="953"/>
      <c r="H310" s="797">
        <v>1</v>
      </c>
      <c r="I310" s="788" t="s">
        <v>3260</v>
      </c>
    </row>
    <row r="311" spans="1:9" x14ac:dyDescent="0.3">
      <c r="A311" s="987">
        <v>304</v>
      </c>
      <c r="B311" s="931" t="s">
        <v>3470</v>
      </c>
      <c r="C311" s="994">
        <v>0</v>
      </c>
      <c r="D311" s="1008" t="s">
        <v>3247</v>
      </c>
      <c r="E311" s="804">
        <v>18000</v>
      </c>
      <c r="F311" s="1373">
        <f t="shared" si="4"/>
        <v>0</v>
      </c>
      <c r="G311" s="953"/>
      <c r="H311" s="797">
        <v>1</v>
      </c>
      <c r="I311" s="788" t="s">
        <v>3260</v>
      </c>
    </row>
    <row r="312" spans="1:9" x14ac:dyDescent="0.3">
      <c r="A312" s="986">
        <v>305</v>
      </c>
      <c r="B312" s="931" t="s">
        <v>3471</v>
      </c>
      <c r="C312" s="994">
        <v>0</v>
      </c>
      <c r="D312" s="1008" t="s">
        <v>3257</v>
      </c>
      <c r="E312" s="804">
        <v>25000</v>
      </c>
      <c r="F312" s="1373">
        <f t="shared" si="4"/>
        <v>0</v>
      </c>
      <c r="G312" s="953"/>
      <c r="H312" s="797">
        <v>1</v>
      </c>
      <c r="I312" s="788" t="s">
        <v>3260</v>
      </c>
    </row>
    <row r="313" spans="1:9" x14ac:dyDescent="0.3">
      <c r="A313" s="987">
        <v>306</v>
      </c>
      <c r="B313" s="931" t="s">
        <v>3472</v>
      </c>
      <c r="C313" s="994">
        <v>0</v>
      </c>
      <c r="D313" s="1008" t="s">
        <v>3473</v>
      </c>
      <c r="E313" s="804">
        <v>12000</v>
      </c>
      <c r="F313" s="1373">
        <f t="shared" si="4"/>
        <v>0</v>
      </c>
      <c r="G313" s="953"/>
      <c r="H313" s="797">
        <v>1</v>
      </c>
      <c r="I313" s="788" t="s">
        <v>3260</v>
      </c>
    </row>
    <row r="314" spans="1:9" x14ac:dyDescent="0.3">
      <c r="A314" s="987">
        <v>307</v>
      </c>
      <c r="B314" s="931" t="s">
        <v>3258</v>
      </c>
      <c r="C314" s="994">
        <v>0</v>
      </c>
      <c r="D314" s="1008" t="s">
        <v>3259</v>
      </c>
      <c r="E314" s="804">
        <v>47000</v>
      </c>
      <c r="F314" s="1373">
        <f t="shared" si="4"/>
        <v>0</v>
      </c>
      <c r="G314" s="953"/>
      <c r="H314" s="797">
        <v>1</v>
      </c>
      <c r="I314" s="788" t="s">
        <v>3260</v>
      </c>
    </row>
    <row r="315" spans="1:9" x14ac:dyDescent="0.3">
      <c r="A315" s="987">
        <v>308</v>
      </c>
      <c r="B315" s="931" t="s">
        <v>3468</v>
      </c>
      <c r="C315" s="994">
        <v>0</v>
      </c>
      <c r="D315" s="1008" t="s">
        <v>3409</v>
      </c>
      <c r="E315" s="804">
        <v>20000</v>
      </c>
      <c r="F315" s="1373">
        <f t="shared" si="4"/>
        <v>0</v>
      </c>
      <c r="G315" s="953"/>
      <c r="H315" s="797">
        <v>1</v>
      </c>
      <c r="I315" s="788" t="s">
        <v>3260</v>
      </c>
    </row>
    <row r="316" spans="1:9" x14ac:dyDescent="0.3">
      <c r="A316" s="986">
        <v>309</v>
      </c>
      <c r="B316" s="931" t="s">
        <v>3469</v>
      </c>
      <c r="C316" s="994">
        <v>0</v>
      </c>
      <c r="D316" s="1008" t="s">
        <v>3257</v>
      </c>
      <c r="E316" s="804">
        <v>4000</v>
      </c>
      <c r="F316" s="1373">
        <f t="shared" si="4"/>
        <v>0</v>
      </c>
      <c r="G316" s="953"/>
      <c r="H316" s="797">
        <v>1</v>
      </c>
      <c r="I316" s="788" t="s">
        <v>3260</v>
      </c>
    </row>
    <row r="317" spans="1:9" x14ac:dyDescent="0.3">
      <c r="A317" s="987">
        <v>310</v>
      </c>
      <c r="B317" s="931" t="s">
        <v>3474</v>
      </c>
      <c r="C317" s="994">
        <v>0</v>
      </c>
      <c r="D317" s="1008" t="s">
        <v>3409</v>
      </c>
      <c r="E317" s="804">
        <v>19000</v>
      </c>
      <c r="F317" s="1373">
        <f t="shared" si="4"/>
        <v>0</v>
      </c>
      <c r="G317" s="953"/>
      <c r="H317" s="797">
        <v>1</v>
      </c>
      <c r="I317" s="788" t="s">
        <v>3260</v>
      </c>
    </row>
    <row r="318" spans="1:9" x14ac:dyDescent="0.3">
      <c r="A318" s="987">
        <v>311</v>
      </c>
      <c r="B318" s="931" t="s">
        <v>3258</v>
      </c>
      <c r="C318" s="994">
        <v>0</v>
      </c>
      <c r="D318" s="1008" t="s">
        <v>3259</v>
      </c>
      <c r="E318" s="804">
        <v>47000</v>
      </c>
      <c r="F318" s="1373">
        <f t="shared" si="4"/>
        <v>0</v>
      </c>
      <c r="G318" s="953"/>
      <c r="H318" s="797">
        <v>1</v>
      </c>
      <c r="I318" s="788" t="s">
        <v>3260</v>
      </c>
    </row>
    <row r="319" spans="1:9" x14ac:dyDescent="0.3">
      <c r="A319" s="987">
        <v>312</v>
      </c>
      <c r="B319" s="931" t="s">
        <v>3469</v>
      </c>
      <c r="C319" s="994">
        <v>0</v>
      </c>
      <c r="D319" s="1008" t="s">
        <v>3257</v>
      </c>
      <c r="E319" s="804">
        <v>3000</v>
      </c>
      <c r="F319" s="1373">
        <f t="shared" si="4"/>
        <v>0</v>
      </c>
      <c r="G319" s="953"/>
      <c r="H319" s="797">
        <v>1</v>
      </c>
      <c r="I319" s="788" t="s">
        <v>3260</v>
      </c>
    </row>
    <row r="320" spans="1:9" ht="16.5" customHeight="1" x14ac:dyDescent="0.3">
      <c r="A320" s="986">
        <v>313</v>
      </c>
      <c r="B320" s="931" t="s">
        <v>3413</v>
      </c>
      <c r="C320" s="994">
        <v>0</v>
      </c>
      <c r="D320" s="1008" t="s">
        <v>3257</v>
      </c>
      <c r="E320" s="804">
        <v>4000</v>
      </c>
      <c r="F320" s="1373">
        <f t="shared" si="4"/>
        <v>0</v>
      </c>
      <c r="G320" s="953"/>
      <c r="H320" s="797">
        <v>1</v>
      </c>
      <c r="I320" s="788" t="s">
        <v>3260</v>
      </c>
    </row>
    <row r="321" spans="1:9" ht="16.5" customHeight="1" x14ac:dyDescent="0.3">
      <c r="A321" s="987">
        <v>314</v>
      </c>
      <c r="B321" s="931" t="s">
        <v>3475</v>
      </c>
      <c r="C321" s="994">
        <v>0</v>
      </c>
      <c r="D321" s="1008" t="s">
        <v>3247</v>
      </c>
      <c r="E321" s="804">
        <v>7000</v>
      </c>
      <c r="F321" s="1373">
        <f t="shared" si="4"/>
        <v>0</v>
      </c>
      <c r="G321" s="953"/>
      <c r="H321" s="797">
        <v>1</v>
      </c>
      <c r="I321" s="788" t="s">
        <v>3260</v>
      </c>
    </row>
    <row r="322" spans="1:9" ht="16.5" customHeight="1" x14ac:dyDescent="0.3">
      <c r="A322" s="987">
        <v>315</v>
      </c>
      <c r="B322" s="931" t="s">
        <v>3476</v>
      </c>
      <c r="C322" s="994">
        <v>0</v>
      </c>
      <c r="D322" s="1008" t="s">
        <v>3247</v>
      </c>
      <c r="E322" s="804">
        <v>19000</v>
      </c>
      <c r="F322" s="1373">
        <f t="shared" si="4"/>
        <v>0</v>
      </c>
      <c r="G322" s="953"/>
      <c r="H322" s="797">
        <v>1</v>
      </c>
      <c r="I322" s="788" t="s">
        <v>3260</v>
      </c>
    </row>
    <row r="323" spans="1:9" ht="16.5" customHeight="1" x14ac:dyDescent="0.3">
      <c r="A323" s="987">
        <v>316</v>
      </c>
      <c r="B323" s="931" t="s">
        <v>3258</v>
      </c>
      <c r="C323" s="994">
        <v>0</v>
      </c>
      <c r="D323" s="1008" t="s">
        <v>3259</v>
      </c>
      <c r="E323" s="804">
        <v>47000</v>
      </c>
      <c r="F323" s="1373">
        <f t="shared" si="4"/>
        <v>0</v>
      </c>
      <c r="G323" s="953"/>
      <c r="H323" s="797">
        <v>1</v>
      </c>
      <c r="I323" s="788" t="s">
        <v>3260</v>
      </c>
    </row>
    <row r="324" spans="1:9" ht="16.5" customHeight="1" x14ac:dyDescent="0.3">
      <c r="A324" s="986">
        <v>317</v>
      </c>
      <c r="B324" s="931" t="s">
        <v>3477</v>
      </c>
      <c r="C324" s="994">
        <v>0</v>
      </c>
      <c r="D324" s="1008" t="s">
        <v>3257</v>
      </c>
      <c r="E324" s="804">
        <v>3000</v>
      </c>
      <c r="F324" s="1373">
        <f t="shared" si="4"/>
        <v>0</v>
      </c>
      <c r="G324" s="953"/>
      <c r="H324" s="797">
        <v>1</v>
      </c>
      <c r="I324" s="788" t="s">
        <v>3260</v>
      </c>
    </row>
    <row r="325" spans="1:9" ht="16.5" customHeight="1" x14ac:dyDescent="0.3">
      <c r="A325" s="987">
        <v>318</v>
      </c>
      <c r="B325" s="931" t="s">
        <v>3258</v>
      </c>
      <c r="C325" s="994">
        <v>0</v>
      </c>
      <c r="D325" s="1008" t="s">
        <v>3259</v>
      </c>
      <c r="E325" s="804">
        <v>47000</v>
      </c>
      <c r="F325" s="1373">
        <f t="shared" si="4"/>
        <v>0</v>
      </c>
      <c r="G325" s="953"/>
      <c r="H325" s="797">
        <v>1</v>
      </c>
      <c r="I325" s="788" t="s">
        <v>3260</v>
      </c>
    </row>
    <row r="326" spans="1:9" ht="16.5" customHeight="1" x14ac:dyDescent="0.3">
      <c r="A326" s="987">
        <v>319</v>
      </c>
      <c r="B326" s="931" t="s">
        <v>3469</v>
      </c>
      <c r="C326" s="994">
        <v>0</v>
      </c>
      <c r="D326" s="1008" t="s">
        <v>3257</v>
      </c>
      <c r="E326" s="804">
        <v>3000</v>
      </c>
      <c r="F326" s="1373">
        <f t="shared" si="4"/>
        <v>0</v>
      </c>
      <c r="G326" s="953"/>
      <c r="H326" s="797">
        <v>1</v>
      </c>
      <c r="I326" s="788" t="s">
        <v>3260</v>
      </c>
    </row>
    <row r="327" spans="1:9" ht="16.5" customHeight="1" x14ac:dyDescent="0.3">
      <c r="A327" s="987">
        <v>320</v>
      </c>
      <c r="B327" s="948" t="s">
        <v>3478</v>
      </c>
      <c r="C327" s="955">
        <v>0</v>
      </c>
      <c r="D327" s="1015" t="s">
        <v>3479</v>
      </c>
      <c r="E327" s="805">
        <v>25000</v>
      </c>
      <c r="F327" s="1374">
        <f t="shared" si="4"/>
        <v>0</v>
      </c>
      <c r="G327" s="941"/>
      <c r="H327" s="1330">
        <v>1</v>
      </c>
      <c r="I327" s="788" t="s">
        <v>3261</v>
      </c>
    </row>
    <row r="328" spans="1:9" ht="16.5" customHeight="1" x14ac:dyDescent="0.3">
      <c r="A328" s="986">
        <v>321</v>
      </c>
      <c r="B328" s="948" t="s">
        <v>3480</v>
      </c>
      <c r="C328" s="955">
        <v>0</v>
      </c>
      <c r="D328" s="1015" t="s">
        <v>3479</v>
      </c>
      <c r="E328" s="805">
        <v>15000</v>
      </c>
      <c r="F328" s="1374">
        <f t="shared" si="4"/>
        <v>0</v>
      </c>
      <c r="G328" s="941"/>
      <c r="H328" s="1330">
        <v>1</v>
      </c>
      <c r="I328" s="788" t="s">
        <v>3261</v>
      </c>
    </row>
    <row r="329" spans="1:9" ht="16.5" customHeight="1" x14ac:dyDescent="0.3">
      <c r="A329" s="987">
        <v>322</v>
      </c>
      <c r="B329" s="948" t="s">
        <v>3481</v>
      </c>
      <c r="C329" s="955">
        <v>0</v>
      </c>
      <c r="D329" s="1015" t="s">
        <v>3479</v>
      </c>
      <c r="E329" s="805">
        <v>45000</v>
      </c>
      <c r="F329" s="1374">
        <f t="shared" ref="F329:F392" si="5">C329*E329</f>
        <v>0</v>
      </c>
      <c r="G329" s="941"/>
      <c r="H329" s="1330">
        <v>1</v>
      </c>
      <c r="I329" s="788" t="s">
        <v>3261</v>
      </c>
    </row>
    <row r="330" spans="1:9" ht="16.5" customHeight="1" x14ac:dyDescent="0.3">
      <c r="A330" s="987">
        <v>323</v>
      </c>
      <c r="B330" s="948" t="s">
        <v>3482</v>
      </c>
      <c r="C330" s="955">
        <v>0</v>
      </c>
      <c r="D330" s="1015" t="s">
        <v>3479</v>
      </c>
      <c r="E330" s="805">
        <v>42100</v>
      </c>
      <c r="F330" s="1374">
        <f t="shared" si="5"/>
        <v>0</v>
      </c>
      <c r="G330" s="941"/>
      <c r="H330" s="1330">
        <v>1</v>
      </c>
      <c r="I330" s="788" t="s">
        <v>3261</v>
      </c>
    </row>
    <row r="331" spans="1:9" ht="16.5" customHeight="1" x14ac:dyDescent="0.3">
      <c r="A331" s="987">
        <v>324</v>
      </c>
      <c r="B331" s="948" t="s">
        <v>3483</v>
      </c>
      <c r="C331" s="955">
        <v>0</v>
      </c>
      <c r="D331" s="1015" t="s">
        <v>3479</v>
      </c>
      <c r="E331" s="805">
        <v>33000</v>
      </c>
      <c r="F331" s="1374">
        <f t="shared" si="5"/>
        <v>0</v>
      </c>
      <c r="G331" s="941"/>
      <c r="H331" s="1330">
        <v>1</v>
      </c>
      <c r="I331" s="788" t="s">
        <v>3261</v>
      </c>
    </row>
    <row r="332" spans="1:9" ht="16.5" customHeight="1" x14ac:dyDescent="0.3">
      <c r="A332" s="986">
        <v>325</v>
      </c>
      <c r="B332" s="948" t="s">
        <v>3484</v>
      </c>
      <c r="C332" s="955">
        <v>0</v>
      </c>
      <c r="D332" s="1015" t="s">
        <v>3479</v>
      </c>
      <c r="E332" s="805">
        <v>29000</v>
      </c>
      <c r="F332" s="1374">
        <f t="shared" si="5"/>
        <v>0</v>
      </c>
      <c r="G332" s="941"/>
      <c r="H332" s="1330">
        <v>1</v>
      </c>
      <c r="I332" s="788" t="s">
        <v>3261</v>
      </c>
    </row>
    <row r="333" spans="1:9" ht="16.5" customHeight="1" x14ac:dyDescent="0.3">
      <c r="A333" s="987">
        <v>326</v>
      </c>
      <c r="B333" s="948" t="s">
        <v>3485</v>
      </c>
      <c r="C333" s="955">
        <v>0</v>
      </c>
      <c r="D333" s="1015" t="s">
        <v>3409</v>
      </c>
      <c r="E333" s="805">
        <v>150000</v>
      </c>
      <c r="F333" s="1374">
        <f t="shared" si="5"/>
        <v>0</v>
      </c>
      <c r="G333" s="941"/>
      <c r="H333" s="1330">
        <v>1</v>
      </c>
      <c r="I333" s="788" t="s">
        <v>3261</v>
      </c>
    </row>
    <row r="334" spans="1:9" ht="16.5" customHeight="1" x14ac:dyDescent="0.3">
      <c r="A334" s="987">
        <v>327</v>
      </c>
      <c r="B334" s="948" t="s">
        <v>3486</v>
      </c>
      <c r="C334" s="955">
        <v>0</v>
      </c>
      <c r="D334" s="1015" t="s">
        <v>3409</v>
      </c>
      <c r="E334" s="805">
        <v>75000</v>
      </c>
      <c r="F334" s="1374">
        <f t="shared" si="5"/>
        <v>0</v>
      </c>
      <c r="G334" s="941"/>
      <c r="H334" s="1330">
        <v>1</v>
      </c>
      <c r="I334" s="788" t="s">
        <v>3261</v>
      </c>
    </row>
    <row r="335" spans="1:9" s="1156" customFormat="1" ht="16.5" customHeight="1" x14ac:dyDescent="0.3">
      <c r="A335" s="1148">
        <v>328</v>
      </c>
      <c r="B335" s="1170" t="s">
        <v>3406</v>
      </c>
      <c r="C335" s="1150">
        <v>1</v>
      </c>
      <c r="D335" s="1151" t="s">
        <v>3387</v>
      </c>
      <c r="E335" s="1152">
        <v>20000</v>
      </c>
      <c r="F335" s="1375">
        <f t="shared" si="5"/>
        <v>20000</v>
      </c>
      <c r="G335" s="1171"/>
      <c r="H335" s="1203">
        <v>1</v>
      </c>
      <c r="I335" s="1155" t="s">
        <v>3261</v>
      </c>
    </row>
    <row r="336" spans="1:9" ht="16.5" customHeight="1" x14ac:dyDescent="0.3">
      <c r="A336" s="986">
        <v>329</v>
      </c>
      <c r="B336" s="948" t="s">
        <v>3487</v>
      </c>
      <c r="C336" s="955">
        <v>0</v>
      </c>
      <c r="D336" s="1015" t="s">
        <v>3409</v>
      </c>
      <c r="E336" s="805">
        <v>15500</v>
      </c>
      <c r="F336" s="1374">
        <f t="shared" si="5"/>
        <v>0</v>
      </c>
      <c r="G336" s="941"/>
      <c r="H336" s="1330">
        <v>1</v>
      </c>
      <c r="I336" s="788" t="s">
        <v>3261</v>
      </c>
    </row>
    <row r="337" spans="1:9" ht="16.5" customHeight="1" x14ac:dyDescent="0.3">
      <c r="A337" s="987">
        <v>330</v>
      </c>
      <c r="B337" s="948" t="s">
        <v>3488</v>
      </c>
      <c r="C337" s="955">
        <v>0</v>
      </c>
      <c r="D337" s="1015" t="s">
        <v>3489</v>
      </c>
      <c r="E337" s="805">
        <v>4000</v>
      </c>
      <c r="F337" s="1374">
        <f t="shared" si="5"/>
        <v>0</v>
      </c>
      <c r="G337" s="941"/>
      <c r="H337" s="1330">
        <v>1</v>
      </c>
      <c r="I337" s="788" t="s">
        <v>3261</v>
      </c>
    </row>
    <row r="338" spans="1:9" s="1156" customFormat="1" ht="16.5" customHeight="1" x14ac:dyDescent="0.3">
      <c r="A338" s="1148">
        <v>331</v>
      </c>
      <c r="B338" s="1170" t="s">
        <v>3490</v>
      </c>
      <c r="C338" s="1150">
        <v>1</v>
      </c>
      <c r="D338" s="1151" t="s">
        <v>3361</v>
      </c>
      <c r="E338" s="1152">
        <v>16000</v>
      </c>
      <c r="F338" s="1375">
        <f t="shared" si="5"/>
        <v>16000</v>
      </c>
      <c r="G338" s="1171"/>
      <c r="H338" s="1203">
        <v>1</v>
      </c>
      <c r="I338" s="1155" t="s">
        <v>3261</v>
      </c>
    </row>
    <row r="339" spans="1:9" ht="16.5" customHeight="1" x14ac:dyDescent="0.3">
      <c r="A339" s="987">
        <v>332</v>
      </c>
      <c r="B339" s="948" t="s">
        <v>3491</v>
      </c>
      <c r="C339" s="955">
        <v>0</v>
      </c>
      <c r="D339" s="1015" t="s">
        <v>3407</v>
      </c>
      <c r="E339" s="805">
        <v>10000</v>
      </c>
      <c r="F339" s="1374">
        <f t="shared" si="5"/>
        <v>0</v>
      </c>
      <c r="G339" s="941"/>
      <c r="H339" s="1330">
        <v>1</v>
      </c>
      <c r="I339" s="788" t="s">
        <v>3261</v>
      </c>
    </row>
    <row r="340" spans="1:9" ht="16.5" customHeight="1" x14ac:dyDescent="0.3">
      <c r="A340" s="986">
        <v>333</v>
      </c>
      <c r="B340" s="948" t="s">
        <v>3492</v>
      </c>
      <c r="C340" s="955">
        <v>0</v>
      </c>
      <c r="D340" s="1015" t="s">
        <v>3493</v>
      </c>
      <c r="E340" s="805">
        <v>10000</v>
      </c>
      <c r="F340" s="1374">
        <f t="shared" si="5"/>
        <v>0</v>
      </c>
      <c r="G340" s="941"/>
      <c r="H340" s="1330">
        <v>1</v>
      </c>
      <c r="I340" s="788" t="s">
        <v>3261</v>
      </c>
    </row>
    <row r="341" spans="1:9" ht="16.5" customHeight="1" x14ac:dyDescent="0.3">
      <c r="A341" s="987">
        <v>334</v>
      </c>
      <c r="B341" s="948" t="s">
        <v>3494</v>
      </c>
      <c r="C341" s="955">
        <v>0</v>
      </c>
      <c r="D341" s="1015" t="s">
        <v>3489</v>
      </c>
      <c r="E341" s="806">
        <v>15000</v>
      </c>
      <c r="F341" s="1374">
        <f t="shared" si="5"/>
        <v>0</v>
      </c>
      <c r="G341" s="929"/>
      <c r="H341" s="796">
        <v>1</v>
      </c>
      <c r="I341" s="788" t="s">
        <v>3261</v>
      </c>
    </row>
    <row r="342" spans="1:9" s="1156" customFormat="1" ht="16.5" customHeight="1" x14ac:dyDescent="0.3">
      <c r="A342" s="1148">
        <v>335</v>
      </c>
      <c r="B342" s="1170" t="s">
        <v>3428</v>
      </c>
      <c r="C342" s="1150">
        <v>2</v>
      </c>
      <c r="D342" s="1151" t="s">
        <v>3361</v>
      </c>
      <c r="E342" s="1152">
        <v>55000</v>
      </c>
      <c r="F342" s="1375">
        <f t="shared" si="5"/>
        <v>110000</v>
      </c>
      <c r="G342" s="1153"/>
      <c r="H342" s="1154">
        <v>1</v>
      </c>
      <c r="I342" s="1155" t="s">
        <v>3261</v>
      </c>
    </row>
    <row r="343" spans="1:9" ht="16.5" customHeight="1" x14ac:dyDescent="0.3">
      <c r="A343" s="987">
        <v>336</v>
      </c>
      <c r="B343" s="948" t="s">
        <v>3495</v>
      </c>
      <c r="C343" s="955">
        <v>0</v>
      </c>
      <c r="D343" s="1015" t="s">
        <v>3409</v>
      </c>
      <c r="E343" s="954">
        <v>7150</v>
      </c>
      <c r="F343" s="1374">
        <f t="shared" si="5"/>
        <v>0</v>
      </c>
      <c r="G343" s="930"/>
      <c r="H343" s="796">
        <v>1</v>
      </c>
      <c r="I343" s="788" t="s">
        <v>3261</v>
      </c>
    </row>
    <row r="344" spans="1:9" ht="16.5" customHeight="1" x14ac:dyDescent="0.3">
      <c r="A344" s="986">
        <v>337</v>
      </c>
      <c r="B344" s="948" t="s">
        <v>3496</v>
      </c>
      <c r="C344" s="955">
        <v>0</v>
      </c>
      <c r="D344" s="1015" t="s">
        <v>3409</v>
      </c>
      <c r="E344" s="954">
        <v>7700</v>
      </c>
      <c r="F344" s="1374">
        <f t="shared" si="5"/>
        <v>0</v>
      </c>
      <c r="G344" s="930"/>
      <c r="H344" s="796">
        <v>1</v>
      </c>
      <c r="I344" s="788" t="s">
        <v>3261</v>
      </c>
    </row>
    <row r="345" spans="1:9" ht="16.5" customHeight="1" x14ac:dyDescent="0.3">
      <c r="A345" s="987">
        <v>338</v>
      </c>
      <c r="B345" s="948" t="s">
        <v>3497</v>
      </c>
      <c r="C345" s="955">
        <v>0</v>
      </c>
      <c r="D345" s="1015" t="s">
        <v>3479</v>
      </c>
      <c r="E345" s="954">
        <v>23100</v>
      </c>
      <c r="F345" s="1374">
        <f t="shared" si="5"/>
        <v>0</v>
      </c>
      <c r="G345" s="930"/>
      <c r="H345" s="796">
        <v>1</v>
      </c>
      <c r="I345" s="788" t="s">
        <v>3261</v>
      </c>
    </row>
    <row r="346" spans="1:9" x14ac:dyDescent="0.3">
      <c r="A346" s="987">
        <v>339</v>
      </c>
      <c r="B346" s="948" t="s">
        <v>3498</v>
      </c>
      <c r="C346" s="955">
        <v>0</v>
      </c>
      <c r="D346" s="1015" t="s">
        <v>3479</v>
      </c>
      <c r="E346" s="954">
        <v>16950</v>
      </c>
      <c r="F346" s="1374">
        <f t="shared" si="5"/>
        <v>0</v>
      </c>
      <c r="G346" s="930"/>
      <c r="H346" s="796">
        <v>1</v>
      </c>
      <c r="I346" s="788" t="s">
        <v>3261</v>
      </c>
    </row>
    <row r="347" spans="1:9" ht="16.5" customHeight="1" x14ac:dyDescent="0.3">
      <c r="A347" s="987">
        <v>340</v>
      </c>
      <c r="B347" s="948" t="s">
        <v>3499</v>
      </c>
      <c r="C347" s="955">
        <v>0</v>
      </c>
      <c r="D347" s="800" t="s">
        <v>3259</v>
      </c>
      <c r="E347" s="954">
        <v>40000</v>
      </c>
      <c r="F347" s="1374">
        <f t="shared" si="5"/>
        <v>0</v>
      </c>
      <c r="G347" s="930"/>
      <c r="H347" s="796">
        <v>1</v>
      </c>
      <c r="I347" s="788" t="s">
        <v>3261</v>
      </c>
    </row>
    <row r="348" spans="1:9" ht="16.5" customHeight="1" x14ac:dyDescent="0.3">
      <c r="A348" s="986">
        <v>341</v>
      </c>
      <c r="B348" s="948" t="s">
        <v>3500</v>
      </c>
      <c r="C348" s="955">
        <v>0</v>
      </c>
      <c r="D348" s="800" t="s">
        <v>3259</v>
      </c>
      <c r="E348" s="954">
        <v>45000</v>
      </c>
      <c r="F348" s="1374">
        <f t="shared" si="5"/>
        <v>0</v>
      </c>
      <c r="G348" s="930"/>
      <c r="H348" s="796">
        <v>1</v>
      </c>
      <c r="I348" s="788" t="s">
        <v>3261</v>
      </c>
    </row>
    <row r="349" spans="1:9" ht="16.5" customHeight="1" x14ac:dyDescent="0.3">
      <c r="A349" s="987">
        <v>342</v>
      </c>
      <c r="B349" s="948" t="s">
        <v>3501</v>
      </c>
      <c r="C349" s="955">
        <v>0</v>
      </c>
      <c r="D349" s="1015" t="s">
        <v>3479</v>
      </c>
      <c r="E349" s="954">
        <v>85000</v>
      </c>
      <c r="F349" s="1374">
        <f t="shared" si="5"/>
        <v>0</v>
      </c>
      <c r="G349" s="930"/>
      <c r="H349" s="796">
        <v>1</v>
      </c>
      <c r="I349" s="788" t="s">
        <v>3261</v>
      </c>
    </row>
    <row r="350" spans="1:9" s="1156" customFormat="1" ht="16.5" customHeight="1" x14ac:dyDescent="0.3">
      <c r="A350" s="1148">
        <v>343</v>
      </c>
      <c r="B350" s="1170" t="s">
        <v>3502</v>
      </c>
      <c r="C350" s="1150">
        <v>5</v>
      </c>
      <c r="D350" s="1151" t="s">
        <v>3361</v>
      </c>
      <c r="E350" s="1152">
        <v>22000</v>
      </c>
      <c r="F350" s="1375">
        <f t="shared" si="5"/>
        <v>110000</v>
      </c>
      <c r="G350" s="1153"/>
      <c r="H350" s="1154">
        <v>1</v>
      </c>
      <c r="I350" s="1155" t="s">
        <v>3261</v>
      </c>
    </row>
    <row r="351" spans="1:9" ht="16.5" customHeight="1" x14ac:dyDescent="0.3">
      <c r="A351" s="987">
        <v>344</v>
      </c>
      <c r="B351" s="948" t="s">
        <v>3503</v>
      </c>
      <c r="C351" s="955">
        <v>0</v>
      </c>
      <c r="D351" s="1015" t="s">
        <v>3479</v>
      </c>
      <c r="E351" s="954">
        <v>4000</v>
      </c>
      <c r="F351" s="1374">
        <f t="shared" si="5"/>
        <v>0</v>
      </c>
      <c r="G351" s="930"/>
      <c r="H351" s="796">
        <v>1</v>
      </c>
      <c r="I351" s="788" t="s">
        <v>3261</v>
      </c>
    </row>
    <row r="352" spans="1:9" x14ac:dyDescent="0.3">
      <c r="A352" s="988">
        <v>345</v>
      </c>
      <c r="B352" s="948" t="s">
        <v>3837</v>
      </c>
      <c r="C352" s="955">
        <v>0</v>
      </c>
      <c r="D352" s="1015" t="s">
        <v>3479</v>
      </c>
      <c r="E352" s="954">
        <v>3500</v>
      </c>
      <c r="F352" s="1374">
        <f t="shared" si="5"/>
        <v>0</v>
      </c>
      <c r="G352" s="930"/>
      <c r="H352" s="796">
        <v>1</v>
      </c>
      <c r="I352" s="788" t="s">
        <v>3261</v>
      </c>
    </row>
    <row r="353" spans="1:9" ht="16.5" customHeight="1" x14ac:dyDescent="0.3">
      <c r="A353" s="986">
        <v>346</v>
      </c>
      <c r="B353" s="948" t="s">
        <v>3504</v>
      </c>
      <c r="C353" s="955">
        <v>0</v>
      </c>
      <c r="D353" s="800" t="s">
        <v>3408</v>
      </c>
      <c r="E353" s="954">
        <v>50500</v>
      </c>
      <c r="F353" s="1374">
        <f t="shared" si="5"/>
        <v>0</v>
      </c>
      <c r="G353" s="930"/>
      <c r="H353" s="796">
        <v>1</v>
      </c>
      <c r="I353" s="788" t="s">
        <v>3261</v>
      </c>
    </row>
    <row r="354" spans="1:9" ht="16.5" customHeight="1" x14ac:dyDescent="0.3">
      <c r="A354" s="987">
        <v>347</v>
      </c>
      <c r="B354" s="967" t="s">
        <v>3443</v>
      </c>
      <c r="C354" s="1000">
        <v>0</v>
      </c>
      <c r="D354" s="1016" t="s">
        <v>3257</v>
      </c>
      <c r="E354" s="954">
        <v>2581000</v>
      </c>
      <c r="F354" s="1369">
        <f t="shared" si="5"/>
        <v>0</v>
      </c>
      <c r="G354" s="930"/>
      <c r="H354" s="796">
        <v>1</v>
      </c>
      <c r="I354" s="788" t="s">
        <v>3261</v>
      </c>
    </row>
    <row r="355" spans="1:9" s="1217" customFormat="1" x14ac:dyDescent="0.3">
      <c r="A355" s="1249">
        <v>348</v>
      </c>
      <c r="B355" s="1328" t="s">
        <v>4406</v>
      </c>
      <c r="C355" s="1258">
        <v>1</v>
      </c>
      <c r="D355" s="1259" t="s">
        <v>3361</v>
      </c>
      <c r="E355" s="1260">
        <v>29000</v>
      </c>
      <c r="F355" s="1368">
        <f t="shared" si="5"/>
        <v>29000</v>
      </c>
      <c r="G355" s="1255"/>
      <c r="H355" s="1335">
        <v>1</v>
      </c>
      <c r="I355" s="1336" t="s">
        <v>4273</v>
      </c>
    </row>
    <row r="356" spans="1:9" s="1212" customFormat="1" ht="16.5" customHeight="1" x14ac:dyDescent="0.3">
      <c r="A356" s="1215">
        <v>349</v>
      </c>
      <c r="B356" s="1328" t="s">
        <v>4280</v>
      </c>
      <c r="C356" s="1258">
        <v>3</v>
      </c>
      <c r="D356" s="1259" t="s">
        <v>3395</v>
      </c>
      <c r="E356" s="1260">
        <v>60000</v>
      </c>
      <c r="F356" s="1368">
        <f t="shared" si="5"/>
        <v>180000</v>
      </c>
      <c r="G356" s="1255"/>
      <c r="H356" s="1210">
        <v>1</v>
      </c>
      <c r="I356" s="1211" t="s">
        <v>4281</v>
      </c>
    </row>
    <row r="357" spans="1:9" s="1212" customFormat="1" ht="16.5" customHeight="1" x14ac:dyDescent="0.3">
      <c r="A357" s="1215">
        <v>350</v>
      </c>
      <c r="B357" s="1328" t="s">
        <v>4282</v>
      </c>
      <c r="C357" s="1258">
        <v>2</v>
      </c>
      <c r="D357" s="1259" t="s">
        <v>3254</v>
      </c>
      <c r="E357" s="1260">
        <v>229000</v>
      </c>
      <c r="F357" s="1368">
        <f t="shared" si="5"/>
        <v>458000</v>
      </c>
      <c r="G357" s="1255"/>
      <c r="H357" s="1210">
        <v>1</v>
      </c>
      <c r="I357" s="1211" t="s">
        <v>4281</v>
      </c>
    </row>
    <row r="358" spans="1:9" s="1212" customFormat="1" ht="16.5" customHeight="1" x14ac:dyDescent="0.3">
      <c r="A358" s="1215">
        <v>351</v>
      </c>
      <c r="B358" s="1328" t="s">
        <v>4283</v>
      </c>
      <c r="C358" s="1258">
        <v>1</v>
      </c>
      <c r="D358" s="1259" t="s">
        <v>3254</v>
      </c>
      <c r="E358" s="1260">
        <v>700000</v>
      </c>
      <c r="F358" s="1368">
        <f t="shared" si="5"/>
        <v>700000</v>
      </c>
      <c r="G358" s="1255"/>
      <c r="H358" s="1210">
        <v>1</v>
      </c>
      <c r="I358" s="1211" t="s">
        <v>4281</v>
      </c>
    </row>
    <row r="359" spans="1:9" s="1212" customFormat="1" ht="16.5" customHeight="1" x14ac:dyDescent="0.3">
      <c r="A359" s="1215">
        <v>352</v>
      </c>
      <c r="B359" s="1328" t="s">
        <v>4284</v>
      </c>
      <c r="C359" s="1258">
        <v>1</v>
      </c>
      <c r="D359" s="1259" t="s">
        <v>3254</v>
      </c>
      <c r="E359" s="1260">
        <v>300000</v>
      </c>
      <c r="F359" s="1368">
        <f t="shared" si="5"/>
        <v>300000</v>
      </c>
      <c r="G359" s="1255"/>
      <c r="H359" s="1210">
        <v>1</v>
      </c>
      <c r="I359" s="1211" t="s">
        <v>4281</v>
      </c>
    </row>
    <row r="360" spans="1:9" s="1212" customFormat="1" ht="16.5" customHeight="1" x14ac:dyDescent="0.3">
      <c r="A360" s="1215">
        <v>353</v>
      </c>
      <c r="B360" s="1328" t="s">
        <v>4285</v>
      </c>
      <c r="C360" s="1258">
        <v>10</v>
      </c>
      <c r="D360" s="1259" t="s">
        <v>3254</v>
      </c>
      <c r="E360" s="1260">
        <v>1000</v>
      </c>
      <c r="F360" s="1368">
        <f t="shared" si="5"/>
        <v>10000</v>
      </c>
      <c r="G360" s="1255"/>
      <c r="H360" s="1210">
        <v>1</v>
      </c>
      <c r="I360" s="1211" t="s">
        <v>4281</v>
      </c>
    </row>
    <row r="361" spans="1:9" ht="16.5" customHeight="1" x14ac:dyDescent="0.3">
      <c r="A361" s="987">
        <v>354</v>
      </c>
      <c r="B361" s="807" t="s">
        <v>3505</v>
      </c>
      <c r="C361" s="969">
        <v>0</v>
      </c>
      <c r="D361" s="1017" t="s">
        <v>3247</v>
      </c>
      <c r="E361" s="968">
        <v>15000</v>
      </c>
      <c r="F361" s="1376">
        <f t="shared" si="5"/>
        <v>0</v>
      </c>
      <c r="G361" s="930"/>
      <c r="H361" s="796">
        <v>1</v>
      </c>
      <c r="I361" s="788" t="s">
        <v>3506</v>
      </c>
    </row>
    <row r="362" spans="1:9" ht="16.5" customHeight="1" x14ac:dyDescent="0.3">
      <c r="A362" s="987">
        <v>355</v>
      </c>
      <c r="B362" s="807" t="s">
        <v>3507</v>
      </c>
      <c r="C362" s="969">
        <v>0</v>
      </c>
      <c r="D362" s="1017" t="s">
        <v>3247</v>
      </c>
      <c r="E362" s="968">
        <v>5000</v>
      </c>
      <c r="F362" s="1376">
        <f t="shared" si="5"/>
        <v>0</v>
      </c>
      <c r="G362" s="930"/>
      <c r="H362" s="796">
        <v>1</v>
      </c>
      <c r="I362" s="788" t="s">
        <v>3506</v>
      </c>
    </row>
    <row r="363" spans="1:9" ht="16.5" customHeight="1" x14ac:dyDescent="0.3">
      <c r="A363" s="986">
        <v>356</v>
      </c>
      <c r="B363" s="807" t="s">
        <v>3508</v>
      </c>
      <c r="C363" s="969">
        <v>0</v>
      </c>
      <c r="D363" s="1017" t="s">
        <v>3247</v>
      </c>
      <c r="E363" s="968">
        <v>7000</v>
      </c>
      <c r="F363" s="1376">
        <f t="shared" si="5"/>
        <v>0</v>
      </c>
      <c r="G363" s="930"/>
      <c r="H363" s="796">
        <v>1</v>
      </c>
      <c r="I363" s="788" t="s">
        <v>3506</v>
      </c>
    </row>
    <row r="364" spans="1:9" ht="16.5" customHeight="1" x14ac:dyDescent="0.3">
      <c r="A364" s="987">
        <v>357</v>
      </c>
      <c r="B364" s="807" t="s">
        <v>3502</v>
      </c>
      <c r="C364" s="969">
        <v>0</v>
      </c>
      <c r="D364" s="1017" t="s">
        <v>3247</v>
      </c>
      <c r="E364" s="968">
        <v>2500</v>
      </c>
      <c r="F364" s="1376">
        <f t="shared" si="5"/>
        <v>0</v>
      </c>
      <c r="G364" s="930"/>
      <c r="H364" s="796">
        <v>1</v>
      </c>
      <c r="I364" s="788" t="s">
        <v>3506</v>
      </c>
    </row>
    <row r="365" spans="1:9" ht="16.5" customHeight="1" x14ac:dyDescent="0.3">
      <c r="A365" s="987">
        <v>358</v>
      </c>
      <c r="B365" s="807" t="s">
        <v>3509</v>
      </c>
      <c r="C365" s="969">
        <v>0</v>
      </c>
      <c r="D365" s="1017" t="s">
        <v>3247</v>
      </c>
      <c r="E365" s="968">
        <v>4000</v>
      </c>
      <c r="F365" s="1376">
        <f t="shared" si="5"/>
        <v>0</v>
      </c>
      <c r="G365" s="930"/>
      <c r="H365" s="796">
        <v>1</v>
      </c>
      <c r="I365" s="788" t="s">
        <v>3506</v>
      </c>
    </row>
    <row r="366" spans="1:9" ht="16.5" customHeight="1" x14ac:dyDescent="0.3">
      <c r="A366" s="987">
        <v>359</v>
      </c>
      <c r="B366" s="807" t="s">
        <v>3460</v>
      </c>
      <c r="C366" s="969">
        <v>0</v>
      </c>
      <c r="D366" s="1017" t="s">
        <v>3247</v>
      </c>
      <c r="E366" s="968">
        <v>12500</v>
      </c>
      <c r="F366" s="1376">
        <f t="shared" si="5"/>
        <v>0</v>
      </c>
      <c r="G366" s="930"/>
      <c r="H366" s="796">
        <v>1</v>
      </c>
      <c r="I366" s="788" t="s">
        <v>3506</v>
      </c>
    </row>
    <row r="367" spans="1:9" ht="16.5" customHeight="1" x14ac:dyDescent="0.3">
      <c r="A367" s="986">
        <v>360</v>
      </c>
      <c r="B367" s="807" t="s">
        <v>3510</v>
      </c>
      <c r="C367" s="969">
        <v>0</v>
      </c>
      <c r="D367" s="1017" t="s">
        <v>3247</v>
      </c>
      <c r="E367" s="968">
        <v>170000</v>
      </c>
      <c r="F367" s="1376">
        <f t="shared" si="5"/>
        <v>0</v>
      </c>
      <c r="G367" s="930"/>
      <c r="H367" s="796">
        <v>1</v>
      </c>
      <c r="I367" s="788" t="s">
        <v>3506</v>
      </c>
    </row>
    <row r="368" spans="1:9" ht="16.5" customHeight="1" x14ac:dyDescent="0.3">
      <c r="A368" s="987">
        <v>361</v>
      </c>
      <c r="B368" s="807" t="s">
        <v>3511</v>
      </c>
      <c r="C368" s="969">
        <v>0</v>
      </c>
      <c r="D368" s="1017" t="s">
        <v>3247</v>
      </c>
      <c r="E368" s="968">
        <v>7000</v>
      </c>
      <c r="F368" s="1376">
        <f t="shared" si="5"/>
        <v>0</v>
      </c>
      <c r="G368" s="930"/>
      <c r="H368" s="796">
        <v>1</v>
      </c>
      <c r="I368" s="788" t="s">
        <v>3506</v>
      </c>
    </row>
    <row r="369" spans="1:9" ht="16.5" customHeight="1" x14ac:dyDescent="0.3">
      <c r="A369" s="987">
        <v>362</v>
      </c>
      <c r="B369" s="970" t="s">
        <v>3384</v>
      </c>
      <c r="C369" s="1000">
        <v>0</v>
      </c>
      <c r="D369" s="978" t="s">
        <v>3395</v>
      </c>
      <c r="E369" s="971">
        <v>54000</v>
      </c>
      <c r="F369" s="1377">
        <f t="shared" si="5"/>
        <v>0</v>
      </c>
      <c r="G369" s="930"/>
      <c r="H369" s="796">
        <v>1</v>
      </c>
      <c r="I369" s="788" t="s">
        <v>3512</v>
      </c>
    </row>
    <row r="370" spans="1:9" ht="16.5" customHeight="1" x14ac:dyDescent="0.3">
      <c r="A370" s="987">
        <v>363</v>
      </c>
      <c r="B370" s="970" t="s">
        <v>3513</v>
      </c>
      <c r="C370" s="1000">
        <v>0</v>
      </c>
      <c r="D370" s="978" t="s">
        <v>3414</v>
      </c>
      <c r="E370" s="971">
        <v>70000</v>
      </c>
      <c r="F370" s="1377">
        <f t="shared" si="5"/>
        <v>0</v>
      </c>
      <c r="G370" s="930"/>
      <c r="H370" s="796">
        <v>1</v>
      </c>
      <c r="I370" s="788" t="s">
        <v>3512</v>
      </c>
    </row>
    <row r="371" spans="1:9" ht="16.5" customHeight="1" x14ac:dyDescent="0.3">
      <c r="A371" s="986">
        <v>364</v>
      </c>
      <c r="B371" s="970" t="s">
        <v>3384</v>
      </c>
      <c r="C371" s="1000">
        <v>0</v>
      </c>
      <c r="D371" s="978" t="s">
        <v>3395</v>
      </c>
      <c r="E371" s="971">
        <v>56000</v>
      </c>
      <c r="F371" s="1377">
        <f t="shared" si="5"/>
        <v>0</v>
      </c>
      <c r="G371" s="930"/>
      <c r="H371" s="796">
        <v>1</v>
      </c>
      <c r="I371" s="788" t="s">
        <v>3512</v>
      </c>
    </row>
    <row r="372" spans="1:9" ht="16.5" customHeight="1" x14ac:dyDescent="0.3">
      <c r="A372" s="987">
        <v>365</v>
      </c>
      <c r="B372" s="970" t="s">
        <v>3513</v>
      </c>
      <c r="C372" s="1000">
        <v>0</v>
      </c>
      <c r="D372" s="978" t="s">
        <v>3414</v>
      </c>
      <c r="E372" s="971">
        <v>70000</v>
      </c>
      <c r="F372" s="1377">
        <f t="shared" si="5"/>
        <v>0</v>
      </c>
      <c r="G372" s="930"/>
      <c r="H372" s="796">
        <v>1</v>
      </c>
      <c r="I372" s="788" t="s">
        <v>3512</v>
      </c>
    </row>
    <row r="373" spans="1:9" ht="16.5" customHeight="1" x14ac:dyDescent="0.3">
      <c r="A373" s="987">
        <v>366</v>
      </c>
      <c r="B373" s="970" t="s">
        <v>3514</v>
      </c>
      <c r="C373" s="1000">
        <v>0</v>
      </c>
      <c r="D373" s="978" t="s">
        <v>3387</v>
      </c>
      <c r="E373" s="971">
        <v>90000</v>
      </c>
      <c r="F373" s="1377">
        <f t="shared" si="5"/>
        <v>0</v>
      </c>
      <c r="G373" s="930"/>
      <c r="H373" s="796">
        <v>1</v>
      </c>
      <c r="I373" s="788" t="s">
        <v>3512</v>
      </c>
    </row>
    <row r="374" spans="1:9" ht="16.5" customHeight="1" x14ac:dyDescent="0.3">
      <c r="A374" s="987">
        <v>367</v>
      </c>
      <c r="B374" s="970" t="s">
        <v>3515</v>
      </c>
      <c r="C374" s="1000">
        <v>0</v>
      </c>
      <c r="D374" s="978" t="s">
        <v>3414</v>
      </c>
      <c r="E374" s="971">
        <v>14575</v>
      </c>
      <c r="F374" s="1377">
        <f t="shared" si="5"/>
        <v>0</v>
      </c>
      <c r="G374" s="930"/>
      <c r="H374" s="796">
        <v>1</v>
      </c>
      <c r="I374" s="788" t="s">
        <v>3512</v>
      </c>
    </row>
    <row r="375" spans="1:9" ht="16.5" customHeight="1" x14ac:dyDescent="0.3">
      <c r="A375" s="986">
        <v>368</v>
      </c>
      <c r="B375" s="972" t="s">
        <v>3516</v>
      </c>
      <c r="C375" s="1001">
        <v>0</v>
      </c>
      <c r="D375" s="1018" t="s">
        <v>3414</v>
      </c>
      <c r="E375" s="973">
        <v>60000</v>
      </c>
      <c r="F375" s="1377">
        <f t="shared" si="5"/>
        <v>0</v>
      </c>
      <c r="G375" s="930"/>
      <c r="H375" s="796">
        <v>1</v>
      </c>
      <c r="I375" s="788" t="s">
        <v>3512</v>
      </c>
    </row>
    <row r="376" spans="1:9" ht="16.5" customHeight="1" x14ac:dyDescent="0.3">
      <c r="A376" s="987">
        <v>369</v>
      </c>
      <c r="B376" s="972" t="s">
        <v>3517</v>
      </c>
      <c r="C376" s="1001">
        <v>0</v>
      </c>
      <c r="D376" s="1018" t="s">
        <v>3361</v>
      </c>
      <c r="E376" s="973">
        <v>24500</v>
      </c>
      <c r="F376" s="1377">
        <f t="shared" si="5"/>
        <v>0</v>
      </c>
      <c r="G376" s="930"/>
      <c r="H376" s="796">
        <v>1</v>
      </c>
      <c r="I376" s="788" t="s">
        <v>3512</v>
      </c>
    </row>
    <row r="377" spans="1:9" ht="16.5" customHeight="1" x14ac:dyDescent="0.3">
      <c r="A377" s="987">
        <v>370</v>
      </c>
      <c r="B377" s="972" t="s">
        <v>3518</v>
      </c>
      <c r="C377" s="1001">
        <v>0</v>
      </c>
      <c r="D377" s="1018" t="s">
        <v>3356</v>
      </c>
      <c r="E377" s="973">
        <v>20000</v>
      </c>
      <c r="F377" s="1377">
        <f t="shared" si="5"/>
        <v>0</v>
      </c>
      <c r="G377" s="930"/>
      <c r="H377" s="796">
        <v>1</v>
      </c>
      <c r="I377" s="788" t="s">
        <v>3512</v>
      </c>
    </row>
    <row r="378" spans="1:9" ht="16.5" customHeight="1" x14ac:dyDescent="0.3">
      <c r="A378" s="987">
        <v>371</v>
      </c>
      <c r="B378" s="972" t="s">
        <v>3410</v>
      </c>
      <c r="C378" s="1001">
        <v>0</v>
      </c>
      <c r="D378" s="1018" t="s">
        <v>3414</v>
      </c>
      <c r="E378" s="973">
        <v>75000</v>
      </c>
      <c r="F378" s="1377">
        <f t="shared" si="5"/>
        <v>0</v>
      </c>
      <c r="G378" s="930"/>
      <c r="H378" s="796">
        <v>1</v>
      </c>
      <c r="I378" s="788" t="s">
        <v>3512</v>
      </c>
    </row>
    <row r="379" spans="1:9" ht="16.5" customHeight="1" x14ac:dyDescent="0.3">
      <c r="A379" s="986">
        <v>372</v>
      </c>
      <c r="B379" s="972" t="s">
        <v>3410</v>
      </c>
      <c r="C379" s="1001">
        <v>0</v>
      </c>
      <c r="D379" s="1018" t="s">
        <v>3414</v>
      </c>
      <c r="E379" s="973">
        <v>1500</v>
      </c>
      <c r="F379" s="1377">
        <f t="shared" si="5"/>
        <v>0</v>
      </c>
      <c r="G379" s="930"/>
      <c r="H379" s="796">
        <v>1</v>
      </c>
      <c r="I379" s="788" t="s">
        <v>3512</v>
      </c>
    </row>
    <row r="380" spans="1:9" ht="16.5" customHeight="1" x14ac:dyDescent="0.3">
      <c r="A380" s="987">
        <v>373</v>
      </c>
      <c r="B380" s="972" t="s">
        <v>3519</v>
      </c>
      <c r="C380" s="1001">
        <v>0</v>
      </c>
      <c r="D380" s="1018" t="s">
        <v>3414</v>
      </c>
      <c r="E380" s="973">
        <v>4500</v>
      </c>
      <c r="F380" s="1377">
        <f t="shared" si="5"/>
        <v>0</v>
      </c>
      <c r="G380" s="930"/>
      <c r="H380" s="796">
        <v>1</v>
      </c>
      <c r="I380" s="788" t="s">
        <v>3512</v>
      </c>
    </row>
    <row r="381" spans="1:9" ht="16.5" customHeight="1" x14ac:dyDescent="0.3">
      <c r="A381" s="987">
        <v>374</v>
      </c>
      <c r="B381" s="972" t="s">
        <v>3520</v>
      </c>
      <c r="C381" s="1001">
        <v>0</v>
      </c>
      <c r="D381" s="1018" t="s">
        <v>3414</v>
      </c>
      <c r="E381" s="973">
        <v>6000</v>
      </c>
      <c r="F381" s="1377">
        <f t="shared" si="5"/>
        <v>0</v>
      </c>
      <c r="G381" s="930"/>
      <c r="H381" s="796">
        <v>1</v>
      </c>
      <c r="I381" s="788" t="s">
        <v>3512</v>
      </c>
    </row>
    <row r="382" spans="1:9" ht="16.5" customHeight="1" x14ac:dyDescent="0.3">
      <c r="A382" s="987">
        <v>375</v>
      </c>
      <c r="B382" s="972" t="s">
        <v>3521</v>
      </c>
      <c r="C382" s="1001">
        <v>0</v>
      </c>
      <c r="D382" s="1018" t="s">
        <v>3395</v>
      </c>
      <c r="E382" s="973">
        <v>43500</v>
      </c>
      <c r="F382" s="1377">
        <f t="shared" si="5"/>
        <v>0</v>
      </c>
      <c r="G382" s="930"/>
      <c r="H382" s="796">
        <v>1</v>
      </c>
      <c r="I382" s="788" t="s">
        <v>3512</v>
      </c>
    </row>
    <row r="383" spans="1:9" ht="16.5" customHeight="1" x14ac:dyDescent="0.3">
      <c r="A383" s="986">
        <v>376</v>
      </c>
      <c r="B383" s="972" t="s">
        <v>3522</v>
      </c>
      <c r="C383" s="1001">
        <v>0</v>
      </c>
      <c r="D383" s="1018" t="s">
        <v>3395</v>
      </c>
      <c r="E383" s="973">
        <v>49200</v>
      </c>
      <c r="F383" s="1377">
        <f t="shared" si="5"/>
        <v>0</v>
      </c>
      <c r="G383" s="930"/>
      <c r="H383" s="796">
        <v>1</v>
      </c>
      <c r="I383" s="788" t="s">
        <v>3512</v>
      </c>
    </row>
    <row r="384" spans="1:9" ht="16.5" customHeight="1" x14ac:dyDescent="0.3">
      <c r="A384" s="987">
        <v>377</v>
      </c>
      <c r="B384" s="972" t="s">
        <v>3523</v>
      </c>
      <c r="C384" s="1001">
        <v>0</v>
      </c>
      <c r="D384" s="1018" t="s">
        <v>3395</v>
      </c>
      <c r="E384" s="973">
        <v>46000</v>
      </c>
      <c r="F384" s="1377">
        <f t="shared" si="5"/>
        <v>0</v>
      </c>
      <c r="G384" s="930"/>
      <c r="H384" s="796">
        <v>1</v>
      </c>
      <c r="I384" s="788" t="s">
        <v>3512</v>
      </c>
    </row>
    <row r="385" spans="1:9" ht="16.5" customHeight="1" x14ac:dyDescent="0.3">
      <c r="A385" s="987">
        <v>378</v>
      </c>
      <c r="B385" s="972" t="s">
        <v>3524</v>
      </c>
      <c r="C385" s="1001">
        <v>0</v>
      </c>
      <c r="D385" s="1018" t="s">
        <v>3395</v>
      </c>
      <c r="E385" s="973">
        <v>52000</v>
      </c>
      <c r="F385" s="1377">
        <f t="shared" si="5"/>
        <v>0</v>
      </c>
      <c r="G385" s="930"/>
      <c r="H385" s="796">
        <v>1</v>
      </c>
      <c r="I385" s="788" t="s">
        <v>3512</v>
      </c>
    </row>
    <row r="386" spans="1:9" ht="16.5" customHeight="1" x14ac:dyDescent="0.3">
      <c r="A386" s="987">
        <v>379</v>
      </c>
      <c r="B386" s="972" t="s">
        <v>3525</v>
      </c>
      <c r="C386" s="1001">
        <v>0</v>
      </c>
      <c r="D386" s="1018" t="s">
        <v>3414</v>
      </c>
      <c r="E386" s="973">
        <v>68200</v>
      </c>
      <c r="F386" s="1377">
        <f t="shared" si="5"/>
        <v>0</v>
      </c>
      <c r="G386" s="930"/>
      <c r="H386" s="796">
        <v>1</v>
      </c>
      <c r="I386" s="788" t="s">
        <v>3512</v>
      </c>
    </row>
    <row r="387" spans="1:9" ht="16.5" customHeight="1" x14ac:dyDescent="0.3">
      <c r="A387" s="986">
        <v>380</v>
      </c>
      <c r="B387" s="972" t="s">
        <v>3439</v>
      </c>
      <c r="C387" s="1001">
        <v>0</v>
      </c>
      <c r="D387" s="1018" t="s">
        <v>3526</v>
      </c>
      <c r="E387" s="973">
        <v>14300</v>
      </c>
      <c r="F387" s="1377">
        <f t="shared" si="5"/>
        <v>0</v>
      </c>
      <c r="G387" s="930"/>
      <c r="H387" s="796">
        <v>1</v>
      </c>
      <c r="I387" s="788" t="s">
        <v>3512</v>
      </c>
    </row>
    <row r="388" spans="1:9" ht="16.5" customHeight="1" x14ac:dyDescent="0.3">
      <c r="A388" s="987">
        <v>381</v>
      </c>
      <c r="B388" s="972" t="s">
        <v>3320</v>
      </c>
      <c r="C388" s="1001">
        <v>0</v>
      </c>
      <c r="D388" s="1018" t="s">
        <v>3414</v>
      </c>
      <c r="E388" s="973">
        <v>14000</v>
      </c>
      <c r="F388" s="1377">
        <f t="shared" si="5"/>
        <v>0</v>
      </c>
      <c r="G388" s="930"/>
      <c r="H388" s="796">
        <v>1</v>
      </c>
      <c r="I388" s="788" t="s">
        <v>3512</v>
      </c>
    </row>
    <row r="389" spans="1:9" ht="16.5" customHeight="1" x14ac:dyDescent="0.3">
      <c r="A389" s="987">
        <v>382</v>
      </c>
      <c r="B389" s="972" t="s">
        <v>3369</v>
      </c>
      <c r="C389" s="1001">
        <v>0</v>
      </c>
      <c r="D389" s="1018" t="s">
        <v>3414</v>
      </c>
      <c r="E389" s="973">
        <v>17000</v>
      </c>
      <c r="F389" s="1377">
        <f t="shared" si="5"/>
        <v>0</v>
      </c>
      <c r="G389" s="930"/>
      <c r="H389" s="796">
        <v>1</v>
      </c>
      <c r="I389" s="788" t="s">
        <v>3512</v>
      </c>
    </row>
    <row r="390" spans="1:9" ht="16.5" customHeight="1" x14ac:dyDescent="0.3">
      <c r="A390" s="987">
        <v>383</v>
      </c>
      <c r="B390" s="972" t="s">
        <v>3527</v>
      </c>
      <c r="C390" s="1001">
        <v>0</v>
      </c>
      <c r="D390" s="1018" t="s">
        <v>3414</v>
      </c>
      <c r="E390" s="973">
        <v>70000</v>
      </c>
      <c r="F390" s="1377">
        <f t="shared" si="5"/>
        <v>0</v>
      </c>
      <c r="G390" s="930"/>
      <c r="H390" s="796">
        <v>1</v>
      </c>
      <c r="I390" s="788" t="s">
        <v>3512</v>
      </c>
    </row>
    <row r="391" spans="1:9" ht="16.5" customHeight="1" x14ac:dyDescent="0.3">
      <c r="A391" s="986">
        <v>384</v>
      </c>
      <c r="B391" s="972" t="s">
        <v>3528</v>
      </c>
      <c r="C391" s="1001">
        <v>0</v>
      </c>
      <c r="D391" s="1018" t="s">
        <v>3529</v>
      </c>
      <c r="E391" s="973">
        <v>300000</v>
      </c>
      <c r="F391" s="1377">
        <f t="shared" si="5"/>
        <v>0</v>
      </c>
      <c r="G391" s="930"/>
      <c r="H391" s="796">
        <v>1</v>
      </c>
      <c r="I391" s="788" t="s">
        <v>3512</v>
      </c>
    </row>
    <row r="392" spans="1:9" ht="16.5" customHeight="1" x14ac:dyDescent="0.3">
      <c r="A392" s="987">
        <v>385</v>
      </c>
      <c r="B392" s="972" t="s">
        <v>3530</v>
      </c>
      <c r="C392" s="1001">
        <v>0</v>
      </c>
      <c r="D392" s="1018" t="s">
        <v>3387</v>
      </c>
      <c r="E392" s="973">
        <v>225000</v>
      </c>
      <c r="F392" s="1377">
        <f t="shared" si="5"/>
        <v>0</v>
      </c>
      <c r="G392" s="930"/>
      <c r="H392" s="796">
        <v>1</v>
      </c>
      <c r="I392" s="788" t="s">
        <v>3512</v>
      </c>
    </row>
    <row r="393" spans="1:9" ht="16.5" customHeight="1" x14ac:dyDescent="0.3">
      <c r="A393" s="987">
        <v>386</v>
      </c>
      <c r="B393" s="972" t="s">
        <v>3384</v>
      </c>
      <c r="C393" s="1001">
        <v>0</v>
      </c>
      <c r="D393" s="1018" t="s">
        <v>3395</v>
      </c>
      <c r="E393" s="973">
        <v>45000</v>
      </c>
      <c r="F393" s="1377">
        <f t="shared" ref="F393:F456" si="6">C393*E393</f>
        <v>0</v>
      </c>
      <c r="G393" s="930"/>
      <c r="H393" s="796">
        <v>1</v>
      </c>
      <c r="I393" s="788" t="s">
        <v>3512</v>
      </c>
    </row>
    <row r="394" spans="1:9" ht="16.5" customHeight="1" x14ac:dyDescent="0.3">
      <c r="A394" s="987">
        <v>387</v>
      </c>
      <c r="B394" s="972" t="s">
        <v>3531</v>
      </c>
      <c r="C394" s="1001">
        <v>0</v>
      </c>
      <c r="D394" s="1018" t="s">
        <v>3526</v>
      </c>
      <c r="E394" s="973">
        <v>12000</v>
      </c>
      <c r="F394" s="1377">
        <f t="shared" si="6"/>
        <v>0</v>
      </c>
      <c r="G394" s="930"/>
      <c r="H394" s="796">
        <v>1</v>
      </c>
      <c r="I394" s="788" t="s">
        <v>3512</v>
      </c>
    </row>
    <row r="395" spans="1:9" ht="16.5" customHeight="1" x14ac:dyDescent="0.3">
      <c r="A395" s="986">
        <v>388</v>
      </c>
      <c r="B395" s="972" t="s">
        <v>3532</v>
      </c>
      <c r="C395" s="1001">
        <v>0</v>
      </c>
      <c r="D395" s="1018" t="s">
        <v>3356</v>
      </c>
      <c r="E395" s="973">
        <v>46000</v>
      </c>
      <c r="F395" s="1377">
        <f t="shared" si="6"/>
        <v>0</v>
      </c>
      <c r="G395" s="930"/>
      <c r="H395" s="796">
        <v>1</v>
      </c>
      <c r="I395" s="788" t="s">
        <v>3512</v>
      </c>
    </row>
    <row r="396" spans="1:9" ht="16.5" customHeight="1" x14ac:dyDescent="0.3">
      <c r="A396" s="987">
        <v>389</v>
      </c>
      <c r="B396" s="972" t="s">
        <v>3533</v>
      </c>
      <c r="C396" s="1001">
        <v>0</v>
      </c>
      <c r="D396" s="1018" t="s">
        <v>3414</v>
      </c>
      <c r="E396" s="973">
        <v>48000</v>
      </c>
      <c r="F396" s="1377">
        <f t="shared" si="6"/>
        <v>0</v>
      </c>
      <c r="G396" s="930"/>
      <c r="H396" s="796">
        <v>1</v>
      </c>
      <c r="I396" s="788" t="s">
        <v>3512</v>
      </c>
    </row>
    <row r="397" spans="1:9" ht="16.5" customHeight="1" x14ac:dyDescent="0.3">
      <c r="A397" s="987">
        <v>390</v>
      </c>
      <c r="B397" s="972" t="s">
        <v>3534</v>
      </c>
      <c r="C397" s="1001">
        <v>0</v>
      </c>
      <c r="D397" s="1018" t="s">
        <v>3414</v>
      </c>
      <c r="E397" s="973">
        <v>6000</v>
      </c>
      <c r="F397" s="1377">
        <f t="shared" si="6"/>
        <v>0</v>
      </c>
      <c r="G397" s="930"/>
      <c r="H397" s="796">
        <v>1</v>
      </c>
      <c r="I397" s="788" t="s">
        <v>3512</v>
      </c>
    </row>
    <row r="398" spans="1:9" ht="16.5" customHeight="1" x14ac:dyDescent="0.3">
      <c r="A398" s="987">
        <v>391</v>
      </c>
      <c r="B398" s="972" t="s">
        <v>3535</v>
      </c>
      <c r="C398" s="1001">
        <v>0</v>
      </c>
      <c r="D398" s="1018" t="s">
        <v>3361</v>
      </c>
      <c r="E398" s="973">
        <v>14000</v>
      </c>
      <c r="F398" s="1377">
        <f t="shared" si="6"/>
        <v>0</v>
      </c>
      <c r="G398" s="930"/>
      <c r="H398" s="796">
        <v>1</v>
      </c>
      <c r="I398" s="788" t="s">
        <v>3512</v>
      </c>
    </row>
    <row r="399" spans="1:9" ht="16.5" customHeight="1" x14ac:dyDescent="0.3">
      <c r="A399" s="986">
        <v>392</v>
      </c>
      <c r="B399" s="972" t="s">
        <v>3476</v>
      </c>
      <c r="C399" s="1001">
        <v>0</v>
      </c>
      <c r="D399" s="1018" t="s">
        <v>3361</v>
      </c>
      <c r="E399" s="973">
        <v>17000</v>
      </c>
      <c r="F399" s="1377">
        <f t="shared" si="6"/>
        <v>0</v>
      </c>
      <c r="G399" s="930"/>
      <c r="H399" s="796">
        <v>1</v>
      </c>
      <c r="I399" s="788" t="s">
        <v>3512</v>
      </c>
    </row>
    <row r="400" spans="1:9" ht="16.5" customHeight="1" x14ac:dyDescent="0.3">
      <c r="A400" s="987">
        <v>393</v>
      </c>
      <c r="B400" s="972" t="s">
        <v>3384</v>
      </c>
      <c r="C400" s="1001">
        <v>0</v>
      </c>
      <c r="D400" s="1018" t="s">
        <v>3395</v>
      </c>
      <c r="E400" s="973">
        <v>45000</v>
      </c>
      <c r="F400" s="1377">
        <f t="shared" si="6"/>
        <v>0</v>
      </c>
      <c r="G400" s="930"/>
      <c r="H400" s="796">
        <v>1</v>
      </c>
      <c r="I400" s="788" t="s">
        <v>3512</v>
      </c>
    </row>
    <row r="401" spans="1:9" ht="16.5" customHeight="1" x14ac:dyDescent="0.3">
      <c r="A401" s="987">
        <v>394</v>
      </c>
      <c r="B401" s="972" t="s">
        <v>3531</v>
      </c>
      <c r="C401" s="1001">
        <v>0</v>
      </c>
      <c r="D401" s="1018" t="s">
        <v>3526</v>
      </c>
      <c r="E401" s="973">
        <v>12000</v>
      </c>
      <c r="F401" s="1377">
        <f t="shared" si="6"/>
        <v>0</v>
      </c>
      <c r="G401" s="930"/>
      <c r="H401" s="796">
        <v>1</v>
      </c>
      <c r="I401" s="788" t="s">
        <v>3512</v>
      </c>
    </row>
    <row r="402" spans="1:9" ht="16.5" customHeight="1" x14ac:dyDescent="0.3">
      <c r="A402" s="987">
        <v>395</v>
      </c>
      <c r="B402" s="972" t="s">
        <v>3532</v>
      </c>
      <c r="C402" s="1001">
        <v>0</v>
      </c>
      <c r="D402" s="1018" t="s">
        <v>3356</v>
      </c>
      <c r="E402" s="973">
        <v>46000</v>
      </c>
      <c r="F402" s="1377">
        <f t="shared" si="6"/>
        <v>0</v>
      </c>
      <c r="G402" s="930"/>
      <c r="H402" s="796">
        <v>1</v>
      </c>
      <c r="I402" s="788" t="s">
        <v>3512</v>
      </c>
    </row>
    <row r="403" spans="1:9" ht="16.5" customHeight="1" x14ac:dyDescent="0.3">
      <c r="A403" s="986">
        <v>396</v>
      </c>
      <c r="B403" s="972" t="s">
        <v>3533</v>
      </c>
      <c r="C403" s="1001">
        <v>0</v>
      </c>
      <c r="D403" s="1018" t="s">
        <v>3414</v>
      </c>
      <c r="E403" s="973">
        <v>48000</v>
      </c>
      <c r="F403" s="1377">
        <f t="shared" si="6"/>
        <v>0</v>
      </c>
      <c r="G403" s="930"/>
      <c r="H403" s="796">
        <v>1</v>
      </c>
      <c r="I403" s="788" t="s">
        <v>3512</v>
      </c>
    </row>
    <row r="404" spans="1:9" ht="16.5" customHeight="1" x14ac:dyDescent="0.3">
      <c r="A404" s="987">
        <v>397</v>
      </c>
      <c r="B404" s="972" t="s">
        <v>3534</v>
      </c>
      <c r="C404" s="1001">
        <v>0</v>
      </c>
      <c r="D404" s="1018" t="s">
        <v>3414</v>
      </c>
      <c r="E404" s="973">
        <v>6000</v>
      </c>
      <c r="F404" s="1377">
        <f t="shared" si="6"/>
        <v>0</v>
      </c>
      <c r="G404" s="930"/>
      <c r="H404" s="796">
        <v>1</v>
      </c>
      <c r="I404" s="788" t="s">
        <v>3512</v>
      </c>
    </row>
    <row r="405" spans="1:9" ht="16.5" customHeight="1" x14ac:dyDescent="0.3">
      <c r="A405" s="987">
        <v>398</v>
      </c>
      <c r="B405" s="972" t="s">
        <v>3535</v>
      </c>
      <c r="C405" s="1001">
        <v>0</v>
      </c>
      <c r="D405" s="1018" t="s">
        <v>3356</v>
      </c>
      <c r="E405" s="973">
        <v>14000</v>
      </c>
      <c r="F405" s="1377">
        <f t="shared" si="6"/>
        <v>0</v>
      </c>
      <c r="G405" s="930"/>
      <c r="H405" s="796">
        <v>1</v>
      </c>
      <c r="I405" s="788" t="s">
        <v>3512</v>
      </c>
    </row>
    <row r="406" spans="1:9" ht="16.5" customHeight="1" x14ac:dyDescent="0.3">
      <c r="A406" s="987">
        <v>399</v>
      </c>
      <c r="B406" s="972" t="s">
        <v>3476</v>
      </c>
      <c r="C406" s="1001">
        <v>0</v>
      </c>
      <c r="D406" s="1018" t="s">
        <v>3361</v>
      </c>
      <c r="E406" s="973">
        <v>17000</v>
      </c>
      <c r="F406" s="1377">
        <f t="shared" si="6"/>
        <v>0</v>
      </c>
      <c r="G406" s="930"/>
      <c r="H406" s="796">
        <v>1</v>
      </c>
      <c r="I406" s="788" t="s">
        <v>3512</v>
      </c>
    </row>
    <row r="407" spans="1:9" ht="16.5" customHeight="1" x14ac:dyDescent="0.3">
      <c r="A407" s="986">
        <v>400</v>
      </c>
      <c r="B407" s="972" t="s">
        <v>3384</v>
      </c>
      <c r="C407" s="1001">
        <v>0</v>
      </c>
      <c r="D407" s="1018" t="s">
        <v>3395</v>
      </c>
      <c r="E407" s="973">
        <v>45000</v>
      </c>
      <c r="F407" s="1377">
        <f t="shared" si="6"/>
        <v>0</v>
      </c>
      <c r="G407" s="930"/>
      <c r="H407" s="796">
        <v>1</v>
      </c>
      <c r="I407" s="788" t="s">
        <v>3512</v>
      </c>
    </row>
    <row r="408" spans="1:9" ht="16.5" customHeight="1" x14ac:dyDescent="0.3">
      <c r="A408" s="987">
        <v>401</v>
      </c>
      <c r="B408" s="972" t="s">
        <v>3531</v>
      </c>
      <c r="C408" s="1001">
        <v>0</v>
      </c>
      <c r="D408" s="1018" t="s">
        <v>3526</v>
      </c>
      <c r="E408" s="973">
        <v>12000</v>
      </c>
      <c r="F408" s="1377">
        <f t="shared" si="6"/>
        <v>0</v>
      </c>
      <c r="G408" s="930"/>
      <c r="H408" s="796">
        <v>1</v>
      </c>
      <c r="I408" s="788" t="s">
        <v>3512</v>
      </c>
    </row>
    <row r="409" spans="1:9" ht="16.5" customHeight="1" x14ac:dyDescent="0.3">
      <c r="A409" s="987">
        <v>402</v>
      </c>
      <c r="B409" s="972" t="s">
        <v>3532</v>
      </c>
      <c r="C409" s="1001">
        <v>0</v>
      </c>
      <c r="D409" s="1018" t="s">
        <v>3356</v>
      </c>
      <c r="E409" s="973">
        <v>46000</v>
      </c>
      <c r="F409" s="1377">
        <f t="shared" si="6"/>
        <v>0</v>
      </c>
      <c r="G409" s="930"/>
      <c r="H409" s="796">
        <v>1</v>
      </c>
      <c r="I409" s="788" t="s">
        <v>3512</v>
      </c>
    </row>
    <row r="410" spans="1:9" ht="16.5" customHeight="1" x14ac:dyDescent="0.3">
      <c r="A410" s="987">
        <v>403</v>
      </c>
      <c r="B410" s="972" t="s">
        <v>3533</v>
      </c>
      <c r="C410" s="1001">
        <v>0</v>
      </c>
      <c r="D410" s="1018" t="s">
        <v>3414</v>
      </c>
      <c r="E410" s="973">
        <v>48000</v>
      </c>
      <c r="F410" s="1377">
        <f t="shared" si="6"/>
        <v>0</v>
      </c>
      <c r="G410" s="930"/>
      <c r="H410" s="796">
        <v>1</v>
      </c>
      <c r="I410" s="788" t="s">
        <v>3512</v>
      </c>
    </row>
    <row r="411" spans="1:9" ht="16.5" customHeight="1" x14ac:dyDescent="0.3">
      <c r="A411" s="986">
        <v>404</v>
      </c>
      <c r="B411" s="972" t="s">
        <v>3534</v>
      </c>
      <c r="C411" s="1001">
        <v>0</v>
      </c>
      <c r="D411" s="1018" t="s">
        <v>3414</v>
      </c>
      <c r="E411" s="973">
        <v>6000</v>
      </c>
      <c r="F411" s="1377">
        <f t="shared" si="6"/>
        <v>0</v>
      </c>
      <c r="G411" s="930"/>
      <c r="H411" s="796">
        <v>1</v>
      </c>
      <c r="I411" s="788" t="s">
        <v>3512</v>
      </c>
    </row>
    <row r="412" spans="1:9" ht="16.5" customHeight="1" x14ac:dyDescent="0.3">
      <c r="A412" s="987">
        <v>405</v>
      </c>
      <c r="B412" s="972" t="s">
        <v>3535</v>
      </c>
      <c r="C412" s="1001">
        <v>0</v>
      </c>
      <c r="D412" s="1018" t="s">
        <v>3414</v>
      </c>
      <c r="E412" s="973">
        <v>14000</v>
      </c>
      <c r="F412" s="1377">
        <f t="shared" si="6"/>
        <v>0</v>
      </c>
      <c r="G412" s="930"/>
      <c r="H412" s="796">
        <v>1</v>
      </c>
      <c r="I412" s="788" t="s">
        <v>3512</v>
      </c>
    </row>
    <row r="413" spans="1:9" ht="16.5" customHeight="1" x14ac:dyDescent="0.3">
      <c r="A413" s="987">
        <v>406</v>
      </c>
      <c r="B413" s="972" t="s">
        <v>3476</v>
      </c>
      <c r="C413" s="1001">
        <v>0</v>
      </c>
      <c r="D413" s="1018" t="s">
        <v>3361</v>
      </c>
      <c r="E413" s="973">
        <v>17000</v>
      </c>
      <c r="F413" s="1377">
        <f t="shared" si="6"/>
        <v>0</v>
      </c>
      <c r="G413" s="930"/>
      <c r="H413" s="796">
        <v>1</v>
      </c>
      <c r="I413" s="788" t="s">
        <v>3512</v>
      </c>
    </row>
    <row r="414" spans="1:9" ht="16.5" customHeight="1" x14ac:dyDescent="0.3">
      <c r="A414" s="987">
        <v>407</v>
      </c>
      <c r="B414" s="972" t="s">
        <v>3536</v>
      </c>
      <c r="C414" s="1001">
        <v>0</v>
      </c>
      <c r="D414" s="1018" t="s">
        <v>3356</v>
      </c>
      <c r="E414" s="973">
        <v>1025</v>
      </c>
      <c r="F414" s="1377">
        <f t="shared" si="6"/>
        <v>0</v>
      </c>
      <c r="G414" s="930"/>
      <c r="H414" s="796">
        <v>1</v>
      </c>
      <c r="I414" s="788" t="s">
        <v>3512</v>
      </c>
    </row>
    <row r="415" spans="1:9" ht="16.5" customHeight="1" x14ac:dyDescent="0.3">
      <c r="A415" s="986">
        <v>408</v>
      </c>
      <c r="B415" s="972" t="s">
        <v>3537</v>
      </c>
      <c r="C415" s="1001">
        <v>0</v>
      </c>
      <c r="D415" s="1018" t="s">
        <v>3356</v>
      </c>
      <c r="E415" s="973">
        <v>7500</v>
      </c>
      <c r="F415" s="1377">
        <f t="shared" si="6"/>
        <v>0</v>
      </c>
      <c r="G415" s="930"/>
      <c r="H415" s="796">
        <v>1</v>
      </c>
      <c r="I415" s="788" t="s">
        <v>3512</v>
      </c>
    </row>
    <row r="416" spans="1:9" ht="16.5" customHeight="1" x14ac:dyDescent="0.3">
      <c r="A416" s="987">
        <v>409</v>
      </c>
      <c r="B416" s="972" t="s">
        <v>3538</v>
      </c>
      <c r="C416" s="1001">
        <v>0</v>
      </c>
      <c r="D416" s="1018" t="s">
        <v>3356</v>
      </c>
      <c r="E416" s="973">
        <v>2100</v>
      </c>
      <c r="F416" s="1377">
        <f t="shared" si="6"/>
        <v>0</v>
      </c>
      <c r="G416" s="930"/>
      <c r="H416" s="796">
        <v>1</v>
      </c>
      <c r="I416" s="788" t="s">
        <v>3512</v>
      </c>
    </row>
    <row r="417" spans="1:9" ht="16.5" customHeight="1" x14ac:dyDescent="0.3">
      <c r="A417" s="987">
        <v>410</v>
      </c>
      <c r="B417" s="972" t="s">
        <v>3521</v>
      </c>
      <c r="C417" s="1001">
        <v>0</v>
      </c>
      <c r="D417" s="1018" t="s">
        <v>3395</v>
      </c>
      <c r="E417" s="973">
        <v>43500</v>
      </c>
      <c r="F417" s="1377">
        <f t="shared" si="6"/>
        <v>0</v>
      </c>
      <c r="G417" s="930"/>
      <c r="H417" s="796">
        <v>1</v>
      </c>
      <c r="I417" s="788" t="s">
        <v>3512</v>
      </c>
    </row>
    <row r="418" spans="1:9" ht="16.5" customHeight="1" x14ac:dyDescent="0.3">
      <c r="A418" s="987">
        <v>411</v>
      </c>
      <c r="B418" s="972" t="s">
        <v>3522</v>
      </c>
      <c r="C418" s="1001">
        <v>0</v>
      </c>
      <c r="D418" s="1018" t="s">
        <v>3395</v>
      </c>
      <c r="E418" s="973">
        <v>49200</v>
      </c>
      <c r="F418" s="1377">
        <f t="shared" si="6"/>
        <v>0</v>
      </c>
      <c r="G418" s="930"/>
      <c r="H418" s="796">
        <v>1</v>
      </c>
      <c r="I418" s="788" t="s">
        <v>3512</v>
      </c>
    </row>
    <row r="419" spans="1:9" ht="16.5" customHeight="1" x14ac:dyDescent="0.3">
      <c r="A419" s="986">
        <v>412</v>
      </c>
      <c r="B419" s="972" t="s">
        <v>3523</v>
      </c>
      <c r="C419" s="1001">
        <v>0</v>
      </c>
      <c r="D419" s="1018" t="s">
        <v>3395</v>
      </c>
      <c r="E419" s="973">
        <v>46000</v>
      </c>
      <c r="F419" s="1377">
        <f t="shared" si="6"/>
        <v>0</v>
      </c>
      <c r="G419" s="930"/>
      <c r="H419" s="796">
        <v>1</v>
      </c>
      <c r="I419" s="788" t="s">
        <v>3512</v>
      </c>
    </row>
    <row r="420" spans="1:9" ht="16.5" customHeight="1" x14ac:dyDescent="0.3">
      <c r="A420" s="987">
        <v>413</v>
      </c>
      <c r="B420" s="972" t="s">
        <v>3524</v>
      </c>
      <c r="C420" s="1001">
        <v>0</v>
      </c>
      <c r="D420" s="1018" t="s">
        <v>3395</v>
      </c>
      <c r="E420" s="973">
        <v>52000</v>
      </c>
      <c r="F420" s="1377">
        <f t="shared" si="6"/>
        <v>0</v>
      </c>
      <c r="G420" s="930"/>
      <c r="H420" s="796">
        <v>1</v>
      </c>
      <c r="I420" s="788" t="s">
        <v>3512</v>
      </c>
    </row>
    <row r="421" spans="1:9" ht="16.5" customHeight="1" x14ac:dyDescent="0.3">
      <c r="A421" s="987">
        <v>414</v>
      </c>
      <c r="B421" s="972" t="s">
        <v>3306</v>
      </c>
      <c r="C421" s="1001">
        <v>0</v>
      </c>
      <c r="D421" s="1018" t="s">
        <v>3387</v>
      </c>
      <c r="E421" s="973">
        <v>8600</v>
      </c>
      <c r="F421" s="1377">
        <f t="shared" si="6"/>
        <v>0</v>
      </c>
      <c r="G421" s="930"/>
      <c r="H421" s="796">
        <v>1</v>
      </c>
      <c r="I421" s="788" t="s">
        <v>3512</v>
      </c>
    </row>
    <row r="422" spans="1:9" ht="16.5" customHeight="1" x14ac:dyDescent="0.3">
      <c r="A422" s="987">
        <v>415</v>
      </c>
      <c r="B422" s="972" t="s">
        <v>3439</v>
      </c>
      <c r="C422" s="1001">
        <v>0</v>
      </c>
      <c r="D422" s="1018" t="s">
        <v>3526</v>
      </c>
      <c r="E422" s="973">
        <v>14300</v>
      </c>
      <c r="F422" s="1377">
        <f t="shared" si="6"/>
        <v>0</v>
      </c>
      <c r="G422" s="930"/>
      <c r="H422" s="796">
        <v>1</v>
      </c>
      <c r="I422" s="788" t="s">
        <v>3512</v>
      </c>
    </row>
    <row r="423" spans="1:9" ht="16.5" customHeight="1" x14ac:dyDescent="0.3">
      <c r="A423" s="986">
        <v>416</v>
      </c>
      <c r="B423" s="972" t="s">
        <v>3538</v>
      </c>
      <c r="C423" s="1001">
        <v>0</v>
      </c>
      <c r="D423" s="1018" t="s">
        <v>3356</v>
      </c>
      <c r="E423" s="973">
        <v>1750</v>
      </c>
      <c r="F423" s="1377">
        <f t="shared" si="6"/>
        <v>0</v>
      </c>
      <c r="G423" s="930"/>
      <c r="H423" s="796">
        <v>1</v>
      </c>
      <c r="I423" s="788" t="s">
        <v>3512</v>
      </c>
    </row>
    <row r="424" spans="1:9" ht="16.5" customHeight="1" x14ac:dyDescent="0.3">
      <c r="A424" s="987">
        <v>417</v>
      </c>
      <c r="B424" s="972" t="s">
        <v>3539</v>
      </c>
      <c r="C424" s="1001">
        <v>0</v>
      </c>
      <c r="D424" s="1018" t="s">
        <v>3414</v>
      </c>
      <c r="E424" s="973">
        <v>5500</v>
      </c>
      <c r="F424" s="1377">
        <f t="shared" si="6"/>
        <v>0</v>
      </c>
      <c r="G424" s="930"/>
      <c r="H424" s="796">
        <v>1</v>
      </c>
      <c r="I424" s="788" t="s">
        <v>3512</v>
      </c>
    </row>
    <row r="425" spans="1:9" ht="16.5" customHeight="1" x14ac:dyDescent="0.3">
      <c r="A425" s="987">
        <v>418</v>
      </c>
      <c r="B425" s="972" t="s">
        <v>3540</v>
      </c>
      <c r="C425" s="1001">
        <v>0</v>
      </c>
      <c r="D425" s="1018" t="s">
        <v>3395</v>
      </c>
      <c r="E425" s="973">
        <v>46000</v>
      </c>
      <c r="F425" s="1377">
        <f t="shared" si="6"/>
        <v>0</v>
      </c>
      <c r="G425" s="930"/>
      <c r="H425" s="796">
        <v>1</v>
      </c>
      <c r="I425" s="788" t="s">
        <v>3512</v>
      </c>
    </row>
    <row r="426" spans="1:9" ht="16.5" customHeight="1" x14ac:dyDescent="0.3">
      <c r="A426" s="987">
        <v>419</v>
      </c>
      <c r="B426" s="972" t="s">
        <v>3262</v>
      </c>
      <c r="C426" s="1001">
        <v>0</v>
      </c>
      <c r="D426" s="1018" t="s">
        <v>3414</v>
      </c>
      <c r="E426" s="973">
        <v>19000</v>
      </c>
      <c r="F426" s="1377">
        <f t="shared" si="6"/>
        <v>0</v>
      </c>
      <c r="G426" s="930"/>
      <c r="H426" s="796">
        <v>1</v>
      </c>
      <c r="I426" s="788" t="s">
        <v>3512</v>
      </c>
    </row>
    <row r="427" spans="1:9" ht="16.5" customHeight="1" x14ac:dyDescent="0.3">
      <c r="A427" s="986">
        <v>420</v>
      </c>
      <c r="B427" s="972" t="s">
        <v>3531</v>
      </c>
      <c r="C427" s="1001">
        <v>0</v>
      </c>
      <c r="D427" s="1018" t="s">
        <v>3414</v>
      </c>
      <c r="E427" s="973">
        <v>6000</v>
      </c>
      <c r="F427" s="1377">
        <f t="shared" si="6"/>
        <v>0</v>
      </c>
      <c r="G427" s="930"/>
      <c r="H427" s="796">
        <v>1</v>
      </c>
      <c r="I427" s="788" t="s">
        <v>3512</v>
      </c>
    </row>
    <row r="428" spans="1:9" ht="16.5" customHeight="1" x14ac:dyDescent="0.3">
      <c r="A428" s="987">
        <v>421</v>
      </c>
      <c r="B428" s="972" t="s">
        <v>3532</v>
      </c>
      <c r="C428" s="1001">
        <v>0</v>
      </c>
      <c r="D428" s="1018" t="s">
        <v>3356</v>
      </c>
      <c r="E428" s="973">
        <v>42000</v>
      </c>
      <c r="F428" s="1377">
        <f t="shared" si="6"/>
        <v>0</v>
      </c>
      <c r="G428" s="930"/>
      <c r="H428" s="796">
        <v>1</v>
      </c>
      <c r="I428" s="788" t="s">
        <v>3512</v>
      </c>
    </row>
    <row r="429" spans="1:9" ht="16.5" customHeight="1" x14ac:dyDescent="0.3">
      <c r="A429" s="987">
        <v>422</v>
      </c>
      <c r="B429" s="972" t="s">
        <v>3538</v>
      </c>
      <c r="C429" s="1001">
        <v>0</v>
      </c>
      <c r="D429" s="1018" t="s">
        <v>3356</v>
      </c>
      <c r="E429" s="973">
        <v>17500</v>
      </c>
      <c r="F429" s="1377">
        <f t="shared" si="6"/>
        <v>0</v>
      </c>
      <c r="G429" s="930"/>
      <c r="H429" s="796">
        <v>1</v>
      </c>
      <c r="I429" s="788" t="s">
        <v>3512</v>
      </c>
    </row>
    <row r="430" spans="1:9" ht="16.5" customHeight="1" x14ac:dyDescent="0.3">
      <c r="A430" s="987">
        <v>423</v>
      </c>
      <c r="B430" s="972" t="s">
        <v>3533</v>
      </c>
      <c r="C430" s="1001">
        <v>0</v>
      </c>
      <c r="D430" s="1018" t="s">
        <v>3414</v>
      </c>
      <c r="E430" s="973">
        <v>53000</v>
      </c>
      <c r="F430" s="1377">
        <f t="shared" si="6"/>
        <v>0</v>
      </c>
      <c r="G430" s="930"/>
      <c r="H430" s="796">
        <v>1</v>
      </c>
      <c r="I430" s="788" t="s">
        <v>3512</v>
      </c>
    </row>
    <row r="431" spans="1:9" ht="16.5" customHeight="1" x14ac:dyDescent="0.3">
      <c r="A431" s="986">
        <v>424</v>
      </c>
      <c r="B431" s="972" t="s">
        <v>3534</v>
      </c>
      <c r="C431" s="1001">
        <v>0</v>
      </c>
      <c r="D431" s="1018" t="s">
        <v>3414</v>
      </c>
      <c r="E431" s="973">
        <v>40000</v>
      </c>
      <c r="F431" s="1377">
        <f t="shared" si="6"/>
        <v>0</v>
      </c>
      <c r="G431" s="930"/>
      <c r="H431" s="796">
        <v>1</v>
      </c>
      <c r="I431" s="788" t="s">
        <v>3512</v>
      </c>
    </row>
    <row r="432" spans="1:9" ht="16.5" customHeight="1" x14ac:dyDescent="0.3">
      <c r="A432" s="987">
        <v>425</v>
      </c>
      <c r="B432" s="972" t="s">
        <v>3539</v>
      </c>
      <c r="C432" s="1001">
        <v>0</v>
      </c>
      <c r="D432" s="1018" t="s">
        <v>3414</v>
      </c>
      <c r="E432" s="973">
        <v>4000</v>
      </c>
      <c r="F432" s="1377">
        <f t="shared" si="6"/>
        <v>0</v>
      </c>
      <c r="G432" s="930"/>
      <c r="H432" s="796">
        <v>1</v>
      </c>
      <c r="I432" s="788" t="s">
        <v>3512</v>
      </c>
    </row>
    <row r="433" spans="1:9" ht="16.5" customHeight="1" x14ac:dyDescent="0.3">
      <c r="A433" s="987">
        <v>426</v>
      </c>
      <c r="B433" s="972" t="s">
        <v>3476</v>
      </c>
      <c r="C433" s="1001">
        <v>0</v>
      </c>
      <c r="D433" s="1018" t="s">
        <v>3361</v>
      </c>
      <c r="E433" s="973">
        <v>20000</v>
      </c>
      <c r="F433" s="1377">
        <f t="shared" si="6"/>
        <v>0</v>
      </c>
      <c r="G433" s="930"/>
      <c r="H433" s="796">
        <v>1</v>
      </c>
      <c r="I433" s="788" t="s">
        <v>3512</v>
      </c>
    </row>
    <row r="434" spans="1:9" ht="16.5" customHeight="1" x14ac:dyDescent="0.3">
      <c r="A434" s="987">
        <v>427</v>
      </c>
      <c r="B434" s="972" t="s">
        <v>3541</v>
      </c>
      <c r="C434" s="1001">
        <v>0</v>
      </c>
      <c r="D434" s="1018" t="s">
        <v>3414</v>
      </c>
      <c r="E434" s="973">
        <v>160000</v>
      </c>
      <c r="F434" s="1377">
        <f t="shared" si="6"/>
        <v>0</v>
      </c>
      <c r="G434" s="930"/>
      <c r="H434" s="796">
        <v>1</v>
      </c>
      <c r="I434" s="788" t="s">
        <v>3512</v>
      </c>
    </row>
    <row r="435" spans="1:9" ht="16.5" customHeight="1" x14ac:dyDescent="0.3">
      <c r="A435" s="986">
        <v>428</v>
      </c>
      <c r="B435" s="972" t="s">
        <v>3542</v>
      </c>
      <c r="C435" s="1001">
        <v>0</v>
      </c>
      <c r="D435" s="1018" t="s">
        <v>3414</v>
      </c>
      <c r="E435" s="973">
        <v>18500</v>
      </c>
      <c r="F435" s="1377">
        <f t="shared" si="6"/>
        <v>0</v>
      </c>
      <c r="G435" s="930"/>
      <c r="H435" s="796">
        <v>1</v>
      </c>
      <c r="I435" s="788" t="s">
        <v>3512</v>
      </c>
    </row>
    <row r="436" spans="1:9" ht="16.5" customHeight="1" x14ac:dyDescent="0.3">
      <c r="A436" s="987">
        <v>429</v>
      </c>
      <c r="B436" s="972" t="s">
        <v>3543</v>
      </c>
      <c r="C436" s="1001">
        <v>0</v>
      </c>
      <c r="D436" s="1018" t="s">
        <v>3414</v>
      </c>
      <c r="E436" s="973">
        <v>15000</v>
      </c>
      <c r="F436" s="1377">
        <f t="shared" si="6"/>
        <v>0</v>
      </c>
      <c r="G436" s="930"/>
      <c r="H436" s="796">
        <v>1</v>
      </c>
      <c r="I436" s="788" t="s">
        <v>3512</v>
      </c>
    </row>
    <row r="437" spans="1:9" ht="16.5" customHeight="1" x14ac:dyDescent="0.3">
      <c r="A437" s="987">
        <v>430</v>
      </c>
      <c r="B437" s="972" t="s">
        <v>3544</v>
      </c>
      <c r="C437" s="1001">
        <v>0</v>
      </c>
      <c r="D437" s="1018" t="s">
        <v>3414</v>
      </c>
      <c r="E437" s="973">
        <v>9500</v>
      </c>
      <c r="F437" s="1377">
        <f t="shared" si="6"/>
        <v>0</v>
      </c>
      <c r="G437" s="930"/>
      <c r="H437" s="796">
        <v>1</v>
      </c>
      <c r="I437" s="788" t="s">
        <v>3512</v>
      </c>
    </row>
    <row r="438" spans="1:9" ht="16.5" customHeight="1" x14ac:dyDescent="0.3">
      <c r="A438" s="987">
        <v>431</v>
      </c>
      <c r="B438" s="972" t="s">
        <v>3545</v>
      </c>
      <c r="C438" s="1001">
        <v>0</v>
      </c>
      <c r="D438" s="1018" t="s">
        <v>3361</v>
      </c>
      <c r="E438" s="973">
        <v>49000</v>
      </c>
      <c r="F438" s="1377">
        <f t="shared" si="6"/>
        <v>0</v>
      </c>
      <c r="G438" s="930"/>
      <c r="H438" s="796">
        <v>1</v>
      </c>
      <c r="I438" s="788" t="s">
        <v>3512</v>
      </c>
    </row>
    <row r="439" spans="1:9" ht="16.5" customHeight="1" x14ac:dyDescent="0.3">
      <c r="A439" s="986">
        <v>432</v>
      </c>
      <c r="B439" s="972" t="s">
        <v>3545</v>
      </c>
      <c r="C439" s="1001">
        <v>0</v>
      </c>
      <c r="D439" s="1018" t="s">
        <v>3361</v>
      </c>
      <c r="E439" s="973">
        <v>13500</v>
      </c>
      <c r="F439" s="1377">
        <f t="shared" si="6"/>
        <v>0</v>
      </c>
      <c r="G439" s="930"/>
      <c r="H439" s="796">
        <v>1</v>
      </c>
      <c r="I439" s="788" t="s">
        <v>3512</v>
      </c>
    </row>
    <row r="440" spans="1:9" ht="16.5" customHeight="1" x14ac:dyDescent="0.3">
      <c r="A440" s="987">
        <v>433</v>
      </c>
      <c r="B440" s="972" t="s">
        <v>3546</v>
      </c>
      <c r="C440" s="1001">
        <v>0</v>
      </c>
      <c r="D440" s="1018" t="s">
        <v>3526</v>
      </c>
      <c r="E440" s="973">
        <v>30000</v>
      </c>
      <c r="F440" s="1377">
        <f t="shared" si="6"/>
        <v>0</v>
      </c>
      <c r="G440" s="930"/>
      <c r="H440" s="796">
        <v>1</v>
      </c>
      <c r="I440" s="788" t="s">
        <v>3512</v>
      </c>
    </row>
    <row r="441" spans="1:9" ht="16.5" customHeight="1" x14ac:dyDescent="0.3">
      <c r="A441" s="987">
        <v>434</v>
      </c>
      <c r="B441" s="972" t="s">
        <v>3547</v>
      </c>
      <c r="C441" s="1001">
        <v>0</v>
      </c>
      <c r="D441" s="1018" t="s">
        <v>3356</v>
      </c>
      <c r="E441" s="973">
        <v>42000</v>
      </c>
      <c r="F441" s="1377">
        <f t="shared" si="6"/>
        <v>0</v>
      </c>
      <c r="G441" s="930"/>
      <c r="H441" s="796">
        <v>1</v>
      </c>
      <c r="I441" s="788" t="s">
        <v>3512</v>
      </c>
    </row>
    <row r="442" spans="1:9" ht="16.5" customHeight="1" x14ac:dyDescent="0.3">
      <c r="A442" s="987">
        <v>435</v>
      </c>
      <c r="B442" s="972" t="s">
        <v>3548</v>
      </c>
      <c r="C442" s="1001">
        <v>0</v>
      </c>
      <c r="D442" s="1018" t="s">
        <v>3356</v>
      </c>
      <c r="E442" s="973">
        <v>54000</v>
      </c>
      <c r="F442" s="1377">
        <f t="shared" si="6"/>
        <v>0</v>
      </c>
      <c r="G442" s="930"/>
      <c r="H442" s="796">
        <v>1</v>
      </c>
      <c r="I442" s="788" t="s">
        <v>3512</v>
      </c>
    </row>
    <row r="443" spans="1:9" ht="16.5" customHeight="1" x14ac:dyDescent="0.3">
      <c r="A443" s="986">
        <v>436</v>
      </c>
      <c r="B443" s="972" t="s">
        <v>3549</v>
      </c>
      <c r="C443" s="1001">
        <v>0</v>
      </c>
      <c r="D443" s="1018" t="s">
        <v>3356</v>
      </c>
      <c r="E443" s="973">
        <v>43800</v>
      </c>
      <c r="F443" s="1377">
        <f t="shared" si="6"/>
        <v>0</v>
      </c>
      <c r="G443" s="930"/>
      <c r="H443" s="796">
        <v>1</v>
      </c>
      <c r="I443" s="788" t="s">
        <v>3512</v>
      </c>
    </row>
    <row r="444" spans="1:9" ht="16.5" customHeight="1" x14ac:dyDescent="0.3">
      <c r="A444" s="987">
        <v>437</v>
      </c>
      <c r="B444" s="972" t="s">
        <v>3550</v>
      </c>
      <c r="C444" s="1001">
        <v>0</v>
      </c>
      <c r="D444" s="1018" t="s">
        <v>3356</v>
      </c>
      <c r="E444" s="973">
        <v>45000</v>
      </c>
      <c r="F444" s="1377">
        <f t="shared" si="6"/>
        <v>0</v>
      </c>
      <c r="G444" s="930"/>
      <c r="H444" s="796">
        <v>1</v>
      </c>
      <c r="I444" s="788" t="s">
        <v>3512</v>
      </c>
    </row>
    <row r="445" spans="1:9" ht="16.5" customHeight="1" x14ac:dyDescent="0.3">
      <c r="A445" s="987">
        <v>438</v>
      </c>
      <c r="B445" s="972" t="s">
        <v>3539</v>
      </c>
      <c r="C445" s="1001">
        <v>0</v>
      </c>
      <c r="D445" s="1018" t="s">
        <v>3414</v>
      </c>
      <c r="E445" s="973">
        <v>5000</v>
      </c>
      <c r="F445" s="1377">
        <f t="shared" si="6"/>
        <v>0</v>
      </c>
      <c r="G445" s="930"/>
      <c r="H445" s="796">
        <v>1</v>
      </c>
      <c r="I445" s="788" t="s">
        <v>3512</v>
      </c>
    </row>
    <row r="446" spans="1:9" ht="16.5" customHeight="1" x14ac:dyDescent="0.3">
      <c r="A446" s="987">
        <v>439</v>
      </c>
      <c r="B446" s="972" t="s">
        <v>3534</v>
      </c>
      <c r="C446" s="1001">
        <v>0</v>
      </c>
      <c r="D446" s="1018" t="s">
        <v>3414</v>
      </c>
      <c r="E446" s="973">
        <v>5400</v>
      </c>
      <c r="F446" s="1377">
        <f t="shared" si="6"/>
        <v>0</v>
      </c>
      <c r="G446" s="930"/>
      <c r="H446" s="796">
        <v>1</v>
      </c>
      <c r="I446" s="788" t="s">
        <v>3512</v>
      </c>
    </row>
    <row r="447" spans="1:9" ht="16.5" customHeight="1" x14ac:dyDescent="0.3">
      <c r="A447" s="986">
        <v>440</v>
      </c>
      <c r="B447" s="972" t="s">
        <v>3551</v>
      </c>
      <c r="C447" s="1001">
        <v>0</v>
      </c>
      <c r="D447" s="1018" t="s">
        <v>3395</v>
      </c>
      <c r="E447" s="973">
        <v>46200</v>
      </c>
      <c r="F447" s="1377">
        <f t="shared" si="6"/>
        <v>0</v>
      </c>
      <c r="G447" s="930"/>
      <c r="H447" s="796">
        <v>1</v>
      </c>
      <c r="I447" s="788" t="s">
        <v>3512</v>
      </c>
    </row>
    <row r="448" spans="1:9" ht="16.5" customHeight="1" x14ac:dyDescent="0.3">
      <c r="A448" s="987">
        <v>441</v>
      </c>
      <c r="B448" s="972" t="s">
        <v>3552</v>
      </c>
      <c r="C448" s="1001">
        <v>0</v>
      </c>
      <c r="D448" s="1018" t="s">
        <v>3395</v>
      </c>
      <c r="E448" s="973">
        <v>52400</v>
      </c>
      <c r="F448" s="1377">
        <f t="shared" si="6"/>
        <v>0</v>
      </c>
      <c r="G448" s="930"/>
      <c r="H448" s="796">
        <v>1</v>
      </c>
      <c r="I448" s="788" t="s">
        <v>3512</v>
      </c>
    </row>
    <row r="449" spans="1:9" ht="16.5" customHeight="1" x14ac:dyDescent="0.3">
      <c r="A449" s="987">
        <v>442</v>
      </c>
      <c r="B449" s="972" t="s">
        <v>3410</v>
      </c>
      <c r="C449" s="1001">
        <v>0</v>
      </c>
      <c r="D449" s="1018" t="s">
        <v>3526</v>
      </c>
      <c r="E449" s="973">
        <v>15000</v>
      </c>
      <c r="F449" s="1377">
        <f t="shared" si="6"/>
        <v>0</v>
      </c>
      <c r="G449" s="930"/>
      <c r="H449" s="796">
        <v>1</v>
      </c>
      <c r="I449" s="788" t="s">
        <v>3512</v>
      </c>
    </row>
    <row r="450" spans="1:9" ht="16.5" customHeight="1" x14ac:dyDescent="0.3">
      <c r="A450" s="987">
        <v>443</v>
      </c>
      <c r="B450" s="972" t="s">
        <v>3551</v>
      </c>
      <c r="C450" s="1001">
        <v>0</v>
      </c>
      <c r="D450" s="1018" t="s">
        <v>3395</v>
      </c>
      <c r="E450" s="973">
        <v>48000</v>
      </c>
      <c r="F450" s="1377">
        <f t="shared" si="6"/>
        <v>0</v>
      </c>
      <c r="G450" s="930"/>
      <c r="H450" s="796">
        <v>1</v>
      </c>
      <c r="I450" s="788" t="s">
        <v>3512</v>
      </c>
    </row>
    <row r="451" spans="1:9" ht="16.5" customHeight="1" x14ac:dyDescent="0.3">
      <c r="A451" s="986">
        <v>444</v>
      </c>
      <c r="B451" s="972" t="s">
        <v>3545</v>
      </c>
      <c r="C451" s="1001">
        <v>0</v>
      </c>
      <c r="D451" s="1018" t="s">
        <v>3361</v>
      </c>
      <c r="E451" s="973">
        <v>15000</v>
      </c>
      <c r="F451" s="1377">
        <f t="shared" si="6"/>
        <v>0</v>
      </c>
      <c r="G451" s="930"/>
      <c r="H451" s="796">
        <v>1</v>
      </c>
      <c r="I451" s="788" t="s">
        <v>3512</v>
      </c>
    </row>
    <row r="452" spans="1:9" ht="16.5" customHeight="1" x14ac:dyDescent="0.3">
      <c r="A452" s="987">
        <v>445</v>
      </c>
      <c r="B452" s="972" t="s">
        <v>3553</v>
      </c>
      <c r="C452" s="1001">
        <v>0</v>
      </c>
      <c r="D452" s="1018" t="s">
        <v>3414</v>
      </c>
      <c r="E452" s="973">
        <v>38000</v>
      </c>
      <c r="F452" s="1377">
        <f t="shared" si="6"/>
        <v>0</v>
      </c>
      <c r="G452" s="930"/>
      <c r="H452" s="796">
        <v>1</v>
      </c>
      <c r="I452" s="788" t="s">
        <v>3512</v>
      </c>
    </row>
    <row r="453" spans="1:9" ht="16.5" customHeight="1" x14ac:dyDescent="0.3">
      <c r="A453" s="987">
        <v>446</v>
      </c>
      <c r="B453" s="972" t="s">
        <v>3539</v>
      </c>
      <c r="C453" s="1001">
        <v>0</v>
      </c>
      <c r="D453" s="1018" t="s">
        <v>3414</v>
      </c>
      <c r="E453" s="973">
        <v>4000</v>
      </c>
      <c r="F453" s="1377">
        <f t="shared" si="6"/>
        <v>0</v>
      </c>
      <c r="G453" s="930"/>
      <c r="H453" s="796">
        <v>1</v>
      </c>
      <c r="I453" s="788" t="s">
        <v>3512</v>
      </c>
    </row>
    <row r="454" spans="1:9" ht="16.5" customHeight="1" x14ac:dyDescent="0.3">
      <c r="A454" s="987">
        <v>447</v>
      </c>
      <c r="B454" s="972" t="s">
        <v>3554</v>
      </c>
      <c r="C454" s="1001">
        <v>0</v>
      </c>
      <c r="D454" s="1018" t="s">
        <v>3387</v>
      </c>
      <c r="E454" s="973">
        <v>19000</v>
      </c>
      <c r="F454" s="1377">
        <f t="shared" si="6"/>
        <v>0</v>
      </c>
      <c r="G454" s="930"/>
      <c r="H454" s="796">
        <v>1</v>
      </c>
      <c r="I454" s="788" t="s">
        <v>3512</v>
      </c>
    </row>
    <row r="455" spans="1:9" ht="16.5" customHeight="1" x14ac:dyDescent="0.3">
      <c r="A455" s="986">
        <v>448</v>
      </c>
      <c r="B455" s="972" t="s">
        <v>3555</v>
      </c>
      <c r="C455" s="1001">
        <v>0</v>
      </c>
      <c r="D455" s="1018" t="s">
        <v>3414</v>
      </c>
      <c r="E455" s="973">
        <v>700000</v>
      </c>
      <c r="F455" s="1377">
        <f t="shared" si="6"/>
        <v>0</v>
      </c>
      <c r="G455" s="930"/>
      <c r="H455" s="796">
        <v>1</v>
      </c>
      <c r="I455" s="788" t="s">
        <v>3512</v>
      </c>
    </row>
    <row r="456" spans="1:9" ht="16.5" customHeight="1" x14ac:dyDescent="0.3">
      <c r="A456" s="987">
        <v>449</v>
      </c>
      <c r="B456" s="972" t="s">
        <v>3556</v>
      </c>
      <c r="C456" s="1001">
        <v>0</v>
      </c>
      <c r="D456" s="1018" t="s">
        <v>3387</v>
      </c>
      <c r="E456" s="973">
        <v>150000</v>
      </c>
      <c r="F456" s="1377">
        <f t="shared" si="6"/>
        <v>0</v>
      </c>
      <c r="G456" s="930"/>
      <c r="H456" s="796">
        <v>1</v>
      </c>
      <c r="I456" s="788" t="s">
        <v>3512</v>
      </c>
    </row>
    <row r="457" spans="1:9" ht="16.5" customHeight="1" x14ac:dyDescent="0.3">
      <c r="A457" s="987">
        <v>450</v>
      </c>
      <c r="B457" s="972" t="s">
        <v>3557</v>
      </c>
      <c r="C457" s="1001">
        <v>0</v>
      </c>
      <c r="D457" s="1018" t="s">
        <v>3414</v>
      </c>
      <c r="E457" s="973">
        <v>70000</v>
      </c>
      <c r="F457" s="1377">
        <f t="shared" ref="F457:F520" si="7">C457*E457</f>
        <v>0</v>
      </c>
      <c r="G457" s="930"/>
      <c r="H457" s="796">
        <v>1</v>
      </c>
      <c r="I457" s="788" t="s">
        <v>3512</v>
      </c>
    </row>
    <row r="458" spans="1:9" ht="16.5" customHeight="1" x14ac:dyDescent="0.3">
      <c r="A458" s="987">
        <v>451</v>
      </c>
      <c r="B458" s="972" t="s">
        <v>3557</v>
      </c>
      <c r="C458" s="1001">
        <v>0</v>
      </c>
      <c r="D458" s="1018" t="s">
        <v>3414</v>
      </c>
      <c r="E458" s="973">
        <v>70000</v>
      </c>
      <c r="F458" s="1377">
        <f t="shared" si="7"/>
        <v>0</v>
      </c>
      <c r="G458" s="930"/>
      <c r="H458" s="796">
        <v>1</v>
      </c>
      <c r="I458" s="788" t="s">
        <v>3512</v>
      </c>
    </row>
    <row r="459" spans="1:9" ht="16.5" customHeight="1" x14ac:dyDescent="0.3">
      <c r="A459" s="986">
        <v>452</v>
      </c>
      <c r="B459" s="972" t="s">
        <v>3558</v>
      </c>
      <c r="C459" s="1001">
        <v>0</v>
      </c>
      <c r="D459" s="1018" t="s">
        <v>3414</v>
      </c>
      <c r="E459" s="973">
        <v>78100</v>
      </c>
      <c r="F459" s="1377">
        <f t="shared" si="7"/>
        <v>0</v>
      </c>
      <c r="G459" s="930"/>
      <c r="H459" s="796">
        <v>1</v>
      </c>
      <c r="I459" s="788" t="s">
        <v>3512</v>
      </c>
    </row>
    <row r="460" spans="1:9" ht="16.5" customHeight="1" x14ac:dyDescent="0.3">
      <c r="A460" s="987">
        <v>453</v>
      </c>
      <c r="B460" s="972" t="s">
        <v>3559</v>
      </c>
      <c r="C460" s="1001">
        <v>0</v>
      </c>
      <c r="D460" s="1018" t="s">
        <v>3414</v>
      </c>
      <c r="E460" s="973">
        <v>5390</v>
      </c>
      <c r="F460" s="1377">
        <f t="shared" si="7"/>
        <v>0</v>
      </c>
      <c r="G460" s="930"/>
      <c r="H460" s="796">
        <v>1</v>
      </c>
      <c r="I460" s="788" t="s">
        <v>3512</v>
      </c>
    </row>
    <row r="461" spans="1:9" ht="16.5" customHeight="1" x14ac:dyDescent="0.3">
      <c r="A461" s="987">
        <v>454</v>
      </c>
      <c r="B461" s="972" t="s">
        <v>3560</v>
      </c>
      <c r="C461" s="1001">
        <v>0</v>
      </c>
      <c r="D461" s="1018" t="s">
        <v>3414</v>
      </c>
      <c r="E461" s="973">
        <v>36790</v>
      </c>
      <c r="F461" s="1377">
        <f t="shared" si="7"/>
        <v>0</v>
      </c>
      <c r="G461" s="930"/>
      <c r="H461" s="796">
        <v>1</v>
      </c>
      <c r="I461" s="788" t="s">
        <v>3512</v>
      </c>
    </row>
    <row r="462" spans="1:9" ht="16.5" customHeight="1" x14ac:dyDescent="0.3">
      <c r="A462" s="987">
        <v>455</v>
      </c>
      <c r="B462" s="972" t="s">
        <v>3551</v>
      </c>
      <c r="C462" s="1001">
        <v>0</v>
      </c>
      <c r="D462" s="1018" t="s">
        <v>3395</v>
      </c>
      <c r="E462" s="973">
        <v>46200</v>
      </c>
      <c r="F462" s="1377">
        <f t="shared" si="7"/>
        <v>0</v>
      </c>
      <c r="G462" s="930"/>
      <c r="H462" s="796">
        <v>1</v>
      </c>
      <c r="I462" s="788" t="s">
        <v>3512</v>
      </c>
    </row>
    <row r="463" spans="1:9" ht="16.5" customHeight="1" x14ac:dyDescent="0.3">
      <c r="A463" s="986">
        <v>456</v>
      </c>
      <c r="B463" s="972" t="s">
        <v>3552</v>
      </c>
      <c r="C463" s="1001">
        <v>0</v>
      </c>
      <c r="D463" s="1018" t="s">
        <v>3395</v>
      </c>
      <c r="E463" s="973">
        <v>52400</v>
      </c>
      <c r="F463" s="1377">
        <f t="shared" si="7"/>
        <v>0</v>
      </c>
      <c r="G463" s="930"/>
      <c r="H463" s="796">
        <v>1</v>
      </c>
      <c r="I463" s="788" t="s">
        <v>3512</v>
      </c>
    </row>
    <row r="464" spans="1:9" ht="16.5" customHeight="1" x14ac:dyDescent="0.3">
      <c r="A464" s="987">
        <v>457</v>
      </c>
      <c r="B464" s="972" t="s">
        <v>3561</v>
      </c>
      <c r="C464" s="1001">
        <v>0</v>
      </c>
      <c r="D464" s="1018" t="s">
        <v>3395</v>
      </c>
      <c r="E464" s="973">
        <v>44800</v>
      </c>
      <c r="F464" s="1377">
        <f t="shared" si="7"/>
        <v>0</v>
      </c>
      <c r="G464" s="930"/>
      <c r="H464" s="796">
        <v>1</v>
      </c>
      <c r="I464" s="788" t="s">
        <v>3512</v>
      </c>
    </row>
    <row r="465" spans="1:9" ht="16.5" customHeight="1" x14ac:dyDescent="0.3">
      <c r="A465" s="987">
        <v>458</v>
      </c>
      <c r="B465" s="972" t="s">
        <v>3562</v>
      </c>
      <c r="C465" s="1001">
        <v>0</v>
      </c>
      <c r="D465" s="1018" t="s">
        <v>3395</v>
      </c>
      <c r="E465" s="973">
        <v>47000</v>
      </c>
      <c r="F465" s="1377">
        <f t="shared" si="7"/>
        <v>0</v>
      </c>
      <c r="G465" s="930"/>
      <c r="H465" s="796">
        <v>1</v>
      </c>
      <c r="I465" s="788" t="s">
        <v>3512</v>
      </c>
    </row>
    <row r="466" spans="1:9" ht="16.5" customHeight="1" x14ac:dyDescent="0.3">
      <c r="A466" s="987">
        <v>459</v>
      </c>
      <c r="B466" s="972" t="s">
        <v>3545</v>
      </c>
      <c r="C466" s="1001">
        <v>0</v>
      </c>
      <c r="D466" s="1018" t="s">
        <v>3361</v>
      </c>
      <c r="E466" s="973">
        <v>40000</v>
      </c>
      <c r="F466" s="1377">
        <f t="shared" si="7"/>
        <v>0</v>
      </c>
      <c r="G466" s="930"/>
      <c r="H466" s="796">
        <v>1</v>
      </c>
      <c r="I466" s="788" t="s">
        <v>3512</v>
      </c>
    </row>
    <row r="467" spans="1:9" ht="16.5" customHeight="1" x14ac:dyDescent="0.3">
      <c r="A467" s="986">
        <v>460</v>
      </c>
      <c r="B467" s="972" t="s">
        <v>3563</v>
      </c>
      <c r="C467" s="1001">
        <v>0</v>
      </c>
      <c r="D467" s="1018" t="s">
        <v>3356</v>
      </c>
      <c r="E467" s="973">
        <v>17500</v>
      </c>
      <c r="F467" s="1377">
        <f t="shared" si="7"/>
        <v>0</v>
      </c>
      <c r="G467" s="930"/>
      <c r="H467" s="796">
        <v>1</v>
      </c>
      <c r="I467" s="788" t="s">
        <v>3512</v>
      </c>
    </row>
    <row r="468" spans="1:9" ht="16.5" customHeight="1" x14ac:dyDescent="0.3">
      <c r="A468" s="987">
        <v>461</v>
      </c>
      <c r="B468" s="972" t="s">
        <v>3550</v>
      </c>
      <c r="C468" s="1001">
        <v>0</v>
      </c>
      <c r="D468" s="1018" t="s">
        <v>3356</v>
      </c>
      <c r="E468" s="973">
        <v>45000</v>
      </c>
      <c r="F468" s="1377">
        <f t="shared" si="7"/>
        <v>0</v>
      </c>
      <c r="G468" s="930"/>
      <c r="H468" s="796">
        <v>1</v>
      </c>
      <c r="I468" s="788" t="s">
        <v>3512</v>
      </c>
    </row>
    <row r="469" spans="1:9" ht="16.5" customHeight="1" x14ac:dyDescent="0.3">
      <c r="A469" s="987">
        <v>462</v>
      </c>
      <c r="B469" s="972" t="s">
        <v>3410</v>
      </c>
      <c r="C469" s="1001">
        <v>0</v>
      </c>
      <c r="D469" s="1018" t="s">
        <v>3526</v>
      </c>
      <c r="E469" s="973">
        <v>18000</v>
      </c>
      <c r="F469" s="1377">
        <f t="shared" si="7"/>
        <v>0</v>
      </c>
      <c r="G469" s="930"/>
      <c r="H469" s="796">
        <v>1</v>
      </c>
      <c r="I469" s="788" t="s">
        <v>3512</v>
      </c>
    </row>
    <row r="470" spans="1:9" ht="16.5" customHeight="1" x14ac:dyDescent="0.3">
      <c r="A470" s="987">
        <v>463</v>
      </c>
      <c r="B470" s="972" t="s">
        <v>3439</v>
      </c>
      <c r="C470" s="1001">
        <v>0</v>
      </c>
      <c r="D470" s="1018" t="s">
        <v>3526</v>
      </c>
      <c r="E470" s="973">
        <v>28800</v>
      </c>
      <c r="F470" s="1377">
        <f t="shared" si="7"/>
        <v>0</v>
      </c>
      <c r="G470" s="930"/>
      <c r="H470" s="796">
        <v>1</v>
      </c>
      <c r="I470" s="788" t="s">
        <v>3512</v>
      </c>
    </row>
    <row r="471" spans="1:9" ht="16.5" customHeight="1" x14ac:dyDescent="0.3">
      <c r="A471" s="986">
        <v>464</v>
      </c>
      <c r="B471" s="972" t="s">
        <v>3564</v>
      </c>
      <c r="C471" s="1001">
        <v>0</v>
      </c>
      <c r="D471" s="1018" t="s">
        <v>3414</v>
      </c>
      <c r="E471" s="973">
        <v>13000</v>
      </c>
      <c r="F471" s="1377">
        <f t="shared" si="7"/>
        <v>0</v>
      </c>
      <c r="G471" s="930"/>
      <c r="H471" s="796">
        <v>1</v>
      </c>
      <c r="I471" s="788" t="s">
        <v>3512</v>
      </c>
    </row>
    <row r="472" spans="1:9" ht="16.5" customHeight="1" x14ac:dyDescent="0.3">
      <c r="A472" s="987">
        <v>465</v>
      </c>
      <c r="B472" s="972" t="s">
        <v>3565</v>
      </c>
      <c r="C472" s="1001">
        <v>0</v>
      </c>
      <c r="D472" s="1018" t="s">
        <v>3414</v>
      </c>
      <c r="E472" s="973">
        <v>8850</v>
      </c>
      <c r="F472" s="1377">
        <f t="shared" si="7"/>
        <v>0</v>
      </c>
      <c r="G472" s="930"/>
      <c r="H472" s="796">
        <v>1</v>
      </c>
      <c r="I472" s="788" t="s">
        <v>3512</v>
      </c>
    </row>
    <row r="473" spans="1:9" ht="16.5" customHeight="1" x14ac:dyDescent="0.3">
      <c r="A473" s="987">
        <v>466</v>
      </c>
      <c r="B473" s="972" t="s">
        <v>3566</v>
      </c>
      <c r="C473" s="1001">
        <v>0</v>
      </c>
      <c r="D473" s="1018" t="s">
        <v>3414</v>
      </c>
      <c r="E473" s="973">
        <v>9000</v>
      </c>
      <c r="F473" s="1377">
        <f t="shared" si="7"/>
        <v>0</v>
      </c>
      <c r="G473" s="930"/>
      <c r="H473" s="796">
        <v>1</v>
      </c>
      <c r="I473" s="788" t="s">
        <v>3512</v>
      </c>
    </row>
    <row r="474" spans="1:9" ht="16.5" customHeight="1" x14ac:dyDescent="0.3">
      <c r="A474" s="987">
        <v>467</v>
      </c>
      <c r="B474" s="972" t="s">
        <v>3472</v>
      </c>
      <c r="C474" s="1001">
        <v>0</v>
      </c>
      <c r="D474" s="1018" t="s">
        <v>3414</v>
      </c>
      <c r="E474" s="973">
        <v>6500</v>
      </c>
      <c r="F474" s="1377">
        <f t="shared" si="7"/>
        <v>0</v>
      </c>
      <c r="G474" s="930"/>
      <c r="H474" s="796">
        <v>1</v>
      </c>
      <c r="I474" s="788" t="s">
        <v>3512</v>
      </c>
    </row>
    <row r="475" spans="1:9" ht="16.5" customHeight="1" x14ac:dyDescent="0.3">
      <c r="A475" s="986">
        <v>468</v>
      </c>
      <c r="B475" s="972" t="s">
        <v>3567</v>
      </c>
      <c r="C475" s="1001">
        <v>0</v>
      </c>
      <c r="D475" s="1018" t="s">
        <v>3414</v>
      </c>
      <c r="E475" s="973">
        <v>70000</v>
      </c>
      <c r="F475" s="1377">
        <f t="shared" si="7"/>
        <v>0</v>
      </c>
      <c r="G475" s="930"/>
      <c r="H475" s="796">
        <v>1</v>
      </c>
      <c r="I475" s="788" t="s">
        <v>3512</v>
      </c>
    </row>
    <row r="476" spans="1:9" ht="16.5" customHeight="1" x14ac:dyDescent="0.3">
      <c r="A476" s="987">
        <v>469</v>
      </c>
      <c r="B476" s="972" t="s">
        <v>3560</v>
      </c>
      <c r="C476" s="1001">
        <v>0</v>
      </c>
      <c r="D476" s="1018" t="s">
        <v>3414</v>
      </c>
      <c r="E476" s="973">
        <v>14175</v>
      </c>
      <c r="F476" s="1377">
        <f t="shared" si="7"/>
        <v>0</v>
      </c>
      <c r="G476" s="930"/>
      <c r="H476" s="796">
        <v>1</v>
      </c>
      <c r="I476" s="788" t="s">
        <v>3512</v>
      </c>
    </row>
    <row r="477" spans="1:9" ht="16.5" customHeight="1" x14ac:dyDescent="0.3">
      <c r="A477" s="987">
        <v>470</v>
      </c>
      <c r="B477" s="972" t="s">
        <v>3515</v>
      </c>
      <c r="C477" s="1001">
        <v>0</v>
      </c>
      <c r="D477" s="1018" t="s">
        <v>3414</v>
      </c>
      <c r="E477" s="973">
        <v>14550</v>
      </c>
      <c r="F477" s="1377">
        <f t="shared" si="7"/>
        <v>0</v>
      </c>
      <c r="G477" s="930"/>
      <c r="H477" s="796">
        <v>1</v>
      </c>
      <c r="I477" s="788" t="s">
        <v>3512</v>
      </c>
    </row>
    <row r="478" spans="1:9" ht="16.5" customHeight="1" x14ac:dyDescent="0.3">
      <c r="A478" s="987">
        <v>471</v>
      </c>
      <c r="B478" s="972" t="s">
        <v>3568</v>
      </c>
      <c r="C478" s="1001">
        <v>0</v>
      </c>
      <c r="D478" s="1018" t="s">
        <v>3387</v>
      </c>
      <c r="E478" s="973">
        <v>16725</v>
      </c>
      <c r="F478" s="1377">
        <f t="shared" si="7"/>
        <v>0</v>
      </c>
      <c r="G478" s="930"/>
      <c r="H478" s="796">
        <v>1</v>
      </c>
      <c r="I478" s="788" t="s">
        <v>3512</v>
      </c>
    </row>
    <row r="479" spans="1:9" ht="16.5" customHeight="1" x14ac:dyDescent="0.3">
      <c r="A479" s="986">
        <v>472</v>
      </c>
      <c r="B479" s="972" t="s">
        <v>3559</v>
      </c>
      <c r="C479" s="1001">
        <v>0</v>
      </c>
      <c r="D479" s="1018" t="s">
        <v>3414</v>
      </c>
      <c r="E479" s="973">
        <v>17600</v>
      </c>
      <c r="F479" s="1377">
        <f t="shared" si="7"/>
        <v>0</v>
      </c>
      <c r="G479" s="930"/>
      <c r="H479" s="796">
        <v>1</v>
      </c>
      <c r="I479" s="788" t="s">
        <v>3512</v>
      </c>
    </row>
    <row r="480" spans="1:9" ht="16.5" customHeight="1" x14ac:dyDescent="0.3">
      <c r="A480" s="987">
        <v>473</v>
      </c>
      <c r="B480" s="972" t="s">
        <v>3569</v>
      </c>
      <c r="C480" s="1001">
        <v>0</v>
      </c>
      <c r="D480" s="1018" t="s">
        <v>3414</v>
      </c>
      <c r="E480" s="973">
        <v>9450</v>
      </c>
      <c r="F480" s="1377">
        <f t="shared" si="7"/>
        <v>0</v>
      </c>
      <c r="G480" s="930"/>
      <c r="H480" s="796">
        <v>1</v>
      </c>
      <c r="I480" s="788" t="s">
        <v>3512</v>
      </c>
    </row>
    <row r="481" spans="1:9" ht="16.5" customHeight="1" x14ac:dyDescent="0.3">
      <c r="A481" s="987">
        <v>474</v>
      </c>
      <c r="B481" s="972" t="s">
        <v>3570</v>
      </c>
      <c r="C481" s="1001">
        <v>0</v>
      </c>
      <c r="D481" s="1018" t="s">
        <v>3414</v>
      </c>
      <c r="E481" s="973">
        <v>17800</v>
      </c>
      <c r="F481" s="1377">
        <f t="shared" si="7"/>
        <v>0</v>
      </c>
      <c r="G481" s="930"/>
      <c r="H481" s="796">
        <v>1</v>
      </c>
      <c r="I481" s="788" t="s">
        <v>3512</v>
      </c>
    </row>
    <row r="482" spans="1:9" ht="16.5" customHeight="1" x14ac:dyDescent="0.3">
      <c r="A482" s="987">
        <v>475</v>
      </c>
      <c r="B482" s="972" t="s">
        <v>3554</v>
      </c>
      <c r="C482" s="1001">
        <v>0</v>
      </c>
      <c r="D482" s="1018" t="s">
        <v>3387</v>
      </c>
      <c r="E482" s="973">
        <v>10000</v>
      </c>
      <c r="F482" s="1377">
        <f t="shared" si="7"/>
        <v>0</v>
      </c>
      <c r="G482" s="930"/>
      <c r="H482" s="796">
        <v>1</v>
      </c>
      <c r="I482" s="788" t="s">
        <v>3512</v>
      </c>
    </row>
    <row r="483" spans="1:9" ht="16.5" customHeight="1" x14ac:dyDescent="0.3">
      <c r="A483" s="986">
        <v>476</v>
      </c>
      <c r="B483" s="972" t="s">
        <v>3567</v>
      </c>
      <c r="C483" s="1001">
        <v>0</v>
      </c>
      <c r="D483" s="1018" t="s">
        <v>3414</v>
      </c>
      <c r="E483" s="973">
        <v>70000</v>
      </c>
      <c r="F483" s="1377">
        <f t="shared" si="7"/>
        <v>0</v>
      </c>
      <c r="G483" s="930"/>
      <c r="H483" s="796">
        <v>1</v>
      </c>
      <c r="I483" s="788" t="s">
        <v>3512</v>
      </c>
    </row>
    <row r="484" spans="1:9" ht="16.5" customHeight="1" x14ac:dyDescent="0.3">
      <c r="A484" s="987">
        <v>477</v>
      </c>
      <c r="B484" s="972" t="s">
        <v>3410</v>
      </c>
      <c r="C484" s="1001">
        <v>0</v>
      </c>
      <c r="D484" s="1018" t="s">
        <v>3414</v>
      </c>
      <c r="E484" s="973">
        <v>15000</v>
      </c>
      <c r="F484" s="1377">
        <f t="shared" si="7"/>
        <v>0</v>
      </c>
      <c r="G484" s="930"/>
      <c r="H484" s="796">
        <v>1</v>
      </c>
      <c r="I484" s="788" t="s">
        <v>3512</v>
      </c>
    </row>
    <row r="485" spans="1:9" ht="16.5" customHeight="1" x14ac:dyDescent="0.3">
      <c r="A485" s="987">
        <v>478</v>
      </c>
      <c r="B485" s="972" t="s">
        <v>3551</v>
      </c>
      <c r="C485" s="1001">
        <v>0</v>
      </c>
      <c r="D485" s="1018" t="s">
        <v>3395</v>
      </c>
      <c r="E485" s="973">
        <v>48000</v>
      </c>
      <c r="F485" s="1377">
        <f t="shared" si="7"/>
        <v>0</v>
      </c>
      <c r="G485" s="930"/>
      <c r="H485" s="796">
        <v>1</v>
      </c>
      <c r="I485" s="788" t="s">
        <v>3512</v>
      </c>
    </row>
    <row r="486" spans="1:9" ht="16.5" customHeight="1" x14ac:dyDescent="0.3">
      <c r="A486" s="987">
        <v>479</v>
      </c>
      <c r="B486" s="972" t="s">
        <v>3545</v>
      </c>
      <c r="C486" s="1001">
        <v>0</v>
      </c>
      <c r="D486" s="1018" t="s">
        <v>3361</v>
      </c>
      <c r="E486" s="973">
        <v>15000</v>
      </c>
      <c r="F486" s="1377">
        <f t="shared" si="7"/>
        <v>0</v>
      </c>
      <c r="G486" s="930"/>
      <c r="H486" s="796">
        <v>1</v>
      </c>
      <c r="I486" s="788" t="s">
        <v>3512</v>
      </c>
    </row>
    <row r="487" spans="1:9" ht="16.5" customHeight="1" x14ac:dyDescent="0.3">
      <c r="A487" s="986">
        <v>480</v>
      </c>
      <c r="B487" s="972" t="s">
        <v>3553</v>
      </c>
      <c r="C487" s="1001">
        <v>0</v>
      </c>
      <c r="D487" s="1018" t="s">
        <v>3414</v>
      </c>
      <c r="E487" s="973">
        <v>38000</v>
      </c>
      <c r="F487" s="1377">
        <f t="shared" si="7"/>
        <v>0</v>
      </c>
      <c r="G487" s="930"/>
      <c r="H487" s="796">
        <v>1</v>
      </c>
      <c r="I487" s="788" t="s">
        <v>3512</v>
      </c>
    </row>
    <row r="488" spans="1:9" ht="16.5" customHeight="1" x14ac:dyDescent="0.3">
      <c r="A488" s="987">
        <v>481</v>
      </c>
      <c r="B488" s="972" t="s">
        <v>3539</v>
      </c>
      <c r="C488" s="1001">
        <v>0</v>
      </c>
      <c r="D488" s="1018" t="s">
        <v>3414</v>
      </c>
      <c r="E488" s="973">
        <v>4000</v>
      </c>
      <c r="F488" s="1377">
        <f t="shared" si="7"/>
        <v>0</v>
      </c>
      <c r="G488" s="930"/>
      <c r="H488" s="796">
        <v>1</v>
      </c>
      <c r="I488" s="788" t="s">
        <v>3512</v>
      </c>
    </row>
    <row r="489" spans="1:9" ht="16.5" customHeight="1" x14ac:dyDescent="0.3">
      <c r="A489" s="987">
        <v>482</v>
      </c>
      <c r="B489" s="972" t="s">
        <v>3554</v>
      </c>
      <c r="C489" s="1001">
        <v>0</v>
      </c>
      <c r="D489" s="1018" t="s">
        <v>3387</v>
      </c>
      <c r="E489" s="973">
        <v>19000</v>
      </c>
      <c r="F489" s="1377">
        <f t="shared" si="7"/>
        <v>0</v>
      </c>
      <c r="G489" s="930"/>
      <c r="H489" s="796">
        <v>1</v>
      </c>
      <c r="I489" s="788" t="s">
        <v>3512</v>
      </c>
    </row>
    <row r="490" spans="1:9" ht="16.5" customHeight="1" x14ac:dyDescent="0.3">
      <c r="A490" s="987">
        <v>483</v>
      </c>
      <c r="B490" s="972" t="s">
        <v>3555</v>
      </c>
      <c r="C490" s="1001">
        <v>0</v>
      </c>
      <c r="D490" s="1018" t="s">
        <v>3414</v>
      </c>
      <c r="E490" s="973">
        <v>700000</v>
      </c>
      <c r="F490" s="1377">
        <f t="shared" si="7"/>
        <v>0</v>
      </c>
      <c r="G490" s="930"/>
      <c r="H490" s="796">
        <v>1</v>
      </c>
      <c r="I490" s="788" t="s">
        <v>3512</v>
      </c>
    </row>
    <row r="491" spans="1:9" ht="16.5" customHeight="1" x14ac:dyDescent="0.3">
      <c r="A491" s="986">
        <v>484</v>
      </c>
      <c r="B491" s="972" t="s">
        <v>3410</v>
      </c>
      <c r="C491" s="1001">
        <v>0</v>
      </c>
      <c r="D491" s="1018" t="s">
        <v>3414</v>
      </c>
      <c r="E491" s="973">
        <v>15000</v>
      </c>
      <c r="F491" s="1377">
        <f t="shared" si="7"/>
        <v>0</v>
      </c>
      <c r="G491" s="930"/>
      <c r="H491" s="796">
        <v>1</v>
      </c>
      <c r="I491" s="788" t="s">
        <v>3512</v>
      </c>
    </row>
    <row r="492" spans="1:9" ht="16.5" customHeight="1" x14ac:dyDescent="0.3">
      <c r="A492" s="987">
        <v>485</v>
      </c>
      <c r="B492" s="972" t="s">
        <v>3551</v>
      </c>
      <c r="C492" s="1001">
        <v>0</v>
      </c>
      <c r="D492" s="1018" t="s">
        <v>3395</v>
      </c>
      <c r="E492" s="973">
        <v>48000</v>
      </c>
      <c r="F492" s="1377">
        <f t="shared" si="7"/>
        <v>0</v>
      </c>
      <c r="G492" s="930"/>
      <c r="H492" s="796">
        <v>1</v>
      </c>
      <c r="I492" s="788" t="s">
        <v>3512</v>
      </c>
    </row>
    <row r="493" spans="1:9" ht="16.5" customHeight="1" x14ac:dyDescent="0.3">
      <c r="A493" s="987">
        <v>486</v>
      </c>
      <c r="B493" s="972" t="s">
        <v>3545</v>
      </c>
      <c r="C493" s="1001">
        <v>0</v>
      </c>
      <c r="D493" s="1018" t="s">
        <v>3361</v>
      </c>
      <c r="E493" s="973">
        <v>15000</v>
      </c>
      <c r="F493" s="1377">
        <f t="shared" si="7"/>
        <v>0</v>
      </c>
      <c r="G493" s="930"/>
      <c r="H493" s="796">
        <v>1</v>
      </c>
      <c r="I493" s="788" t="s">
        <v>3512</v>
      </c>
    </row>
    <row r="494" spans="1:9" ht="16.5" customHeight="1" x14ac:dyDescent="0.3">
      <c r="A494" s="987">
        <v>487</v>
      </c>
      <c r="B494" s="972" t="s">
        <v>3553</v>
      </c>
      <c r="C494" s="1001">
        <v>0</v>
      </c>
      <c r="D494" s="1018" t="s">
        <v>3414</v>
      </c>
      <c r="E494" s="973">
        <v>38000</v>
      </c>
      <c r="F494" s="1377">
        <f t="shared" si="7"/>
        <v>0</v>
      </c>
      <c r="G494" s="930"/>
      <c r="H494" s="796">
        <v>1</v>
      </c>
      <c r="I494" s="788" t="s">
        <v>3512</v>
      </c>
    </row>
    <row r="495" spans="1:9" ht="16.5" customHeight="1" x14ac:dyDescent="0.3">
      <c r="A495" s="986">
        <v>488</v>
      </c>
      <c r="B495" s="972" t="s">
        <v>3539</v>
      </c>
      <c r="C495" s="1001">
        <v>0</v>
      </c>
      <c r="D495" s="1018" t="s">
        <v>3414</v>
      </c>
      <c r="E495" s="973">
        <v>4000</v>
      </c>
      <c r="F495" s="1377">
        <f t="shared" si="7"/>
        <v>0</v>
      </c>
      <c r="G495" s="930"/>
      <c r="H495" s="796">
        <v>1</v>
      </c>
      <c r="I495" s="788" t="s">
        <v>3512</v>
      </c>
    </row>
    <row r="496" spans="1:9" ht="16.5" customHeight="1" x14ac:dyDescent="0.3">
      <c r="A496" s="987">
        <v>489</v>
      </c>
      <c r="B496" s="972" t="s">
        <v>3554</v>
      </c>
      <c r="C496" s="1001">
        <v>0</v>
      </c>
      <c r="D496" s="1018" t="s">
        <v>3387</v>
      </c>
      <c r="E496" s="973">
        <v>19000</v>
      </c>
      <c r="F496" s="1377">
        <f t="shared" si="7"/>
        <v>0</v>
      </c>
      <c r="G496" s="930"/>
      <c r="H496" s="796">
        <v>1</v>
      </c>
      <c r="I496" s="788" t="s">
        <v>3512</v>
      </c>
    </row>
    <row r="497" spans="1:9" ht="16.5" customHeight="1" x14ac:dyDescent="0.3">
      <c r="A497" s="987">
        <v>490</v>
      </c>
      <c r="B497" s="972" t="s">
        <v>3555</v>
      </c>
      <c r="C497" s="1001">
        <v>0</v>
      </c>
      <c r="D497" s="1018" t="s">
        <v>3414</v>
      </c>
      <c r="E497" s="973">
        <v>700000</v>
      </c>
      <c r="F497" s="1377">
        <f t="shared" si="7"/>
        <v>0</v>
      </c>
      <c r="G497" s="930"/>
      <c r="H497" s="796">
        <v>1</v>
      </c>
      <c r="I497" s="788" t="s">
        <v>3512</v>
      </c>
    </row>
    <row r="498" spans="1:9" ht="16.5" customHeight="1" x14ac:dyDescent="0.3">
      <c r="A498" s="987">
        <v>491</v>
      </c>
      <c r="B498" s="974" t="s">
        <v>3384</v>
      </c>
      <c r="C498" s="1002">
        <v>0</v>
      </c>
      <c r="D498" s="1019" t="s">
        <v>3395</v>
      </c>
      <c r="E498" s="975">
        <v>47000</v>
      </c>
      <c r="F498" s="1377">
        <f t="shared" si="7"/>
        <v>0</v>
      </c>
      <c r="G498" s="930"/>
      <c r="H498" s="796">
        <v>1</v>
      </c>
      <c r="I498" s="788" t="s">
        <v>3512</v>
      </c>
    </row>
    <row r="499" spans="1:9" ht="16.5" customHeight="1" x14ac:dyDescent="0.3">
      <c r="A499" s="986">
        <v>492</v>
      </c>
      <c r="B499" s="974" t="s">
        <v>3572</v>
      </c>
      <c r="C499" s="1002">
        <v>0</v>
      </c>
      <c r="D499" s="1019" t="s">
        <v>3414</v>
      </c>
      <c r="E499" s="975">
        <v>650000</v>
      </c>
      <c r="F499" s="1377">
        <f t="shared" si="7"/>
        <v>0</v>
      </c>
      <c r="G499" s="930"/>
      <c r="H499" s="796">
        <v>1</v>
      </c>
      <c r="I499" s="788" t="s">
        <v>3512</v>
      </c>
    </row>
    <row r="500" spans="1:9" ht="16.5" customHeight="1" x14ac:dyDescent="0.3">
      <c r="A500" s="987">
        <v>493</v>
      </c>
      <c r="B500" s="974" t="s">
        <v>3262</v>
      </c>
      <c r="C500" s="1002">
        <v>0</v>
      </c>
      <c r="D500" s="1019" t="s">
        <v>3356</v>
      </c>
      <c r="E500" s="975">
        <v>19000</v>
      </c>
      <c r="F500" s="1377">
        <f t="shared" si="7"/>
        <v>0</v>
      </c>
      <c r="G500" s="930"/>
      <c r="H500" s="796">
        <v>1</v>
      </c>
      <c r="I500" s="788" t="s">
        <v>3512</v>
      </c>
    </row>
    <row r="501" spans="1:9" ht="16.5" customHeight="1" x14ac:dyDescent="0.3">
      <c r="A501" s="987">
        <v>494</v>
      </c>
      <c r="B501" s="974" t="s">
        <v>3531</v>
      </c>
      <c r="C501" s="1002">
        <v>0</v>
      </c>
      <c r="D501" s="1019" t="s">
        <v>3414</v>
      </c>
      <c r="E501" s="975">
        <v>6000</v>
      </c>
      <c r="F501" s="1377">
        <f t="shared" si="7"/>
        <v>0</v>
      </c>
      <c r="G501" s="930"/>
      <c r="H501" s="796">
        <v>1</v>
      </c>
      <c r="I501" s="788" t="s">
        <v>3512</v>
      </c>
    </row>
    <row r="502" spans="1:9" ht="16.5" customHeight="1" x14ac:dyDescent="0.3">
      <c r="A502" s="987">
        <v>495</v>
      </c>
      <c r="B502" s="974" t="s">
        <v>3573</v>
      </c>
      <c r="C502" s="1002">
        <v>0</v>
      </c>
      <c r="D502" s="1019" t="s">
        <v>3356</v>
      </c>
      <c r="E502" s="975">
        <v>45000</v>
      </c>
      <c r="F502" s="1377">
        <f t="shared" si="7"/>
        <v>0</v>
      </c>
      <c r="G502" s="930"/>
      <c r="H502" s="796">
        <v>1</v>
      </c>
      <c r="I502" s="788" t="s">
        <v>3512</v>
      </c>
    </row>
    <row r="503" spans="1:9" ht="16.5" customHeight="1" x14ac:dyDescent="0.3">
      <c r="A503" s="986">
        <v>496</v>
      </c>
      <c r="B503" s="974" t="s">
        <v>3468</v>
      </c>
      <c r="C503" s="1002">
        <v>0</v>
      </c>
      <c r="D503" s="1019" t="s">
        <v>3414</v>
      </c>
      <c r="E503" s="975">
        <v>20000</v>
      </c>
      <c r="F503" s="1377">
        <f t="shared" si="7"/>
        <v>0</v>
      </c>
      <c r="G503" s="930"/>
      <c r="H503" s="796">
        <v>1</v>
      </c>
      <c r="I503" s="788" t="s">
        <v>3512</v>
      </c>
    </row>
    <row r="504" spans="1:9" ht="16.5" customHeight="1" x14ac:dyDescent="0.3">
      <c r="A504" s="987">
        <v>497</v>
      </c>
      <c r="B504" s="974" t="s">
        <v>3411</v>
      </c>
      <c r="C504" s="1002">
        <v>0</v>
      </c>
      <c r="D504" s="1019" t="s">
        <v>3414</v>
      </c>
      <c r="E504" s="975">
        <v>53000</v>
      </c>
      <c r="F504" s="1377">
        <f t="shared" si="7"/>
        <v>0</v>
      </c>
      <c r="G504" s="930"/>
      <c r="H504" s="796">
        <v>1</v>
      </c>
      <c r="I504" s="788" t="s">
        <v>3512</v>
      </c>
    </row>
    <row r="505" spans="1:9" ht="16.5" customHeight="1" x14ac:dyDescent="0.3">
      <c r="A505" s="987">
        <v>498</v>
      </c>
      <c r="B505" s="974" t="s">
        <v>3413</v>
      </c>
      <c r="C505" s="1002">
        <v>0</v>
      </c>
      <c r="D505" s="1019" t="s">
        <v>3414</v>
      </c>
      <c r="E505" s="975">
        <v>4000</v>
      </c>
      <c r="F505" s="1377">
        <f t="shared" si="7"/>
        <v>0</v>
      </c>
      <c r="G505" s="930"/>
      <c r="H505" s="796">
        <v>1</v>
      </c>
      <c r="I505" s="788" t="s">
        <v>3512</v>
      </c>
    </row>
    <row r="506" spans="1:9" ht="16.5" customHeight="1" x14ac:dyDescent="0.3">
      <c r="A506" s="987">
        <v>499</v>
      </c>
      <c r="B506" s="974" t="s">
        <v>3539</v>
      </c>
      <c r="C506" s="1002">
        <v>0</v>
      </c>
      <c r="D506" s="1019" t="s">
        <v>3414</v>
      </c>
      <c r="E506" s="975">
        <v>3000</v>
      </c>
      <c r="F506" s="1377">
        <f t="shared" si="7"/>
        <v>0</v>
      </c>
      <c r="G506" s="930"/>
      <c r="H506" s="796">
        <v>1</v>
      </c>
      <c r="I506" s="788" t="s">
        <v>3512</v>
      </c>
    </row>
    <row r="507" spans="1:9" ht="16.5" customHeight="1" x14ac:dyDescent="0.3">
      <c r="A507" s="986">
        <v>500</v>
      </c>
      <c r="B507" s="974" t="s">
        <v>3384</v>
      </c>
      <c r="C507" s="1002">
        <v>0</v>
      </c>
      <c r="D507" s="1019" t="s">
        <v>3395</v>
      </c>
      <c r="E507" s="975">
        <v>47000</v>
      </c>
      <c r="F507" s="1377">
        <f t="shared" si="7"/>
        <v>0</v>
      </c>
      <c r="G507" s="930"/>
      <c r="H507" s="796">
        <v>1</v>
      </c>
      <c r="I507" s="788" t="s">
        <v>3512</v>
      </c>
    </row>
    <row r="508" spans="1:9" ht="16.5" customHeight="1" x14ac:dyDescent="0.3">
      <c r="A508" s="987">
        <v>501</v>
      </c>
      <c r="B508" s="974" t="s">
        <v>3555</v>
      </c>
      <c r="C508" s="1002">
        <v>0</v>
      </c>
      <c r="D508" s="1019" t="s">
        <v>3414</v>
      </c>
      <c r="E508" s="975">
        <v>650000</v>
      </c>
      <c r="F508" s="1377">
        <f t="shared" si="7"/>
        <v>0</v>
      </c>
      <c r="G508" s="930"/>
      <c r="H508" s="796">
        <v>1</v>
      </c>
      <c r="I508" s="788" t="s">
        <v>3512</v>
      </c>
    </row>
    <row r="509" spans="1:9" ht="16.5" customHeight="1" x14ac:dyDescent="0.3">
      <c r="A509" s="987">
        <v>502</v>
      </c>
      <c r="B509" s="974" t="s">
        <v>3572</v>
      </c>
      <c r="C509" s="1002">
        <v>0</v>
      </c>
      <c r="D509" s="1019" t="s">
        <v>3414</v>
      </c>
      <c r="E509" s="975">
        <v>350000</v>
      </c>
      <c r="F509" s="1377">
        <f t="shared" si="7"/>
        <v>0</v>
      </c>
      <c r="G509" s="930"/>
      <c r="H509" s="796">
        <v>1</v>
      </c>
      <c r="I509" s="788" t="s">
        <v>3512</v>
      </c>
    </row>
    <row r="510" spans="1:9" ht="16.5" customHeight="1" x14ac:dyDescent="0.3">
      <c r="A510" s="987">
        <v>503</v>
      </c>
      <c r="B510" s="974" t="s">
        <v>3262</v>
      </c>
      <c r="C510" s="1002">
        <v>0</v>
      </c>
      <c r="D510" s="1019" t="s">
        <v>3356</v>
      </c>
      <c r="E510" s="975">
        <v>19000</v>
      </c>
      <c r="F510" s="1377">
        <f t="shared" si="7"/>
        <v>0</v>
      </c>
      <c r="G510" s="930"/>
      <c r="H510" s="796">
        <v>1</v>
      </c>
      <c r="I510" s="788" t="s">
        <v>3512</v>
      </c>
    </row>
    <row r="511" spans="1:9" ht="16.5" customHeight="1" x14ac:dyDescent="0.3">
      <c r="A511" s="986">
        <v>504</v>
      </c>
      <c r="B511" s="974" t="s">
        <v>3531</v>
      </c>
      <c r="C511" s="1002">
        <v>0</v>
      </c>
      <c r="D511" s="1019" t="s">
        <v>3414</v>
      </c>
      <c r="E511" s="975">
        <v>6000</v>
      </c>
      <c r="F511" s="1377">
        <f t="shared" si="7"/>
        <v>0</v>
      </c>
      <c r="G511" s="930"/>
      <c r="H511" s="796">
        <v>1</v>
      </c>
      <c r="I511" s="788" t="s">
        <v>3512</v>
      </c>
    </row>
    <row r="512" spans="1:9" ht="16.5" customHeight="1" x14ac:dyDescent="0.3">
      <c r="A512" s="987">
        <v>505</v>
      </c>
      <c r="B512" s="974" t="s">
        <v>3573</v>
      </c>
      <c r="C512" s="1002">
        <v>0</v>
      </c>
      <c r="D512" s="1019" t="s">
        <v>3356</v>
      </c>
      <c r="E512" s="975">
        <v>45000</v>
      </c>
      <c r="F512" s="1377">
        <f t="shared" si="7"/>
        <v>0</v>
      </c>
      <c r="G512" s="930"/>
      <c r="H512" s="796">
        <v>1</v>
      </c>
      <c r="I512" s="788" t="s">
        <v>3512</v>
      </c>
    </row>
    <row r="513" spans="1:9" ht="16.5" customHeight="1" x14ac:dyDescent="0.3">
      <c r="A513" s="987">
        <v>506</v>
      </c>
      <c r="B513" s="974" t="s">
        <v>3468</v>
      </c>
      <c r="C513" s="1002">
        <v>0</v>
      </c>
      <c r="D513" s="1019" t="s">
        <v>3356</v>
      </c>
      <c r="E513" s="975">
        <v>20000</v>
      </c>
      <c r="F513" s="1377">
        <f t="shared" si="7"/>
        <v>0</v>
      </c>
      <c r="G513" s="930"/>
      <c r="H513" s="796">
        <v>1</v>
      </c>
      <c r="I513" s="788" t="s">
        <v>3512</v>
      </c>
    </row>
    <row r="514" spans="1:9" ht="16.5" customHeight="1" x14ac:dyDescent="0.3">
      <c r="A514" s="987">
        <v>507</v>
      </c>
      <c r="B514" s="974" t="s">
        <v>3411</v>
      </c>
      <c r="C514" s="1002">
        <v>0</v>
      </c>
      <c r="D514" s="1019" t="s">
        <v>3414</v>
      </c>
      <c r="E514" s="975">
        <v>53000</v>
      </c>
      <c r="F514" s="1377">
        <f t="shared" si="7"/>
        <v>0</v>
      </c>
      <c r="G514" s="930"/>
      <c r="H514" s="796">
        <v>1</v>
      </c>
      <c r="I514" s="788" t="s">
        <v>3512</v>
      </c>
    </row>
    <row r="515" spans="1:9" ht="16.5" customHeight="1" x14ac:dyDescent="0.3">
      <c r="A515" s="986">
        <v>508</v>
      </c>
      <c r="B515" s="974" t="s">
        <v>3413</v>
      </c>
      <c r="C515" s="1002">
        <v>0</v>
      </c>
      <c r="D515" s="1019" t="s">
        <v>3414</v>
      </c>
      <c r="E515" s="975">
        <v>4000</v>
      </c>
      <c r="F515" s="1377">
        <f t="shared" si="7"/>
        <v>0</v>
      </c>
      <c r="G515" s="930"/>
      <c r="H515" s="796">
        <v>1</v>
      </c>
      <c r="I515" s="788" t="s">
        <v>3512</v>
      </c>
    </row>
    <row r="516" spans="1:9" ht="16.5" customHeight="1" x14ac:dyDescent="0.3">
      <c r="A516" s="987">
        <v>509</v>
      </c>
      <c r="B516" s="974" t="s">
        <v>3539</v>
      </c>
      <c r="C516" s="1002">
        <v>0</v>
      </c>
      <c r="D516" s="1019" t="s">
        <v>3414</v>
      </c>
      <c r="E516" s="975">
        <v>3000</v>
      </c>
      <c r="F516" s="1377">
        <f t="shared" si="7"/>
        <v>0</v>
      </c>
      <c r="G516" s="930"/>
      <c r="H516" s="796">
        <v>1</v>
      </c>
      <c r="I516" s="788" t="s">
        <v>3512</v>
      </c>
    </row>
    <row r="517" spans="1:9" ht="16.5" customHeight="1" x14ac:dyDescent="0.3">
      <c r="A517" s="987">
        <v>510</v>
      </c>
      <c r="B517" s="972" t="s">
        <v>3567</v>
      </c>
      <c r="C517" s="1001">
        <v>0</v>
      </c>
      <c r="D517" s="1018" t="s">
        <v>3414</v>
      </c>
      <c r="E517" s="973">
        <v>70000</v>
      </c>
      <c r="F517" s="1377">
        <f t="shared" si="7"/>
        <v>0</v>
      </c>
      <c r="G517" s="930"/>
      <c r="H517" s="796">
        <v>1</v>
      </c>
      <c r="I517" s="788" t="s">
        <v>3512</v>
      </c>
    </row>
    <row r="518" spans="1:9" ht="16.5" customHeight="1" x14ac:dyDescent="0.3">
      <c r="A518" s="987">
        <v>511</v>
      </c>
      <c r="B518" s="972" t="s">
        <v>3574</v>
      </c>
      <c r="C518" s="1001">
        <v>0</v>
      </c>
      <c r="D518" s="1018" t="s">
        <v>3414</v>
      </c>
      <c r="E518" s="973">
        <v>100000</v>
      </c>
      <c r="F518" s="1377">
        <f t="shared" si="7"/>
        <v>0</v>
      </c>
      <c r="G518" s="930"/>
      <c r="H518" s="796">
        <v>1</v>
      </c>
      <c r="I518" s="788" t="s">
        <v>3512</v>
      </c>
    </row>
    <row r="519" spans="1:9" ht="16.5" customHeight="1" x14ac:dyDescent="0.3">
      <c r="A519" s="986">
        <v>512</v>
      </c>
      <c r="B519" s="972" t="s">
        <v>3574</v>
      </c>
      <c r="C519" s="1001">
        <v>0</v>
      </c>
      <c r="D519" s="1018" t="s">
        <v>3414</v>
      </c>
      <c r="E519" s="973">
        <v>100000</v>
      </c>
      <c r="F519" s="1377">
        <f t="shared" si="7"/>
        <v>0</v>
      </c>
      <c r="G519" s="930"/>
      <c r="H519" s="796">
        <v>1</v>
      </c>
      <c r="I519" s="788" t="s">
        <v>3512</v>
      </c>
    </row>
    <row r="520" spans="1:9" ht="16.5" customHeight="1" x14ac:dyDescent="0.3">
      <c r="A520" s="987">
        <v>513</v>
      </c>
      <c r="B520" s="972" t="s">
        <v>3523</v>
      </c>
      <c r="C520" s="1001">
        <v>0</v>
      </c>
      <c r="D520" s="1018" t="s">
        <v>3395</v>
      </c>
      <c r="E520" s="973">
        <v>46200</v>
      </c>
      <c r="F520" s="1377">
        <f t="shared" si="7"/>
        <v>0</v>
      </c>
      <c r="G520" s="930"/>
      <c r="H520" s="796">
        <v>1</v>
      </c>
      <c r="I520" s="788" t="s">
        <v>3512</v>
      </c>
    </row>
    <row r="521" spans="1:9" ht="16.5" customHeight="1" x14ac:dyDescent="0.3">
      <c r="A521" s="987">
        <v>514</v>
      </c>
      <c r="B521" s="972" t="s">
        <v>3524</v>
      </c>
      <c r="C521" s="1001">
        <v>0</v>
      </c>
      <c r="D521" s="1018" t="s">
        <v>3395</v>
      </c>
      <c r="E521" s="973">
        <v>52400</v>
      </c>
      <c r="F521" s="1377">
        <f t="shared" ref="F521:F584" si="8">C521*E521</f>
        <v>0</v>
      </c>
      <c r="G521" s="930"/>
      <c r="H521" s="796">
        <v>1</v>
      </c>
      <c r="I521" s="788" t="s">
        <v>3512</v>
      </c>
    </row>
    <row r="522" spans="1:9" ht="16.5" customHeight="1" x14ac:dyDescent="0.3">
      <c r="A522" s="987">
        <v>515</v>
      </c>
      <c r="B522" s="972" t="s">
        <v>3539</v>
      </c>
      <c r="C522" s="1001">
        <v>0</v>
      </c>
      <c r="D522" s="1018" t="s">
        <v>3414</v>
      </c>
      <c r="E522" s="973">
        <v>4800</v>
      </c>
      <c r="F522" s="1377">
        <f t="shared" si="8"/>
        <v>0</v>
      </c>
      <c r="G522" s="930"/>
      <c r="H522" s="796">
        <v>1</v>
      </c>
      <c r="I522" s="788" t="s">
        <v>3512</v>
      </c>
    </row>
    <row r="523" spans="1:9" ht="16.5" customHeight="1" x14ac:dyDescent="0.3">
      <c r="A523" s="986">
        <v>516</v>
      </c>
      <c r="B523" s="972" t="s">
        <v>3545</v>
      </c>
      <c r="C523" s="1001">
        <v>0</v>
      </c>
      <c r="D523" s="1018" t="s">
        <v>3361</v>
      </c>
      <c r="E523" s="973">
        <v>24000</v>
      </c>
      <c r="F523" s="1377">
        <f t="shared" si="8"/>
        <v>0</v>
      </c>
      <c r="G523" s="930"/>
      <c r="H523" s="796">
        <v>1</v>
      </c>
      <c r="I523" s="788" t="s">
        <v>3512</v>
      </c>
    </row>
    <row r="524" spans="1:9" ht="16.5" customHeight="1" x14ac:dyDescent="0.3">
      <c r="A524" s="987">
        <v>517</v>
      </c>
      <c r="B524" s="972" t="s">
        <v>3521</v>
      </c>
      <c r="C524" s="1001">
        <v>0</v>
      </c>
      <c r="D524" s="1018" t="s">
        <v>3395</v>
      </c>
      <c r="E524" s="973">
        <v>44800</v>
      </c>
      <c r="F524" s="1377">
        <f t="shared" si="8"/>
        <v>0</v>
      </c>
      <c r="G524" s="930"/>
      <c r="H524" s="796">
        <v>1</v>
      </c>
      <c r="I524" s="788" t="s">
        <v>3512</v>
      </c>
    </row>
    <row r="525" spans="1:9" ht="16.5" customHeight="1" x14ac:dyDescent="0.3">
      <c r="A525" s="987">
        <v>518</v>
      </c>
      <c r="B525" s="972" t="s">
        <v>3522</v>
      </c>
      <c r="C525" s="1001">
        <v>0</v>
      </c>
      <c r="D525" s="1018" t="s">
        <v>3395</v>
      </c>
      <c r="E525" s="973">
        <v>49600</v>
      </c>
      <c r="F525" s="1377">
        <f t="shared" si="8"/>
        <v>0</v>
      </c>
      <c r="G525" s="930"/>
      <c r="H525" s="796">
        <v>1</v>
      </c>
      <c r="I525" s="788" t="s">
        <v>3512</v>
      </c>
    </row>
    <row r="526" spans="1:9" ht="16.5" customHeight="1" x14ac:dyDescent="0.3">
      <c r="A526" s="987">
        <v>519</v>
      </c>
      <c r="B526" s="972" t="s">
        <v>3554</v>
      </c>
      <c r="C526" s="1001">
        <v>0</v>
      </c>
      <c r="D526" s="1018" t="s">
        <v>3387</v>
      </c>
      <c r="E526" s="973">
        <v>4600</v>
      </c>
      <c r="F526" s="1377">
        <f t="shared" si="8"/>
        <v>0</v>
      </c>
      <c r="G526" s="930"/>
      <c r="H526" s="796">
        <v>1</v>
      </c>
      <c r="I526" s="788" t="s">
        <v>3512</v>
      </c>
    </row>
    <row r="527" spans="1:9" ht="16.5" customHeight="1" x14ac:dyDescent="0.3">
      <c r="A527" s="986">
        <v>520</v>
      </c>
      <c r="B527" s="972" t="s">
        <v>3411</v>
      </c>
      <c r="C527" s="1001">
        <v>0</v>
      </c>
      <c r="D527" s="1018" t="s">
        <v>3414</v>
      </c>
      <c r="E527" s="973">
        <v>45000</v>
      </c>
      <c r="F527" s="1377">
        <f t="shared" si="8"/>
        <v>0</v>
      </c>
      <c r="G527" s="930"/>
      <c r="H527" s="796">
        <v>1</v>
      </c>
      <c r="I527" s="788" t="s">
        <v>3512</v>
      </c>
    </row>
    <row r="528" spans="1:9" ht="16.5" customHeight="1" x14ac:dyDescent="0.3">
      <c r="A528" s="987">
        <v>521</v>
      </c>
      <c r="B528" s="972" t="s">
        <v>3531</v>
      </c>
      <c r="C528" s="1001">
        <v>0</v>
      </c>
      <c r="D528" s="1018" t="s">
        <v>3414</v>
      </c>
      <c r="E528" s="973">
        <v>25000</v>
      </c>
      <c r="F528" s="1377">
        <f t="shared" si="8"/>
        <v>0</v>
      </c>
      <c r="G528" s="930"/>
      <c r="H528" s="796">
        <v>1</v>
      </c>
      <c r="I528" s="788" t="s">
        <v>3512</v>
      </c>
    </row>
    <row r="529" spans="1:9" ht="16.5" customHeight="1" x14ac:dyDescent="0.3">
      <c r="A529" s="987">
        <v>522</v>
      </c>
      <c r="B529" s="972" t="s">
        <v>3531</v>
      </c>
      <c r="C529" s="1001">
        <v>0</v>
      </c>
      <c r="D529" s="1018" t="s">
        <v>3526</v>
      </c>
      <c r="E529" s="973">
        <v>18000</v>
      </c>
      <c r="F529" s="1377">
        <f t="shared" si="8"/>
        <v>0</v>
      </c>
      <c r="G529" s="930"/>
      <c r="H529" s="796">
        <v>1</v>
      </c>
      <c r="I529" s="788" t="s">
        <v>3512</v>
      </c>
    </row>
    <row r="530" spans="1:9" ht="16.5" customHeight="1" x14ac:dyDescent="0.3">
      <c r="A530" s="987">
        <v>523</v>
      </c>
      <c r="B530" s="972" t="s">
        <v>3575</v>
      </c>
      <c r="C530" s="1001">
        <v>0</v>
      </c>
      <c r="D530" s="1018" t="s">
        <v>3526</v>
      </c>
      <c r="E530" s="973">
        <v>14000</v>
      </c>
      <c r="F530" s="1377">
        <f t="shared" si="8"/>
        <v>0</v>
      </c>
      <c r="G530" s="930"/>
      <c r="H530" s="796">
        <v>1</v>
      </c>
      <c r="I530" s="788" t="s">
        <v>3512</v>
      </c>
    </row>
    <row r="531" spans="1:9" ht="16.5" customHeight="1" x14ac:dyDescent="0.3">
      <c r="A531" s="986">
        <v>524</v>
      </c>
      <c r="B531" s="974" t="s">
        <v>3531</v>
      </c>
      <c r="C531" s="1002">
        <v>0</v>
      </c>
      <c r="D531" s="1019" t="s">
        <v>3526</v>
      </c>
      <c r="E531" s="975">
        <v>15000</v>
      </c>
      <c r="F531" s="1377">
        <f t="shared" si="8"/>
        <v>0</v>
      </c>
      <c r="G531" s="930"/>
      <c r="H531" s="796">
        <v>1</v>
      </c>
      <c r="I531" s="788" t="s">
        <v>3512</v>
      </c>
    </row>
    <row r="532" spans="1:9" ht="16.5" customHeight="1" x14ac:dyDescent="0.3">
      <c r="A532" s="987">
        <v>525</v>
      </c>
      <c r="B532" s="974" t="s">
        <v>3551</v>
      </c>
      <c r="C532" s="1002">
        <v>0</v>
      </c>
      <c r="D532" s="1019" t="s">
        <v>3395</v>
      </c>
      <c r="E532" s="975">
        <v>48000</v>
      </c>
      <c r="F532" s="1377">
        <f t="shared" si="8"/>
        <v>0</v>
      </c>
      <c r="G532" s="930"/>
      <c r="H532" s="796">
        <v>1</v>
      </c>
      <c r="I532" s="788" t="s">
        <v>3512</v>
      </c>
    </row>
    <row r="533" spans="1:9" ht="16.5" customHeight="1" x14ac:dyDescent="0.3">
      <c r="A533" s="987">
        <v>526</v>
      </c>
      <c r="B533" s="974" t="s">
        <v>3518</v>
      </c>
      <c r="C533" s="1002">
        <v>0</v>
      </c>
      <c r="D533" s="1019" t="s">
        <v>3361</v>
      </c>
      <c r="E533" s="975">
        <v>15000</v>
      </c>
      <c r="F533" s="1377">
        <f t="shared" si="8"/>
        <v>0</v>
      </c>
      <c r="G533" s="930"/>
      <c r="H533" s="796">
        <v>1</v>
      </c>
      <c r="I533" s="788" t="s">
        <v>3512</v>
      </c>
    </row>
    <row r="534" spans="1:9" ht="16.5" customHeight="1" x14ac:dyDescent="0.3">
      <c r="A534" s="987">
        <v>527</v>
      </c>
      <c r="B534" s="974" t="s">
        <v>3553</v>
      </c>
      <c r="C534" s="1002">
        <v>0</v>
      </c>
      <c r="D534" s="1019" t="s">
        <v>3414</v>
      </c>
      <c r="E534" s="975">
        <v>38000</v>
      </c>
      <c r="F534" s="1377">
        <f t="shared" si="8"/>
        <v>0</v>
      </c>
      <c r="G534" s="930"/>
      <c r="H534" s="796">
        <v>1</v>
      </c>
      <c r="I534" s="788" t="s">
        <v>3512</v>
      </c>
    </row>
    <row r="535" spans="1:9" ht="16.5" customHeight="1" x14ac:dyDescent="0.3">
      <c r="A535" s="986">
        <v>528</v>
      </c>
      <c r="B535" s="974" t="s">
        <v>3539</v>
      </c>
      <c r="C535" s="1002">
        <v>0</v>
      </c>
      <c r="D535" s="1019" t="s">
        <v>3414</v>
      </c>
      <c r="E535" s="975">
        <v>4000</v>
      </c>
      <c r="F535" s="1377">
        <f t="shared" si="8"/>
        <v>0</v>
      </c>
      <c r="G535" s="930"/>
      <c r="H535" s="796">
        <v>1</v>
      </c>
      <c r="I535" s="788" t="s">
        <v>3512</v>
      </c>
    </row>
    <row r="536" spans="1:9" ht="16.5" customHeight="1" x14ac:dyDescent="0.3">
      <c r="A536" s="987">
        <v>529</v>
      </c>
      <c r="B536" s="974" t="s">
        <v>3554</v>
      </c>
      <c r="C536" s="1002">
        <v>0</v>
      </c>
      <c r="D536" s="1019" t="s">
        <v>3387</v>
      </c>
      <c r="E536" s="975">
        <v>19000</v>
      </c>
      <c r="F536" s="1377">
        <f t="shared" si="8"/>
        <v>0</v>
      </c>
      <c r="G536" s="930"/>
      <c r="H536" s="796">
        <v>1</v>
      </c>
      <c r="I536" s="788" t="s">
        <v>3512</v>
      </c>
    </row>
    <row r="537" spans="1:9" ht="16.5" customHeight="1" x14ac:dyDescent="0.3">
      <c r="A537" s="987">
        <v>530</v>
      </c>
      <c r="B537" s="974" t="s">
        <v>3555</v>
      </c>
      <c r="C537" s="1002">
        <v>0</v>
      </c>
      <c r="D537" s="1019" t="s">
        <v>3414</v>
      </c>
      <c r="E537" s="975">
        <v>700000</v>
      </c>
      <c r="F537" s="1377">
        <f t="shared" si="8"/>
        <v>0</v>
      </c>
      <c r="G537" s="930"/>
      <c r="H537" s="796">
        <v>1</v>
      </c>
      <c r="I537" s="788" t="s">
        <v>3512</v>
      </c>
    </row>
    <row r="538" spans="1:9" ht="16.5" customHeight="1" x14ac:dyDescent="0.3">
      <c r="A538" s="987">
        <v>531</v>
      </c>
      <c r="B538" s="974" t="s">
        <v>3576</v>
      </c>
      <c r="C538" s="1002">
        <v>0</v>
      </c>
      <c r="D538" s="1019" t="s">
        <v>3577</v>
      </c>
      <c r="E538" s="975">
        <v>34000</v>
      </c>
      <c r="F538" s="1377">
        <f t="shared" si="8"/>
        <v>0</v>
      </c>
      <c r="G538" s="930"/>
      <c r="H538" s="796">
        <v>1</v>
      </c>
      <c r="I538" s="788" t="s">
        <v>3512</v>
      </c>
    </row>
    <row r="539" spans="1:9" ht="16.5" customHeight="1" x14ac:dyDescent="0.3">
      <c r="A539" s="986">
        <v>532</v>
      </c>
      <c r="B539" s="974" t="s">
        <v>3559</v>
      </c>
      <c r="C539" s="1002">
        <v>0</v>
      </c>
      <c r="D539" s="1019" t="s">
        <v>3414</v>
      </c>
      <c r="E539" s="975">
        <v>16900</v>
      </c>
      <c r="F539" s="1377">
        <f t="shared" si="8"/>
        <v>0</v>
      </c>
      <c r="G539" s="930"/>
      <c r="H539" s="796">
        <v>1</v>
      </c>
      <c r="I539" s="788" t="s">
        <v>3512</v>
      </c>
    </row>
    <row r="540" spans="1:9" ht="16.5" customHeight="1" x14ac:dyDescent="0.3">
      <c r="A540" s="987">
        <v>533</v>
      </c>
      <c r="B540" s="974" t="s">
        <v>3527</v>
      </c>
      <c r="C540" s="1002">
        <v>0</v>
      </c>
      <c r="D540" s="1019" t="s">
        <v>3414</v>
      </c>
      <c r="E540" s="975">
        <v>70000</v>
      </c>
      <c r="F540" s="1377">
        <f t="shared" si="8"/>
        <v>0</v>
      </c>
      <c r="G540" s="930"/>
      <c r="H540" s="796">
        <v>1</v>
      </c>
      <c r="I540" s="788" t="s">
        <v>3512</v>
      </c>
    </row>
    <row r="541" spans="1:9" ht="16.5" customHeight="1" x14ac:dyDescent="0.3">
      <c r="A541" s="987">
        <v>534</v>
      </c>
      <c r="B541" s="974" t="s">
        <v>3578</v>
      </c>
      <c r="C541" s="1002">
        <v>0</v>
      </c>
      <c r="D541" s="1019" t="s">
        <v>3414</v>
      </c>
      <c r="E541" s="975">
        <v>45000</v>
      </c>
      <c r="F541" s="1377">
        <f t="shared" si="8"/>
        <v>0</v>
      </c>
      <c r="G541" s="930"/>
      <c r="H541" s="796">
        <v>1</v>
      </c>
      <c r="I541" s="788" t="s">
        <v>3512</v>
      </c>
    </row>
    <row r="542" spans="1:9" ht="16.5" customHeight="1" x14ac:dyDescent="0.3">
      <c r="A542" s="987">
        <v>535</v>
      </c>
      <c r="B542" s="974" t="s">
        <v>3579</v>
      </c>
      <c r="C542" s="1002">
        <v>0</v>
      </c>
      <c r="D542" s="1019" t="s">
        <v>3387</v>
      </c>
      <c r="E542" s="975">
        <v>160000</v>
      </c>
      <c r="F542" s="1377">
        <f t="shared" si="8"/>
        <v>0</v>
      </c>
      <c r="G542" s="930"/>
      <c r="H542" s="796">
        <v>1</v>
      </c>
      <c r="I542" s="788" t="s">
        <v>3512</v>
      </c>
    </row>
    <row r="543" spans="1:9" ht="16.5" customHeight="1" x14ac:dyDescent="0.3">
      <c r="A543" s="986">
        <v>536</v>
      </c>
      <c r="B543" s="974" t="s">
        <v>3527</v>
      </c>
      <c r="C543" s="1002">
        <v>0</v>
      </c>
      <c r="D543" s="1019" t="s">
        <v>3414</v>
      </c>
      <c r="E543" s="975">
        <v>70000</v>
      </c>
      <c r="F543" s="1377">
        <f t="shared" si="8"/>
        <v>0</v>
      </c>
      <c r="G543" s="930"/>
      <c r="H543" s="796">
        <v>1</v>
      </c>
      <c r="I543" s="788" t="s">
        <v>3512</v>
      </c>
    </row>
    <row r="544" spans="1:9" ht="16.5" customHeight="1" x14ac:dyDescent="0.3">
      <c r="A544" s="987">
        <v>537</v>
      </c>
      <c r="B544" s="974" t="s">
        <v>3578</v>
      </c>
      <c r="C544" s="1002">
        <v>0</v>
      </c>
      <c r="D544" s="1019" t="s">
        <v>3414</v>
      </c>
      <c r="E544" s="975">
        <v>45000</v>
      </c>
      <c r="F544" s="1377">
        <f t="shared" si="8"/>
        <v>0</v>
      </c>
      <c r="G544" s="930"/>
      <c r="H544" s="796">
        <v>1</v>
      </c>
      <c r="I544" s="788" t="s">
        <v>3512</v>
      </c>
    </row>
    <row r="545" spans="1:9" ht="16.5" customHeight="1" x14ac:dyDescent="0.3">
      <c r="A545" s="987">
        <v>538</v>
      </c>
      <c r="B545" s="974" t="s">
        <v>3527</v>
      </c>
      <c r="C545" s="1002">
        <v>0</v>
      </c>
      <c r="D545" s="1019" t="s">
        <v>3414</v>
      </c>
      <c r="E545" s="975">
        <v>70000</v>
      </c>
      <c r="F545" s="1377">
        <f t="shared" si="8"/>
        <v>0</v>
      </c>
      <c r="G545" s="930"/>
      <c r="H545" s="796">
        <v>1</v>
      </c>
      <c r="I545" s="788" t="s">
        <v>3512</v>
      </c>
    </row>
    <row r="546" spans="1:9" ht="16.5" customHeight="1" x14ac:dyDescent="0.3">
      <c r="A546" s="987">
        <v>539</v>
      </c>
      <c r="B546" s="972" t="s">
        <v>3551</v>
      </c>
      <c r="C546" s="1001">
        <v>0</v>
      </c>
      <c r="D546" s="1018" t="s">
        <v>3395</v>
      </c>
      <c r="E546" s="973">
        <v>46200</v>
      </c>
      <c r="F546" s="1377">
        <f t="shared" si="8"/>
        <v>0</v>
      </c>
      <c r="G546" s="930"/>
      <c r="H546" s="796">
        <v>1</v>
      </c>
      <c r="I546" s="788" t="s">
        <v>3512</v>
      </c>
    </row>
    <row r="547" spans="1:9" ht="16.5" customHeight="1" x14ac:dyDescent="0.3">
      <c r="A547" s="986">
        <v>540</v>
      </c>
      <c r="B547" s="972" t="s">
        <v>3552</v>
      </c>
      <c r="C547" s="1001">
        <v>0</v>
      </c>
      <c r="D547" s="1018" t="s">
        <v>3395</v>
      </c>
      <c r="E547" s="973">
        <v>52400</v>
      </c>
      <c r="F547" s="1377">
        <f t="shared" si="8"/>
        <v>0</v>
      </c>
      <c r="G547" s="930"/>
      <c r="H547" s="796">
        <v>1</v>
      </c>
      <c r="I547" s="788" t="s">
        <v>3512</v>
      </c>
    </row>
    <row r="548" spans="1:9" ht="16.5" customHeight="1" x14ac:dyDescent="0.3">
      <c r="A548" s="987">
        <v>541</v>
      </c>
      <c r="B548" s="972" t="s">
        <v>3539</v>
      </c>
      <c r="C548" s="1001">
        <v>0</v>
      </c>
      <c r="D548" s="1018" t="s">
        <v>3414</v>
      </c>
      <c r="E548" s="973">
        <v>4800</v>
      </c>
      <c r="F548" s="1377">
        <f t="shared" si="8"/>
        <v>0</v>
      </c>
      <c r="G548" s="930"/>
      <c r="H548" s="796">
        <v>1</v>
      </c>
      <c r="I548" s="788" t="s">
        <v>3512</v>
      </c>
    </row>
    <row r="549" spans="1:9" ht="16.5" customHeight="1" x14ac:dyDescent="0.3">
      <c r="A549" s="987">
        <v>542</v>
      </c>
      <c r="B549" s="972" t="s">
        <v>3580</v>
      </c>
      <c r="C549" s="1001">
        <v>0</v>
      </c>
      <c r="D549" s="1018" t="s">
        <v>3361</v>
      </c>
      <c r="E549" s="973">
        <v>24000</v>
      </c>
      <c r="F549" s="1377">
        <f t="shared" si="8"/>
        <v>0</v>
      </c>
      <c r="G549" s="930"/>
      <c r="H549" s="796">
        <v>1</v>
      </c>
      <c r="I549" s="788" t="s">
        <v>3512</v>
      </c>
    </row>
    <row r="550" spans="1:9" ht="16.5" customHeight="1" x14ac:dyDescent="0.3">
      <c r="A550" s="987">
        <v>543</v>
      </c>
      <c r="B550" s="972" t="s">
        <v>3428</v>
      </c>
      <c r="C550" s="1001">
        <v>0</v>
      </c>
      <c r="D550" s="1018" t="s">
        <v>3361</v>
      </c>
      <c r="E550" s="973">
        <v>18500</v>
      </c>
      <c r="F550" s="1377">
        <f t="shared" si="8"/>
        <v>0</v>
      </c>
      <c r="G550" s="930"/>
      <c r="H550" s="796">
        <v>1</v>
      </c>
      <c r="I550" s="788" t="s">
        <v>3512</v>
      </c>
    </row>
    <row r="551" spans="1:9" ht="16.5" customHeight="1" x14ac:dyDescent="0.3">
      <c r="A551" s="986">
        <v>544</v>
      </c>
      <c r="B551" s="972" t="s">
        <v>3561</v>
      </c>
      <c r="C551" s="1001">
        <v>0</v>
      </c>
      <c r="D551" s="1018" t="s">
        <v>3395</v>
      </c>
      <c r="E551" s="973">
        <v>44800</v>
      </c>
      <c r="F551" s="1377">
        <f t="shared" si="8"/>
        <v>0</v>
      </c>
      <c r="G551" s="930"/>
      <c r="H551" s="796">
        <v>1</v>
      </c>
      <c r="I551" s="788" t="s">
        <v>3512</v>
      </c>
    </row>
    <row r="552" spans="1:9" ht="16.5" customHeight="1" x14ac:dyDescent="0.3">
      <c r="A552" s="987">
        <v>545</v>
      </c>
      <c r="B552" s="972" t="s">
        <v>3562</v>
      </c>
      <c r="C552" s="1001">
        <v>0</v>
      </c>
      <c r="D552" s="1018" t="s">
        <v>3395</v>
      </c>
      <c r="E552" s="973">
        <v>49600</v>
      </c>
      <c r="F552" s="1377">
        <f t="shared" si="8"/>
        <v>0</v>
      </c>
      <c r="G552" s="930"/>
      <c r="H552" s="796">
        <v>1</v>
      </c>
      <c r="I552" s="788" t="s">
        <v>3512</v>
      </c>
    </row>
    <row r="553" spans="1:9" ht="16.5" customHeight="1" x14ac:dyDescent="0.3">
      <c r="A553" s="987">
        <v>546</v>
      </c>
      <c r="B553" s="972" t="s">
        <v>3563</v>
      </c>
      <c r="C553" s="1001">
        <v>0</v>
      </c>
      <c r="D553" s="1018" t="s">
        <v>3356</v>
      </c>
      <c r="E553" s="973">
        <v>2500</v>
      </c>
      <c r="F553" s="1377">
        <f t="shared" si="8"/>
        <v>0</v>
      </c>
      <c r="G553" s="930"/>
      <c r="H553" s="796">
        <v>1</v>
      </c>
      <c r="I553" s="788" t="s">
        <v>3512</v>
      </c>
    </row>
    <row r="554" spans="1:9" ht="16.5" customHeight="1" x14ac:dyDescent="0.3">
      <c r="A554" s="987">
        <v>547</v>
      </c>
      <c r="B554" s="972" t="s">
        <v>3411</v>
      </c>
      <c r="C554" s="1001">
        <v>0</v>
      </c>
      <c r="D554" s="1018" t="s">
        <v>3414</v>
      </c>
      <c r="E554" s="973">
        <v>37500</v>
      </c>
      <c r="F554" s="1377">
        <f t="shared" si="8"/>
        <v>0</v>
      </c>
      <c r="G554" s="930"/>
      <c r="H554" s="796">
        <v>1</v>
      </c>
      <c r="I554" s="788" t="s">
        <v>3512</v>
      </c>
    </row>
    <row r="555" spans="1:9" ht="16.5" customHeight="1" x14ac:dyDescent="0.3">
      <c r="A555" s="986">
        <v>548</v>
      </c>
      <c r="B555" s="972" t="s">
        <v>3581</v>
      </c>
      <c r="C555" s="1001">
        <v>0</v>
      </c>
      <c r="D555" s="1018" t="s">
        <v>3526</v>
      </c>
      <c r="E555" s="973">
        <v>18000</v>
      </c>
      <c r="F555" s="1377">
        <f t="shared" si="8"/>
        <v>0</v>
      </c>
      <c r="G555" s="930"/>
      <c r="H555" s="796">
        <v>1</v>
      </c>
      <c r="I555" s="788" t="s">
        <v>3512</v>
      </c>
    </row>
    <row r="556" spans="1:9" ht="16.5" customHeight="1" x14ac:dyDescent="0.3">
      <c r="A556" s="987">
        <v>549</v>
      </c>
      <c r="B556" s="972" t="s">
        <v>3582</v>
      </c>
      <c r="C556" s="1001">
        <v>0</v>
      </c>
      <c r="D556" s="1018" t="s">
        <v>3526</v>
      </c>
      <c r="E556" s="973">
        <v>14000</v>
      </c>
      <c r="F556" s="1377">
        <f t="shared" si="8"/>
        <v>0</v>
      </c>
      <c r="G556" s="930"/>
      <c r="H556" s="796">
        <v>1</v>
      </c>
      <c r="I556" s="788" t="s">
        <v>3512</v>
      </c>
    </row>
    <row r="557" spans="1:9" ht="16.5" customHeight="1" x14ac:dyDescent="0.3">
      <c r="A557" s="987">
        <v>550</v>
      </c>
      <c r="B557" s="972" t="s">
        <v>3583</v>
      </c>
      <c r="C557" s="1001">
        <v>0</v>
      </c>
      <c r="D557" s="1018" t="s">
        <v>3356</v>
      </c>
      <c r="E557" s="973">
        <v>20000</v>
      </c>
      <c r="F557" s="1377">
        <f t="shared" si="8"/>
        <v>0</v>
      </c>
      <c r="G557" s="930"/>
      <c r="H557" s="796">
        <v>1</v>
      </c>
      <c r="I557" s="788" t="s">
        <v>3512</v>
      </c>
    </row>
    <row r="558" spans="1:9" ht="16.5" customHeight="1" x14ac:dyDescent="0.3">
      <c r="A558" s="987">
        <v>551</v>
      </c>
      <c r="B558" s="972" t="s">
        <v>3551</v>
      </c>
      <c r="C558" s="1001">
        <v>0</v>
      </c>
      <c r="D558" s="1018" t="s">
        <v>3395</v>
      </c>
      <c r="E558" s="973">
        <v>46200</v>
      </c>
      <c r="F558" s="1377">
        <f t="shared" si="8"/>
        <v>0</v>
      </c>
      <c r="G558" s="930"/>
      <c r="H558" s="796">
        <v>1</v>
      </c>
      <c r="I558" s="788" t="s">
        <v>3512</v>
      </c>
    </row>
    <row r="559" spans="1:9" ht="16.5" customHeight="1" x14ac:dyDescent="0.3">
      <c r="A559" s="986">
        <v>552</v>
      </c>
      <c r="B559" s="972" t="s">
        <v>3552</v>
      </c>
      <c r="C559" s="1001">
        <v>0</v>
      </c>
      <c r="D559" s="1018" t="s">
        <v>3395</v>
      </c>
      <c r="E559" s="973">
        <v>52400</v>
      </c>
      <c r="F559" s="1377">
        <f t="shared" si="8"/>
        <v>0</v>
      </c>
      <c r="G559" s="930"/>
      <c r="H559" s="796">
        <v>1</v>
      </c>
      <c r="I559" s="788" t="s">
        <v>3512</v>
      </c>
    </row>
    <row r="560" spans="1:9" ht="16.5" customHeight="1" x14ac:dyDescent="0.3">
      <c r="A560" s="987">
        <v>553</v>
      </c>
      <c r="B560" s="972" t="s">
        <v>3584</v>
      </c>
      <c r="C560" s="1001">
        <v>0</v>
      </c>
      <c r="D560" s="1018" t="s">
        <v>3356</v>
      </c>
      <c r="E560" s="973">
        <v>6000</v>
      </c>
      <c r="F560" s="1377">
        <f t="shared" si="8"/>
        <v>0</v>
      </c>
      <c r="G560" s="930"/>
      <c r="H560" s="796">
        <v>1</v>
      </c>
      <c r="I560" s="788" t="s">
        <v>3512</v>
      </c>
    </row>
    <row r="561" spans="1:9" ht="16.5" customHeight="1" x14ac:dyDescent="0.3">
      <c r="A561" s="987">
        <v>554</v>
      </c>
      <c r="B561" s="972" t="s">
        <v>3539</v>
      </c>
      <c r="C561" s="1001">
        <v>0</v>
      </c>
      <c r="D561" s="1018" t="s">
        <v>3414</v>
      </c>
      <c r="E561" s="973">
        <v>4800</v>
      </c>
      <c r="F561" s="1377">
        <f t="shared" si="8"/>
        <v>0</v>
      </c>
      <c r="G561" s="930"/>
      <c r="H561" s="796">
        <v>1</v>
      </c>
      <c r="I561" s="788" t="s">
        <v>3512</v>
      </c>
    </row>
    <row r="562" spans="1:9" ht="16.5" customHeight="1" x14ac:dyDescent="0.3">
      <c r="A562" s="987">
        <v>555</v>
      </c>
      <c r="B562" s="972" t="s">
        <v>3585</v>
      </c>
      <c r="C562" s="1001">
        <v>0</v>
      </c>
      <c r="D562" s="1018" t="s">
        <v>3361</v>
      </c>
      <c r="E562" s="973">
        <v>24000</v>
      </c>
      <c r="F562" s="1377">
        <f t="shared" si="8"/>
        <v>0</v>
      </c>
      <c r="G562" s="930"/>
      <c r="H562" s="796">
        <v>1</v>
      </c>
      <c r="I562" s="788" t="s">
        <v>3512</v>
      </c>
    </row>
    <row r="563" spans="1:9" ht="16.5" customHeight="1" x14ac:dyDescent="0.3">
      <c r="A563" s="986">
        <v>556</v>
      </c>
      <c r="B563" s="972" t="s">
        <v>3586</v>
      </c>
      <c r="C563" s="1001">
        <v>0</v>
      </c>
      <c r="D563" s="1018" t="s">
        <v>3361</v>
      </c>
      <c r="E563" s="973">
        <v>18500</v>
      </c>
      <c r="F563" s="1377">
        <f t="shared" si="8"/>
        <v>0</v>
      </c>
      <c r="G563" s="930"/>
      <c r="H563" s="796">
        <v>1</v>
      </c>
      <c r="I563" s="788" t="s">
        <v>3512</v>
      </c>
    </row>
    <row r="564" spans="1:9" ht="16.5" customHeight="1" x14ac:dyDescent="0.3">
      <c r="A564" s="987">
        <v>557</v>
      </c>
      <c r="B564" s="972" t="s">
        <v>3320</v>
      </c>
      <c r="C564" s="1001">
        <v>0</v>
      </c>
      <c r="D564" s="1018" t="s">
        <v>3414</v>
      </c>
      <c r="E564" s="973">
        <v>14000</v>
      </c>
      <c r="F564" s="1377">
        <f t="shared" si="8"/>
        <v>0</v>
      </c>
      <c r="G564" s="930"/>
      <c r="H564" s="796">
        <v>1</v>
      </c>
      <c r="I564" s="788" t="s">
        <v>3512</v>
      </c>
    </row>
    <row r="565" spans="1:9" ht="16.5" customHeight="1" x14ac:dyDescent="0.3">
      <c r="A565" s="987">
        <v>558</v>
      </c>
      <c r="B565" s="972" t="s">
        <v>3369</v>
      </c>
      <c r="C565" s="1001">
        <v>0</v>
      </c>
      <c r="D565" s="1018" t="s">
        <v>3414</v>
      </c>
      <c r="E565" s="973">
        <v>17500</v>
      </c>
      <c r="F565" s="1377">
        <f t="shared" si="8"/>
        <v>0</v>
      </c>
      <c r="G565" s="930"/>
      <c r="H565" s="796">
        <v>1</v>
      </c>
      <c r="I565" s="788" t="s">
        <v>3512</v>
      </c>
    </row>
    <row r="566" spans="1:9" ht="16.5" customHeight="1" x14ac:dyDescent="0.3">
      <c r="A566" s="987">
        <v>559</v>
      </c>
      <c r="B566" s="972" t="s">
        <v>3561</v>
      </c>
      <c r="C566" s="1001">
        <v>0</v>
      </c>
      <c r="D566" s="1018" t="s">
        <v>3395</v>
      </c>
      <c r="E566" s="973">
        <v>44800</v>
      </c>
      <c r="F566" s="1377">
        <f t="shared" si="8"/>
        <v>0</v>
      </c>
      <c r="G566" s="930"/>
      <c r="H566" s="796">
        <v>1</v>
      </c>
      <c r="I566" s="788" t="s">
        <v>3512</v>
      </c>
    </row>
    <row r="567" spans="1:9" ht="16.5" customHeight="1" x14ac:dyDescent="0.3">
      <c r="A567" s="986">
        <v>560</v>
      </c>
      <c r="B567" s="972" t="s">
        <v>3562</v>
      </c>
      <c r="C567" s="1001">
        <v>0</v>
      </c>
      <c r="D567" s="1018" t="s">
        <v>3395</v>
      </c>
      <c r="E567" s="973">
        <v>49600</v>
      </c>
      <c r="F567" s="1377">
        <f t="shared" si="8"/>
        <v>0</v>
      </c>
      <c r="G567" s="930"/>
      <c r="H567" s="796">
        <v>1</v>
      </c>
      <c r="I567" s="788" t="s">
        <v>3512</v>
      </c>
    </row>
    <row r="568" spans="1:9" ht="16.5" customHeight="1" x14ac:dyDescent="0.3">
      <c r="A568" s="987">
        <v>561</v>
      </c>
      <c r="B568" s="972" t="s">
        <v>3468</v>
      </c>
      <c r="C568" s="1001">
        <v>0</v>
      </c>
      <c r="D568" s="1018" t="s">
        <v>3356</v>
      </c>
      <c r="E568" s="973">
        <v>2500</v>
      </c>
      <c r="F568" s="1377">
        <f t="shared" si="8"/>
        <v>0</v>
      </c>
      <c r="G568" s="930"/>
      <c r="H568" s="796">
        <v>1</v>
      </c>
      <c r="I568" s="788" t="s">
        <v>3512</v>
      </c>
    </row>
    <row r="569" spans="1:9" ht="16.5" customHeight="1" x14ac:dyDescent="0.3">
      <c r="A569" s="987">
        <v>562</v>
      </c>
      <c r="B569" s="972" t="s">
        <v>3411</v>
      </c>
      <c r="C569" s="1001">
        <v>0</v>
      </c>
      <c r="D569" s="1018" t="s">
        <v>3414</v>
      </c>
      <c r="E569" s="973">
        <v>37500</v>
      </c>
      <c r="F569" s="1377">
        <f t="shared" si="8"/>
        <v>0</v>
      </c>
      <c r="G569" s="930"/>
      <c r="H569" s="796">
        <v>1</v>
      </c>
      <c r="I569" s="788" t="s">
        <v>3512</v>
      </c>
    </row>
    <row r="570" spans="1:9" ht="16.5" customHeight="1" x14ac:dyDescent="0.3">
      <c r="A570" s="987">
        <v>563</v>
      </c>
      <c r="B570" s="972" t="s">
        <v>3410</v>
      </c>
      <c r="C570" s="1001">
        <v>0</v>
      </c>
      <c r="D570" s="1018" t="s">
        <v>3526</v>
      </c>
      <c r="E570" s="973">
        <v>18000</v>
      </c>
      <c r="F570" s="1377">
        <f t="shared" si="8"/>
        <v>0</v>
      </c>
      <c r="G570" s="930"/>
      <c r="H570" s="796">
        <v>1</v>
      </c>
      <c r="I570" s="788" t="s">
        <v>3512</v>
      </c>
    </row>
    <row r="571" spans="1:9" ht="16.5" customHeight="1" x14ac:dyDescent="0.3">
      <c r="A571" s="986">
        <v>564</v>
      </c>
      <c r="B571" s="972" t="s">
        <v>3575</v>
      </c>
      <c r="C571" s="1001">
        <v>0</v>
      </c>
      <c r="D571" s="1018" t="s">
        <v>3526</v>
      </c>
      <c r="E571" s="973">
        <v>14000</v>
      </c>
      <c r="F571" s="1377">
        <f t="shared" si="8"/>
        <v>0</v>
      </c>
      <c r="G571" s="930"/>
      <c r="H571" s="796">
        <v>1</v>
      </c>
      <c r="I571" s="788" t="s">
        <v>3512</v>
      </c>
    </row>
    <row r="572" spans="1:9" ht="16.5" customHeight="1" x14ac:dyDescent="0.3">
      <c r="A572" s="987">
        <v>565</v>
      </c>
      <c r="B572" s="972" t="s">
        <v>3527</v>
      </c>
      <c r="C572" s="1001">
        <v>0</v>
      </c>
      <c r="D572" s="1018" t="s">
        <v>3414</v>
      </c>
      <c r="E572" s="973">
        <v>70000</v>
      </c>
      <c r="F572" s="1377">
        <f t="shared" si="8"/>
        <v>0</v>
      </c>
      <c r="G572" s="930"/>
      <c r="H572" s="796">
        <v>1</v>
      </c>
      <c r="I572" s="788" t="s">
        <v>3512</v>
      </c>
    </row>
    <row r="573" spans="1:9" ht="16.5" customHeight="1" x14ac:dyDescent="0.3">
      <c r="A573" s="987">
        <v>566</v>
      </c>
      <c r="B573" s="972" t="s">
        <v>3587</v>
      </c>
      <c r="C573" s="1001">
        <v>0</v>
      </c>
      <c r="D573" s="1018" t="s">
        <v>3414</v>
      </c>
      <c r="E573" s="973">
        <v>25600</v>
      </c>
      <c r="F573" s="1377">
        <f t="shared" si="8"/>
        <v>0</v>
      </c>
      <c r="G573" s="930"/>
      <c r="H573" s="796">
        <v>1</v>
      </c>
      <c r="I573" s="788" t="s">
        <v>3512</v>
      </c>
    </row>
    <row r="574" spans="1:9" ht="16.5" customHeight="1" x14ac:dyDescent="0.3">
      <c r="A574" s="987">
        <v>567</v>
      </c>
      <c r="B574" s="972" t="s">
        <v>3588</v>
      </c>
      <c r="C574" s="1001">
        <v>0</v>
      </c>
      <c r="D574" s="1018" t="s">
        <v>3414</v>
      </c>
      <c r="E574" s="973">
        <v>10000</v>
      </c>
      <c r="F574" s="1377">
        <f t="shared" si="8"/>
        <v>0</v>
      </c>
      <c r="G574" s="930"/>
      <c r="H574" s="796">
        <v>1</v>
      </c>
      <c r="I574" s="788" t="s">
        <v>3512</v>
      </c>
    </row>
    <row r="575" spans="1:9" ht="16.5" customHeight="1" x14ac:dyDescent="0.3">
      <c r="A575" s="986">
        <v>568</v>
      </c>
      <c r="B575" s="972" t="s">
        <v>3589</v>
      </c>
      <c r="C575" s="1001">
        <v>0</v>
      </c>
      <c r="D575" s="1018" t="s">
        <v>3414</v>
      </c>
      <c r="E575" s="973">
        <v>5900</v>
      </c>
      <c r="F575" s="1377">
        <f t="shared" si="8"/>
        <v>0</v>
      </c>
      <c r="G575" s="930"/>
      <c r="H575" s="796">
        <v>1</v>
      </c>
      <c r="I575" s="788" t="s">
        <v>3512</v>
      </c>
    </row>
    <row r="576" spans="1:9" ht="16.5" customHeight="1" x14ac:dyDescent="0.3">
      <c r="A576" s="987">
        <v>569</v>
      </c>
      <c r="B576" s="972" t="s">
        <v>3590</v>
      </c>
      <c r="C576" s="1001">
        <v>0</v>
      </c>
      <c r="D576" s="1018" t="s">
        <v>3414</v>
      </c>
      <c r="E576" s="973">
        <v>15000</v>
      </c>
      <c r="F576" s="1377">
        <f t="shared" si="8"/>
        <v>0</v>
      </c>
      <c r="G576" s="930"/>
      <c r="H576" s="796">
        <v>1</v>
      </c>
      <c r="I576" s="788" t="s">
        <v>3512</v>
      </c>
    </row>
    <row r="577" spans="1:9" ht="16.5" customHeight="1" x14ac:dyDescent="0.3">
      <c r="A577" s="987">
        <v>570</v>
      </c>
      <c r="B577" s="972" t="s">
        <v>3559</v>
      </c>
      <c r="C577" s="1001">
        <v>0</v>
      </c>
      <c r="D577" s="1018" t="s">
        <v>3414</v>
      </c>
      <c r="E577" s="973">
        <v>17600</v>
      </c>
      <c r="F577" s="1377">
        <f t="shared" si="8"/>
        <v>0</v>
      </c>
      <c r="G577" s="930"/>
      <c r="H577" s="796">
        <v>1</v>
      </c>
      <c r="I577" s="788" t="s">
        <v>3512</v>
      </c>
    </row>
    <row r="578" spans="1:9" ht="16.5" customHeight="1" x14ac:dyDescent="0.3">
      <c r="A578" s="987">
        <v>571</v>
      </c>
      <c r="B578" s="972" t="s">
        <v>3591</v>
      </c>
      <c r="C578" s="1001">
        <v>0</v>
      </c>
      <c r="D578" s="1018" t="s">
        <v>3414</v>
      </c>
      <c r="E578" s="973">
        <v>20000</v>
      </c>
      <c r="F578" s="1377">
        <f t="shared" si="8"/>
        <v>0</v>
      </c>
      <c r="G578" s="930"/>
      <c r="H578" s="796">
        <v>1</v>
      </c>
      <c r="I578" s="788" t="s">
        <v>3512</v>
      </c>
    </row>
    <row r="579" spans="1:9" ht="16.5" customHeight="1" x14ac:dyDescent="0.3">
      <c r="A579" s="986">
        <v>572</v>
      </c>
      <c r="B579" s="972" t="s">
        <v>3592</v>
      </c>
      <c r="C579" s="1001">
        <v>0</v>
      </c>
      <c r="D579" s="1018" t="s">
        <v>3414</v>
      </c>
      <c r="E579" s="973">
        <v>10000</v>
      </c>
      <c r="F579" s="1377">
        <f t="shared" si="8"/>
        <v>0</v>
      </c>
      <c r="G579" s="930"/>
      <c r="H579" s="796">
        <v>1</v>
      </c>
      <c r="I579" s="788" t="s">
        <v>3512</v>
      </c>
    </row>
    <row r="580" spans="1:9" ht="16.5" customHeight="1" x14ac:dyDescent="0.3">
      <c r="A580" s="987">
        <v>573</v>
      </c>
      <c r="B580" s="972" t="s">
        <v>3593</v>
      </c>
      <c r="C580" s="1001">
        <v>0</v>
      </c>
      <c r="D580" s="1018" t="s">
        <v>3414</v>
      </c>
      <c r="E580" s="973">
        <v>5000</v>
      </c>
      <c r="F580" s="1377">
        <f t="shared" si="8"/>
        <v>0</v>
      </c>
      <c r="G580" s="930"/>
      <c r="H580" s="796">
        <v>1</v>
      </c>
      <c r="I580" s="788" t="s">
        <v>3512</v>
      </c>
    </row>
    <row r="581" spans="1:9" ht="16.5" customHeight="1" x14ac:dyDescent="0.3">
      <c r="A581" s="987">
        <v>574</v>
      </c>
      <c r="B581" s="972" t="s">
        <v>3594</v>
      </c>
      <c r="C581" s="1001">
        <v>0</v>
      </c>
      <c r="D581" s="1018" t="s">
        <v>3595</v>
      </c>
      <c r="E581" s="973">
        <v>2500</v>
      </c>
      <c r="F581" s="1377">
        <f t="shared" si="8"/>
        <v>0</v>
      </c>
      <c r="G581" s="930"/>
      <c r="H581" s="796">
        <v>1</v>
      </c>
      <c r="I581" s="788" t="s">
        <v>3512</v>
      </c>
    </row>
    <row r="582" spans="1:9" ht="16.5" customHeight="1" x14ac:dyDescent="0.3">
      <c r="A582" s="987">
        <v>575</v>
      </c>
      <c r="B582" s="972" t="s">
        <v>3596</v>
      </c>
      <c r="C582" s="1001">
        <v>0</v>
      </c>
      <c r="D582" s="1018" t="s">
        <v>3414</v>
      </c>
      <c r="E582" s="973">
        <v>10000</v>
      </c>
      <c r="F582" s="1377">
        <f t="shared" si="8"/>
        <v>0</v>
      </c>
      <c r="G582" s="930"/>
      <c r="H582" s="796">
        <v>1</v>
      </c>
      <c r="I582" s="788" t="s">
        <v>3512</v>
      </c>
    </row>
    <row r="583" spans="1:9" ht="16.5" customHeight="1" x14ac:dyDescent="0.3">
      <c r="A583" s="986">
        <v>576</v>
      </c>
      <c r="B583" s="972" t="s">
        <v>3551</v>
      </c>
      <c r="C583" s="1001">
        <v>0</v>
      </c>
      <c r="D583" s="1018" t="s">
        <v>3395</v>
      </c>
      <c r="E583" s="973">
        <v>46200</v>
      </c>
      <c r="F583" s="1377">
        <f t="shared" si="8"/>
        <v>0</v>
      </c>
      <c r="G583" s="930"/>
      <c r="H583" s="796">
        <v>1</v>
      </c>
      <c r="I583" s="788" t="s">
        <v>3512</v>
      </c>
    </row>
    <row r="584" spans="1:9" ht="16.5" customHeight="1" x14ac:dyDescent="0.3">
      <c r="A584" s="987">
        <v>577</v>
      </c>
      <c r="B584" s="972" t="s">
        <v>3552</v>
      </c>
      <c r="C584" s="1001">
        <v>0</v>
      </c>
      <c r="D584" s="1018" t="s">
        <v>3395</v>
      </c>
      <c r="E584" s="973">
        <v>52400</v>
      </c>
      <c r="F584" s="1377">
        <f t="shared" si="8"/>
        <v>0</v>
      </c>
      <c r="G584" s="930"/>
      <c r="H584" s="796">
        <v>1</v>
      </c>
      <c r="I584" s="788" t="s">
        <v>3512</v>
      </c>
    </row>
    <row r="585" spans="1:9" ht="16.5" customHeight="1" x14ac:dyDescent="0.3">
      <c r="A585" s="987">
        <v>578</v>
      </c>
      <c r="B585" s="972" t="s">
        <v>3561</v>
      </c>
      <c r="C585" s="1001">
        <v>0</v>
      </c>
      <c r="D585" s="1018" t="s">
        <v>3395</v>
      </c>
      <c r="E585" s="973">
        <v>44800</v>
      </c>
      <c r="F585" s="1377">
        <f t="shared" ref="F585:F648" si="9">C585*E585</f>
        <v>0</v>
      </c>
      <c r="G585" s="930"/>
      <c r="H585" s="796">
        <v>1</v>
      </c>
      <c r="I585" s="788" t="s">
        <v>3512</v>
      </c>
    </row>
    <row r="586" spans="1:9" ht="16.5" customHeight="1" x14ac:dyDescent="0.3">
      <c r="A586" s="987">
        <v>579</v>
      </c>
      <c r="B586" s="972" t="s">
        <v>3539</v>
      </c>
      <c r="C586" s="1001">
        <v>0</v>
      </c>
      <c r="D586" s="1018" t="s">
        <v>3414</v>
      </c>
      <c r="E586" s="973">
        <v>4800</v>
      </c>
      <c r="F586" s="1377">
        <f t="shared" si="9"/>
        <v>0</v>
      </c>
      <c r="G586" s="930"/>
      <c r="H586" s="796">
        <v>1</v>
      </c>
      <c r="I586" s="788" t="s">
        <v>3512</v>
      </c>
    </row>
    <row r="587" spans="1:9" ht="16.5" customHeight="1" x14ac:dyDescent="0.3">
      <c r="A587" s="986">
        <v>580</v>
      </c>
      <c r="B587" s="972" t="s">
        <v>3597</v>
      </c>
      <c r="C587" s="1001">
        <v>0</v>
      </c>
      <c r="D587" s="1018" t="s">
        <v>3361</v>
      </c>
      <c r="E587" s="973">
        <v>24000</v>
      </c>
      <c r="F587" s="1377">
        <f t="shared" si="9"/>
        <v>0</v>
      </c>
      <c r="G587" s="930"/>
      <c r="H587" s="796">
        <v>1</v>
      </c>
      <c r="I587" s="788" t="s">
        <v>3512</v>
      </c>
    </row>
    <row r="588" spans="1:9" ht="16.5" customHeight="1" x14ac:dyDescent="0.3">
      <c r="A588" s="987">
        <v>581</v>
      </c>
      <c r="B588" s="972" t="s">
        <v>3562</v>
      </c>
      <c r="C588" s="1001">
        <v>0</v>
      </c>
      <c r="D588" s="1018" t="s">
        <v>3395</v>
      </c>
      <c r="E588" s="973">
        <v>49600</v>
      </c>
      <c r="F588" s="1377">
        <f t="shared" si="9"/>
        <v>0</v>
      </c>
      <c r="G588" s="930"/>
      <c r="H588" s="796">
        <v>1</v>
      </c>
      <c r="I588" s="788" t="s">
        <v>3512</v>
      </c>
    </row>
    <row r="589" spans="1:9" ht="16.5" customHeight="1" x14ac:dyDescent="0.3">
      <c r="A589" s="987">
        <v>582</v>
      </c>
      <c r="B589" s="972" t="s">
        <v>3563</v>
      </c>
      <c r="C589" s="1001">
        <v>0</v>
      </c>
      <c r="D589" s="1018" t="s">
        <v>3356</v>
      </c>
      <c r="E589" s="973">
        <v>2500</v>
      </c>
      <c r="F589" s="1377">
        <f t="shared" si="9"/>
        <v>0</v>
      </c>
      <c r="G589" s="930"/>
      <c r="H589" s="796">
        <v>1</v>
      </c>
      <c r="I589" s="788" t="s">
        <v>3512</v>
      </c>
    </row>
    <row r="590" spans="1:9" ht="16.5" customHeight="1" x14ac:dyDescent="0.3">
      <c r="A590" s="987">
        <v>583</v>
      </c>
      <c r="B590" s="972" t="s">
        <v>3411</v>
      </c>
      <c r="C590" s="1001">
        <v>0</v>
      </c>
      <c r="D590" s="1018" t="s">
        <v>3414</v>
      </c>
      <c r="E590" s="973">
        <v>37500</v>
      </c>
      <c r="F590" s="1377">
        <f t="shared" si="9"/>
        <v>0</v>
      </c>
      <c r="G590" s="930"/>
      <c r="H590" s="796">
        <v>1</v>
      </c>
      <c r="I590" s="788" t="s">
        <v>3512</v>
      </c>
    </row>
    <row r="591" spans="1:9" ht="16.5" customHeight="1" x14ac:dyDescent="0.3">
      <c r="A591" s="986">
        <v>584</v>
      </c>
      <c r="B591" s="972" t="s">
        <v>3531</v>
      </c>
      <c r="C591" s="1001">
        <v>0</v>
      </c>
      <c r="D591" s="1018" t="s">
        <v>3526</v>
      </c>
      <c r="E591" s="973">
        <v>18000</v>
      </c>
      <c r="F591" s="1377">
        <f t="shared" si="9"/>
        <v>0</v>
      </c>
      <c r="G591" s="930"/>
      <c r="H591" s="796">
        <v>1</v>
      </c>
      <c r="I591" s="788" t="s">
        <v>3512</v>
      </c>
    </row>
    <row r="592" spans="1:9" ht="16.5" customHeight="1" x14ac:dyDescent="0.3">
      <c r="A592" s="987">
        <v>585</v>
      </c>
      <c r="B592" s="972" t="s">
        <v>3575</v>
      </c>
      <c r="C592" s="1001">
        <v>0</v>
      </c>
      <c r="D592" s="1018" t="s">
        <v>3526</v>
      </c>
      <c r="E592" s="973">
        <v>14000</v>
      </c>
      <c r="F592" s="1377">
        <f t="shared" si="9"/>
        <v>0</v>
      </c>
      <c r="G592" s="930"/>
      <c r="H592" s="796">
        <v>1</v>
      </c>
      <c r="I592" s="788" t="s">
        <v>3512</v>
      </c>
    </row>
    <row r="593" spans="1:9" ht="16.5" customHeight="1" x14ac:dyDescent="0.3">
      <c r="A593" s="987">
        <v>586</v>
      </c>
      <c r="B593" s="972" t="s">
        <v>3551</v>
      </c>
      <c r="C593" s="1001">
        <v>0</v>
      </c>
      <c r="D593" s="1018" t="s">
        <v>3395</v>
      </c>
      <c r="E593" s="973">
        <v>46200</v>
      </c>
      <c r="F593" s="1377">
        <f t="shared" si="9"/>
        <v>0</v>
      </c>
      <c r="G593" s="930"/>
      <c r="H593" s="796">
        <v>1</v>
      </c>
      <c r="I593" s="788" t="s">
        <v>3512</v>
      </c>
    </row>
    <row r="594" spans="1:9" ht="16.5" customHeight="1" x14ac:dyDescent="0.3">
      <c r="A594" s="987">
        <v>587</v>
      </c>
      <c r="B594" s="972" t="s">
        <v>3598</v>
      </c>
      <c r="C594" s="1001">
        <v>0</v>
      </c>
      <c r="D594" s="1018" t="s">
        <v>3356</v>
      </c>
      <c r="E594" s="973">
        <v>18500</v>
      </c>
      <c r="F594" s="1377">
        <f t="shared" si="9"/>
        <v>0</v>
      </c>
      <c r="G594" s="930"/>
      <c r="H594" s="796">
        <v>1</v>
      </c>
      <c r="I594" s="788" t="s">
        <v>3512</v>
      </c>
    </row>
    <row r="595" spans="1:9" ht="16.5" customHeight="1" x14ac:dyDescent="0.3">
      <c r="A595" s="986">
        <v>588</v>
      </c>
      <c r="B595" s="972" t="s">
        <v>3532</v>
      </c>
      <c r="C595" s="1001">
        <v>0</v>
      </c>
      <c r="D595" s="1018" t="s">
        <v>3356</v>
      </c>
      <c r="E595" s="973">
        <v>12500</v>
      </c>
      <c r="F595" s="1377">
        <f t="shared" si="9"/>
        <v>0</v>
      </c>
      <c r="G595" s="930"/>
      <c r="H595" s="796">
        <v>1</v>
      </c>
      <c r="I595" s="788" t="s">
        <v>3512</v>
      </c>
    </row>
    <row r="596" spans="1:9" ht="16.5" customHeight="1" x14ac:dyDescent="0.3">
      <c r="A596" s="987">
        <v>589</v>
      </c>
      <c r="B596" s="972" t="s">
        <v>3539</v>
      </c>
      <c r="C596" s="1001">
        <v>0</v>
      </c>
      <c r="D596" s="1018" t="s">
        <v>3414</v>
      </c>
      <c r="E596" s="973">
        <v>4800</v>
      </c>
      <c r="F596" s="1377">
        <f t="shared" si="9"/>
        <v>0</v>
      </c>
      <c r="G596" s="930"/>
      <c r="H596" s="796">
        <v>1</v>
      </c>
      <c r="I596" s="788" t="s">
        <v>3512</v>
      </c>
    </row>
    <row r="597" spans="1:9" ht="16.5" customHeight="1" x14ac:dyDescent="0.3">
      <c r="A597" s="987">
        <v>590</v>
      </c>
      <c r="B597" s="972" t="s">
        <v>3555</v>
      </c>
      <c r="C597" s="1001">
        <v>0</v>
      </c>
      <c r="D597" s="1018" t="s">
        <v>3414</v>
      </c>
      <c r="E597" s="973">
        <v>1100000</v>
      </c>
      <c r="F597" s="1377">
        <f t="shared" si="9"/>
        <v>0</v>
      </c>
      <c r="G597" s="930"/>
      <c r="H597" s="796">
        <v>1</v>
      </c>
      <c r="I597" s="788" t="s">
        <v>3512</v>
      </c>
    </row>
    <row r="598" spans="1:9" ht="16.5" customHeight="1" x14ac:dyDescent="0.3">
      <c r="A598" s="987">
        <v>591</v>
      </c>
      <c r="B598" s="972" t="s">
        <v>3563</v>
      </c>
      <c r="C598" s="1001">
        <v>0</v>
      </c>
      <c r="D598" s="1018" t="s">
        <v>3356</v>
      </c>
      <c r="E598" s="973">
        <v>2500</v>
      </c>
      <c r="F598" s="1377">
        <f t="shared" si="9"/>
        <v>0</v>
      </c>
      <c r="G598" s="930"/>
      <c r="H598" s="796">
        <v>1</v>
      </c>
      <c r="I598" s="788" t="s">
        <v>3512</v>
      </c>
    </row>
    <row r="599" spans="1:9" ht="16.5" customHeight="1" x14ac:dyDescent="0.3">
      <c r="A599" s="986">
        <v>592</v>
      </c>
      <c r="B599" s="972" t="s">
        <v>3411</v>
      </c>
      <c r="C599" s="1001">
        <v>0</v>
      </c>
      <c r="D599" s="1018" t="s">
        <v>3414</v>
      </c>
      <c r="E599" s="973">
        <v>37500</v>
      </c>
      <c r="F599" s="1377">
        <f t="shared" si="9"/>
        <v>0</v>
      </c>
      <c r="G599" s="930"/>
      <c r="H599" s="796">
        <v>1</v>
      </c>
      <c r="I599" s="788" t="s">
        <v>3512</v>
      </c>
    </row>
    <row r="600" spans="1:9" ht="16.5" customHeight="1" x14ac:dyDescent="0.3">
      <c r="A600" s="987">
        <v>593</v>
      </c>
      <c r="B600" s="972" t="s">
        <v>3581</v>
      </c>
      <c r="C600" s="1001">
        <v>0</v>
      </c>
      <c r="D600" s="1018" t="s">
        <v>3414</v>
      </c>
      <c r="E600" s="973">
        <v>5500</v>
      </c>
      <c r="F600" s="1377">
        <f t="shared" si="9"/>
        <v>0</v>
      </c>
      <c r="G600" s="930"/>
      <c r="H600" s="796">
        <v>1</v>
      </c>
      <c r="I600" s="788" t="s">
        <v>3512</v>
      </c>
    </row>
    <row r="601" spans="1:9" ht="16.5" customHeight="1" x14ac:dyDescent="0.3">
      <c r="A601" s="987">
        <v>594</v>
      </c>
      <c r="B601" s="972" t="s">
        <v>3599</v>
      </c>
      <c r="C601" s="1001">
        <v>0</v>
      </c>
      <c r="D601" s="1018" t="s">
        <v>3387</v>
      </c>
      <c r="E601" s="973">
        <v>200000</v>
      </c>
      <c r="F601" s="1377">
        <f t="shared" si="9"/>
        <v>0</v>
      </c>
      <c r="G601" s="930"/>
      <c r="H601" s="796">
        <v>1</v>
      </c>
      <c r="I601" s="788" t="s">
        <v>3512</v>
      </c>
    </row>
    <row r="602" spans="1:9" ht="16.5" customHeight="1" x14ac:dyDescent="0.3">
      <c r="A602" s="987">
        <v>595</v>
      </c>
      <c r="B602" s="972" t="s">
        <v>3600</v>
      </c>
      <c r="C602" s="1001">
        <v>0</v>
      </c>
      <c r="D602" s="1018" t="s">
        <v>3414</v>
      </c>
      <c r="E602" s="973">
        <v>12300</v>
      </c>
      <c r="F602" s="1377">
        <f t="shared" si="9"/>
        <v>0</v>
      </c>
      <c r="G602" s="930"/>
      <c r="H602" s="796">
        <v>1</v>
      </c>
      <c r="I602" s="788" t="s">
        <v>3512</v>
      </c>
    </row>
    <row r="603" spans="1:9" ht="16.5" customHeight="1" x14ac:dyDescent="0.3">
      <c r="A603" s="986">
        <v>596</v>
      </c>
      <c r="B603" s="972" t="s">
        <v>3531</v>
      </c>
      <c r="C603" s="1001">
        <v>0</v>
      </c>
      <c r="D603" s="1018" t="s">
        <v>3414</v>
      </c>
      <c r="E603" s="973">
        <v>5650</v>
      </c>
      <c r="F603" s="1377">
        <f t="shared" si="9"/>
        <v>0</v>
      </c>
      <c r="G603" s="930"/>
      <c r="H603" s="796">
        <v>1</v>
      </c>
      <c r="I603" s="788" t="s">
        <v>3512</v>
      </c>
    </row>
    <row r="604" spans="1:9" ht="16.5" customHeight="1" x14ac:dyDescent="0.3">
      <c r="A604" s="987">
        <v>597</v>
      </c>
      <c r="B604" s="972" t="s">
        <v>3601</v>
      </c>
      <c r="C604" s="1001">
        <v>0</v>
      </c>
      <c r="D604" s="1018" t="s">
        <v>3414</v>
      </c>
      <c r="E604" s="973">
        <v>7000</v>
      </c>
      <c r="F604" s="1377">
        <f t="shared" si="9"/>
        <v>0</v>
      </c>
      <c r="G604" s="930"/>
      <c r="H604" s="796">
        <v>1</v>
      </c>
      <c r="I604" s="788" t="s">
        <v>3512</v>
      </c>
    </row>
    <row r="605" spans="1:9" ht="16.5" customHeight="1" x14ac:dyDescent="0.3">
      <c r="A605" s="987">
        <v>598</v>
      </c>
      <c r="B605" s="972" t="s">
        <v>3472</v>
      </c>
      <c r="C605" s="1001">
        <v>0</v>
      </c>
      <c r="D605" s="1018" t="s">
        <v>3414</v>
      </c>
      <c r="E605" s="973">
        <v>6850</v>
      </c>
      <c r="F605" s="1377">
        <f t="shared" si="9"/>
        <v>0</v>
      </c>
      <c r="G605" s="930"/>
      <c r="H605" s="796">
        <v>1</v>
      </c>
      <c r="I605" s="788" t="s">
        <v>3512</v>
      </c>
    </row>
    <row r="606" spans="1:9" ht="16.5" customHeight="1" x14ac:dyDescent="0.3">
      <c r="A606" s="987">
        <v>599</v>
      </c>
      <c r="B606" s="972" t="s">
        <v>3527</v>
      </c>
      <c r="C606" s="1001">
        <v>0</v>
      </c>
      <c r="D606" s="1018" t="s">
        <v>3414</v>
      </c>
      <c r="E606" s="973">
        <v>70000</v>
      </c>
      <c r="F606" s="1377">
        <f t="shared" si="9"/>
        <v>0</v>
      </c>
      <c r="G606" s="930"/>
      <c r="H606" s="796">
        <v>1</v>
      </c>
      <c r="I606" s="788" t="s">
        <v>3512</v>
      </c>
    </row>
    <row r="607" spans="1:9" ht="16.5" customHeight="1" x14ac:dyDescent="0.3">
      <c r="A607" s="986">
        <v>600</v>
      </c>
      <c r="B607" s="972" t="s">
        <v>3602</v>
      </c>
      <c r="C607" s="1001">
        <v>0</v>
      </c>
      <c r="D607" s="1018" t="s">
        <v>3603</v>
      </c>
      <c r="E607" s="973">
        <v>3000</v>
      </c>
      <c r="F607" s="1377">
        <f t="shared" si="9"/>
        <v>0</v>
      </c>
      <c r="G607" s="930"/>
      <c r="H607" s="796">
        <v>1</v>
      </c>
      <c r="I607" s="788" t="s">
        <v>3512</v>
      </c>
    </row>
    <row r="608" spans="1:9" ht="16.5" customHeight="1" x14ac:dyDescent="0.3">
      <c r="A608" s="987">
        <v>601</v>
      </c>
      <c r="B608" s="972" t="s">
        <v>3604</v>
      </c>
      <c r="C608" s="1001">
        <v>0</v>
      </c>
      <c r="D608" s="1018" t="s">
        <v>3414</v>
      </c>
      <c r="E608" s="973">
        <v>3500</v>
      </c>
      <c r="F608" s="1377">
        <f t="shared" si="9"/>
        <v>0</v>
      </c>
      <c r="G608" s="930"/>
      <c r="H608" s="796">
        <v>1</v>
      </c>
      <c r="I608" s="788" t="s">
        <v>3512</v>
      </c>
    </row>
    <row r="609" spans="1:9" ht="16.5" customHeight="1" x14ac:dyDescent="0.3">
      <c r="A609" s="987">
        <v>602</v>
      </c>
      <c r="B609" s="972" t="s">
        <v>3605</v>
      </c>
      <c r="C609" s="1001">
        <v>0</v>
      </c>
      <c r="D609" s="1018" t="s">
        <v>3414</v>
      </c>
      <c r="E609" s="973">
        <v>4000</v>
      </c>
      <c r="F609" s="1377">
        <f t="shared" si="9"/>
        <v>0</v>
      </c>
      <c r="G609" s="930"/>
      <c r="H609" s="796">
        <v>1</v>
      </c>
      <c r="I609" s="788" t="s">
        <v>3512</v>
      </c>
    </row>
    <row r="610" spans="1:9" ht="16.5" customHeight="1" x14ac:dyDescent="0.3">
      <c r="A610" s="987">
        <v>603</v>
      </c>
      <c r="B610" s="972" t="s">
        <v>3472</v>
      </c>
      <c r="C610" s="1001">
        <v>0</v>
      </c>
      <c r="D610" s="1018" t="s">
        <v>3414</v>
      </c>
      <c r="E610" s="973">
        <v>13000</v>
      </c>
      <c r="F610" s="1377">
        <f t="shared" si="9"/>
        <v>0</v>
      </c>
      <c r="G610" s="930"/>
      <c r="H610" s="796">
        <v>1</v>
      </c>
      <c r="I610" s="788" t="s">
        <v>3512</v>
      </c>
    </row>
    <row r="611" spans="1:9" ht="16.5" customHeight="1" x14ac:dyDescent="0.3">
      <c r="A611" s="986">
        <v>604</v>
      </c>
      <c r="B611" s="972" t="s">
        <v>3606</v>
      </c>
      <c r="C611" s="1001">
        <v>0</v>
      </c>
      <c r="D611" s="1018" t="s">
        <v>3387</v>
      </c>
      <c r="E611" s="973">
        <v>30000</v>
      </c>
      <c r="F611" s="1377">
        <f t="shared" si="9"/>
        <v>0</v>
      </c>
      <c r="G611" s="930"/>
      <c r="H611" s="796">
        <v>1</v>
      </c>
      <c r="I611" s="788" t="s">
        <v>3512</v>
      </c>
    </row>
    <row r="612" spans="1:9" ht="16.5" customHeight="1" x14ac:dyDescent="0.3">
      <c r="A612" s="987">
        <v>605</v>
      </c>
      <c r="B612" s="972" t="s">
        <v>3607</v>
      </c>
      <c r="C612" s="1001">
        <v>0</v>
      </c>
      <c r="D612" s="1018" t="s">
        <v>3387</v>
      </c>
      <c r="E612" s="973">
        <v>30000</v>
      </c>
      <c r="F612" s="1377">
        <f t="shared" si="9"/>
        <v>0</v>
      </c>
      <c r="G612" s="930"/>
      <c r="H612" s="796">
        <v>1</v>
      </c>
      <c r="I612" s="788" t="s">
        <v>3512</v>
      </c>
    </row>
    <row r="613" spans="1:9" ht="16.5" customHeight="1" x14ac:dyDescent="0.3">
      <c r="A613" s="987">
        <v>606</v>
      </c>
      <c r="B613" s="972" t="s">
        <v>3608</v>
      </c>
      <c r="C613" s="1001">
        <v>0</v>
      </c>
      <c r="D613" s="1018" t="s">
        <v>3387</v>
      </c>
      <c r="E613" s="973">
        <v>30000</v>
      </c>
      <c r="F613" s="1377">
        <f t="shared" si="9"/>
        <v>0</v>
      </c>
      <c r="G613" s="930"/>
      <c r="H613" s="796">
        <v>1</v>
      </c>
      <c r="I613" s="788" t="s">
        <v>3512</v>
      </c>
    </row>
    <row r="614" spans="1:9" ht="16.5" customHeight="1" x14ac:dyDescent="0.3">
      <c r="A614" s="987">
        <v>607</v>
      </c>
      <c r="B614" s="972" t="s">
        <v>3609</v>
      </c>
      <c r="C614" s="1001">
        <v>0</v>
      </c>
      <c r="D614" s="1018" t="s">
        <v>3387</v>
      </c>
      <c r="E614" s="973">
        <v>30000</v>
      </c>
      <c r="F614" s="1377">
        <f t="shared" si="9"/>
        <v>0</v>
      </c>
      <c r="G614" s="930"/>
      <c r="H614" s="796">
        <v>1</v>
      </c>
      <c r="I614" s="788" t="s">
        <v>3512</v>
      </c>
    </row>
    <row r="615" spans="1:9" ht="16.5" customHeight="1" x14ac:dyDescent="0.3">
      <c r="A615" s="986">
        <v>608</v>
      </c>
      <c r="B615" s="972" t="s">
        <v>3610</v>
      </c>
      <c r="C615" s="1001">
        <v>0</v>
      </c>
      <c r="D615" s="1018" t="s">
        <v>3387</v>
      </c>
      <c r="E615" s="973">
        <v>90000</v>
      </c>
      <c r="F615" s="1377">
        <f t="shared" si="9"/>
        <v>0</v>
      </c>
      <c r="G615" s="930"/>
      <c r="H615" s="796">
        <v>1</v>
      </c>
      <c r="I615" s="788" t="s">
        <v>3512</v>
      </c>
    </row>
    <row r="616" spans="1:9" ht="16.5" customHeight="1" x14ac:dyDescent="0.3">
      <c r="A616" s="987">
        <v>609</v>
      </c>
      <c r="B616" s="972" t="s">
        <v>3610</v>
      </c>
      <c r="C616" s="1001">
        <v>0</v>
      </c>
      <c r="D616" s="1018" t="s">
        <v>3387</v>
      </c>
      <c r="E616" s="973">
        <v>25000</v>
      </c>
      <c r="F616" s="1377">
        <f t="shared" si="9"/>
        <v>0</v>
      </c>
      <c r="G616" s="930"/>
      <c r="H616" s="796">
        <v>1</v>
      </c>
      <c r="I616" s="788" t="s">
        <v>3512</v>
      </c>
    </row>
    <row r="617" spans="1:9" ht="16.5" customHeight="1" x14ac:dyDescent="0.3">
      <c r="A617" s="987">
        <v>610</v>
      </c>
      <c r="B617" s="972" t="s">
        <v>3610</v>
      </c>
      <c r="C617" s="1001">
        <v>0</v>
      </c>
      <c r="D617" s="1018" t="s">
        <v>3387</v>
      </c>
      <c r="E617" s="973">
        <v>70000</v>
      </c>
      <c r="F617" s="1377">
        <f t="shared" si="9"/>
        <v>0</v>
      </c>
      <c r="G617" s="930"/>
      <c r="H617" s="796">
        <v>1</v>
      </c>
      <c r="I617" s="788" t="s">
        <v>3512</v>
      </c>
    </row>
    <row r="618" spans="1:9" ht="16.5" customHeight="1" x14ac:dyDescent="0.3">
      <c r="A618" s="987">
        <v>611</v>
      </c>
      <c r="B618" s="972" t="s">
        <v>3610</v>
      </c>
      <c r="C618" s="1001">
        <v>0</v>
      </c>
      <c r="D618" s="1018" t="s">
        <v>3387</v>
      </c>
      <c r="E618" s="973">
        <v>220000</v>
      </c>
      <c r="F618" s="1377">
        <f t="shared" si="9"/>
        <v>0</v>
      </c>
      <c r="G618" s="930"/>
      <c r="H618" s="796">
        <v>1</v>
      </c>
      <c r="I618" s="788" t="s">
        <v>3512</v>
      </c>
    </row>
    <row r="619" spans="1:9" ht="16.5" customHeight="1" x14ac:dyDescent="0.3">
      <c r="A619" s="986">
        <v>612</v>
      </c>
      <c r="B619" s="972" t="s">
        <v>3551</v>
      </c>
      <c r="C619" s="1001">
        <v>0</v>
      </c>
      <c r="D619" s="1018" t="s">
        <v>3395</v>
      </c>
      <c r="E619" s="973">
        <v>46200</v>
      </c>
      <c r="F619" s="1377">
        <f t="shared" si="9"/>
        <v>0</v>
      </c>
      <c r="G619" s="930"/>
      <c r="H619" s="796">
        <v>1</v>
      </c>
      <c r="I619" s="788" t="s">
        <v>3512</v>
      </c>
    </row>
    <row r="620" spans="1:9" ht="16.5" customHeight="1" x14ac:dyDescent="0.3">
      <c r="A620" s="987">
        <v>613</v>
      </c>
      <c r="B620" s="972" t="s">
        <v>3476</v>
      </c>
      <c r="C620" s="1001">
        <v>0</v>
      </c>
      <c r="D620" s="1018" t="s">
        <v>3361</v>
      </c>
      <c r="E620" s="973">
        <v>24000</v>
      </c>
      <c r="F620" s="1377">
        <f t="shared" si="9"/>
        <v>0</v>
      </c>
      <c r="G620" s="930"/>
      <c r="H620" s="796">
        <v>1</v>
      </c>
      <c r="I620" s="788" t="s">
        <v>3512</v>
      </c>
    </row>
    <row r="621" spans="1:9" ht="16.5" customHeight="1" x14ac:dyDescent="0.3">
      <c r="A621" s="987">
        <v>614</v>
      </c>
      <c r="B621" s="972" t="s">
        <v>3611</v>
      </c>
      <c r="C621" s="1001">
        <v>0</v>
      </c>
      <c r="D621" s="1018" t="s">
        <v>3356</v>
      </c>
      <c r="E621" s="973">
        <v>1800</v>
      </c>
      <c r="F621" s="1377">
        <f t="shared" si="9"/>
        <v>0</v>
      </c>
      <c r="G621" s="930"/>
      <c r="H621" s="796">
        <v>1</v>
      </c>
      <c r="I621" s="788" t="s">
        <v>3512</v>
      </c>
    </row>
    <row r="622" spans="1:9" ht="16.5" customHeight="1" x14ac:dyDescent="0.3">
      <c r="A622" s="987">
        <v>615</v>
      </c>
      <c r="B622" s="972" t="s">
        <v>3551</v>
      </c>
      <c r="C622" s="1001">
        <v>0</v>
      </c>
      <c r="D622" s="1018" t="s">
        <v>3395</v>
      </c>
      <c r="E622" s="973">
        <v>46200</v>
      </c>
      <c r="F622" s="1377">
        <f t="shared" si="9"/>
        <v>0</v>
      </c>
      <c r="G622" s="930"/>
      <c r="H622" s="796">
        <v>1</v>
      </c>
      <c r="I622" s="788" t="s">
        <v>3512</v>
      </c>
    </row>
    <row r="623" spans="1:9" ht="16.5" customHeight="1" x14ac:dyDescent="0.3">
      <c r="A623" s="986">
        <v>616</v>
      </c>
      <c r="B623" s="972" t="s">
        <v>3552</v>
      </c>
      <c r="C623" s="1001">
        <v>0</v>
      </c>
      <c r="D623" s="1018" t="s">
        <v>3395</v>
      </c>
      <c r="E623" s="973">
        <v>52400</v>
      </c>
      <c r="F623" s="1377">
        <f t="shared" si="9"/>
        <v>0</v>
      </c>
      <c r="G623" s="930"/>
      <c r="H623" s="796">
        <v>1</v>
      </c>
      <c r="I623" s="788" t="s">
        <v>3512</v>
      </c>
    </row>
    <row r="624" spans="1:9" ht="16.5" customHeight="1" x14ac:dyDescent="0.3">
      <c r="A624" s="987">
        <v>617</v>
      </c>
      <c r="B624" s="972" t="s">
        <v>3539</v>
      </c>
      <c r="C624" s="1001">
        <v>0</v>
      </c>
      <c r="D624" s="1018" t="s">
        <v>3414</v>
      </c>
      <c r="E624" s="973">
        <v>3000</v>
      </c>
      <c r="F624" s="1377">
        <f t="shared" si="9"/>
        <v>0</v>
      </c>
      <c r="G624" s="930"/>
      <c r="H624" s="796">
        <v>1</v>
      </c>
      <c r="I624" s="788" t="s">
        <v>3512</v>
      </c>
    </row>
    <row r="625" spans="1:9" ht="16.5" customHeight="1" x14ac:dyDescent="0.3">
      <c r="A625" s="987">
        <v>618</v>
      </c>
      <c r="B625" s="972" t="s">
        <v>3477</v>
      </c>
      <c r="C625" s="1001">
        <v>0</v>
      </c>
      <c r="D625" s="1018" t="s">
        <v>3414</v>
      </c>
      <c r="E625" s="973">
        <v>4800</v>
      </c>
      <c r="F625" s="1377">
        <f t="shared" si="9"/>
        <v>0</v>
      </c>
      <c r="G625" s="930"/>
      <c r="H625" s="796">
        <v>1</v>
      </c>
      <c r="I625" s="788" t="s">
        <v>3512</v>
      </c>
    </row>
    <row r="626" spans="1:9" ht="16.5" customHeight="1" x14ac:dyDescent="0.3">
      <c r="A626" s="987">
        <v>619</v>
      </c>
      <c r="B626" s="972" t="s">
        <v>3476</v>
      </c>
      <c r="C626" s="1001">
        <v>0</v>
      </c>
      <c r="D626" s="1018" t="s">
        <v>3361</v>
      </c>
      <c r="E626" s="973">
        <v>24000</v>
      </c>
      <c r="F626" s="1377">
        <f t="shared" si="9"/>
        <v>0</v>
      </c>
      <c r="G626" s="930"/>
      <c r="H626" s="796">
        <v>1</v>
      </c>
      <c r="I626" s="788" t="s">
        <v>3512</v>
      </c>
    </row>
    <row r="627" spans="1:9" ht="16.5" customHeight="1" x14ac:dyDescent="0.3">
      <c r="A627" s="986">
        <v>620</v>
      </c>
      <c r="B627" s="972" t="s">
        <v>3561</v>
      </c>
      <c r="C627" s="1001">
        <v>0</v>
      </c>
      <c r="D627" s="1018" t="s">
        <v>3395</v>
      </c>
      <c r="E627" s="973">
        <v>44800</v>
      </c>
      <c r="F627" s="1377">
        <f t="shared" si="9"/>
        <v>0</v>
      </c>
      <c r="G627" s="930"/>
      <c r="H627" s="796">
        <v>1</v>
      </c>
      <c r="I627" s="788" t="s">
        <v>3512</v>
      </c>
    </row>
    <row r="628" spans="1:9" ht="16.5" customHeight="1" x14ac:dyDescent="0.3">
      <c r="A628" s="987">
        <v>621</v>
      </c>
      <c r="B628" s="972" t="s">
        <v>3562</v>
      </c>
      <c r="C628" s="1001">
        <v>0</v>
      </c>
      <c r="D628" s="1018" t="s">
        <v>3395</v>
      </c>
      <c r="E628" s="973">
        <v>49600</v>
      </c>
      <c r="F628" s="1377">
        <f t="shared" si="9"/>
        <v>0</v>
      </c>
      <c r="G628" s="930"/>
      <c r="H628" s="796">
        <v>1</v>
      </c>
      <c r="I628" s="788" t="s">
        <v>3512</v>
      </c>
    </row>
    <row r="629" spans="1:9" ht="16.5" customHeight="1" x14ac:dyDescent="0.3">
      <c r="A629" s="987">
        <v>622</v>
      </c>
      <c r="B629" s="972" t="s">
        <v>3612</v>
      </c>
      <c r="C629" s="1001">
        <v>0</v>
      </c>
      <c r="D629" s="1018" t="s">
        <v>3356</v>
      </c>
      <c r="E629" s="973">
        <v>42000</v>
      </c>
      <c r="F629" s="1377">
        <f t="shared" si="9"/>
        <v>0</v>
      </c>
      <c r="G629" s="930"/>
      <c r="H629" s="796">
        <v>1</v>
      </c>
      <c r="I629" s="788" t="s">
        <v>3512</v>
      </c>
    </row>
    <row r="630" spans="1:9" ht="16.5" customHeight="1" x14ac:dyDescent="0.3">
      <c r="A630" s="987">
        <v>623</v>
      </c>
      <c r="B630" s="972" t="s">
        <v>3613</v>
      </c>
      <c r="C630" s="1001">
        <v>0</v>
      </c>
      <c r="D630" s="1018" t="s">
        <v>3356</v>
      </c>
      <c r="E630" s="973">
        <v>54000</v>
      </c>
      <c r="F630" s="1377">
        <f t="shared" si="9"/>
        <v>0</v>
      </c>
      <c r="G630" s="930"/>
      <c r="H630" s="796">
        <v>1</v>
      </c>
      <c r="I630" s="788" t="s">
        <v>3512</v>
      </c>
    </row>
    <row r="631" spans="1:9" ht="16.5" customHeight="1" x14ac:dyDescent="0.3">
      <c r="A631" s="986">
        <v>624</v>
      </c>
      <c r="B631" s="972" t="s">
        <v>3614</v>
      </c>
      <c r="C631" s="1001">
        <v>0</v>
      </c>
      <c r="D631" s="1018" t="s">
        <v>3356</v>
      </c>
      <c r="E631" s="973">
        <v>43800</v>
      </c>
      <c r="F631" s="1377">
        <f t="shared" si="9"/>
        <v>0</v>
      </c>
      <c r="G631" s="930"/>
      <c r="H631" s="796">
        <v>1</v>
      </c>
      <c r="I631" s="788" t="s">
        <v>3512</v>
      </c>
    </row>
    <row r="632" spans="1:9" ht="16.5" customHeight="1" x14ac:dyDescent="0.3">
      <c r="A632" s="987">
        <v>625</v>
      </c>
      <c r="B632" s="972" t="s">
        <v>3615</v>
      </c>
      <c r="C632" s="1001">
        <v>0</v>
      </c>
      <c r="D632" s="1018" t="s">
        <v>3356</v>
      </c>
      <c r="E632" s="973">
        <v>45000</v>
      </c>
      <c r="F632" s="1377">
        <f t="shared" si="9"/>
        <v>0</v>
      </c>
      <c r="G632" s="930"/>
      <c r="H632" s="796">
        <v>1</v>
      </c>
      <c r="I632" s="788" t="s">
        <v>3512</v>
      </c>
    </row>
    <row r="633" spans="1:9" ht="16.5" customHeight="1" x14ac:dyDescent="0.3">
      <c r="A633" s="987">
        <v>626</v>
      </c>
      <c r="B633" s="972" t="s">
        <v>3554</v>
      </c>
      <c r="C633" s="1001">
        <v>0</v>
      </c>
      <c r="D633" s="1018" t="s">
        <v>3387</v>
      </c>
      <c r="E633" s="973">
        <v>4600</v>
      </c>
      <c r="F633" s="1377">
        <f t="shared" si="9"/>
        <v>0</v>
      </c>
      <c r="G633" s="930"/>
      <c r="H633" s="796">
        <v>1</v>
      </c>
      <c r="I633" s="788" t="s">
        <v>3512</v>
      </c>
    </row>
    <row r="634" spans="1:9" ht="16.5" customHeight="1" x14ac:dyDescent="0.3">
      <c r="A634" s="987">
        <v>627</v>
      </c>
      <c r="B634" s="972" t="s">
        <v>3411</v>
      </c>
      <c r="C634" s="1001">
        <v>0</v>
      </c>
      <c r="D634" s="1018" t="s">
        <v>3414</v>
      </c>
      <c r="E634" s="973">
        <v>23000</v>
      </c>
      <c r="F634" s="1377">
        <f t="shared" si="9"/>
        <v>0</v>
      </c>
      <c r="G634" s="930"/>
      <c r="H634" s="796">
        <v>1</v>
      </c>
      <c r="I634" s="788" t="s">
        <v>3512</v>
      </c>
    </row>
    <row r="635" spans="1:9" ht="16.5" customHeight="1" x14ac:dyDescent="0.3">
      <c r="A635" s="986">
        <v>628</v>
      </c>
      <c r="B635" s="972" t="s">
        <v>3581</v>
      </c>
      <c r="C635" s="1001">
        <v>0</v>
      </c>
      <c r="D635" s="1018" t="s">
        <v>3414</v>
      </c>
      <c r="E635" s="973">
        <v>22500</v>
      </c>
      <c r="F635" s="1377">
        <f t="shared" si="9"/>
        <v>0</v>
      </c>
      <c r="G635" s="930"/>
      <c r="H635" s="796">
        <v>1</v>
      </c>
      <c r="I635" s="788" t="s">
        <v>3512</v>
      </c>
    </row>
    <row r="636" spans="1:9" ht="16.5" customHeight="1" x14ac:dyDescent="0.3">
      <c r="A636" s="987">
        <v>629</v>
      </c>
      <c r="B636" s="972" t="s">
        <v>3581</v>
      </c>
      <c r="C636" s="1001">
        <v>0</v>
      </c>
      <c r="D636" s="1018" t="s">
        <v>3414</v>
      </c>
      <c r="E636" s="973">
        <v>1500</v>
      </c>
      <c r="F636" s="1377">
        <f t="shared" si="9"/>
        <v>0</v>
      </c>
      <c r="G636" s="930"/>
      <c r="H636" s="796">
        <v>1</v>
      </c>
      <c r="I636" s="788" t="s">
        <v>3512</v>
      </c>
    </row>
    <row r="637" spans="1:9" ht="16.5" customHeight="1" x14ac:dyDescent="0.3">
      <c r="A637" s="987">
        <v>630</v>
      </c>
      <c r="B637" s="972" t="s">
        <v>3575</v>
      </c>
      <c r="C637" s="1001">
        <v>0</v>
      </c>
      <c r="D637" s="1018" t="s">
        <v>3526</v>
      </c>
      <c r="E637" s="973">
        <v>14000</v>
      </c>
      <c r="F637" s="1377">
        <f t="shared" si="9"/>
        <v>0</v>
      </c>
      <c r="G637" s="930"/>
      <c r="H637" s="796">
        <v>1</v>
      </c>
      <c r="I637" s="788" t="s">
        <v>3512</v>
      </c>
    </row>
    <row r="638" spans="1:9" ht="16.5" customHeight="1" x14ac:dyDescent="0.3">
      <c r="A638" s="987">
        <v>631</v>
      </c>
      <c r="B638" s="972" t="s">
        <v>3616</v>
      </c>
      <c r="C638" s="1001">
        <v>0</v>
      </c>
      <c r="D638" s="1018" t="s">
        <v>3414</v>
      </c>
      <c r="E638" s="973">
        <v>8800</v>
      </c>
      <c r="F638" s="1377">
        <f t="shared" si="9"/>
        <v>0</v>
      </c>
      <c r="G638" s="930"/>
      <c r="H638" s="796">
        <v>1</v>
      </c>
      <c r="I638" s="788" t="s">
        <v>3512</v>
      </c>
    </row>
    <row r="639" spans="1:9" ht="16.5" customHeight="1" x14ac:dyDescent="0.3">
      <c r="A639" s="986">
        <v>632</v>
      </c>
      <c r="B639" s="972" t="s">
        <v>3617</v>
      </c>
      <c r="C639" s="1001">
        <v>0</v>
      </c>
      <c r="D639" s="1018" t="s">
        <v>3414</v>
      </c>
      <c r="E639" s="973">
        <v>70000</v>
      </c>
      <c r="F639" s="1377">
        <f t="shared" si="9"/>
        <v>0</v>
      </c>
      <c r="G639" s="930"/>
      <c r="H639" s="796">
        <v>1</v>
      </c>
      <c r="I639" s="788" t="s">
        <v>3512</v>
      </c>
    </row>
    <row r="640" spans="1:9" ht="16.5" customHeight="1" x14ac:dyDescent="0.3">
      <c r="A640" s="987">
        <v>633</v>
      </c>
      <c r="B640" s="972" t="s">
        <v>3578</v>
      </c>
      <c r="C640" s="1001">
        <v>0</v>
      </c>
      <c r="D640" s="1018" t="s">
        <v>3414</v>
      </c>
      <c r="E640" s="973">
        <v>35000</v>
      </c>
      <c r="F640" s="1377">
        <f t="shared" si="9"/>
        <v>0</v>
      </c>
      <c r="G640" s="930"/>
      <c r="H640" s="796">
        <v>1</v>
      </c>
      <c r="I640" s="788" t="s">
        <v>3512</v>
      </c>
    </row>
    <row r="641" spans="1:9" ht="16.5" customHeight="1" x14ac:dyDescent="0.3">
      <c r="A641" s="987">
        <v>634</v>
      </c>
      <c r="B641" s="972" t="s">
        <v>3618</v>
      </c>
      <c r="C641" s="1001">
        <v>0</v>
      </c>
      <c r="D641" s="1018" t="s">
        <v>3414</v>
      </c>
      <c r="E641" s="973">
        <v>15000</v>
      </c>
      <c r="F641" s="1377">
        <f t="shared" si="9"/>
        <v>0</v>
      </c>
      <c r="G641" s="930"/>
      <c r="H641" s="796">
        <v>1</v>
      </c>
      <c r="I641" s="788" t="s">
        <v>3512</v>
      </c>
    </row>
    <row r="642" spans="1:9" ht="16.5" customHeight="1" x14ac:dyDescent="0.3">
      <c r="A642" s="987">
        <v>635</v>
      </c>
      <c r="B642" s="972" t="s">
        <v>3619</v>
      </c>
      <c r="C642" s="1001">
        <v>0</v>
      </c>
      <c r="D642" s="1018" t="s">
        <v>3414</v>
      </c>
      <c r="E642" s="973">
        <v>34000</v>
      </c>
      <c r="F642" s="1377">
        <f t="shared" si="9"/>
        <v>0</v>
      </c>
      <c r="G642" s="930"/>
      <c r="H642" s="796">
        <v>1</v>
      </c>
      <c r="I642" s="788" t="s">
        <v>3512</v>
      </c>
    </row>
    <row r="643" spans="1:9" ht="16.5" customHeight="1" x14ac:dyDescent="0.3">
      <c r="A643" s="986">
        <v>636</v>
      </c>
      <c r="B643" s="972" t="s">
        <v>3620</v>
      </c>
      <c r="C643" s="1001">
        <v>0</v>
      </c>
      <c r="D643" s="1018" t="s">
        <v>3414</v>
      </c>
      <c r="E643" s="973">
        <v>65000</v>
      </c>
      <c r="F643" s="1377">
        <f t="shared" si="9"/>
        <v>0</v>
      </c>
      <c r="G643" s="930"/>
      <c r="H643" s="796">
        <v>1</v>
      </c>
      <c r="I643" s="788" t="s">
        <v>3512</v>
      </c>
    </row>
    <row r="644" spans="1:9" ht="16.5" customHeight="1" x14ac:dyDescent="0.3">
      <c r="A644" s="987">
        <v>637</v>
      </c>
      <c r="B644" s="972" t="s">
        <v>3621</v>
      </c>
      <c r="C644" s="1001">
        <v>0</v>
      </c>
      <c r="D644" s="1018" t="s">
        <v>3414</v>
      </c>
      <c r="E644" s="973">
        <v>22500</v>
      </c>
      <c r="F644" s="1377">
        <f t="shared" si="9"/>
        <v>0</v>
      </c>
      <c r="G644" s="930"/>
      <c r="H644" s="796">
        <v>1</v>
      </c>
      <c r="I644" s="788" t="s">
        <v>3512</v>
      </c>
    </row>
    <row r="645" spans="1:9" ht="16.5" customHeight="1" x14ac:dyDescent="0.3">
      <c r="A645" s="987">
        <v>638</v>
      </c>
      <c r="B645" s="972" t="s">
        <v>3539</v>
      </c>
      <c r="C645" s="1001">
        <v>0</v>
      </c>
      <c r="D645" s="1018" t="s">
        <v>3414</v>
      </c>
      <c r="E645" s="973">
        <v>3000</v>
      </c>
      <c r="F645" s="1377">
        <f t="shared" si="9"/>
        <v>0</v>
      </c>
      <c r="G645" s="930"/>
      <c r="H645" s="796">
        <v>1</v>
      </c>
      <c r="I645" s="788" t="s">
        <v>3512</v>
      </c>
    </row>
    <row r="646" spans="1:9" ht="16.5" customHeight="1" x14ac:dyDescent="0.3">
      <c r="A646" s="987">
        <v>639</v>
      </c>
      <c r="B646" s="972" t="s">
        <v>3476</v>
      </c>
      <c r="C646" s="1001">
        <v>0</v>
      </c>
      <c r="D646" s="1018" t="s">
        <v>3361</v>
      </c>
      <c r="E646" s="973">
        <v>23500</v>
      </c>
      <c r="F646" s="1377">
        <f t="shared" si="9"/>
        <v>0</v>
      </c>
      <c r="G646" s="930"/>
      <c r="H646" s="796">
        <v>1</v>
      </c>
      <c r="I646" s="788" t="s">
        <v>3512</v>
      </c>
    </row>
    <row r="647" spans="1:9" ht="16.5" customHeight="1" x14ac:dyDescent="0.3">
      <c r="A647" s="986">
        <v>640</v>
      </c>
      <c r="B647" s="972" t="s">
        <v>3428</v>
      </c>
      <c r="C647" s="1001">
        <v>0</v>
      </c>
      <c r="D647" s="1018" t="s">
        <v>3361</v>
      </c>
      <c r="E647" s="973">
        <v>13000</v>
      </c>
      <c r="F647" s="1377">
        <f t="shared" si="9"/>
        <v>0</v>
      </c>
      <c r="G647" s="930"/>
      <c r="H647" s="796">
        <v>1</v>
      </c>
      <c r="I647" s="788" t="s">
        <v>3512</v>
      </c>
    </row>
    <row r="648" spans="1:9" ht="16.5" customHeight="1" x14ac:dyDescent="0.3">
      <c r="A648" s="987">
        <v>641</v>
      </c>
      <c r="B648" s="972" t="s">
        <v>3521</v>
      </c>
      <c r="C648" s="1001">
        <v>0</v>
      </c>
      <c r="D648" s="1018" t="s">
        <v>3395</v>
      </c>
      <c r="E648" s="973">
        <v>44800</v>
      </c>
      <c r="F648" s="1377">
        <f t="shared" si="9"/>
        <v>0</v>
      </c>
      <c r="G648" s="930"/>
      <c r="H648" s="796">
        <v>1</v>
      </c>
      <c r="I648" s="788" t="s">
        <v>3512</v>
      </c>
    </row>
    <row r="649" spans="1:9" ht="16.5" customHeight="1" x14ac:dyDescent="0.3">
      <c r="A649" s="987">
        <v>642</v>
      </c>
      <c r="B649" s="972" t="s">
        <v>3522</v>
      </c>
      <c r="C649" s="1001">
        <v>0</v>
      </c>
      <c r="D649" s="1018" t="s">
        <v>3395</v>
      </c>
      <c r="E649" s="973">
        <v>49600</v>
      </c>
      <c r="F649" s="1377">
        <f t="shared" ref="F649:F712" si="10">C649*E649</f>
        <v>0</v>
      </c>
      <c r="G649" s="930"/>
      <c r="H649" s="796">
        <v>1</v>
      </c>
      <c r="I649" s="788" t="s">
        <v>3512</v>
      </c>
    </row>
    <row r="650" spans="1:9" ht="16.5" customHeight="1" x14ac:dyDescent="0.3">
      <c r="A650" s="987">
        <v>643</v>
      </c>
      <c r="B650" s="972" t="s">
        <v>3612</v>
      </c>
      <c r="C650" s="1001">
        <v>0</v>
      </c>
      <c r="D650" s="1018" t="s">
        <v>3356</v>
      </c>
      <c r="E650" s="973">
        <v>42000</v>
      </c>
      <c r="F650" s="1377">
        <f t="shared" si="10"/>
        <v>0</v>
      </c>
      <c r="G650" s="930"/>
      <c r="H650" s="796">
        <v>1</v>
      </c>
      <c r="I650" s="788" t="s">
        <v>3512</v>
      </c>
    </row>
    <row r="651" spans="1:9" ht="16.5" customHeight="1" x14ac:dyDescent="0.3">
      <c r="A651" s="986">
        <v>644</v>
      </c>
      <c r="B651" s="972" t="s">
        <v>3613</v>
      </c>
      <c r="C651" s="1001">
        <v>0</v>
      </c>
      <c r="D651" s="1018" t="s">
        <v>3356</v>
      </c>
      <c r="E651" s="973">
        <v>54000</v>
      </c>
      <c r="F651" s="1377">
        <f t="shared" si="10"/>
        <v>0</v>
      </c>
      <c r="G651" s="930"/>
      <c r="H651" s="796">
        <v>1</v>
      </c>
      <c r="I651" s="788" t="s">
        <v>3512</v>
      </c>
    </row>
    <row r="652" spans="1:9" ht="16.5" customHeight="1" x14ac:dyDescent="0.3">
      <c r="A652" s="987">
        <v>645</v>
      </c>
      <c r="B652" s="972" t="s">
        <v>3614</v>
      </c>
      <c r="C652" s="1001">
        <v>0</v>
      </c>
      <c r="D652" s="1018" t="s">
        <v>3356</v>
      </c>
      <c r="E652" s="973">
        <v>43800</v>
      </c>
      <c r="F652" s="1377">
        <f t="shared" si="10"/>
        <v>0</v>
      </c>
      <c r="G652" s="930"/>
      <c r="H652" s="796">
        <v>1</v>
      </c>
      <c r="I652" s="788" t="s">
        <v>3512</v>
      </c>
    </row>
    <row r="653" spans="1:9" ht="16.5" customHeight="1" x14ac:dyDescent="0.3">
      <c r="A653" s="987">
        <v>646</v>
      </c>
      <c r="B653" s="972" t="s">
        <v>3615</v>
      </c>
      <c r="C653" s="1001">
        <v>0</v>
      </c>
      <c r="D653" s="1018" t="s">
        <v>3356</v>
      </c>
      <c r="E653" s="973">
        <v>45000</v>
      </c>
      <c r="F653" s="1377">
        <f t="shared" si="10"/>
        <v>0</v>
      </c>
      <c r="G653" s="930"/>
      <c r="H653" s="796">
        <v>1</v>
      </c>
      <c r="I653" s="788" t="s">
        <v>3512</v>
      </c>
    </row>
    <row r="654" spans="1:9" ht="16.5" customHeight="1" x14ac:dyDescent="0.3">
      <c r="A654" s="987">
        <v>647</v>
      </c>
      <c r="B654" s="972" t="s">
        <v>3523</v>
      </c>
      <c r="C654" s="1001">
        <v>0</v>
      </c>
      <c r="D654" s="1018" t="s">
        <v>3395</v>
      </c>
      <c r="E654" s="973">
        <v>46200</v>
      </c>
      <c r="F654" s="1377">
        <f t="shared" si="10"/>
        <v>0</v>
      </c>
      <c r="G654" s="930"/>
      <c r="H654" s="796">
        <v>1</v>
      </c>
      <c r="I654" s="788" t="s">
        <v>3512</v>
      </c>
    </row>
    <row r="655" spans="1:9" ht="16.5" customHeight="1" x14ac:dyDescent="0.3">
      <c r="A655" s="986">
        <v>648</v>
      </c>
      <c r="B655" s="972" t="s">
        <v>3524</v>
      </c>
      <c r="C655" s="1001">
        <v>0</v>
      </c>
      <c r="D655" s="1018" t="s">
        <v>3395</v>
      </c>
      <c r="E655" s="973">
        <v>52400</v>
      </c>
      <c r="F655" s="1377">
        <f t="shared" si="10"/>
        <v>0</v>
      </c>
      <c r="G655" s="930"/>
      <c r="H655" s="796">
        <v>1</v>
      </c>
      <c r="I655" s="788" t="s">
        <v>3512</v>
      </c>
    </row>
    <row r="656" spans="1:9" ht="16.5" customHeight="1" x14ac:dyDescent="0.3">
      <c r="A656" s="987">
        <v>649</v>
      </c>
      <c r="B656" s="972" t="s">
        <v>3468</v>
      </c>
      <c r="C656" s="1001">
        <v>0</v>
      </c>
      <c r="D656" s="1018" t="s">
        <v>3356</v>
      </c>
      <c r="E656" s="973">
        <v>20500</v>
      </c>
      <c r="F656" s="1377">
        <f t="shared" si="10"/>
        <v>0</v>
      </c>
      <c r="G656" s="930"/>
      <c r="H656" s="796">
        <v>1</v>
      </c>
      <c r="I656" s="788" t="s">
        <v>3512</v>
      </c>
    </row>
    <row r="657" spans="1:9" ht="16.5" customHeight="1" x14ac:dyDescent="0.3">
      <c r="A657" s="987">
        <v>650</v>
      </c>
      <c r="B657" s="972" t="s">
        <v>3622</v>
      </c>
      <c r="C657" s="1001">
        <v>0</v>
      </c>
      <c r="D657" s="1018" t="s">
        <v>3414</v>
      </c>
      <c r="E657" s="973">
        <v>17500</v>
      </c>
      <c r="F657" s="1377">
        <f t="shared" si="10"/>
        <v>0</v>
      </c>
      <c r="G657" s="930"/>
      <c r="H657" s="796">
        <v>1</v>
      </c>
      <c r="I657" s="788" t="s">
        <v>3512</v>
      </c>
    </row>
    <row r="658" spans="1:9" ht="16.5" customHeight="1" x14ac:dyDescent="0.3">
      <c r="A658" s="987">
        <v>651</v>
      </c>
      <c r="B658" s="972" t="s">
        <v>3575</v>
      </c>
      <c r="C658" s="1001">
        <v>0</v>
      </c>
      <c r="D658" s="1018" t="s">
        <v>3526</v>
      </c>
      <c r="E658" s="973">
        <v>14000</v>
      </c>
      <c r="F658" s="1377">
        <f t="shared" si="10"/>
        <v>0</v>
      </c>
      <c r="G658" s="930"/>
      <c r="H658" s="796">
        <v>1</v>
      </c>
      <c r="I658" s="788" t="s">
        <v>3512</v>
      </c>
    </row>
    <row r="659" spans="1:9" ht="16.5" customHeight="1" x14ac:dyDescent="0.3">
      <c r="A659" s="986">
        <v>652</v>
      </c>
      <c r="B659" s="972" t="s">
        <v>3617</v>
      </c>
      <c r="C659" s="1001">
        <v>0</v>
      </c>
      <c r="D659" s="1018" t="s">
        <v>3414</v>
      </c>
      <c r="E659" s="973">
        <v>70000</v>
      </c>
      <c r="F659" s="1377">
        <f t="shared" si="10"/>
        <v>0</v>
      </c>
      <c r="G659" s="930"/>
      <c r="H659" s="796">
        <v>1</v>
      </c>
      <c r="I659" s="788" t="s">
        <v>3512</v>
      </c>
    </row>
    <row r="660" spans="1:9" ht="16.5" customHeight="1" x14ac:dyDescent="0.3">
      <c r="A660" s="987">
        <v>653</v>
      </c>
      <c r="B660" s="972" t="s">
        <v>3623</v>
      </c>
      <c r="C660" s="1001">
        <v>0</v>
      </c>
      <c r="D660" s="1018" t="s">
        <v>3414</v>
      </c>
      <c r="E660" s="973">
        <v>37100</v>
      </c>
      <c r="F660" s="1377">
        <f t="shared" si="10"/>
        <v>0</v>
      </c>
      <c r="G660" s="930"/>
      <c r="H660" s="796">
        <v>1</v>
      </c>
      <c r="I660" s="788" t="s">
        <v>3512</v>
      </c>
    </row>
    <row r="661" spans="1:9" ht="16.5" customHeight="1" x14ac:dyDescent="0.3">
      <c r="A661" s="987">
        <v>654</v>
      </c>
      <c r="B661" s="972" t="s">
        <v>3624</v>
      </c>
      <c r="C661" s="1001">
        <v>0</v>
      </c>
      <c r="D661" s="1018" t="s">
        <v>3414</v>
      </c>
      <c r="E661" s="973">
        <v>70000</v>
      </c>
      <c r="F661" s="1377">
        <f t="shared" si="10"/>
        <v>0</v>
      </c>
      <c r="G661" s="930"/>
      <c r="H661" s="796">
        <v>1</v>
      </c>
      <c r="I661" s="788" t="s">
        <v>3512</v>
      </c>
    </row>
    <row r="662" spans="1:9" ht="16.5" customHeight="1" x14ac:dyDescent="0.3">
      <c r="A662" s="987">
        <v>655</v>
      </c>
      <c r="B662" s="972" t="s">
        <v>3625</v>
      </c>
      <c r="C662" s="1001">
        <v>0</v>
      </c>
      <c r="D662" s="1018" t="s">
        <v>3414</v>
      </c>
      <c r="E662" s="973">
        <v>45000</v>
      </c>
      <c r="F662" s="1377">
        <f t="shared" si="10"/>
        <v>0</v>
      </c>
      <c r="G662" s="930"/>
      <c r="H662" s="796">
        <v>1</v>
      </c>
      <c r="I662" s="788" t="s">
        <v>3512</v>
      </c>
    </row>
    <row r="663" spans="1:9" ht="16.5" customHeight="1" x14ac:dyDescent="0.3">
      <c r="A663" s="986">
        <v>656</v>
      </c>
      <c r="B663" s="972" t="s">
        <v>3539</v>
      </c>
      <c r="C663" s="1001">
        <v>0</v>
      </c>
      <c r="D663" s="1018" t="s">
        <v>3414</v>
      </c>
      <c r="E663" s="973">
        <v>3000</v>
      </c>
      <c r="F663" s="1377">
        <f t="shared" si="10"/>
        <v>0</v>
      </c>
      <c r="G663" s="930"/>
      <c r="H663" s="796">
        <v>1</v>
      </c>
      <c r="I663" s="788" t="s">
        <v>3512</v>
      </c>
    </row>
    <row r="664" spans="1:9" ht="16.5" customHeight="1" x14ac:dyDescent="0.3">
      <c r="A664" s="987">
        <v>657</v>
      </c>
      <c r="B664" s="972" t="s">
        <v>3531</v>
      </c>
      <c r="C664" s="1001">
        <v>0</v>
      </c>
      <c r="D664" s="1018" t="s">
        <v>3526</v>
      </c>
      <c r="E664" s="973">
        <v>18000</v>
      </c>
      <c r="F664" s="1377">
        <f t="shared" si="10"/>
        <v>0</v>
      </c>
      <c r="G664" s="930"/>
      <c r="H664" s="796">
        <v>1</v>
      </c>
      <c r="I664" s="788" t="s">
        <v>3512</v>
      </c>
    </row>
    <row r="665" spans="1:9" ht="16.5" customHeight="1" x14ac:dyDescent="0.3">
      <c r="A665" s="987">
        <v>658</v>
      </c>
      <c r="B665" s="972" t="s">
        <v>3531</v>
      </c>
      <c r="C665" s="1001">
        <v>0</v>
      </c>
      <c r="D665" s="1018" t="s">
        <v>3414</v>
      </c>
      <c r="E665" s="973">
        <v>22500</v>
      </c>
      <c r="F665" s="1377">
        <f t="shared" si="10"/>
        <v>0</v>
      </c>
      <c r="G665" s="930"/>
      <c r="H665" s="796">
        <v>1</v>
      </c>
      <c r="I665" s="788" t="s">
        <v>3512</v>
      </c>
    </row>
    <row r="666" spans="1:9" ht="16.5" customHeight="1" x14ac:dyDescent="0.3">
      <c r="A666" s="987">
        <v>659</v>
      </c>
      <c r="B666" s="972" t="s">
        <v>3476</v>
      </c>
      <c r="C666" s="1001">
        <v>0</v>
      </c>
      <c r="D666" s="1018" t="s">
        <v>3361</v>
      </c>
      <c r="E666" s="973">
        <v>23500</v>
      </c>
      <c r="F666" s="1377">
        <f t="shared" si="10"/>
        <v>0</v>
      </c>
      <c r="G666" s="930"/>
      <c r="H666" s="796">
        <v>1</v>
      </c>
      <c r="I666" s="788" t="s">
        <v>3512</v>
      </c>
    </row>
    <row r="667" spans="1:9" ht="16.5" customHeight="1" x14ac:dyDescent="0.3">
      <c r="A667" s="986">
        <v>660</v>
      </c>
      <c r="B667" s="972" t="s">
        <v>3561</v>
      </c>
      <c r="C667" s="1001">
        <v>0</v>
      </c>
      <c r="D667" s="1018" t="s">
        <v>3395</v>
      </c>
      <c r="E667" s="973">
        <v>44800</v>
      </c>
      <c r="F667" s="1377">
        <f t="shared" si="10"/>
        <v>0</v>
      </c>
      <c r="G667" s="930"/>
      <c r="H667" s="796">
        <v>1</v>
      </c>
      <c r="I667" s="788" t="s">
        <v>3512</v>
      </c>
    </row>
    <row r="668" spans="1:9" ht="16.5" customHeight="1" x14ac:dyDescent="0.3">
      <c r="A668" s="987">
        <v>661</v>
      </c>
      <c r="B668" s="972" t="s">
        <v>3562</v>
      </c>
      <c r="C668" s="1001">
        <v>0</v>
      </c>
      <c r="D668" s="1018" t="s">
        <v>3395</v>
      </c>
      <c r="E668" s="973">
        <v>49600</v>
      </c>
      <c r="F668" s="1377">
        <f t="shared" si="10"/>
        <v>0</v>
      </c>
      <c r="G668" s="930"/>
      <c r="H668" s="796">
        <v>1</v>
      </c>
      <c r="I668" s="788" t="s">
        <v>3512</v>
      </c>
    </row>
    <row r="669" spans="1:9" ht="16.5" customHeight="1" x14ac:dyDescent="0.3">
      <c r="A669" s="987">
        <v>662</v>
      </c>
      <c r="B669" s="972" t="s">
        <v>3626</v>
      </c>
      <c r="C669" s="1001">
        <v>0</v>
      </c>
      <c r="D669" s="1018" t="s">
        <v>3356</v>
      </c>
      <c r="E669" s="973">
        <v>42000</v>
      </c>
      <c r="F669" s="1377">
        <f t="shared" si="10"/>
        <v>0</v>
      </c>
      <c r="G669" s="930"/>
      <c r="H669" s="796">
        <v>1</v>
      </c>
      <c r="I669" s="788" t="s">
        <v>3512</v>
      </c>
    </row>
    <row r="670" spans="1:9" ht="16.5" customHeight="1" x14ac:dyDescent="0.3">
      <c r="A670" s="987">
        <v>663</v>
      </c>
      <c r="B670" s="972" t="s">
        <v>3519</v>
      </c>
      <c r="C670" s="1001">
        <v>0</v>
      </c>
      <c r="D670" s="1018" t="s">
        <v>3356</v>
      </c>
      <c r="E670" s="973">
        <v>54000</v>
      </c>
      <c r="F670" s="1377">
        <f t="shared" si="10"/>
        <v>0</v>
      </c>
      <c r="G670" s="930"/>
      <c r="H670" s="796">
        <v>1</v>
      </c>
      <c r="I670" s="788" t="s">
        <v>3512</v>
      </c>
    </row>
    <row r="671" spans="1:9" ht="16.5" customHeight="1" x14ac:dyDescent="0.3">
      <c r="A671" s="986">
        <v>664</v>
      </c>
      <c r="B671" s="972" t="s">
        <v>3520</v>
      </c>
      <c r="C671" s="1001">
        <v>0</v>
      </c>
      <c r="D671" s="1018" t="s">
        <v>3356</v>
      </c>
      <c r="E671" s="973">
        <v>43800</v>
      </c>
      <c r="F671" s="1377">
        <f t="shared" si="10"/>
        <v>0</v>
      </c>
      <c r="G671" s="930"/>
      <c r="H671" s="796">
        <v>1</v>
      </c>
      <c r="I671" s="788" t="s">
        <v>3512</v>
      </c>
    </row>
    <row r="672" spans="1:9" ht="16.5" customHeight="1" x14ac:dyDescent="0.3">
      <c r="A672" s="987">
        <v>665</v>
      </c>
      <c r="B672" s="972" t="s">
        <v>3627</v>
      </c>
      <c r="C672" s="1001">
        <v>0</v>
      </c>
      <c r="D672" s="1018" t="s">
        <v>3356</v>
      </c>
      <c r="E672" s="973">
        <v>45000</v>
      </c>
      <c r="F672" s="1377">
        <f t="shared" si="10"/>
        <v>0</v>
      </c>
      <c r="G672" s="930"/>
      <c r="H672" s="796">
        <v>1</v>
      </c>
      <c r="I672" s="788" t="s">
        <v>3512</v>
      </c>
    </row>
    <row r="673" spans="1:9" ht="16.5" customHeight="1" x14ac:dyDescent="0.3">
      <c r="A673" s="987">
        <v>666</v>
      </c>
      <c r="B673" s="972" t="s">
        <v>3551</v>
      </c>
      <c r="C673" s="1001">
        <v>0</v>
      </c>
      <c r="D673" s="1018" t="s">
        <v>3395</v>
      </c>
      <c r="E673" s="973">
        <v>46200</v>
      </c>
      <c r="F673" s="1377">
        <f t="shared" si="10"/>
        <v>0</v>
      </c>
      <c r="G673" s="930"/>
      <c r="H673" s="796">
        <v>1</v>
      </c>
      <c r="I673" s="788" t="s">
        <v>3512</v>
      </c>
    </row>
    <row r="674" spans="1:9" ht="16.5" customHeight="1" x14ac:dyDescent="0.3">
      <c r="A674" s="987">
        <v>667</v>
      </c>
      <c r="B674" s="972" t="s">
        <v>3552</v>
      </c>
      <c r="C674" s="1001">
        <v>0</v>
      </c>
      <c r="D674" s="1018" t="s">
        <v>3395</v>
      </c>
      <c r="E674" s="973">
        <v>52400</v>
      </c>
      <c r="F674" s="1377">
        <f t="shared" si="10"/>
        <v>0</v>
      </c>
      <c r="G674" s="930"/>
      <c r="H674" s="796">
        <v>1</v>
      </c>
      <c r="I674" s="788" t="s">
        <v>3512</v>
      </c>
    </row>
    <row r="675" spans="1:9" ht="16.5" customHeight="1" x14ac:dyDescent="0.3">
      <c r="A675" s="986">
        <v>668</v>
      </c>
      <c r="B675" s="972" t="s">
        <v>3563</v>
      </c>
      <c r="C675" s="1001">
        <v>0</v>
      </c>
      <c r="D675" s="1018" t="s">
        <v>3356</v>
      </c>
      <c r="E675" s="973">
        <v>20500</v>
      </c>
      <c r="F675" s="1377">
        <f t="shared" si="10"/>
        <v>0</v>
      </c>
      <c r="G675" s="930"/>
      <c r="H675" s="796">
        <v>1</v>
      </c>
      <c r="I675" s="788" t="s">
        <v>3512</v>
      </c>
    </row>
    <row r="676" spans="1:9" ht="16.5" customHeight="1" x14ac:dyDescent="0.3">
      <c r="A676" s="987">
        <v>669</v>
      </c>
      <c r="B676" s="972" t="s">
        <v>3622</v>
      </c>
      <c r="C676" s="1001">
        <v>0</v>
      </c>
      <c r="D676" s="1018" t="s">
        <v>3356</v>
      </c>
      <c r="E676" s="973">
        <v>17500</v>
      </c>
      <c r="F676" s="1377">
        <f t="shared" si="10"/>
        <v>0</v>
      </c>
      <c r="G676" s="930"/>
      <c r="H676" s="796">
        <v>1</v>
      </c>
      <c r="I676" s="788" t="s">
        <v>3512</v>
      </c>
    </row>
    <row r="677" spans="1:9" ht="16.5" customHeight="1" x14ac:dyDescent="0.3">
      <c r="A677" s="987">
        <v>670</v>
      </c>
      <c r="B677" s="972" t="s">
        <v>3575</v>
      </c>
      <c r="C677" s="1001">
        <v>0</v>
      </c>
      <c r="D677" s="1018" t="s">
        <v>3526</v>
      </c>
      <c r="E677" s="973">
        <v>14000</v>
      </c>
      <c r="F677" s="1377">
        <f t="shared" si="10"/>
        <v>0</v>
      </c>
      <c r="G677" s="930"/>
      <c r="H677" s="796">
        <v>1</v>
      </c>
      <c r="I677" s="788" t="s">
        <v>3512</v>
      </c>
    </row>
    <row r="678" spans="1:9" ht="16.5" customHeight="1" x14ac:dyDescent="0.3">
      <c r="A678" s="987">
        <v>671</v>
      </c>
      <c r="B678" s="972" t="s">
        <v>3628</v>
      </c>
      <c r="C678" s="1001">
        <v>0</v>
      </c>
      <c r="D678" s="1018" t="s">
        <v>3387</v>
      </c>
      <c r="E678" s="973">
        <v>15000</v>
      </c>
      <c r="F678" s="1377">
        <f t="shared" si="10"/>
        <v>0</v>
      </c>
      <c r="G678" s="930"/>
      <c r="H678" s="796">
        <v>1</v>
      </c>
      <c r="I678" s="788" t="s">
        <v>3512</v>
      </c>
    </row>
    <row r="679" spans="1:9" ht="16.5" customHeight="1" x14ac:dyDescent="0.3">
      <c r="A679" s="986">
        <v>672</v>
      </c>
      <c r="B679" s="972" t="s">
        <v>3624</v>
      </c>
      <c r="C679" s="1001">
        <v>0</v>
      </c>
      <c r="D679" s="1018" t="s">
        <v>3414</v>
      </c>
      <c r="E679" s="973">
        <v>70000</v>
      </c>
      <c r="F679" s="1377">
        <f t="shared" si="10"/>
        <v>0</v>
      </c>
      <c r="G679" s="930"/>
      <c r="H679" s="796">
        <v>1</v>
      </c>
      <c r="I679" s="788" t="s">
        <v>3512</v>
      </c>
    </row>
    <row r="680" spans="1:9" ht="16.5" customHeight="1" x14ac:dyDescent="0.3">
      <c r="A680" s="987">
        <v>673</v>
      </c>
      <c r="B680" s="972" t="s">
        <v>3624</v>
      </c>
      <c r="C680" s="1001">
        <v>0</v>
      </c>
      <c r="D680" s="1018" t="s">
        <v>3414</v>
      </c>
      <c r="E680" s="973">
        <v>70000</v>
      </c>
      <c r="F680" s="1377">
        <f t="shared" si="10"/>
        <v>0</v>
      </c>
      <c r="G680" s="930"/>
      <c r="H680" s="796">
        <v>1</v>
      </c>
      <c r="I680" s="788" t="s">
        <v>3512</v>
      </c>
    </row>
    <row r="681" spans="1:9" ht="16.5" customHeight="1" x14ac:dyDescent="0.3">
      <c r="A681" s="987">
        <v>674</v>
      </c>
      <c r="B681" s="972" t="s">
        <v>3610</v>
      </c>
      <c r="C681" s="1001">
        <v>0</v>
      </c>
      <c r="D681" s="1018" t="s">
        <v>3414</v>
      </c>
      <c r="E681" s="973">
        <v>35000</v>
      </c>
      <c r="F681" s="1377">
        <f t="shared" si="10"/>
        <v>0</v>
      </c>
      <c r="G681" s="930"/>
      <c r="H681" s="796">
        <v>1</v>
      </c>
      <c r="I681" s="788" t="s">
        <v>3512</v>
      </c>
    </row>
    <row r="682" spans="1:9" ht="16.5" customHeight="1" x14ac:dyDescent="0.3">
      <c r="A682" s="987">
        <v>675</v>
      </c>
      <c r="B682" s="972" t="s">
        <v>3624</v>
      </c>
      <c r="C682" s="1001">
        <v>0</v>
      </c>
      <c r="D682" s="1018" t="s">
        <v>3414</v>
      </c>
      <c r="E682" s="973">
        <v>70000</v>
      </c>
      <c r="F682" s="1377">
        <f t="shared" si="10"/>
        <v>0</v>
      </c>
      <c r="G682" s="930"/>
      <c r="H682" s="796">
        <v>1</v>
      </c>
      <c r="I682" s="788" t="s">
        <v>3512</v>
      </c>
    </row>
    <row r="683" spans="1:9" ht="16.5" customHeight="1" x14ac:dyDescent="0.3">
      <c r="A683" s="986">
        <v>676</v>
      </c>
      <c r="B683" s="972" t="s">
        <v>3625</v>
      </c>
      <c r="C683" s="1001">
        <v>0</v>
      </c>
      <c r="D683" s="1018" t="s">
        <v>3414</v>
      </c>
      <c r="E683" s="973">
        <v>45000</v>
      </c>
      <c r="F683" s="1377">
        <f t="shared" si="10"/>
        <v>0</v>
      </c>
      <c r="G683" s="930"/>
      <c r="H683" s="796">
        <v>1</v>
      </c>
      <c r="I683" s="788" t="s">
        <v>3512</v>
      </c>
    </row>
    <row r="684" spans="1:9" ht="16.5" customHeight="1" x14ac:dyDescent="0.3">
      <c r="A684" s="987">
        <v>677</v>
      </c>
      <c r="B684" s="972" t="s">
        <v>3476</v>
      </c>
      <c r="C684" s="1001">
        <v>0</v>
      </c>
      <c r="D684" s="1018" t="s">
        <v>3361</v>
      </c>
      <c r="E684" s="973">
        <v>23500</v>
      </c>
      <c r="F684" s="1377">
        <f t="shared" si="10"/>
        <v>0</v>
      </c>
      <c r="G684" s="930"/>
      <c r="H684" s="796">
        <v>1</v>
      </c>
      <c r="I684" s="788" t="s">
        <v>3512</v>
      </c>
    </row>
    <row r="685" spans="1:9" ht="16.5" customHeight="1" x14ac:dyDescent="0.3">
      <c r="A685" s="987">
        <v>678</v>
      </c>
      <c r="B685" s="972" t="s">
        <v>3476</v>
      </c>
      <c r="C685" s="1001">
        <v>0</v>
      </c>
      <c r="D685" s="1018" t="s">
        <v>3361</v>
      </c>
      <c r="E685" s="973">
        <v>49000</v>
      </c>
      <c r="F685" s="1377">
        <f t="shared" si="10"/>
        <v>0</v>
      </c>
      <c r="G685" s="930"/>
      <c r="H685" s="796">
        <v>1</v>
      </c>
      <c r="I685" s="788" t="s">
        <v>3512</v>
      </c>
    </row>
    <row r="686" spans="1:9" ht="16.5" customHeight="1" x14ac:dyDescent="0.3">
      <c r="A686" s="987">
        <v>679</v>
      </c>
      <c r="B686" s="972" t="s">
        <v>3561</v>
      </c>
      <c r="C686" s="1001">
        <v>0</v>
      </c>
      <c r="D686" s="1018" t="s">
        <v>3395</v>
      </c>
      <c r="E686" s="973">
        <v>44800</v>
      </c>
      <c r="F686" s="1377">
        <f t="shared" si="10"/>
        <v>0</v>
      </c>
      <c r="G686" s="930"/>
      <c r="H686" s="796">
        <v>1</v>
      </c>
      <c r="I686" s="788" t="s">
        <v>3512</v>
      </c>
    </row>
    <row r="687" spans="1:9" ht="16.5" customHeight="1" x14ac:dyDescent="0.3">
      <c r="A687" s="986">
        <v>680</v>
      </c>
      <c r="B687" s="972" t="s">
        <v>3562</v>
      </c>
      <c r="C687" s="1001">
        <v>0</v>
      </c>
      <c r="D687" s="1018" t="s">
        <v>3395</v>
      </c>
      <c r="E687" s="973">
        <v>49600</v>
      </c>
      <c r="F687" s="1377">
        <f t="shared" si="10"/>
        <v>0</v>
      </c>
      <c r="G687" s="930"/>
      <c r="H687" s="796">
        <v>1</v>
      </c>
      <c r="I687" s="788" t="s">
        <v>3512</v>
      </c>
    </row>
    <row r="688" spans="1:9" ht="16.5" customHeight="1" x14ac:dyDescent="0.3">
      <c r="A688" s="987">
        <v>681</v>
      </c>
      <c r="B688" s="972" t="s">
        <v>3626</v>
      </c>
      <c r="C688" s="1001">
        <v>0</v>
      </c>
      <c r="D688" s="1018" t="s">
        <v>3356</v>
      </c>
      <c r="E688" s="973">
        <v>40000</v>
      </c>
      <c r="F688" s="1377">
        <f t="shared" si="10"/>
        <v>0</v>
      </c>
      <c r="G688" s="930"/>
      <c r="H688" s="796">
        <v>1</v>
      </c>
      <c r="I688" s="788" t="s">
        <v>3512</v>
      </c>
    </row>
    <row r="689" spans="1:9" ht="16.5" customHeight="1" x14ac:dyDescent="0.3">
      <c r="A689" s="987">
        <v>682</v>
      </c>
      <c r="B689" s="972" t="s">
        <v>3519</v>
      </c>
      <c r="C689" s="1001">
        <v>0</v>
      </c>
      <c r="D689" s="1018" t="s">
        <v>3356</v>
      </c>
      <c r="E689" s="973">
        <v>54000</v>
      </c>
      <c r="F689" s="1377">
        <f t="shared" si="10"/>
        <v>0</v>
      </c>
      <c r="G689" s="930"/>
      <c r="H689" s="796">
        <v>1</v>
      </c>
      <c r="I689" s="788" t="s">
        <v>3512</v>
      </c>
    </row>
    <row r="690" spans="1:9" ht="16.5" customHeight="1" x14ac:dyDescent="0.3">
      <c r="A690" s="987">
        <v>683</v>
      </c>
      <c r="B690" s="972" t="s">
        <v>3520</v>
      </c>
      <c r="C690" s="1001">
        <v>0</v>
      </c>
      <c r="D690" s="1018" t="s">
        <v>3356</v>
      </c>
      <c r="E690" s="973">
        <v>43800</v>
      </c>
      <c r="F690" s="1377">
        <f t="shared" si="10"/>
        <v>0</v>
      </c>
      <c r="G690" s="930"/>
      <c r="H690" s="796">
        <v>1</v>
      </c>
      <c r="I690" s="788" t="s">
        <v>3512</v>
      </c>
    </row>
    <row r="691" spans="1:9" ht="16.5" customHeight="1" x14ac:dyDescent="0.3">
      <c r="A691" s="986">
        <v>684</v>
      </c>
      <c r="B691" s="972" t="s">
        <v>3627</v>
      </c>
      <c r="C691" s="1001">
        <v>0</v>
      </c>
      <c r="D691" s="1018" t="s">
        <v>3356</v>
      </c>
      <c r="E691" s="973">
        <v>45000</v>
      </c>
      <c r="F691" s="1377">
        <f t="shared" si="10"/>
        <v>0</v>
      </c>
      <c r="G691" s="930"/>
      <c r="H691" s="796">
        <v>1</v>
      </c>
      <c r="I691" s="788" t="s">
        <v>3512</v>
      </c>
    </row>
    <row r="692" spans="1:9" ht="16.5" customHeight="1" x14ac:dyDescent="0.3">
      <c r="A692" s="987">
        <v>685</v>
      </c>
      <c r="B692" s="972" t="s">
        <v>3551</v>
      </c>
      <c r="C692" s="1001">
        <v>0</v>
      </c>
      <c r="D692" s="1018" t="s">
        <v>3395</v>
      </c>
      <c r="E692" s="973">
        <v>46200</v>
      </c>
      <c r="F692" s="1377">
        <f t="shared" si="10"/>
        <v>0</v>
      </c>
      <c r="G692" s="930"/>
      <c r="H692" s="796">
        <v>1</v>
      </c>
      <c r="I692" s="788" t="s">
        <v>3512</v>
      </c>
    </row>
    <row r="693" spans="1:9" ht="16.5" customHeight="1" x14ac:dyDescent="0.3">
      <c r="A693" s="987">
        <v>686</v>
      </c>
      <c r="B693" s="972" t="s">
        <v>3552</v>
      </c>
      <c r="C693" s="1001">
        <v>0</v>
      </c>
      <c r="D693" s="1018" t="s">
        <v>3395</v>
      </c>
      <c r="E693" s="973">
        <v>52400</v>
      </c>
      <c r="F693" s="1377">
        <f t="shared" si="10"/>
        <v>0</v>
      </c>
      <c r="G693" s="930"/>
      <c r="H693" s="796">
        <v>1</v>
      </c>
      <c r="I693" s="788" t="s">
        <v>3512</v>
      </c>
    </row>
    <row r="694" spans="1:9" ht="16.5" customHeight="1" x14ac:dyDescent="0.3">
      <c r="A694" s="987">
        <v>687</v>
      </c>
      <c r="B694" s="972" t="s">
        <v>3439</v>
      </c>
      <c r="C694" s="1001">
        <v>0</v>
      </c>
      <c r="D694" s="1018" t="s">
        <v>3526</v>
      </c>
      <c r="E694" s="973">
        <v>14500</v>
      </c>
      <c r="F694" s="1377">
        <f t="shared" si="10"/>
        <v>0</v>
      </c>
      <c r="G694" s="930"/>
      <c r="H694" s="796">
        <v>1</v>
      </c>
      <c r="I694" s="788" t="s">
        <v>3512</v>
      </c>
    </row>
    <row r="695" spans="1:9" ht="16.5" customHeight="1" x14ac:dyDescent="0.3">
      <c r="A695" s="986">
        <v>688</v>
      </c>
      <c r="B695" s="972" t="s">
        <v>3531</v>
      </c>
      <c r="C695" s="1001">
        <v>0</v>
      </c>
      <c r="D695" s="1018" t="s">
        <v>3526</v>
      </c>
      <c r="E695" s="973">
        <v>18000</v>
      </c>
      <c r="F695" s="1377">
        <f t="shared" si="10"/>
        <v>0</v>
      </c>
      <c r="G695" s="930"/>
      <c r="H695" s="796">
        <v>1</v>
      </c>
      <c r="I695" s="788" t="s">
        <v>3512</v>
      </c>
    </row>
    <row r="696" spans="1:9" ht="16.5" customHeight="1" x14ac:dyDescent="0.3">
      <c r="A696" s="987">
        <v>689</v>
      </c>
      <c r="B696" s="972" t="s">
        <v>3563</v>
      </c>
      <c r="C696" s="1001">
        <v>0</v>
      </c>
      <c r="D696" s="1018" t="s">
        <v>3356</v>
      </c>
      <c r="E696" s="973">
        <v>21500</v>
      </c>
      <c r="F696" s="1377">
        <f t="shared" si="10"/>
        <v>0</v>
      </c>
      <c r="G696" s="930"/>
      <c r="H696" s="796">
        <v>1</v>
      </c>
      <c r="I696" s="788" t="s">
        <v>3512</v>
      </c>
    </row>
    <row r="697" spans="1:9" ht="16.5" customHeight="1" x14ac:dyDescent="0.3">
      <c r="A697" s="987">
        <v>690</v>
      </c>
      <c r="B697" s="972" t="s">
        <v>3413</v>
      </c>
      <c r="C697" s="1001">
        <v>0</v>
      </c>
      <c r="D697" s="1018" t="s">
        <v>3414</v>
      </c>
      <c r="E697" s="973">
        <v>3500</v>
      </c>
      <c r="F697" s="1377">
        <f t="shared" si="10"/>
        <v>0</v>
      </c>
      <c r="G697" s="930"/>
      <c r="H697" s="796">
        <v>1</v>
      </c>
      <c r="I697" s="788" t="s">
        <v>3512</v>
      </c>
    </row>
    <row r="698" spans="1:9" ht="16.5" customHeight="1" x14ac:dyDescent="0.3">
      <c r="A698" s="987">
        <v>691</v>
      </c>
      <c r="B698" s="972" t="s">
        <v>3539</v>
      </c>
      <c r="C698" s="1001">
        <v>0</v>
      </c>
      <c r="D698" s="1018" t="s">
        <v>3414</v>
      </c>
      <c r="E698" s="973">
        <v>3500</v>
      </c>
      <c r="F698" s="1377">
        <f t="shared" si="10"/>
        <v>0</v>
      </c>
      <c r="G698" s="930"/>
      <c r="H698" s="796">
        <v>1</v>
      </c>
      <c r="I698" s="788" t="s">
        <v>3512</v>
      </c>
    </row>
    <row r="699" spans="1:9" ht="16.5" customHeight="1" x14ac:dyDescent="0.3">
      <c r="A699" s="986">
        <v>692</v>
      </c>
      <c r="B699" s="972" t="s">
        <v>3629</v>
      </c>
      <c r="C699" s="1001">
        <v>0</v>
      </c>
      <c r="D699" s="1018" t="s">
        <v>3414</v>
      </c>
      <c r="E699" s="973">
        <v>8500</v>
      </c>
      <c r="F699" s="1377">
        <f t="shared" si="10"/>
        <v>0</v>
      </c>
      <c r="G699" s="930"/>
      <c r="H699" s="796">
        <v>1</v>
      </c>
      <c r="I699" s="788" t="s">
        <v>3512</v>
      </c>
    </row>
    <row r="700" spans="1:9" ht="16.5" customHeight="1" x14ac:dyDescent="0.3">
      <c r="A700" s="987">
        <v>693</v>
      </c>
      <c r="B700" s="972" t="s">
        <v>3630</v>
      </c>
      <c r="C700" s="1001">
        <v>0</v>
      </c>
      <c r="D700" s="1018" t="s">
        <v>3387</v>
      </c>
      <c r="E700" s="973">
        <v>97500</v>
      </c>
      <c r="F700" s="1377">
        <f t="shared" si="10"/>
        <v>0</v>
      </c>
      <c r="G700" s="930"/>
      <c r="H700" s="796">
        <v>1</v>
      </c>
      <c r="I700" s="788" t="s">
        <v>3512</v>
      </c>
    </row>
    <row r="701" spans="1:9" ht="16.5" customHeight="1" x14ac:dyDescent="0.3">
      <c r="A701" s="987">
        <v>694</v>
      </c>
      <c r="B701" s="972" t="s">
        <v>3630</v>
      </c>
      <c r="C701" s="1001">
        <v>0</v>
      </c>
      <c r="D701" s="1018" t="s">
        <v>3387</v>
      </c>
      <c r="E701" s="973">
        <v>97500</v>
      </c>
      <c r="F701" s="1377">
        <f t="shared" si="10"/>
        <v>0</v>
      </c>
      <c r="G701" s="930"/>
      <c r="H701" s="796">
        <v>1</v>
      </c>
      <c r="I701" s="788" t="s">
        <v>3512</v>
      </c>
    </row>
    <row r="702" spans="1:9" ht="16.5" customHeight="1" x14ac:dyDescent="0.3">
      <c r="A702" s="987">
        <v>695</v>
      </c>
      <c r="B702" s="972" t="s">
        <v>3630</v>
      </c>
      <c r="C702" s="1001">
        <v>0</v>
      </c>
      <c r="D702" s="1018" t="s">
        <v>3387</v>
      </c>
      <c r="E702" s="973">
        <v>97500</v>
      </c>
      <c r="F702" s="1377">
        <f t="shared" si="10"/>
        <v>0</v>
      </c>
      <c r="G702" s="930"/>
      <c r="H702" s="796">
        <v>1</v>
      </c>
      <c r="I702" s="788" t="s">
        <v>3512</v>
      </c>
    </row>
    <row r="703" spans="1:9" ht="16.5" customHeight="1" x14ac:dyDescent="0.3">
      <c r="A703" s="986">
        <v>696</v>
      </c>
      <c r="B703" s="972" t="s">
        <v>3630</v>
      </c>
      <c r="C703" s="1001">
        <v>0</v>
      </c>
      <c r="D703" s="1018" t="s">
        <v>3387</v>
      </c>
      <c r="E703" s="973">
        <v>97500</v>
      </c>
      <c r="F703" s="1377">
        <f t="shared" si="10"/>
        <v>0</v>
      </c>
      <c r="G703" s="930"/>
      <c r="H703" s="796">
        <v>1</v>
      </c>
      <c r="I703" s="788" t="s">
        <v>3512</v>
      </c>
    </row>
    <row r="704" spans="1:9" ht="16.5" customHeight="1" x14ac:dyDescent="0.3">
      <c r="A704" s="987">
        <v>697</v>
      </c>
      <c r="B704" s="972" t="s">
        <v>3631</v>
      </c>
      <c r="C704" s="1001">
        <v>0</v>
      </c>
      <c r="D704" s="1018" t="s">
        <v>3414</v>
      </c>
      <c r="E704" s="973">
        <v>120000</v>
      </c>
      <c r="F704" s="1377">
        <f t="shared" si="10"/>
        <v>0</v>
      </c>
      <c r="G704" s="930"/>
      <c r="H704" s="796">
        <v>1</v>
      </c>
      <c r="I704" s="788" t="s">
        <v>3512</v>
      </c>
    </row>
    <row r="705" spans="1:9" ht="16.5" customHeight="1" x14ac:dyDescent="0.3">
      <c r="A705" s="987">
        <v>698</v>
      </c>
      <c r="B705" s="972" t="s">
        <v>3384</v>
      </c>
      <c r="C705" s="1001">
        <v>0</v>
      </c>
      <c r="D705" s="1018" t="s">
        <v>3395</v>
      </c>
      <c r="E705" s="973">
        <v>47000</v>
      </c>
      <c r="F705" s="1377">
        <f t="shared" si="10"/>
        <v>0</v>
      </c>
      <c r="G705" s="930"/>
      <c r="H705" s="796">
        <v>1</v>
      </c>
      <c r="I705" s="788" t="s">
        <v>3512</v>
      </c>
    </row>
    <row r="706" spans="1:9" ht="16.5" customHeight="1" x14ac:dyDescent="0.3">
      <c r="A706" s="987">
        <v>699</v>
      </c>
      <c r="B706" s="972" t="s">
        <v>3572</v>
      </c>
      <c r="C706" s="1001">
        <v>0</v>
      </c>
      <c r="D706" s="1018" t="s">
        <v>3414</v>
      </c>
      <c r="E706" s="973">
        <v>1000000</v>
      </c>
      <c r="F706" s="1377">
        <f t="shared" si="10"/>
        <v>0</v>
      </c>
      <c r="G706" s="930"/>
      <c r="H706" s="796">
        <v>1</v>
      </c>
      <c r="I706" s="788" t="s">
        <v>3512</v>
      </c>
    </row>
    <row r="707" spans="1:9" ht="16.5" customHeight="1" x14ac:dyDescent="0.3">
      <c r="A707" s="986">
        <v>700</v>
      </c>
      <c r="B707" s="972" t="s">
        <v>3262</v>
      </c>
      <c r="C707" s="1001">
        <v>0</v>
      </c>
      <c r="D707" s="1018" t="s">
        <v>3356</v>
      </c>
      <c r="E707" s="973">
        <v>19000</v>
      </c>
      <c r="F707" s="1377">
        <f t="shared" si="10"/>
        <v>0</v>
      </c>
      <c r="G707" s="930"/>
      <c r="H707" s="796">
        <v>1</v>
      </c>
      <c r="I707" s="788" t="s">
        <v>3512</v>
      </c>
    </row>
    <row r="708" spans="1:9" ht="16.5" customHeight="1" x14ac:dyDescent="0.3">
      <c r="A708" s="987">
        <v>701</v>
      </c>
      <c r="B708" s="972" t="s">
        <v>3531</v>
      </c>
      <c r="C708" s="1001">
        <v>0</v>
      </c>
      <c r="D708" s="1018" t="s">
        <v>3414</v>
      </c>
      <c r="E708" s="973">
        <v>6000</v>
      </c>
      <c r="F708" s="1377">
        <f t="shared" si="10"/>
        <v>0</v>
      </c>
      <c r="G708" s="930"/>
      <c r="H708" s="796">
        <v>1</v>
      </c>
      <c r="I708" s="788" t="s">
        <v>3512</v>
      </c>
    </row>
    <row r="709" spans="1:9" ht="16.5" customHeight="1" x14ac:dyDescent="0.3">
      <c r="A709" s="987">
        <v>702</v>
      </c>
      <c r="B709" s="972" t="s">
        <v>3632</v>
      </c>
      <c r="C709" s="1001">
        <v>0</v>
      </c>
      <c r="D709" s="1018" t="s">
        <v>3356</v>
      </c>
      <c r="E709" s="973">
        <v>45000</v>
      </c>
      <c r="F709" s="1377">
        <f t="shared" si="10"/>
        <v>0</v>
      </c>
      <c r="G709" s="930"/>
      <c r="H709" s="796">
        <v>1</v>
      </c>
      <c r="I709" s="788" t="s">
        <v>3512</v>
      </c>
    </row>
    <row r="710" spans="1:9" ht="16.5" customHeight="1" x14ac:dyDescent="0.3">
      <c r="A710" s="987">
        <v>703</v>
      </c>
      <c r="B710" s="972" t="s">
        <v>3563</v>
      </c>
      <c r="C710" s="1001">
        <v>0</v>
      </c>
      <c r="D710" s="1018" t="s">
        <v>3356</v>
      </c>
      <c r="E710" s="973">
        <v>20000</v>
      </c>
      <c r="F710" s="1377">
        <f t="shared" si="10"/>
        <v>0</v>
      </c>
      <c r="G710" s="930"/>
      <c r="H710" s="796">
        <v>1</v>
      </c>
      <c r="I710" s="788" t="s">
        <v>3512</v>
      </c>
    </row>
    <row r="711" spans="1:9" ht="16.5" customHeight="1" x14ac:dyDescent="0.3">
      <c r="A711" s="986">
        <v>704</v>
      </c>
      <c r="B711" s="972" t="s">
        <v>3533</v>
      </c>
      <c r="C711" s="1001">
        <v>0</v>
      </c>
      <c r="D711" s="1018" t="s">
        <v>3414</v>
      </c>
      <c r="E711" s="973">
        <v>50000</v>
      </c>
      <c r="F711" s="1377">
        <f t="shared" si="10"/>
        <v>0</v>
      </c>
      <c r="G711" s="930"/>
      <c r="H711" s="796">
        <v>1</v>
      </c>
      <c r="I711" s="788" t="s">
        <v>3512</v>
      </c>
    </row>
    <row r="712" spans="1:9" ht="16.5" customHeight="1" x14ac:dyDescent="0.3">
      <c r="A712" s="987">
        <v>705</v>
      </c>
      <c r="B712" s="972" t="s">
        <v>3534</v>
      </c>
      <c r="C712" s="1001">
        <v>0</v>
      </c>
      <c r="D712" s="1018" t="s">
        <v>3414</v>
      </c>
      <c r="E712" s="973">
        <v>4000</v>
      </c>
      <c r="F712" s="1377">
        <f t="shared" si="10"/>
        <v>0</v>
      </c>
      <c r="G712" s="930"/>
      <c r="H712" s="796">
        <v>1</v>
      </c>
      <c r="I712" s="788" t="s">
        <v>3512</v>
      </c>
    </row>
    <row r="713" spans="1:9" ht="16.5" customHeight="1" x14ac:dyDescent="0.3">
      <c r="A713" s="987">
        <v>706</v>
      </c>
      <c r="B713" s="972" t="s">
        <v>3539</v>
      </c>
      <c r="C713" s="1001">
        <v>0</v>
      </c>
      <c r="D713" s="1018" t="s">
        <v>3414</v>
      </c>
      <c r="E713" s="973">
        <v>4000</v>
      </c>
      <c r="F713" s="1377">
        <f t="shared" ref="F713:F776" si="11">C713*E713</f>
        <v>0</v>
      </c>
      <c r="G713" s="930"/>
      <c r="H713" s="796">
        <v>1</v>
      </c>
      <c r="I713" s="788" t="s">
        <v>3512</v>
      </c>
    </row>
    <row r="714" spans="1:9" ht="16.5" customHeight="1" x14ac:dyDescent="0.3">
      <c r="A714" s="987">
        <v>707</v>
      </c>
      <c r="B714" s="972" t="s">
        <v>3384</v>
      </c>
      <c r="C714" s="1001">
        <v>0</v>
      </c>
      <c r="D714" s="1018" t="s">
        <v>3395</v>
      </c>
      <c r="E714" s="973">
        <v>47000</v>
      </c>
      <c r="F714" s="1377">
        <f t="shared" si="11"/>
        <v>0</v>
      </c>
      <c r="G714" s="930"/>
      <c r="H714" s="796">
        <v>1</v>
      </c>
      <c r="I714" s="788" t="s">
        <v>3512</v>
      </c>
    </row>
    <row r="715" spans="1:9" ht="16.5" customHeight="1" x14ac:dyDescent="0.3">
      <c r="A715" s="986">
        <v>708</v>
      </c>
      <c r="B715" s="972" t="s">
        <v>3531</v>
      </c>
      <c r="C715" s="1001">
        <v>0</v>
      </c>
      <c r="D715" s="1018" t="s">
        <v>3414</v>
      </c>
      <c r="E715" s="973">
        <v>6000</v>
      </c>
      <c r="F715" s="1377">
        <f t="shared" si="11"/>
        <v>0</v>
      </c>
      <c r="G715" s="930"/>
      <c r="H715" s="796">
        <v>1</v>
      </c>
      <c r="I715" s="788" t="s">
        <v>3512</v>
      </c>
    </row>
    <row r="716" spans="1:9" ht="16.5" customHeight="1" x14ac:dyDescent="0.3">
      <c r="A716" s="987">
        <v>709</v>
      </c>
      <c r="B716" s="972" t="s">
        <v>3262</v>
      </c>
      <c r="C716" s="1001">
        <v>0</v>
      </c>
      <c r="D716" s="1018" t="s">
        <v>3414</v>
      </c>
      <c r="E716" s="973">
        <v>19000</v>
      </c>
      <c r="F716" s="1377">
        <f t="shared" si="11"/>
        <v>0</v>
      </c>
      <c r="G716" s="930"/>
      <c r="H716" s="796">
        <v>1</v>
      </c>
      <c r="I716" s="788" t="s">
        <v>3512</v>
      </c>
    </row>
    <row r="717" spans="1:9" ht="16.5" customHeight="1" x14ac:dyDescent="0.3">
      <c r="A717" s="987">
        <v>710</v>
      </c>
      <c r="B717" s="972" t="s">
        <v>3563</v>
      </c>
      <c r="C717" s="1001">
        <v>0</v>
      </c>
      <c r="D717" s="1018" t="s">
        <v>3356</v>
      </c>
      <c r="E717" s="973">
        <v>20000</v>
      </c>
      <c r="F717" s="1377">
        <f t="shared" si="11"/>
        <v>0</v>
      </c>
      <c r="G717" s="930"/>
      <c r="H717" s="796">
        <v>1</v>
      </c>
      <c r="I717" s="788" t="s">
        <v>3512</v>
      </c>
    </row>
    <row r="718" spans="1:9" ht="16.5" customHeight="1" x14ac:dyDescent="0.3">
      <c r="A718" s="987">
        <v>711</v>
      </c>
      <c r="B718" s="972" t="s">
        <v>3533</v>
      </c>
      <c r="C718" s="1001">
        <v>0</v>
      </c>
      <c r="D718" s="1018" t="s">
        <v>3414</v>
      </c>
      <c r="E718" s="973">
        <v>53000</v>
      </c>
      <c r="F718" s="1377">
        <f t="shared" si="11"/>
        <v>0</v>
      </c>
      <c r="G718" s="930"/>
      <c r="H718" s="796">
        <v>1</v>
      </c>
      <c r="I718" s="788" t="s">
        <v>3512</v>
      </c>
    </row>
    <row r="719" spans="1:9" ht="16.5" customHeight="1" x14ac:dyDescent="0.3">
      <c r="A719" s="986">
        <v>712</v>
      </c>
      <c r="B719" s="972" t="s">
        <v>3539</v>
      </c>
      <c r="C719" s="1001">
        <v>0</v>
      </c>
      <c r="D719" s="1018" t="s">
        <v>3414</v>
      </c>
      <c r="E719" s="973">
        <v>3000</v>
      </c>
      <c r="F719" s="1377">
        <f t="shared" si="11"/>
        <v>0</v>
      </c>
      <c r="G719" s="930"/>
      <c r="H719" s="796">
        <v>1</v>
      </c>
      <c r="I719" s="788" t="s">
        <v>3512</v>
      </c>
    </row>
    <row r="720" spans="1:9" ht="16.5" customHeight="1" x14ac:dyDescent="0.3">
      <c r="A720" s="987">
        <v>713</v>
      </c>
      <c r="B720" s="972" t="s">
        <v>3633</v>
      </c>
      <c r="C720" s="1001">
        <v>0</v>
      </c>
      <c r="D720" s="1018" t="s">
        <v>3356</v>
      </c>
      <c r="E720" s="973">
        <v>7000</v>
      </c>
      <c r="F720" s="1377">
        <f t="shared" si="11"/>
        <v>0</v>
      </c>
      <c r="G720" s="930"/>
      <c r="H720" s="796">
        <v>1</v>
      </c>
      <c r="I720" s="788" t="s">
        <v>3512</v>
      </c>
    </row>
    <row r="721" spans="1:9" ht="16.5" customHeight="1" x14ac:dyDescent="0.3">
      <c r="A721" s="987">
        <v>714</v>
      </c>
      <c r="B721" s="972" t="s">
        <v>3572</v>
      </c>
      <c r="C721" s="1001">
        <v>0</v>
      </c>
      <c r="D721" s="1018" t="s">
        <v>3414</v>
      </c>
      <c r="E721" s="973">
        <v>1250000</v>
      </c>
      <c r="F721" s="1377">
        <f t="shared" si="11"/>
        <v>0</v>
      </c>
      <c r="G721" s="930"/>
      <c r="H721" s="796">
        <v>1</v>
      </c>
      <c r="I721" s="788" t="s">
        <v>3512</v>
      </c>
    </row>
    <row r="722" spans="1:9" ht="16.5" customHeight="1" x14ac:dyDescent="0.3">
      <c r="A722" s="987">
        <v>715</v>
      </c>
      <c r="B722" s="972" t="s">
        <v>3632</v>
      </c>
      <c r="C722" s="1001">
        <v>0</v>
      </c>
      <c r="D722" s="1018" t="s">
        <v>3356</v>
      </c>
      <c r="E722" s="973">
        <v>40000</v>
      </c>
      <c r="F722" s="1377">
        <f t="shared" si="11"/>
        <v>0</v>
      </c>
      <c r="G722" s="930"/>
      <c r="H722" s="796">
        <v>1</v>
      </c>
      <c r="I722" s="788" t="s">
        <v>3512</v>
      </c>
    </row>
    <row r="723" spans="1:9" ht="16.5" customHeight="1" x14ac:dyDescent="0.3">
      <c r="A723" s="986">
        <v>716</v>
      </c>
      <c r="B723" s="972" t="s">
        <v>3634</v>
      </c>
      <c r="C723" s="1001">
        <v>0</v>
      </c>
      <c r="D723" s="1018" t="s">
        <v>3414</v>
      </c>
      <c r="E723" s="973">
        <v>1000000</v>
      </c>
      <c r="F723" s="1377">
        <f t="shared" si="11"/>
        <v>0</v>
      </c>
      <c r="G723" s="930"/>
      <c r="H723" s="796">
        <v>1</v>
      </c>
      <c r="I723" s="788" t="s">
        <v>3512</v>
      </c>
    </row>
    <row r="724" spans="1:9" ht="16.5" customHeight="1" x14ac:dyDescent="0.3">
      <c r="A724" s="987">
        <v>717</v>
      </c>
      <c r="B724" s="972" t="s">
        <v>3531</v>
      </c>
      <c r="C724" s="1001">
        <v>0</v>
      </c>
      <c r="D724" s="1018" t="s">
        <v>3414</v>
      </c>
      <c r="E724" s="973">
        <v>6000</v>
      </c>
      <c r="F724" s="1377">
        <f t="shared" si="11"/>
        <v>0</v>
      </c>
      <c r="G724" s="930"/>
      <c r="H724" s="796">
        <v>1</v>
      </c>
      <c r="I724" s="788" t="s">
        <v>3512</v>
      </c>
    </row>
    <row r="725" spans="1:9" ht="16.5" customHeight="1" x14ac:dyDescent="0.3">
      <c r="A725" s="987">
        <v>718</v>
      </c>
      <c r="B725" s="972" t="s">
        <v>3598</v>
      </c>
      <c r="C725" s="1001">
        <v>0</v>
      </c>
      <c r="D725" s="1018" t="s">
        <v>3414</v>
      </c>
      <c r="E725" s="973">
        <v>19000</v>
      </c>
      <c r="F725" s="1377">
        <f t="shared" si="11"/>
        <v>0</v>
      </c>
      <c r="G725" s="930"/>
      <c r="H725" s="796">
        <v>1</v>
      </c>
      <c r="I725" s="788" t="s">
        <v>3512</v>
      </c>
    </row>
    <row r="726" spans="1:9" ht="16.5" customHeight="1" x14ac:dyDescent="0.3">
      <c r="A726" s="987">
        <v>719</v>
      </c>
      <c r="B726" s="972" t="s">
        <v>3563</v>
      </c>
      <c r="C726" s="1001">
        <v>0</v>
      </c>
      <c r="D726" s="1018" t="s">
        <v>3356</v>
      </c>
      <c r="E726" s="973">
        <v>20000</v>
      </c>
      <c r="F726" s="1377">
        <f t="shared" si="11"/>
        <v>0</v>
      </c>
      <c r="G726" s="930"/>
      <c r="H726" s="796">
        <v>1</v>
      </c>
      <c r="I726" s="788" t="s">
        <v>3512</v>
      </c>
    </row>
    <row r="727" spans="1:9" ht="16.5" customHeight="1" x14ac:dyDescent="0.3">
      <c r="A727" s="986">
        <v>720</v>
      </c>
      <c r="B727" s="972" t="s">
        <v>3573</v>
      </c>
      <c r="C727" s="1001">
        <v>0</v>
      </c>
      <c r="D727" s="1018" t="s">
        <v>3414</v>
      </c>
      <c r="E727" s="973">
        <v>45000</v>
      </c>
      <c r="F727" s="1377">
        <f t="shared" si="11"/>
        <v>0</v>
      </c>
      <c r="G727" s="930"/>
      <c r="H727" s="796">
        <v>1</v>
      </c>
      <c r="I727" s="788" t="s">
        <v>3512</v>
      </c>
    </row>
    <row r="728" spans="1:9" ht="16.5" customHeight="1" x14ac:dyDescent="0.3">
      <c r="A728" s="987">
        <v>721</v>
      </c>
      <c r="B728" s="972" t="s">
        <v>3533</v>
      </c>
      <c r="C728" s="1001">
        <v>0</v>
      </c>
      <c r="D728" s="1018" t="s">
        <v>3414</v>
      </c>
      <c r="E728" s="973">
        <v>53000</v>
      </c>
      <c r="F728" s="1377">
        <f t="shared" si="11"/>
        <v>0</v>
      </c>
      <c r="G728" s="930"/>
      <c r="H728" s="796">
        <v>1</v>
      </c>
      <c r="I728" s="788" t="s">
        <v>3512</v>
      </c>
    </row>
    <row r="729" spans="1:9" ht="16.5" customHeight="1" x14ac:dyDescent="0.3">
      <c r="A729" s="987">
        <v>722</v>
      </c>
      <c r="B729" s="972" t="s">
        <v>3534</v>
      </c>
      <c r="C729" s="1001">
        <v>0</v>
      </c>
      <c r="D729" s="1018" t="s">
        <v>3414</v>
      </c>
      <c r="E729" s="973">
        <v>4000</v>
      </c>
      <c r="F729" s="1377">
        <f t="shared" si="11"/>
        <v>0</v>
      </c>
      <c r="G729" s="930"/>
      <c r="H729" s="796">
        <v>1</v>
      </c>
      <c r="I729" s="788" t="s">
        <v>3512</v>
      </c>
    </row>
    <row r="730" spans="1:9" ht="16.5" customHeight="1" x14ac:dyDescent="0.3">
      <c r="A730" s="987">
        <v>723</v>
      </c>
      <c r="B730" s="972" t="s">
        <v>3539</v>
      </c>
      <c r="C730" s="1001">
        <v>0</v>
      </c>
      <c r="D730" s="1018" t="s">
        <v>3414</v>
      </c>
      <c r="E730" s="973">
        <v>4000</v>
      </c>
      <c r="F730" s="1377">
        <f t="shared" si="11"/>
        <v>0</v>
      </c>
      <c r="G730" s="930"/>
      <c r="H730" s="796">
        <v>1</v>
      </c>
      <c r="I730" s="788" t="s">
        <v>3512</v>
      </c>
    </row>
    <row r="731" spans="1:9" ht="16.5" customHeight="1" x14ac:dyDescent="0.3">
      <c r="A731" s="986">
        <v>724</v>
      </c>
      <c r="B731" s="972" t="s">
        <v>3535</v>
      </c>
      <c r="C731" s="1001">
        <v>0</v>
      </c>
      <c r="D731" s="1018" t="s">
        <v>3356</v>
      </c>
      <c r="E731" s="973">
        <v>10250</v>
      </c>
      <c r="F731" s="1377">
        <f t="shared" si="11"/>
        <v>0</v>
      </c>
      <c r="G731" s="930"/>
      <c r="H731" s="796">
        <v>1</v>
      </c>
      <c r="I731" s="788" t="s">
        <v>3512</v>
      </c>
    </row>
    <row r="732" spans="1:9" ht="16.5" customHeight="1" x14ac:dyDescent="0.3">
      <c r="A732" s="987">
        <v>725</v>
      </c>
      <c r="B732" s="972" t="s">
        <v>3554</v>
      </c>
      <c r="C732" s="1001">
        <v>0</v>
      </c>
      <c r="D732" s="1018" t="s">
        <v>3387</v>
      </c>
      <c r="E732" s="973">
        <v>18500</v>
      </c>
      <c r="F732" s="1377">
        <f t="shared" si="11"/>
        <v>0</v>
      </c>
      <c r="G732" s="930"/>
      <c r="H732" s="796">
        <v>1</v>
      </c>
      <c r="I732" s="788" t="s">
        <v>3512</v>
      </c>
    </row>
    <row r="733" spans="1:9" ht="16.5" customHeight="1" x14ac:dyDescent="0.3">
      <c r="A733" s="987">
        <v>726</v>
      </c>
      <c r="B733" s="972" t="s">
        <v>3551</v>
      </c>
      <c r="C733" s="1001">
        <v>0</v>
      </c>
      <c r="D733" s="1018" t="s">
        <v>3395</v>
      </c>
      <c r="E733" s="973">
        <v>46200</v>
      </c>
      <c r="F733" s="1377">
        <f t="shared" si="11"/>
        <v>0</v>
      </c>
      <c r="G733" s="930"/>
      <c r="H733" s="796">
        <v>1</v>
      </c>
      <c r="I733" s="788" t="s">
        <v>3512</v>
      </c>
    </row>
    <row r="734" spans="1:9" ht="16.5" customHeight="1" x14ac:dyDescent="0.3">
      <c r="A734" s="987">
        <v>727</v>
      </c>
      <c r="B734" s="972" t="s">
        <v>3552</v>
      </c>
      <c r="C734" s="1001">
        <v>0</v>
      </c>
      <c r="D734" s="1018" t="s">
        <v>3395</v>
      </c>
      <c r="E734" s="973">
        <v>52400</v>
      </c>
      <c r="F734" s="1377">
        <f t="shared" si="11"/>
        <v>0</v>
      </c>
      <c r="G734" s="930"/>
      <c r="H734" s="796">
        <v>1</v>
      </c>
      <c r="I734" s="788" t="s">
        <v>3512</v>
      </c>
    </row>
    <row r="735" spans="1:9" ht="16.5" customHeight="1" x14ac:dyDescent="0.3">
      <c r="A735" s="986">
        <v>728</v>
      </c>
      <c r="B735" s="972" t="s">
        <v>3413</v>
      </c>
      <c r="C735" s="1001">
        <v>0</v>
      </c>
      <c r="D735" s="1018" t="s">
        <v>3414</v>
      </c>
      <c r="E735" s="973">
        <v>3000</v>
      </c>
      <c r="F735" s="1377">
        <f t="shared" si="11"/>
        <v>0</v>
      </c>
      <c r="G735" s="930"/>
      <c r="H735" s="796">
        <v>1</v>
      </c>
      <c r="I735" s="788" t="s">
        <v>3512</v>
      </c>
    </row>
    <row r="736" spans="1:9" ht="16.5" customHeight="1" x14ac:dyDescent="0.3">
      <c r="A736" s="987">
        <v>729</v>
      </c>
      <c r="B736" s="972" t="s">
        <v>3539</v>
      </c>
      <c r="C736" s="1001">
        <v>0</v>
      </c>
      <c r="D736" s="1018" t="s">
        <v>3414</v>
      </c>
      <c r="E736" s="973">
        <v>3000</v>
      </c>
      <c r="F736" s="1377">
        <f t="shared" si="11"/>
        <v>0</v>
      </c>
      <c r="G736" s="930"/>
      <c r="H736" s="796">
        <v>1</v>
      </c>
      <c r="I736" s="788" t="s">
        <v>3512</v>
      </c>
    </row>
    <row r="737" spans="1:9" ht="16.5" customHeight="1" x14ac:dyDescent="0.3">
      <c r="A737" s="987">
        <v>730</v>
      </c>
      <c r="B737" s="972" t="s">
        <v>3411</v>
      </c>
      <c r="C737" s="1001">
        <v>0</v>
      </c>
      <c r="D737" s="1018" t="s">
        <v>3414</v>
      </c>
      <c r="E737" s="973">
        <v>23000</v>
      </c>
      <c r="F737" s="1377">
        <f t="shared" si="11"/>
        <v>0</v>
      </c>
      <c r="G737" s="930"/>
      <c r="H737" s="796">
        <v>1</v>
      </c>
      <c r="I737" s="788" t="s">
        <v>3512</v>
      </c>
    </row>
    <row r="738" spans="1:9" ht="16.5" customHeight="1" x14ac:dyDescent="0.3">
      <c r="A738" s="987">
        <v>731</v>
      </c>
      <c r="B738" s="972" t="s">
        <v>3635</v>
      </c>
      <c r="C738" s="1001">
        <v>0</v>
      </c>
      <c r="D738" s="1018" t="s">
        <v>3414</v>
      </c>
      <c r="E738" s="973">
        <v>8600</v>
      </c>
      <c r="F738" s="1377">
        <f t="shared" si="11"/>
        <v>0</v>
      </c>
      <c r="G738" s="930"/>
      <c r="H738" s="796">
        <v>1</v>
      </c>
      <c r="I738" s="788" t="s">
        <v>3512</v>
      </c>
    </row>
    <row r="739" spans="1:9" ht="16.5" customHeight="1" x14ac:dyDescent="0.3">
      <c r="A739" s="986">
        <v>732</v>
      </c>
      <c r="B739" s="972" t="s">
        <v>3369</v>
      </c>
      <c r="C739" s="1001">
        <v>0</v>
      </c>
      <c r="D739" s="1018" t="s">
        <v>3414</v>
      </c>
      <c r="E739" s="973">
        <v>12500</v>
      </c>
      <c r="F739" s="1377">
        <f t="shared" si="11"/>
        <v>0</v>
      </c>
      <c r="G739" s="930"/>
      <c r="H739" s="796">
        <v>1</v>
      </c>
      <c r="I739" s="788" t="s">
        <v>3512</v>
      </c>
    </row>
    <row r="740" spans="1:9" ht="16.5" customHeight="1" x14ac:dyDescent="0.3">
      <c r="A740" s="987">
        <v>733</v>
      </c>
      <c r="B740" s="972" t="s">
        <v>3551</v>
      </c>
      <c r="C740" s="1001">
        <v>0</v>
      </c>
      <c r="D740" s="1018" t="s">
        <v>3395</v>
      </c>
      <c r="E740" s="973">
        <v>47000</v>
      </c>
      <c r="F740" s="1377">
        <f t="shared" si="11"/>
        <v>0</v>
      </c>
      <c r="G740" s="930"/>
      <c r="H740" s="796">
        <v>1</v>
      </c>
      <c r="I740" s="788" t="s">
        <v>3512</v>
      </c>
    </row>
    <row r="741" spans="1:9" ht="16.5" customHeight="1" x14ac:dyDescent="0.3">
      <c r="A741" s="987">
        <v>734</v>
      </c>
      <c r="B741" s="972" t="s">
        <v>3572</v>
      </c>
      <c r="C741" s="1001">
        <v>0</v>
      </c>
      <c r="D741" s="1018" t="s">
        <v>3414</v>
      </c>
      <c r="E741" s="973">
        <v>1000000</v>
      </c>
      <c r="F741" s="1377">
        <f t="shared" si="11"/>
        <v>0</v>
      </c>
      <c r="G741" s="930"/>
      <c r="H741" s="796">
        <v>1</v>
      </c>
      <c r="I741" s="788" t="s">
        <v>3512</v>
      </c>
    </row>
    <row r="742" spans="1:9" ht="16.5" customHeight="1" x14ac:dyDescent="0.3">
      <c r="A742" s="987">
        <v>735</v>
      </c>
      <c r="B742" s="972" t="s">
        <v>3531</v>
      </c>
      <c r="C742" s="1001">
        <v>0</v>
      </c>
      <c r="D742" s="1018" t="s">
        <v>3414</v>
      </c>
      <c r="E742" s="973">
        <v>6000</v>
      </c>
      <c r="F742" s="1377">
        <f t="shared" si="11"/>
        <v>0</v>
      </c>
      <c r="G742" s="930"/>
      <c r="H742" s="796">
        <v>1</v>
      </c>
      <c r="I742" s="788" t="s">
        <v>3512</v>
      </c>
    </row>
    <row r="743" spans="1:9" ht="16.5" customHeight="1" x14ac:dyDescent="0.3">
      <c r="A743" s="986">
        <v>736</v>
      </c>
      <c r="B743" s="972" t="s">
        <v>3262</v>
      </c>
      <c r="C743" s="1001">
        <v>0</v>
      </c>
      <c r="D743" s="1018" t="s">
        <v>3414</v>
      </c>
      <c r="E743" s="973">
        <v>19000</v>
      </c>
      <c r="F743" s="1377">
        <f t="shared" si="11"/>
        <v>0</v>
      </c>
      <c r="G743" s="930"/>
      <c r="H743" s="796">
        <v>1</v>
      </c>
      <c r="I743" s="788" t="s">
        <v>3512</v>
      </c>
    </row>
    <row r="744" spans="1:9" ht="16.5" customHeight="1" x14ac:dyDescent="0.3">
      <c r="A744" s="987">
        <v>737</v>
      </c>
      <c r="B744" s="972" t="s">
        <v>3563</v>
      </c>
      <c r="C744" s="1001">
        <v>0</v>
      </c>
      <c r="D744" s="1018" t="s">
        <v>3356</v>
      </c>
      <c r="E744" s="973">
        <v>20000</v>
      </c>
      <c r="F744" s="1377">
        <f t="shared" si="11"/>
        <v>0</v>
      </c>
      <c r="G744" s="930"/>
      <c r="H744" s="796">
        <v>1</v>
      </c>
      <c r="I744" s="788" t="s">
        <v>3512</v>
      </c>
    </row>
    <row r="745" spans="1:9" ht="16.5" customHeight="1" x14ac:dyDescent="0.3">
      <c r="A745" s="987">
        <v>738</v>
      </c>
      <c r="B745" s="972" t="s">
        <v>3573</v>
      </c>
      <c r="C745" s="1001">
        <v>0</v>
      </c>
      <c r="D745" s="1018" t="s">
        <v>3356</v>
      </c>
      <c r="E745" s="973">
        <v>45000</v>
      </c>
      <c r="F745" s="1377">
        <f t="shared" si="11"/>
        <v>0</v>
      </c>
      <c r="G745" s="930"/>
      <c r="H745" s="796">
        <v>1</v>
      </c>
      <c r="I745" s="788" t="s">
        <v>3512</v>
      </c>
    </row>
    <row r="746" spans="1:9" ht="16.5" customHeight="1" x14ac:dyDescent="0.3">
      <c r="A746" s="987">
        <v>739</v>
      </c>
      <c r="B746" s="972" t="s">
        <v>3411</v>
      </c>
      <c r="C746" s="1001">
        <v>0</v>
      </c>
      <c r="D746" s="1018" t="s">
        <v>3414</v>
      </c>
      <c r="E746" s="973">
        <v>53000</v>
      </c>
      <c r="F746" s="1377">
        <f t="shared" si="11"/>
        <v>0</v>
      </c>
      <c r="G746" s="930"/>
      <c r="H746" s="796">
        <v>1</v>
      </c>
      <c r="I746" s="788" t="s">
        <v>3512</v>
      </c>
    </row>
    <row r="747" spans="1:9" ht="16.5" customHeight="1" x14ac:dyDescent="0.3">
      <c r="A747" s="986">
        <v>740</v>
      </c>
      <c r="B747" s="972" t="s">
        <v>3539</v>
      </c>
      <c r="C747" s="1001">
        <v>0</v>
      </c>
      <c r="D747" s="1018" t="s">
        <v>3414</v>
      </c>
      <c r="E747" s="973">
        <v>3000</v>
      </c>
      <c r="F747" s="1377">
        <f t="shared" si="11"/>
        <v>0</v>
      </c>
      <c r="G747" s="930"/>
      <c r="H747" s="796">
        <v>1</v>
      </c>
      <c r="I747" s="788" t="s">
        <v>3512</v>
      </c>
    </row>
    <row r="748" spans="1:9" ht="16.5" customHeight="1" x14ac:dyDescent="0.3">
      <c r="A748" s="987">
        <v>741</v>
      </c>
      <c r="B748" s="972" t="s">
        <v>3534</v>
      </c>
      <c r="C748" s="1001">
        <v>0</v>
      </c>
      <c r="D748" s="1018" t="s">
        <v>3414</v>
      </c>
      <c r="E748" s="973">
        <v>4000</v>
      </c>
      <c r="F748" s="1377">
        <f t="shared" si="11"/>
        <v>0</v>
      </c>
      <c r="G748" s="930"/>
      <c r="H748" s="796">
        <v>1</v>
      </c>
      <c r="I748" s="788" t="s">
        <v>3512</v>
      </c>
    </row>
    <row r="749" spans="1:9" ht="16.5" customHeight="1" x14ac:dyDescent="0.3">
      <c r="A749" s="987">
        <v>742</v>
      </c>
      <c r="B749" s="972" t="s">
        <v>3636</v>
      </c>
      <c r="C749" s="1001">
        <v>0</v>
      </c>
      <c r="D749" s="1018" t="s">
        <v>3356</v>
      </c>
      <c r="E749" s="973">
        <v>7000</v>
      </c>
      <c r="F749" s="1377">
        <f t="shared" si="11"/>
        <v>0</v>
      </c>
      <c r="G749" s="930"/>
      <c r="H749" s="796">
        <v>1</v>
      </c>
      <c r="I749" s="788" t="s">
        <v>3512</v>
      </c>
    </row>
    <row r="750" spans="1:9" ht="16.5" customHeight="1" x14ac:dyDescent="0.3">
      <c r="A750" s="987">
        <v>743</v>
      </c>
      <c r="B750" s="972" t="s">
        <v>3637</v>
      </c>
      <c r="C750" s="1001">
        <v>0</v>
      </c>
      <c r="D750" s="1018" t="s">
        <v>3414</v>
      </c>
      <c r="E750" s="973">
        <v>75000</v>
      </c>
      <c r="F750" s="1377">
        <f t="shared" si="11"/>
        <v>0</v>
      </c>
      <c r="G750" s="930"/>
      <c r="H750" s="796">
        <v>1</v>
      </c>
      <c r="I750" s="788" t="s">
        <v>3512</v>
      </c>
    </row>
    <row r="751" spans="1:9" ht="16.5" customHeight="1" x14ac:dyDescent="0.3">
      <c r="A751" s="986">
        <v>744</v>
      </c>
      <c r="B751" s="972" t="s">
        <v>3371</v>
      </c>
      <c r="C751" s="1001">
        <v>0</v>
      </c>
      <c r="D751" s="1018" t="s">
        <v>3414</v>
      </c>
      <c r="E751" s="973">
        <v>16000</v>
      </c>
      <c r="F751" s="1377">
        <f t="shared" si="11"/>
        <v>0</v>
      </c>
      <c r="G751" s="930"/>
      <c r="H751" s="796">
        <v>1</v>
      </c>
      <c r="I751" s="788" t="s">
        <v>3512</v>
      </c>
    </row>
    <row r="752" spans="1:9" ht="16.5" customHeight="1" x14ac:dyDescent="0.3">
      <c r="A752" s="987">
        <v>745</v>
      </c>
      <c r="B752" s="972" t="s">
        <v>3476</v>
      </c>
      <c r="C752" s="1001">
        <v>0</v>
      </c>
      <c r="D752" s="1018" t="s">
        <v>3361</v>
      </c>
      <c r="E752" s="973">
        <v>19000</v>
      </c>
      <c r="F752" s="1377">
        <f t="shared" si="11"/>
        <v>0</v>
      </c>
      <c r="G752" s="930"/>
      <c r="H752" s="796">
        <v>1</v>
      </c>
      <c r="I752" s="788" t="s">
        <v>3512</v>
      </c>
    </row>
    <row r="753" spans="1:9" ht="16.5" customHeight="1" x14ac:dyDescent="0.3">
      <c r="A753" s="987">
        <v>746</v>
      </c>
      <c r="B753" s="972" t="s">
        <v>3561</v>
      </c>
      <c r="C753" s="1001">
        <v>0</v>
      </c>
      <c r="D753" s="1018" t="s">
        <v>3395</v>
      </c>
      <c r="E753" s="973">
        <v>44650</v>
      </c>
      <c r="F753" s="1377">
        <f t="shared" si="11"/>
        <v>0</v>
      </c>
      <c r="G753" s="930"/>
      <c r="H753" s="796">
        <v>1</v>
      </c>
      <c r="I753" s="788" t="s">
        <v>3512</v>
      </c>
    </row>
    <row r="754" spans="1:9" ht="16.5" customHeight="1" x14ac:dyDescent="0.3">
      <c r="A754" s="987">
        <v>747</v>
      </c>
      <c r="B754" s="972" t="s">
        <v>3562</v>
      </c>
      <c r="C754" s="1001">
        <v>0</v>
      </c>
      <c r="D754" s="1018" t="s">
        <v>3395</v>
      </c>
      <c r="E754" s="973">
        <v>49400</v>
      </c>
      <c r="F754" s="1377">
        <f t="shared" si="11"/>
        <v>0</v>
      </c>
      <c r="G754" s="930"/>
      <c r="H754" s="796">
        <v>1</v>
      </c>
      <c r="I754" s="788" t="s">
        <v>3512</v>
      </c>
    </row>
    <row r="755" spans="1:9" ht="16.5" customHeight="1" x14ac:dyDescent="0.3">
      <c r="A755" s="986">
        <v>748</v>
      </c>
      <c r="B755" s="972" t="s">
        <v>3551</v>
      </c>
      <c r="C755" s="1001">
        <v>0</v>
      </c>
      <c r="D755" s="1018" t="s">
        <v>3395</v>
      </c>
      <c r="E755" s="973">
        <v>46200</v>
      </c>
      <c r="F755" s="1377">
        <f t="shared" si="11"/>
        <v>0</v>
      </c>
      <c r="G755" s="930"/>
      <c r="H755" s="796">
        <v>1</v>
      </c>
      <c r="I755" s="788" t="s">
        <v>3512</v>
      </c>
    </row>
    <row r="756" spans="1:9" ht="16.5" customHeight="1" x14ac:dyDescent="0.3">
      <c r="A756" s="987">
        <v>749</v>
      </c>
      <c r="B756" s="972" t="s">
        <v>3552</v>
      </c>
      <c r="C756" s="1001">
        <v>0</v>
      </c>
      <c r="D756" s="1018" t="s">
        <v>3395</v>
      </c>
      <c r="E756" s="973">
        <v>52400</v>
      </c>
      <c r="F756" s="1377">
        <f t="shared" si="11"/>
        <v>0</v>
      </c>
      <c r="G756" s="930"/>
      <c r="H756" s="796">
        <v>1</v>
      </c>
      <c r="I756" s="788" t="s">
        <v>3512</v>
      </c>
    </row>
    <row r="757" spans="1:9" ht="16.5" customHeight="1" x14ac:dyDescent="0.3">
      <c r="A757" s="987">
        <v>750</v>
      </c>
      <c r="B757" s="972" t="s">
        <v>3573</v>
      </c>
      <c r="C757" s="1001">
        <v>0</v>
      </c>
      <c r="D757" s="1018" t="s">
        <v>3356</v>
      </c>
      <c r="E757" s="973">
        <v>30000</v>
      </c>
      <c r="F757" s="1377">
        <f t="shared" si="11"/>
        <v>0</v>
      </c>
      <c r="G757" s="930"/>
      <c r="H757" s="796">
        <v>1</v>
      </c>
      <c r="I757" s="788" t="s">
        <v>3512</v>
      </c>
    </row>
    <row r="758" spans="1:9" ht="16.5" customHeight="1" x14ac:dyDescent="0.3">
      <c r="A758" s="987">
        <v>751</v>
      </c>
      <c r="B758" s="972" t="s">
        <v>3413</v>
      </c>
      <c r="C758" s="1001">
        <v>0</v>
      </c>
      <c r="D758" s="1018" t="s">
        <v>3414</v>
      </c>
      <c r="E758" s="973">
        <v>3500</v>
      </c>
      <c r="F758" s="1377">
        <f t="shared" si="11"/>
        <v>0</v>
      </c>
      <c r="G758" s="930"/>
      <c r="H758" s="796">
        <v>1</v>
      </c>
      <c r="I758" s="788" t="s">
        <v>3512</v>
      </c>
    </row>
    <row r="759" spans="1:9" x14ac:dyDescent="0.3">
      <c r="A759" s="986">
        <v>752</v>
      </c>
      <c r="B759" s="972" t="s">
        <v>3539</v>
      </c>
      <c r="C759" s="1001">
        <v>0</v>
      </c>
      <c r="D759" s="1018" t="s">
        <v>3414</v>
      </c>
      <c r="E759" s="973">
        <v>3500</v>
      </c>
      <c r="F759" s="1377">
        <f t="shared" si="11"/>
        <v>0</v>
      </c>
      <c r="G759" s="930"/>
      <c r="H759" s="796">
        <v>1</v>
      </c>
      <c r="I759" s="788" t="s">
        <v>3512</v>
      </c>
    </row>
    <row r="760" spans="1:9" s="1156" customFormat="1" x14ac:dyDescent="0.3">
      <c r="A760" s="1148">
        <v>753</v>
      </c>
      <c r="B760" s="972" t="s">
        <v>3369</v>
      </c>
      <c r="C760" s="1001">
        <v>0</v>
      </c>
      <c r="D760" s="1018" t="s">
        <v>3414</v>
      </c>
      <c r="E760" s="973">
        <v>11250</v>
      </c>
      <c r="F760" s="1377">
        <f t="shared" si="11"/>
        <v>0</v>
      </c>
      <c r="G760" s="930"/>
      <c r="H760" s="796">
        <v>1</v>
      </c>
      <c r="I760" s="788" t="s">
        <v>3512</v>
      </c>
    </row>
    <row r="761" spans="1:9" x14ac:dyDescent="0.3">
      <c r="A761" s="987">
        <v>754</v>
      </c>
      <c r="B761" s="972" t="s">
        <v>3638</v>
      </c>
      <c r="C761" s="1001">
        <v>0</v>
      </c>
      <c r="D761" s="1018" t="s">
        <v>3414</v>
      </c>
      <c r="E761" s="973">
        <v>1150000</v>
      </c>
      <c r="F761" s="1377">
        <f t="shared" si="11"/>
        <v>0</v>
      </c>
      <c r="G761" s="930"/>
      <c r="H761" s="796">
        <v>1</v>
      </c>
      <c r="I761" s="788" t="s">
        <v>3512</v>
      </c>
    </row>
    <row r="762" spans="1:9" ht="16.5" customHeight="1" x14ac:dyDescent="0.3">
      <c r="A762" s="987">
        <v>755</v>
      </c>
      <c r="B762" s="972" t="s">
        <v>3639</v>
      </c>
      <c r="C762" s="1001">
        <v>0</v>
      </c>
      <c r="D762" s="1018" t="s">
        <v>3414</v>
      </c>
      <c r="E762" s="973">
        <v>70000</v>
      </c>
      <c r="F762" s="1377">
        <f t="shared" si="11"/>
        <v>0</v>
      </c>
      <c r="G762" s="930"/>
      <c r="H762" s="796">
        <v>1</v>
      </c>
      <c r="I762" s="788" t="s">
        <v>3512</v>
      </c>
    </row>
    <row r="763" spans="1:9" ht="16.5" customHeight="1" x14ac:dyDescent="0.3">
      <c r="A763" s="986">
        <v>756</v>
      </c>
      <c r="B763" s="972" t="s">
        <v>3640</v>
      </c>
      <c r="C763" s="1001">
        <v>0</v>
      </c>
      <c r="D763" s="1018" t="s">
        <v>3414</v>
      </c>
      <c r="E763" s="973">
        <v>375000</v>
      </c>
      <c r="F763" s="1377">
        <f t="shared" si="11"/>
        <v>0</v>
      </c>
      <c r="G763" s="930"/>
      <c r="H763" s="796">
        <v>1</v>
      </c>
      <c r="I763" s="788" t="s">
        <v>3512</v>
      </c>
    </row>
    <row r="764" spans="1:9" ht="16.5" customHeight="1" x14ac:dyDescent="0.3">
      <c r="A764" s="987">
        <v>757</v>
      </c>
      <c r="B764" s="972" t="s">
        <v>3624</v>
      </c>
      <c r="C764" s="1001">
        <v>0</v>
      </c>
      <c r="D764" s="1018" t="s">
        <v>3414</v>
      </c>
      <c r="E764" s="973">
        <v>70000</v>
      </c>
      <c r="F764" s="1377">
        <f t="shared" si="11"/>
        <v>0</v>
      </c>
      <c r="G764" s="930"/>
      <c r="H764" s="796">
        <v>1</v>
      </c>
      <c r="I764" s="788" t="s">
        <v>3512</v>
      </c>
    </row>
    <row r="765" spans="1:9" ht="16.5" customHeight="1" x14ac:dyDescent="0.3">
      <c r="A765" s="987">
        <v>758</v>
      </c>
      <c r="B765" s="937" t="s">
        <v>3641</v>
      </c>
      <c r="C765" s="997">
        <v>0</v>
      </c>
      <c r="D765" s="800" t="s">
        <v>3257</v>
      </c>
      <c r="E765" s="960">
        <v>20000</v>
      </c>
      <c r="F765" s="1373">
        <f t="shared" si="11"/>
        <v>0</v>
      </c>
      <c r="G765" s="930"/>
      <c r="H765" s="796">
        <v>1</v>
      </c>
      <c r="I765" s="788" t="s">
        <v>3240</v>
      </c>
    </row>
    <row r="766" spans="1:9" ht="16.5" customHeight="1" x14ac:dyDescent="0.3">
      <c r="A766" s="986">
        <v>759</v>
      </c>
      <c r="B766" s="1149" t="s">
        <v>3642</v>
      </c>
      <c r="C766" s="1150">
        <v>6</v>
      </c>
      <c r="D766" s="1151" t="s">
        <v>3259</v>
      </c>
      <c r="E766" s="1152">
        <v>50000</v>
      </c>
      <c r="F766" s="1358">
        <f t="shared" si="11"/>
        <v>300000</v>
      </c>
      <c r="G766" s="1153"/>
      <c r="H766" s="1154">
        <v>1</v>
      </c>
      <c r="I766" s="1155" t="s">
        <v>3240</v>
      </c>
    </row>
    <row r="767" spans="1:9" ht="16.5" customHeight="1" x14ac:dyDescent="0.3">
      <c r="A767" s="987">
        <v>760</v>
      </c>
      <c r="B767" s="937" t="s">
        <v>3643</v>
      </c>
      <c r="C767" s="997">
        <v>0</v>
      </c>
      <c r="D767" s="800" t="s">
        <v>3259</v>
      </c>
      <c r="E767" s="960">
        <v>52400</v>
      </c>
      <c r="F767" s="1373">
        <f t="shared" si="11"/>
        <v>0</v>
      </c>
      <c r="G767" s="930"/>
      <c r="H767" s="796">
        <v>1</v>
      </c>
      <c r="I767" s="788" t="s">
        <v>3240</v>
      </c>
    </row>
    <row r="768" spans="1:9" s="1198" customFormat="1" x14ac:dyDescent="0.3">
      <c r="A768" s="1190">
        <v>761</v>
      </c>
      <c r="B768" s="1199" t="s">
        <v>4291</v>
      </c>
      <c r="C768" s="1192">
        <v>5</v>
      </c>
      <c r="D768" s="1193" t="s">
        <v>3257</v>
      </c>
      <c r="E768" s="1194">
        <v>28000</v>
      </c>
      <c r="F768" s="1378">
        <f t="shared" si="11"/>
        <v>140000</v>
      </c>
      <c r="G768" s="1195"/>
      <c r="H768" s="1196">
        <v>1</v>
      </c>
      <c r="I768" s="1197" t="s">
        <v>4292</v>
      </c>
    </row>
    <row r="769" spans="1:9" s="1198" customFormat="1" x14ac:dyDescent="0.3">
      <c r="A769" s="1190">
        <v>762</v>
      </c>
      <c r="B769" s="1213" t="s">
        <v>3411</v>
      </c>
      <c r="C769" s="1192">
        <v>7</v>
      </c>
      <c r="D769" s="1193" t="s">
        <v>3257</v>
      </c>
      <c r="E769" s="1194">
        <v>35000</v>
      </c>
      <c r="F769" s="1378">
        <f t="shared" si="11"/>
        <v>245000</v>
      </c>
      <c r="G769" s="1195"/>
      <c r="H769" s="1196">
        <v>1</v>
      </c>
      <c r="I769" s="1197" t="s">
        <v>4292</v>
      </c>
    </row>
    <row r="770" spans="1:9" s="1198" customFormat="1" x14ac:dyDescent="0.3">
      <c r="A770" s="1190">
        <v>763</v>
      </c>
      <c r="B770" s="1213" t="s">
        <v>3289</v>
      </c>
      <c r="C770" s="1192">
        <v>3</v>
      </c>
      <c r="D770" s="1193" t="s">
        <v>3257</v>
      </c>
      <c r="E770" s="1194">
        <v>15000</v>
      </c>
      <c r="F770" s="1378">
        <f t="shared" si="11"/>
        <v>45000</v>
      </c>
      <c r="G770" s="1195"/>
      <c r="H770" s="1196">
        <v>1</v>
      </c>
      <c r="I770" s="1197" t="s">
        <v>4292</v>
      </c>
    </row>
    <row r="771" spans="1:9" s="1198" customFormat="1" x14ac:dyDescent="0.3">
      <c r="A771" s="1190">
        <v>764</v>
      </c>
      <c r="B771" s="1213" t="s">
        <v>3332</v>
      </c>
      <c r="C771" s="1192">
        <v>4</v>
      </c>
      <c r="D771" s="1193" t="s">
        <v>3407</v>
      </c>
      <c r="E771" s="1194">
        <v>3000</v>
      </c>
      <c r="F771" s="1378">
        <f t="shared" si="11"/>
        <v>12000</v>
      </c>
      <c r="G771" s="1195"/>
      <c r="H771" s="1196">
        <v>1</v>
      </c>
      <c r="I771" s="1197" t="s">
        <v>4292</v>
      </c>
    </row>
    <row r="772" spans="1:9" s="1198" customFormat="1" x14ac:dyDescent="0.3">
      <c r="A772" s="1190">
        <v>765</v>
      </c>
      <c r="B772" s="1213" t="s">
        <v>3538</v>
      </c>
      <c r="C772" s="1192">
        <v>3</v>
      </c>
      <c r="D772" s="1193" t="s">
        <v>3409</v>
      </c>
      <c r="E772" s="1194">
        <v>21000</v>
      </c>
      <c r="F772" s="1378">
        <f t="shared" si="11"/>
        <v>63000</v>
      </c>
      <c r="G772" s="1195"/>
      <c r="H772" s="1196">
        <v>1</v>
      </c>
      <c r="I772" s="1197" t="s">
        <v>4292</v>
      </c>
    </row>
    <row r="773" spans="1:9" ht="16.5" customHeight="1" x14ac:dyDescent="0.3">
      <c r="A773" s="987">
        <v>766</v>
      </c>
      <c r="B773" s="976" t="s">
        <v>3644</v>
      </c>
      <c r="C773" s="1003">
        <v>0</v>
      </c>
      <c r="D773" s="1020" t="s">
        <v>3645</v>
      </c>
      <c r="E773" s="977">
        <v>10250</v>
      </c>
      <c r="F773" s="1379">
        <f t="shared" si="11"/>
        <v>0</v>
      </c>
      <c r="G773" s="930"/>
      <c r="H773" s="796">
        <v>1</v>
      </c>
      <c r="I773" s="788" t="s">
        <v>3646</v>
      </c>
    </row>
    <row r="774" spans="1:9" ht="16.5" customHeight="1" x14ac:dyDescent="0.3">
      <c r="A774" s="987">
        <v>767</v>
      </c>
      <c r="B774" s="976" t="s">
        <v>3431</v>
      </c>
      <c r="C774" s="1003">
        <v>0</v>
      </c>
      <c r="D774" s="1020" t="s">
        <v>3247</v>
      </c>
      <c r="E774" s="977">
        <v>42100</v>
      </c>
      <c r="F774" s="1379">
        <f t="shared" si="11"/>
        <v>0</v>
      </c>
      <c r="G774" s="930"/>
      <c r="H774" s="796">
        <v>1</v>
      </c>
      <c r="I774" s="788" t="s">
        <v>3646</v>
      </c>
    </row>
    <row r="775" spans="1:9" ht="16.5" customHeight="1" x14ac:dyDescent="0.3">
      <c r="A775" s="986">
        <v>768</v>
      </c>
      <c r="B775" s="976" t="s">
        <v>3432</v>
      </c>
      <c r="C775" s="1003">
        <v>0</v>
      </c>
      <c r="D775" s="1020" t="s">
        <v>3247</v>
      </c>
      <c r="E775" s="977">
        <v>54400</v>
      </c>
      <c r="F775" s="1379">
        <f t="shared" si="11"/>
        <v>0</v>
      </c>
      <c r="G775" s="930"/>
      <c r="H775" s="796">
        <v>1</v>
      </c>
      <c r="I775" s="788" t="s">
        <v>3646</v>
      </c>
    </row>
    <row r="776" spans="1:9" ht="16.5" customHeight="1" x14ac:dyDescent="0.3">
      <c r="A776" s="987">
        <v>769</v>
      </c>
      <c r="B776" s="976" t="s">
        <v>3357</v>
      </c>
      <c r="C776" s="1003">
        <v>0</v>
      </c>
      <c r="D776" s="1020" t="s">
        <v>3247</v>
      </c>
      <c r="E776" s="977">
        <v>44000</v>
      </c>
      <c r="F776" s="1379">
        <f t="shared" si="11"/>
        <v>0</v>
      </c>
      <c r="G776" s="930"/>
      <c r="H776" s="796">
        <v>1</v>
      </c>
      <c r="I776" s="788" t="s">
        <v>3646</v>
      </c>
    </row>
    <row r="777" spans="1:9" ht="16.5" customHeight="1" x14ac:dyDescent="0.3">
      <c r="A777" s="987">
        <v>770</v>
      </c>
      <c r="B777" s="976" t="s">
        <v>3355</v>
      </c>
      <c r="C777" s="1003">
        <v>0</v>
      </c>
      <c r="D777" s="1020" t="s">
        <v>3247</v>
      </c>
      <c r="E777" s="977">
        <v>45000</v>
      </c>
      <c r="F777" s="1379">
        <f t="shared" ref="F777:F830" si="12">C777*E777</f>
        <v>0</v>
      </c>
      <c r="G777" s="930"/>
      <c r="H777" s="796">
        <v>1</v>
      </c>
      <c r="I777" s="788" t="s">
        <v>3646</v>
      </c>
    </row>
    <row r="778" spans="1:9" ht="16.5" customHeight="1" x14ac:dyDescent="0.3">
      <c r="A778" s="987">
        <v>771</v>
      </c>
      <c r="B778" s="976" t="s">
        <v>3647</v>
      </c>
      <c r="C778" s="1003">
        <v>0</v>
      </c>
      <c r="D778" s="1020" t="s">
        <v>3259</v>
      </c>
      <c r="E778" s="977">
        <v>44800</v>
      </c>
      <c r="F778" s="1379">
        <f t="shared" si="12"/>
        <v>0</v>
      </c>
      <c r="G778" s="930"/>
      <c r="H778" s="796">
        <v>1</v>
      </c>
      <c r="I778" s="788" t="s">
        <v>3646</v>
      </c>
    </row>
    <row r="779" spans="1:9" s="1156" customFormat="1" ht="16.5" customHeight="1" x14ac:dyDescent="0.3">
      <c r="A779" s="1159">
        <v>772</v>
      </c>
      <c r="B779" s="976" t="s">
        <v>3648</v>
      </c>
      <c r="C779" s="1003">
        <v>0</v>
      </c>
      <c r="D779" s="1020" t="s">
        <v>3259</v>
      </c>
      <c r="E779" s="977">
        <v>49600</v>
      </c>
      <c r="F779" s="1379">
        <f t="shared" si="12"/>
        <v>0</v>
      </c>
      <c r="G779" s="930"/>
      <c r="H779" s="796">
        <v>1</v>
      </c>
      <c r="I779" s="788" t="s">
        <v>3646</v>
      </c>
    </row>
    <row r="780" spans="1:9" ht="16.5" customHeight="1" x14ac:dyDescent="0.3">
      <c r="A780" s="987">
        <v>773</v>
      </c>
      <c r="B780" s="976" t="s">
        <v>3351</v>
      </c>
      <c r="C780" s="1003">
        <v>0</v>
      </c>
      <c r="D780" s="1020" t="s">
        <v>3259</v>
      </c>
      <c r="E780" s="977">
        <v>46200</v>
      </c>
      <c r="F780" s="1379">
        <f t="shared" si="12"/>
        <v>0</v>
      </c>
      <c r="G780" s="930"/>
      <c r="H780" s="796">
        <v>1</v>
      </c>
      <c r="I780" s="788" t="s">
        <v>3646</v>
      </c>
    </row>
    <row r="781" spans="1:9" s="1156" customFormat="1" ht="16.5" customHeight="1" x14ac:dyDescent="0.3">
      <c r="A781" s="1148">
        <v>774</v>
      </c>
      <c r="B781" s="976" t="s">
        <v>3649</v>
      </c>
      <c r="C781" s="1003">
        <v>0</v>
      </c>
      <c r="D781" s="1020" t="s">
        <v>3253</v>
      </c>
      <c r="E781" s="977">
        <v>5500</v>
      </c>
      <c r="F781" s="1379">
        <f t="shared" si="12"/>
        <v>0</v>
      </c>
      <c r="G781" s="930"/>
      <c r="H781" s="796">
        <v>1</v>
      </c>
      <c r="I781" s="788" t="s">
        <v>3646</v>
      </c>
    </row>
    <row r="782" spans="1:9" s="1198" customFormat="1" ht="16.5" customHeight="1" x14ac:dyDescent="0.3">
      <c r="A782" s="1200">
        <v>775</v>
      </c>
      <c r="B782" s="1199" t="s">
        <v>4288</v>
      </c>
      <c r="C782" s="1192">
        <v>19</v>
      </c>
      <c r="D782" s="1193" t="s">
        <v>3254</v>
      </c>
      <c r="E782" s="1194">
        <v>70000</v>
      </c>
      <c r="F782" s="1378">
        <f t="shared" si="12"/>
        <v>1330000</v>
      </c>
      <c r="G782" s="1195"/>
      <c r="H782" s="1196">
        <v>1</v>
      </c>
      <c r="I782" s="1197" t="s">
        <v>4286</v>
      </c>
    </row>
    <row r="783" spans="1:9" s="1198" customFormat="1" ht="16.5" customHeight="1" x14ac:dyDescent="0.3">
      <c r="A783" s="1200">
        <v>776</v>
      </c>
      <c r="B783" s="1199" t="s">
        <v>4289</v>
      </c>
      <c r="C783" s="1192">
        <v>10</v>
      </c>
      <c r="D783" s="1193" t="s">
        <v>3254</v>
      </c>
      <c r="E783" s="1194">
        <v>6000</v>
      </c>
      <c r="F783" s="1378">
        <f t="shared" si="12"/>
        <v>60000</v>
      </c>
      <c r="G783" s="1195"/>
      <c r="H783" s="1196">
        <v>1</v>
      </c>
      <c r="I783" s="1197" t="s">
        <v>4286</v>
      </c>
    </row>
    <row r="784" spans="1:9" s="1198" customFormat="1" ht="16.5" customHeight="1" x14ac:dyDescent="0.3">
      <c r="A784" s="1200">
        <v>777</v>
      </c>
      <c r="B784" s="1199" t="s">
        <v>3348</v>
      </c>
      <c r="C784" s="1192">
        <v>2</v>
      </c>
      <c r="D784" s="1193" t="s">
        <v>3356</v>
      </c>
      <c r="E784" s="1194">
        <v>6000</v>
      </c>
      <c r="F784" s="1378">
        <f t="shared" si="12"/>
        <v>12000</v>
      </c>
      <c r="G784" s="1195"/>
      <c r="H784" s="1196">
        <v>1</v>
      </c>
      <c r="I784" s="1197" t="s">
        <v>4286</v>
      </c>
    </row>
    <row r="785" spans="1:9" s="1198" customFormat="1" ht="16.5" customHeight="1" x14ac:dyDescent="0.3">
      <c r="A785" s="1200">
        <v>778</v>
      </c>
      <c r="B785" s="1199" t="s">
        <v>3406</v>
      </c>
      <c r="C785" s="1192">
        <v>4</v>
      </c>
      <c r="D785" s="1193" t="s">
        <v>3387</v>
      </c>
      <c r="E785" s="1194">
        <v>20000</v>
      </c>
      <c r="F785" s="1378">
        <f t="shared" si="12"/>
        <v>80000</v>
      </c>
      <c r="G785" s="1195"/>
      <c r="H785" s="1196">
        <v>1</v>
      </c>
      <c r="I785" s="1197" t="s">
        <v>4286</v>
      </c>
    </row>
    <row r="786" spans="1:9" s="1198" customFormat="1" ht="16.5" customHeight="1" x14ac:dyDescent="0.3">
      <c r="A786" s="1200">
        <v>779</v>
      </c>
      <c r="B786" s="1199" t="s">
        <v>4287</v>
      </c>
      <c r="C786" s="1192">
        <v>3</v>
      </c>
      <c r="D786" s="1193" t="s">
        <v>3356</v>
      </c>
      <c r="E786" s="1194">
        <v>20000</v>
      </c>
      <c r="F786" s="1378">
        <f t="shared" si="12"/>
        <v>60000</v>
      </c>
      <c r="G786" s="1195"/>
      <c r="H786" s="1196">
        <v>1</v>
      </c>
      <c r="I786" s="1197" t="s">
        <v>4286</v>
      </c>
    </row>
    <row r="787" spans="1:9" ht="16.5" customHeight="1" x14ac:dyDescent="0.3">
      <c r="A787" s="987">
        <v>780</v>
      </c>
      <c r="B787" s="948" t="s">
        <v>3650</v>
      </c>
      <c r="C787" s="955">
        <v>0</v>
      </c>
      <c r="D787" s="800" t="s">
        <v>3479</v>
      </c>
      <c r="E787" s="798">
        <v>490</v>
      </c>
      <c r="F787" s="1364">
        <f t="shared" si="12"/>
        <v>0</v>
      </c>
      <c r="G787" s="930"/>
      <c r="H787" s="796">
        <v>1</v>
      </c>
      <c r="I787" s="788" t="s">
        <v>3651</v>
      </c>
    </row>
    <row r="788" spans="1:9" ht="16.5" customHeight="1" x14ac:dyDescent="0.3">
      <c r="A788" s="986">
        <v>781</v>
      </c>
      <c r="B788" s="948" t="s">
        <v>3652</v>
      </c>
      <c r="C788" s="955">
        <v>0</v>
      </c>
      <c r="D788" s="800" t="s">
        <v>3479</v>
      </c>
      <c r="E788" s="960">
        <v>138</v>
      </c>
      <c r="F788" s="1364">
        <f t="shared" si="12"/>
        <v>0</v>
      </c>
      <c r="G788" s="930"/>
      <c r="H788" s="796">
        <v>1</v>
      </c>
      <c r="I788" s="788" t="s">
        <v>3651</v>
      </c>
    </row>
    <row r="789" spans="1:9" ht="16.5" customHeight="1" x14ac:dyDescent="0.3">
      <c r="A789" s="987">
        <v>782</v>
      </c>
      <c r="B789" s="948" t="s">
        <v>3653</v>
      </c>
      <c r="C789" s="955">
        <v>0</v>
      </c>
      <c r="D789" s="800" t="s">
        <v>3247</v>
      </c>
      <c r="E789" s="960">
        <v>20000</v>
      </c>
      <c r="F789" s="1364">
        <f t="shared" si="12"/>
        <v>0</v>
      </c>
      <c r="G789" s="930"/>
      <c r="H789" s="796">
        <v>1</v>
      </c>
      <c r="I789" s="788" t="s">
        <v>3651</v>
      </c>
    </row>
    <row r="790" spans="1:9" ht="16.5" customHeight="1" x14ac:dyDescent="0.3">
      <c r="A790" s="987">
        <v>783</v>
      </c>
      <c r="B790" s="948" t="s">
        <v>3273</v>
      </c>
      <c r="C790" s="955">
        <v>0</v>
      </c>
      <c r="D790" s="800" t="s">
        <v>3247</v>
      </c>
      <c r="E790" s="960">
        <v>17500</v>
      </c>
      <c r="F790" s="1364">
        <f t="shared" si="12"/>
        <v>0</v>
      </c>
      <c r="G790" s="930"/>
      <c r="H790" s="796">
        <v>1</v>
      </c>
      <c r="I790" s="788" t="s">
        <v>3651</v>
      </c>
    </row>
    <row r="791" spans="1:9" s="1156" customFormat="1" ht="16.5" customHeight="1" x14ac:dyDescent="0.3">
      <c r="A791" s="1148">
        <v>784</v>
      </c>
      <c r="B791" s="1170" t="s">
        <v>3654</v>
      </c>
      <c r="C791" s="1150">
        <v>8</v>
      </c>
      <c r="D791" s="1151" t="s">
        <v>3356</v>
      </c>
      <c r="E791" s="1152">
        <v>20000</v>
      </c>
      <c r="F791" s="1365">
        <f t="shared" si="12"/>
        <v>160000</v>
      </c>
      <c r="G791" s="1153"/>
      <c r="H791" s="1154">
        <v>1</v>
      </c>
      <c r="I791" s="1155" t="s">
        <v>3651</v>
      </c>
    </row>
    <row r="792" spans="1:9" ht="16.5" customHeight="1" x14ac:dyDescent="0.3">
      <c r="A792" s="986">
        <v>785</v>
      </c>
      <c r="B792" s="948" t="s">
        <v>3655</v>
      </c>
      <c r="C792" s="955">
        <v>0</v>
      </c>
      <c r="D792" s="800" t="s">
        <v>3425</v>
      </c>
      <c r="E792" s="960">
        <v>3700</v>
      </c>
      <c r="F792" s="1364">
        <f t="shared" si="12"/>
        <v>0</v>
      </c>
      <c r="G792" s="930"/>
      <c r="H792" s="796">
        <v>1</v>
      </c>
      <c r="I792" s="788" t="s">
        <v>3651</v>
      </c>
    </row>
    <row r="793" spans="1:9" s="1156" customFormat="1" ht="16.5" customHeight="1" x14ac:dyDescent="0.3">
      <c r="A793" s="1148">
        <v>786</v>
      </c>
      <c r="B793" s="1170" t="s">
        <v>3656</v>
      </c>
      <c r="C793" s="1150">
        <v>5</v>
      </c>
      <c r="D793" s="1151" t="s">
        <v>3395</v>
      </c>
      <c r="E793" s="1152">
        <v>40000</v>
      </c>
      <c r="F793" s="1365">
        <f t="shared" si="12"/>
        <v>200000</v>
      </c>
      <c r="G793" s="1153"/>
      <c r="H793" s="1154">
        <v>1</v>
      </c>
      <c r="I793" s="1155" t="s">
        <v>3651</v>
      </c>
    </row>
    <row r="794" spans="1:9" ht="16.5" customHeight="1" x14ac:dyDescent="0.3">
      <c r="A794" s="987">
        <v>787</v>
      </c>
      <c r="B794" s="948" t="s">
        <v>3657</v>
      </c>
      <c r="C794" s="955">
        <v>0</v>
      </c>
      <c r="D794" s="800" t="s">
        <v>3247</v>
      </c>
      <c r="E794" s="960">
        <v>45000</v>
      </c>
      <c r="F794" s="1364">
        <f t="shared" si="12"/>
        <v>0</v>
      </c>
      <c r="G794" s="930"/>
      <c r="H794" s="796">
        <v>1</v>
      </c>
      <c r="I794" s="788" t="s">
        <v>3651</v>
      </c>
    </row>
    <row r="795" spans="1:9" ht="16.5" customHeight="1" x14ac:dyDescent="0.3">
      <c r="A795" s="988">
        <v>788</v>
      </c>
      <c r="B795" s="948" t="s">
        <v>3658</v>
      </c>
      <c r="C795" s="955">
        <v>0</v>
      </c>
      <c r="D795" s="800" t="s">
        <v>3247</v>
      </c>
      <c r="E795" s="960">
        <v>44000</v>
      </c>
      <c r="F795" s="1364">
        <f t="shared" si="12"/>
        <v>0</v>
      </c>
      <c r="G795" s="930"/>
      <c r="H795" s="796">
        <v>1</v>
      </c>
      <c r="I795" s="788" t="s">
        <v>3651</v>
      </c>
    </row>
    <row r="796" spans="1:9" x14ac:dyDescent="0.3">
      <c r="A796" s="988">
        <v>789</v>
      </c>
      <c r="B796" s="948" t="s">
        <v>3659</v>
      </c>
      <c r="C796" s="955">
        <v>0</v>
      </c>
      <c r="D796" s="800" t="s">
        <v>3479</v>
      </c>
      <c r="E796" s="960">
        <v>169500</v>
      </c>
      <c r="F796" s="1364">
        <f t="shared" si="12"/>
        <v>0</v>
      </c>
      <c r="G796" s="930"/>
      <c r="H796" s="796">
        <v>1</v>
      </c>
      <c r="I796" s="788" t="s">
        <v>3651</v>
      </c>
    </row>
    <row r="797" spans="1:9" x14ac:dyDescent="0.3">
      <c r="A797" s="989">
        <v>790</v>
      </c>
      <c r="B797" s="948" t="s">
        <v>3437</v>
      </c>
      <c r="C797" s="955">
        <v>0</v>
      </c>
      <c r="D797" s="800" t="s">
        <v>3479</v>
      </c>
      <c r="E797" s="960">
        <v>24500</v>
      </c>
      <c r="F797" s="1364">
        <f t="shared" si="12"/>
        <v>0</v>
      </c>
      <c r="G797" s="930"/>
      <c r="H797" s="796">
        <v>1</v>
      </c>
      <c r="I797" s="788" t="s">
        <v>3651</v>
      </c>
    </row>
    <row r="798" spans="1:9" x14ac:dyDescent="0.3">
      <c r="A798" s="988">
        <v>791</v>
      </c>
      <c r="B798" s="948" t="s">
        <v>3412</v>
      </c>
      <c r="C798" s="955">
        <v>0</v>
      </c>
      <c r="D798" s="800" t="s">
        <v>3479</v>
      </c>
      <c r="E798" s="960">
        <v>239500</v>
      </c>
      <c r="F798" s="1364">
        <f t="shared" si="12"/>
        <v>0</v>
      </c>
      <c r="G798" s="930"/>
      <c r="H798" s="796">
        <v>1</v>
      </c>
      <c r="I798" s="788" t="s">
        <v>3651</v>
      </c>
    </row>
    <row r="799" spans="1:9" s="1156" customFormat="1" x14ac:dyDescent="0.3">
      <c r="A799" s="1172">
        <v>792</v>
      </c>
      <c r="B799" s="1170" t="s">
        <v>3660</v>
      </c>
      <c r="C799" s="1150">
        <v>5</v>
      </c>
      <c r="D799" s="1151" t="s">
        <v>3361</v>
      </c>
      <c r="E799" s="1152">
        <v>25000</v>
      </c>
      <c r="F799" s="1375">
        <f t="shared" si="12"/>
        <v>125000</v>
      </c>
      <c r="G799" s="1171"/>
      <c r="H799" s="1203">
        <v>1</v>
      </c>
      <c r="I799" s="1155" t="s">
        <v>3261</v>
      </c>
    </row>
    <row r="800" spans="1:9" x14ac:dyDescent="0.3">
      <c r="A800" s="988">
        <v>793</v>
      </c>
      <c r="B800" s="972" t="s">
        <v>3626</v>
      </c>
      <c r="C800" s="1001">
        <v>0</v>
      </c>
      <c r="D800" s="1018" t="s">
        <v>3414</v>
      </c>
      <c r="E800" s="973">
        <v>3000</v>
      </c>
      <c r="F800" s="1377">
        <f t="shared" si="12"/>
        <v>0</v>
      </c>
      <c r="G800" s="930"/>
      <c r="H800" s="796">
        <v>1</v>
      </c>
      <c r="I800" s="788" t="s">
        <v>3512</v>
      </c>
    </row>
    <row r="801" spans="1:9" x14ac:dyDescent="0.3">
      <c r="A801" s="1331">
        <v>794</v>
      </c>
      <c r="B801" s="1321" t="s">
        <v>4390</v>
      </c>
      <c r="C801" s="1322">
        <v>20</v>
      </c>
      <c r="D801" s="1323" t="s">
        <v>4391</v>
      </c>
      <c r="E801" s="1324">
        <v>10000</v>
      </c>
      <c r="F801" s="1370">
        <f t="shared" si="12"/>
        <v>200000</v>
      </c>
      <c r="G801" s="1332"/>
      <c r="H801" s="1333">
        <v>1</v>
      </c>
      <c r="I801" s="1230" t="s">
        <v>4392</v>
      </c>
    </row>
    <row r="802" spans="1:9" x14ac:dyDescent="0.3">
      <c r="A802" s="1331">
        <v>795</v>
      </c>
      <c r="B802" s="1321" t="s">
        <v>4393</v>
      </c>
      <c r="C802" s="1322">
        <v>3</v>
      </c>
      <c r="D802" s="1323" t="s">
        <v>3645</v>
      </c>
      <c r="E802" s="1324">
        <v>20000</v>
      </c>
      <c r="F802" s="1370">
        <f t="shared" si="12"/>
        <v>60000</v>
      </c>
      <c r="G802" s="1332"/>
      <c r="H802" s="1333">
        <v>1</v>
      </c>
      <c r="I802" s="1230" t="s">
        <v>4392</v>
      </c>
    </row>
    <row r="803" spans="1:9" x14ac:dyDescent="0.3">
      <c r="A803" s="1331">
        <v>796</v>
      </c>
      <c r="B803" s="1321" t="s">
        <v>4394</v>
      </c>
      <c r="C803" s="1322">
        <v>5</v>
      </c>
      <c r="D803" s="1323" t="s">
        <v>4391</v>
      </c>
      <c r="E803" s="1324">
        <v>12000</v>
      </c>
      <c r="F803" s="1370">
        <f t="shared" si="12"/>
        <v>60000</v>
      </c>
      <c r="G803" s="1332"/>
      <c r="H803" s="1333">
        <v>1</v>
      </c>
      <c r="I803" s="1230" t="s">
        <v>4392</v>
      </c>
    </row>
    <row r="804" spans="1:9" x14ac:dyDescent="0.3">
      <c r="A804" s="1331">
        <v>797</v>
      </c>
      <c r="B804" s="1321" t="s">
        <v>4395</v>
      </c>
      <c r="C804" s="1322">
        <v>5</v>
      </c>
      <c r="D804" s="1323" t="s">
        <v>4391</v>
      </c>
      <c r="E804" s="1324">
        <v>31000</v>
      </c>
      <c r="F804" s="1370">
        <f t="shared" si="12"/>
        <v>155000</v>
      </c>
      <c r="G804" s="1332"/>
      <c r="H804" s="1333">
        <v>1</v>
      </c>
      <c r="I804" s="1230" t="s">
        <v>4392</v>
      </c>
    </row>
    <row r="805" spans="1:9" x14ac:dyDescent="0.3">
      <c r="A805" s="1331">
        <v>798</v>
      </c>
      <c r="B805" s="1321" t="s">
        <v>4396</v>
      </c>
      <c r="C805" s="1322">
        <v>5</v>
      </c>
      <c r="D805" s="1323" t="s">
        <v>3409</v>
      </c>
      <c r="E805" s="1324">
        <v>19000</v>
      </c>
      <c r="F805" s="1370">
        <f t="shared" si="12"/>
        <v>95000</v>
      </c>
      <c r="G805" s="1332"/>
      <c r="H805" s="1333">
        <v>1</v>
      </c>
      <c r="I805" s="1230" t="s">
        <v>4392</v>
      </c>
    </row>
    <row r="806" spans="1:9" x14ac:dyDescent="0.3">
      <c r="A806" s="1331">
        <v>799</v>
      </c>
      <c r="B806" s="1321" t="s">
        <v>4397</v>
      </c>
      <c r="C806" s="1322">
        <v>5</v>
      </c>
      <c r="D806" s="1323" t="s">
        <v>3259</v>
      </c>
      <c r="E806" s="1324">
        <v>50000</v>
      </c>
      <c r="F806" s="1370">
        <f t="shared" si="12"/>
        <v>250000</v>
      </c>
      <c r="G806" s="1332"/>
      <c r="H806" s="1333">
        <v>1</v>
      </c>
      <c r="I806" s="1230" t="s">
        <v>4392</v>
      </c>
    </row>
    <row r="807" spans="1:9" x14ac:dyDescent="0.3">
      <c r="A807" s="1331">
        <v>800</v>
      </c>
      <c r="B807" s="1321" t="s">
        <v>4398</v>
      </c>
      <c r="C807" s="1322">
        <v>50</v>
      </c>
      <c r="D807" s="1323" t="s">
        <v>3645</v>
      </c>
      <c r="E807" s="1324">
        <v>3000</v>
      </c>
      <c r="F807" s="1370">
        <f t="shared" si="12"/>
        <v>150000</v>
      </c>
      <c r="G807" s="1332"/>
      <c r="H807" s="1333">
        <v>1</v>
      </c>
      <c r="I807" s="1230" t="s">
        <v>4392</v>
      </c>
    </row>
    <row r="808" spans="1:9" x14ac:dyDescent="0.3">
      <c r="A808" s="1331">
        <v>801</v>
      </c>
      <c r="B808" s="1321" t="s">
        <v>4399</v>
      </c>
      <c r="C808" s="1322">
        <v>10</v>
      </c>
      <c r="D808" s="1323" t="s">
        <v>3645</v>
      </c>
      <c r="E808" s="1324">
        <v>10000</v>
      </c>
      <c r="F808" s="1370">
        <f t="shared" si="12"/>
        <v>100000</v>
      </c>
      <c r="G808" s="1332"/>
      <c r="H808" s="1333">
        <v>1</v>
      </c>
      <c r="I808" s="1230" t="s">
        <v>4392</v>
      </c>
    </row>
    <row r="809" spans="1:9" x14ac:dyDescent="0.3">
      <c r="A809" s="1331">
        <v>802</v>
      </c>
      <c r="B809" s="1321" t="s">
        <v>4400</v>
      </c>
      <c r="C809" s="1322">
        <v>1</v>
      </c>
      <c r="D809" s="1323" t="s">
        <v>4391</v>
      </c>
      <c r="E809" s="1324">
        <v>27000</v>
      </c>
      <c r="F809" s="1370">
        <f t="shared" si="12"/>
        <v>27000</v>
      </c>
      <c r="G809" s="1332"/>
      <c r="H809" s="1333">
        <v>1</v>
      </c>
      <c r="I809" s="1230" t="s">
        <v>4392</v>
      </c>
    </row>
    <row r="810" spans="1:9" x14ac:dyDescent="0.3">
      <c r="A810" s="1331">
        <v>803</v>
      </c>
      <c r="B810" s="1321" t="s">
        <v>4401</v>
      </c>
      <c r="C810" s="1322">
        <v>5</v>
      </c>
      <c r="D810" s="1323" t="s">
        <v>3645</v>
      </c>
      <c r="E810" s="1324">
        <v>26000</v>
      </c>
      <c r="F810" s="1370">
        <f t="shared" si="12"/>
        <v>130000</v>
      </c>
      <c r="G810" s="1332"/>
      <c r="H810" s="1333">
        <v>1</v>
      </c>
      <c r="I810" s="1230" t="s">
        <v>4392</v>
      </c>
    </row>
    <row r="811" spans="1:9" x14ac:dyDescent="0.3">
      <c r="A811" s="1331">
        <v>804</v>
      </c>
      <c r="B811" s="1321" t="s">
        <v>4402</v>
      </c>
      <c r="C811" s="1322">
        <v>25</v>
      </c>
      <c r="D811" s="1323" t="s">
        <v>3645</v>
      </c>
      <c r="E811" s="1324">
        <v>10000</v>
      </c>
      <c r="F811" s="1370">
        <f t="shared" si="12"/>
        <v>250000</v>
      </c>
      <c r="G811" s="1332"/>
      <c r="H811" s="1333">
        <v>1</v>
      </c>
      <c r="I811" s="1230" t="s">
        <v>4392</v>
      </c>
    </row>
    <row r="812" spans="1:9" x14ac:dyDescent="0.3">
      <c r="A812" s="1331">
        <v>805</v>
      </c>
      <c r="B812" s="1321" t="s">
        <v>3412</v>
      </c>
      <c r="C812" s="1322">
        <v>10</v>
      </c>
      <c r="D812" s="1323" t="s">
        <v>3645</v>
      </c>
      <c r="E812" s="1324">
        <v>12000</v>
      </c>
      <c r="F812" s="1370">
        <f t="shared" si="12"/>
        <v>120000</v>
      </c>
      <c r="G812" s="1332"/>
      <c r="H812" s="1333">
        <v>1</v>
      </c>
      <c r="I812" s="1230" t="s">
        <v>4392</v>
      </c>
    </row>
    <row r="813" spans="1:9" x14ac:dyDescent="0.3">
      <c r="A813" s="1331">
        <v>806</v>
      </c>
      <c r="B813" s="1321" t="s">
        <v>4403</v>
      </c>
      <c r="C813" s="1322">
        <v>1</v>
      </c>
      <c r="D813" s="1323" t="s">
        <v>4391</v>
      </c>
      <c r="E813" s="1324">
        <v>19000</v>
      </c>
      <c r="F813" s="1370">
        <f t="shared" si="12"/>
        <v>19000</v>
      </c>
      <c r="G813" s="1332"/>
      <c r="H813" s="1333">
        <v>1</v>
      </c>
      <c r="I813" s="1230" t="s">
        <v>4392</v>
      </c>
    </row>
    <row r="814" spans="1:9" x14ac:dyDescent="0.3">
      <c r="A814" s="1331">
        <v>807</v>
      </c>
      <c r="B814" s="1321" t="s">
        <v>4404</v>
      </c>
      <c r="C814" s="1322">
        <v>2</v>
      </c>
      <c r="D814" s="1323" t="s">
        <v>3645</v>
      </c>
      <c r="E814" s="1324">
        <v>26000</v>
      </c>
      <c r="F814" s="1370">
        <f t="shared" si="12"/>
        <v>52000</v>
      </c>
      <c r="G814" s="1332"/>
      <c r="H814" s="1333">
        <v>1</v>
      </c>
      <c r="I814" s="1230" t="s">
        <v>4392</v>
      </c>
    </row>
    <row r="815" spans="1:9" x14ac:dyDescent="0.3">
      <c r="A815" s="1331">
        <v>808</v>
      </c>
      <c r="B815" s="1321" t="s">
        <v>4405</v>
      </c>
      <c r="C815" s="1322">
        <v>2</v>
      </c>
      <c r="D815" s="1323" t="s">
        <v>3259</v>
      </c>
      <c r="E815" s="1324">
        <v>57000</v>
      </c>
      <c r="F815" s="1370">
        <f t="shared" si="12"/>
        <v>114000</v>
      </c>
      <c r="G815" s="1332"/>
      <c r="H815" s="1333">
        <v>1</v>
      </c>
      <c r="I815" s="1230" t="s">
        <v>4392</v>
      </c>
    </row>
    <row r="816" spans="1:9" x14ac:dyDescent="0.3">
      <c r="A816" s="1249">
        <v>809</v>
      </c>
      <c r="B816" s="1251" t="s">
        <v>4361</v>
      </c>
      <c r="C816" s="1250">
        <v>0</v>
      </c>
      <c r="D816" s="1251" t="s">
        <v>3254</v>
      </c>
      <c r="E816" s="1250">
        <v>14500</v>
      </c>
      <c r="F816" s="1366">
        <f t="shared" si="12"/>
        <v>0</v>
      </c>
      <c r="G816" s="1250"/>
      <c r="H816" s="1241">
        <v>1</v>
      </c>
      <c r="I816" s="1242" t="s">
        <v>3388</v>
      </c>
    </row>
    <row r="817" spans="1:9" x14ac:dyDescent="0.3">
      <c r="A817" s="1249">
        <v>810</v>
      </c>
      <c r="B817" s="1251" t="s">
        <v>4362</v>
      </c>
      <c r="C817" s="1250">
        <v>1</v>
      </c>
      <c r="D817" s="1251" t="s">
        <v>3254</v>
      </c>
      <c r="E817" s="1250">
        <v>140000</v>
      </c>
      <c r="F817" s="1366">
        <f t="shared" si="12"/>
        <v>140000</v>
      </c>
      <c r="G817" s="1250"/>
      <c r="H817" s="1241">
        <v>1</v>
      </c>
      <c r="I817" s="1242" t="s">
        <v>3388</v>
      </c>
    </row>
    <row r="818" spans="1:9" x14ac:dyDescent="0.3">
      <c r="A818" s="1252">
        <v>811</v>
      </c>
      <c r="B818" s="1253" t="s">
        <v>4315</v>
      </c>
      <c r="C818" s="1250">
        <v>20</v>
      </c>
      <c r="D818" s="1254" t="s">
        <v>4316</v>
      </c>
      <c r="E818" s="1250">
        <v>4000</v>
      </c>
      <c r="F818" s="1366">
        <f t="shared" si="12"/>
        <v>80000</v>
      </c>
      <c r="G818" s="1255"/>
      <c r="H818" s="1241">
        <v>1</v>
      </c>
      <c r="I818" s="1240" t="s">
        <v>3388</v>
      </c>
    </row>
    <row r="819" spans="1:9" x14ac:dyDescent="0.3">
      <c r="A819" s="1252">
        <v>812</v>
      </c>
      <c r="B819" s="1253" t="s">
        <v>4317</v>
      </c>
      <c r="C819" s="1250">
        <v>10</v>
      </c>
      <c r="D819" s="1254" t="s">
        <v>4316</v>
      </c>
      <c r="E819" s="1250">
        <v>7000</v>
      </c>
      <c r="F819" s="1366">
        <f t="shared" si="12"/>
        <v>70000</v>
      </c>
      <c r="G819" s="1255"/>
      <c r="H819" s="1241">
        <v>1</v>
      </c>
      <c r="I819" s="1240" t="s">
        <v>3388</v>
      </c>
    </row>
    <row r="820" spans="1:9" x14ac:dyDescent="0.3">
      <c r="A820" s="1252">
        <v>813</v>
      </c>
      <c r="B820" s="1253" t="s">
        <v>4318</v>
      </c>
      <c r="C820" s="1250">
        <v>5</v>
      </c>
      <c r="D820" s="1254" t="s">
        <v>4316</v>
      </c>
      <c r="E820" s="1250">
        <v>8000</v>
      </c>
      <c r="F820" s="1366">
        <f t="shared" si="12"/>
        <v>40000</v>
      </c>
      <c r="G820" s="1255"/>
      <c r="H820" s="1241">
        <v>1</v>
      </c>
      <c r="I820" s="1240" t="s">
        <v>3388</v>
      </c>
    </row>
    <row r="821" spans="1:9" ht="16.5" customHeight="1" x14ac:dyDescent="0.3">
      <c r="A821" s="1252">
        <v>814</v>
      </c>
      <c r="B821" s="1253" t="s">
        <v>4319</v>
      </c>
      <c r="C821" s="1250">
        <v>10</v>
      </c>
      <c r="D821" s="1254" t="s">
        <v>3257</v>
      </c>
      <c r="E821" s="1250">
        <v>8000</v>
      </c>
      <c r="F821" s="1366">
        <f t="shared" si="12"/>
        <v>80000</v>
      </c>
      <c r="G821" s="1255"/>
      <c r="H821" s="1241">
        <v>1</v>
      </c>
      <c r="I821" s="1240" t="s">
        <v>3388</v>
      </c>
    </row>
    <row r="822" spans="1:9" s="1156" customFormat="1" ht="16.5" customHeight="1" x14ac:dyDescent="0.3">
      <c r="A822" s="1252">
        <v>815</v>
      </c>
      <c r="B822" s="1253" t="s">
        <v>4315</v>
      </c>
      <c r="C822" s="1250">
        <v>20</v>
      </c>
      <c r="D822" s="1254" t="s">
        <v>4316</v>
      </c>
      <c r="E822" s="1250">
        <v>4000</v>
      </c>
      <c r="F822" s="1366">
        <f t="shared" si="12"/>
        <v>80000</v>
      </c>
      <c r="G822" s="1255"/>
      <c r="H822" s="1241">
        <v>1</v>
      </c>
      <c r="I822" s="1240" t="s">
        <v>3388</v>
      </c>
    </row>
    <row r="823" spans="1:9" ht="16.5" customHeight="1" x14ac:dyDescent="0.3">
      <c r="A823" s="1252">
        <v>816</v>
      </c>
      <c r="B823" s="1253" t="s">
        <v>4317</v>
      </c>
      <c r="C823" s="1250">
        <v>10</v>
      </c>
      <c r="D823" s="1254" t="s">
        <v>4316</v>
      </c>
      <c r="E823" s="1250">
        <v>7000</v>
      </c>
      <c r="F823" s="1366">
        <f t="shared" si="12"/>
        <v>70000</v>
      </c>
      <c r="G823" s="1255"/>
      <c r="H823" s="1241">
        <v>1</v>
      </c>
      <c r="I823" s="1240" t="s">
        <v>3388</v>
      </c>
    </row>
    <row r="824" spans="1:9" ht="16.5" customHeight="1" x14ac:dyDescent="0.3">
      <c r="A824" s="1252">
        <v>817</v>
      </c>
      <c r="B824" s="1253" t="s">
        <v>4318</v>
      </c>
      <c r="C824" s="1250">
        <v>5</v>
      </c>
      <c r="D824" s="1254" t="s">
        <v>4316</v>
      </c>
      <c r="E824" s="1250">
        <v>8000</v>
      </c>
      <c r="F824" s="1366">
        <f t="shared" si="12"/>
        <v>40000</v>
      </c>
      <c r="G824" s="1255"/>
      <c r="H824" s="1241">
        <v>1</v>
      </c>
      <c r="I824" s="1240" t="s">
        <v>3388</v>
      </c>
    </row>
    <row r="825" spans="1:9" ht="16.5" customHeight="1" x14ac:dyDescent="0.3">
      <c r="A825" s="1252">
        <v>818</v>
      </c>
      <c r="B825" s="1253" t="s">
        <v>4319</v>
      </c>
      <c r="C825" s="1250">
        <v>10</v>
      </c>
      <c r="D825" s="1254" t="s">
        <v>3257</v>
      </c>
      <c r="E825" s="1250">
        <v>8000</v>
      </c>
      <c r="F825" s="1366">
        <f t="shared" si="12"/>
        <v>80000</v>
      </c>
      <c r="G825" s="1255"/>
      <c r="H825" s="1241">
        <v>1</v>
      </c>
      <c r="I825" s="1240" t="s">
        <v>3388</v>
      </c>
    </row>
    <row r="826" spans="1:9" x14ac:dyDescent="0.3">
      <c r="A826" s="1252">
        <v>819</v>
      </c>
      <c r="B826" s="1253" t="s">
        <v>4320</v>
      </c>
      <c r="C826" s="1250">
        <v>0</v>
      </c>
      <c r="D826" s="1254" t="s">
        <v>3257</v>
      </c>
      <c r="E826" s="1250">
        <v>75000</v>
      </c>
      <c r="F826" s="1366">
        <f t="shared" si="12"/>
        <v>0</v>
      </c>
      <c r="G826" s="1255"/>
      <c r="H826" s="1241">
        <v>1</v>
      </c>
      <c r="I826" s="1240" t="s">
        <v>3388</v>
      </c>
    </row>
    <row r="827" spans="1:9" x14ac:dyDescent="0.3">
      <c r="A827" s="1215">
        <v>820</v>
      </c>
      <c r="B827" s="1218" t="s">
        <v>4262</v>
      </c>
      <c r="C827" s="1327">
        <v>15</v>
      </c>
      <c r="D827" s="1259" t="s">
        <v>3425</v>
      </c>
      <c r="E827" s="1260">
        <v>45000</v>
      </c>
      <c r="F827" s="1368">
        <f t="shared" si="12"/>
        <v>675000</v>
      </c>
      <c r="G827" s="1255"/>
      <c r="H827" s="1241">
        <v>1</v>
      </c>
      <c r="I827" s="1197" t="s">
        <v>4253</v>
      </c>
    </row>
    <row r="828" spans="1:9" x14ac:dyDescent="0.3">
      <c r="A828" s="1215">
        <v>821</v>
      </c>
      <c r="B828" s="1218" t="s">
        <v>4263</v>
      </c>
      <c r="C828" s="1327">
        <v>1</v>
      </c>
      <c r="D828" s="1259" t="s">
        <v>3425</v>
      </c>
      <c r="E828" s="1260">
        <v>28000</v>
      </c>
      <c r="F828" s="1368">
        <f t="shared" si="12"/>
        <v>28000</v>
      </c>
      <c r="G828" s="1255"/>
      <c r="H828" s="1241">
        <v>1</v>
      </c>
      <c r="I828" s="1197" t="s">
        <v>4253</v>
      </c>
    </row>
    <row r="829" spans="1:9" x14ac:dyDescent="0.3">
      <c r="A829" s="1215">
        <v>822</v>
      </c>
      <c r="B829" s="1218" t="s">
        <v>4264</v>
      </c>
      <c r="C829" s="1327">
        <v>5</v>
      </c>
      <c r="D829" s="1259" t="s">
        <v>3425</v>
      </c>
      <c r="E829" s="1260">
        <v>18000</v>
      </c>
      <c r="F829" s="1368">
        <f t="shared" si="12"/>
        <v>90000</v>
      </c>
      <c r="G829" s="1255"/>
      <c r="H829" s="1241">
        <v>1</v>
      </c>
      <c r="I829" s="1197" t="s">
        <v>4253</v>
      </c>
    </row>
    <row r="830" spans="1:9" x14ac:dyDescent="0.3">
      <c r="A830" s="1215">
        <v>823</v>
      </c>
      <c r="B830" s="1218" t="s">
        <v>4264</v>
      </c>
      <c r="C830" s="1327">
        <v>8</v>
      </c>
      <c r="D830" s="1259" t="s">
        <v>3425</v>
      </c>
      <c r="E830" s="1260">
        <v>18000</v>
      </c>
      <c r="F830" s="1368">
        <f t="shared" si="12"/>
        <v>144000</v>
      </c>
      <c r="G830" s="1255"/>
      <c r="H830" s="1241">
        <v>1</v>
      </c>
      <c r="I830" s="1197" t="s">
        <v>4253</v>
      </c>
    </row>
    <row r="831" spans="1:9" x14ac:dyDescent="0.3">
      <c r="A831" s="989"/>
      <c r="B831" s="1542" t="s">
        <v>3982</v>
      </c>
      <c r="C831" s="1543"/>
      <c r="D831" s="1543"/>
      <c r="E831" s="1544"/>
      <c r="F831" s="1380">
        <f>SUM(F8:F830)</f>
        <v>406770032.43243241</v>
      </c>
      <c r="G831" s="930"/>
    </row>
    <row r="832" spans="1:9" x14ac:dyDescent="0.3">
      <c r="A832" s="1249">
        <v>1</v>
      </c>
      <c r="B832" s="1251" t="s">
        <v>4344</v>
      </c>
      <c r="C832" s="1250">
        <v>0</v>
      </c>
      <c r="D832" s="1251" t="s">
        <v>3254</v>
      </c>
      <c r="E832" s="1250">
        <v>78500</v>
      </c>
      <c r="F832" s="1366">
        <f t="shared" ref="F832:F895" si="13">C832*E832</f>
        <v>0</v>
      </c>
      <c r="G832" s="1250"/>
      <c r="H832" s="1241">
        <v>2</v>
      </c>
      <c r="I832" s="1242" t="s">
        <v>3388</v>
      </c>
    </row>
    <row r="833" spans="1:9" x14ac:dyDescent="0.3">
      <c r="A833" s="1249">
        <v>2</v>
      </c>
      <c r="B833" s="1251" t="s">
        <v>4345</v>
      </c>
      <c r="C833" s="1250">
        <v>0</v>
      </c>
      <c r="D833" s="1251" t="s">
        <v>3254</v>
      </c>
      <c r="E833" s="1250">
        <v>33800</v>
      </c>
      <c r="F833" s="1366">
        <f t="shared" si="13"/>
        <v>0</v>
      </c>
      <c r="G833" s="1250"/>
      <c r="H833" s="1241">
        <v>2</v>
      </c>
      <c r="I833" s="1242" t="s">
        <v>3388</v>
      </c>
    </row>
    <row r="834" spans="1:9" x14ac:dyDescent="0.3">
      <c r="A834" s="1249">
        <v>3</v>
      </c>
      <c r="B834" s="1251" t="s">
        <v>4346</v>
      </c>
      <c r="C834" s="1250">
        <v>0</v>
      </c>
      <c r="D834" s="1251" t="s">
        <v>4343</v>
      </c>
      <c r="E834" s="1250">
        <v>35800</v>
      </c>
      <c r="F834" s="1366">
        <f t="shared" si="13"/>
        <v>0</v>
      </c>
      <c r="G834" s="1250"/>
      <c r="H834" s="1241">
        <v>2</v>
      </c>
      <c r="I834" s="1242" t="s">
        <v>3388</v>
      </c>
    </row>
    <row r="835" spans="1:9" x14ac:dyDescent="0.3">
      <c r="A835" s="1249">
        <v>4</v>
      </c>
      <c r="B835" s="1251" t="s">
        <v>4347</v>
      </c>
      <c r="C835" s="1250">
        <v>1</v>
      </c>
      <c r="D835" s="1251" t="s">
        <v>3254</v>
      </c>
      <c r="E835" s="1250">
        <v>29800</v>
      </c>
      <c r="F835" s="1366">
        <f t="shared" si="13"/>
        <v>29800</v>
      </c>
      <c r="G835" s="1250"/>
      <c r="H835" s="1241">
        <v>2</v>
      </c>
      <c r="I835" s="1242" t="s">
        <v>3388</v>
      </c>
    </row>
    <row r="836" spans="1:9" x14ac:dyDescent="0.3">
      <c r="A836" s="1249">
        <v>5</v>
      </c>
      <c r="B836" s="1251" t="s">
        <v>4348</v>
      </c>
      <c r="C836" s="1250">
        <v>0</v>
      </c>
      <c r="D836" s="1251" t="s">
        <v>4349</v>
      </c>
      <c r="E836" s="1250">
        <v>4700</v>
      </c>
      <c r="F836" s="1366">
        <f t="shared" si="13"/>
        <v>0</v>
      </c>
      <c r="G836" s="1250"/>
      <c r="H836" s="1241">
        <v>2</v>
      </c>
      <c r="I836" s="1242" t="s">
        <v>3388</v>
      </c>
    </row>
    <row r="837" spans="1:9" x14ac:dyDescent="0.3">
      <c r="A837" s="1249">
        <v>6</v>
      </c>
      <c r="B837" s="1251" t="s">
        <v>4350</v>
      </c>
      <c r="C837" s="1250">
        <v>0</v>
      </c>
      <c r="D837" s="1251" t="s">
        <v>4351</v>
      </c>
      <c r="E837" s="1250">
        <v>17800</v>
      </c>
      <c r="F837" s="1366">
        <f t="shared" si="13"/>
        <v>0</v>
      </c>
      <c r="G837" s="1250"/>
      <c r="H837" s="1241">
        <v>2</v>
      </c>
      <c r="I837" s="1242" t="s">
        <v>3388</v>
      </c>
    </row>
    <row r="838" spans="1:9" x14ac:dyDescent="0.3">
      <c r="A838" s="1249">
        <v>7</v>
      </c>
      <c r="B838" s="1251" t="s">
        <v>3711</v>
      </c>
      <c r="C838" s="1250">
        <v>2</v>
      </c>
      <c r="D838" s="1251" t="s">
        <v>3254</v>
      </c>
      <c r="E838" s="1250">
        <v>24500</v>
      </c>
      <c r="F838" s="1366">
        <f t="shared" si="13"/>
        <v>49000</v>
      </c>
      <c r="G838" s="1250"/>
      <c r="H838" s="1241">
        <v>2</v>
      </c>
      <c r="I838" s="1242" t="s">
        <v>3388</v>
      </c>
    </row>
    <row r="839" spans="1:9" x14ac:dyDescent="0.3">
      <c r="A839" s="1249">
        <v>8</v>
      </c>
      <c r="B839" s="1251" t="s">
        <v>3710</v>
      </c>
      <c r="C839" s="1250">
        <v>3</v>
      </c>
      <c r="D839" s="1251" t="s">
        <v>3254</v>
      </c>
      <c r="E839" s="1250">
        <v>19500</v>
      </c>
      <c r="F839" s="1366">
        <f t="shared" si="13"/>
        <v>58500</v>
      </c>
      <c r="G839" s="1250"/>
      <c r="H839" s="1241">
        <v>2</v>
      </c>
      <c r="I839" s="1242" t="s">
        <v>3388</v>
      </c>
    </row>
    <row r="840" spans="1:9" x14ac:dyDescent="0.3">
      <c r="A840" s="1249">
        <v>9</v>
      </c>
      <c r="B840" s="1251" t="s">
        <v>4352</v>
      </c>
      <c r="C840" s="1250">
        <v>1</v>
      </c>
      <c r="D840" s="1251" t="s">
        <v>3254</v>
      </c>
      <c r="E840" s="1250">
        <v>44000</v>
      </c>
      <c r="F840" s="1366">
        <f t="shared" si="13"/>
        <v>44000</v>
      </c>
      <c r="G840" s="1250"/>
      <c r="H840" s="1241">
        <v>2</v>
      </c>
      <c r="I840" s="1242" t="s">
        <v>3388</v>
      </c>
    </row>
    <row r="841" spans="1:9" x14ac:dyDescent="0.3">
      <c r="A841" s="1249">
        <v>10</v>
      </c>
      <c r="B841" s="1251" t="s">
        <v>4353</v>
      </c>
      <c r="C841" s="1250">
        <v>0</v>
      </c>
      <c r="D841" s="1251" t="s">
        <v>3404</v>
      </c>
      <c r="E841" s="1250">
        <v>14500</v>
      </c>
      <c r="F841" s="1366">
        <f t="shared" si="13"/>
        <v>0</v>
      </c>
      <c r="G841" s="1250"/>
      <c r="H841" s="1241">
        <v>2</v>
      </c>
      <c r="I841" s="1242" t="s">
        <v>3388</v>
      </c>
    </row>
    <row r="842" spans="1:9" x14ac:dyDescent="0.3">
      <c r="A842" s="1249">
        <v>11</v>
      </c>
      <c r="B842" s="1251" t="s">
        <v>4354</v>
      </c>
      <c r="C842" s="1250">
        <v>0</v>
      </c>
      <c r="D842" s="1251" t="s">
        <v>3254</v>
      </c>
      <c r="E842" s="1250">
        <v>4000</v>
      </c>
      <c r="F842" s="1366">
        <f t="shared" si="13"/>
        <v>0</v>
      </c>
      <c r="G842" s="1250"/>
      <c r="H842" s="1241">
        <v>2</v>
      </c>
      <c r="I842" s="1242" t="s">
        <v>3388</v>
      </c>
    </row>
    <row r="843" spans="1:9" x14ac:dyDescent="0.3">
      <c r="A843" s="1249">
        <v>12</v>
      </c>
      <c r="B843" s="1251" t="s">
        <v>4355</v>
      </c>
      <c r="C843" s="1250">
        <v>0</v>
      </c>
      <c r="D843" s="1251" t="s">
        <v>3254</v>
      </c>
      <c r="E843" s="1250">
        <v>39000</v>
      </c>
      <c r="F843" s="1366">
        <f t="shared" si="13"/>
        <v>0</v>
      </c>
      <c r="G843" s="1250"/>
      <c r="H843" s="1241">
        <v>2</v>
      </c>
      <c r="I843" s="1242" t="s">
        <v>3388</v>
      </c>
    </row>
    <row r="844" spans="1:9" x14ac:dyDescent="0.3">
      <c r="A844" s="1249">
        <v>13</v>
      </c>
      <c r="B844" s="1251" t="s">
        <v>3701</v>
      </c>
      <c r="C844" s="1250">
        <v>0</v>
      </c>
      <c r="D844" s="1251" t="s">
        <v>3645</v>
      </c>
      <c r="E844" s="1250">
        <v>20000</v>
      </c>
      <c r="F844" s="1366">
        <f t="shared" si="13"/>
        <v>0</v>
      </c>
      <c r="G844" s="1250"/>
      <c r="H844" s="1241">
        <v>2</v>
      </c>
      <c r="I844" s="1242" t="s">
        <v>3388</v>
      </c>
    </row>
    <row r="845" spans="1:9" x14ac:dyDescent="0.3">
      <c r="A845" s="1249">
        <v>14</v>
      </c>
      <c r="B845" s="1251" t="s">
        <v>4356</v>
      </c>
      <c r="C845" s="1250">
        <v>0</v>
      </c>
      <c r="D845" s="1251" t="s">
        <v>3254</v>
      </c>
      <c r="E845" s="1250">
        <v>20000</v>
      </c>
      <c r="F845" s="1366">
        <f t="shared" si="13"/>
        <v>0</v>
      </c>
      <c r="G845" s="1250"/>
      <c r="H845" s="1241">
        <v>2</v>
      </c>
      <c r="I845" s="1242" t="s">
        <v>3388</v>
      </c>
    </row>
    <row r="846" spans="1:9" x14ac:dyDescent="0.3">
      <c r="A846" s="1249">
        <v>15</v>
      </c>
      <c r="B846" s="1251" t="s">
        <v>3704</v>
      </c>
      <c r="C846" s="1250">
        <v>0</v>
      </c>
      <c r="D846" s="1251" t="s">
        <v>3254</v>
      </c>
      <c r="E846" s="1250">
        <v>48000</v>
      </c>
      <c r="F846" s="1366">
        <f t="shared" si="13"/>
        <v>0</v>
      </c>
      <c r="G846" s="1250"/>
      <c r="H846" s="1241">
        <v>2</v>
      </c>
      <c r="I846" s="1242" t="s">
        <v>3388</v>
      </c>
    </row>
    <row r="847" spans="1:9" x14ac:dyDescent="0.3">
      <c r="A847" s="1249">
        <v>16</v>
      </c>
      <c r="B847" s="1251" t="s">
        <v>4357</v>
      </c>
      <c r="C847" s="1250">
        <v>0</v>
      </c>
      <c r="D847" s="1251" t="s">
        <v>3254</v>
      </c>
      <c r="E847" s="1250">
        <v>68000</v>
      </c>
      <c r="F847" s="1366">
        <f t="shared" si="13"/>
        <v>0</v>
      </c>
      <c r="G847" s="1250"/>
      <c r="H847" s="1241">
        <v>2</v>
      </c>
      <c r="I847" s="1242" t="s">
        <v>3388</v>
      </c>
    </row>
    <row r="848" spans="1:9" x14ac:dyDescent="0.3">
      <c r="A848" s="1249">
        <v>17</v>
      </c>
      <c r="B848" s="1251" t="s">
        <v>4358</v>
      </c>
      <c r="C848" s="1250">
        <v>0</v>
      </c>
      <c r="D848" s="1251" t="s">
        <v>3254</v>
      </c>
      <c r="E848" s="1250">
        <v>50000</v>
      </c>
      <c r="F848" s="1366">
        <f t="shared" si="13"/>
        <v>0</v>
      </c>
      <c r="G848" s="1250"/>
      <c r="H848" s="1241">
        <v>2</v>
      </c>
      <c r="I848" s="1242" t="s">
        <v>3388</v>
      </c>
    </row>
    <row r="849" spans="1:9" x14ac:dyDescent="0.3">
      <c r="A849" s="1249">
        <v>18</v>
      </c>
      <c r="B849" s="1251" t="s">
        <v>4359</v>
      </c>
      <c r="C849" s="1250">
        <v>0</v>
      </c>
      <c r="D849" s="1251" t="s">
        <v>3254</v>
      </c>
      <c r="E849" s="1250">
        <v>28000</v>
      </c>
      <c r="F849" s="1366">
        <f t="shared" si="13"/>
        <v>0</v>
      </c>
      <c r="G849" s="1250"/>
      <c r="H849" s="1241">
        <v>2</v>
      </c>
      <c r="I849" s="1242" t="s">
        <v>3388</v>
      </c>
    </row>
    <row r="850" spans="1:9" x14ac:dyDescent="0.3">
      <c r="A850" s="1249">
        <v>19</v>
      </c>
      <c r="B850" s="1251" t="s">
        <v>4360</v>
      </c>
      <c r="C850" s="1250">
        <v>0</v>
      </c>
      <c r="D850" s="1251" t="s">
        <v>3254</v>
      </c>
      <c r="E850" s="1250">
        <v>24000</v>
      </c>
      <c r="F850" s="1366">
        <f t="shared" si="13"/>
        <v>0</v>
      </c>
      <c r="G850" s="1250"/>
      <c r="H850" s="1241">
        <v>2</v>
      </c>
      <c r="I850" s="1242" t="s">
        <v>3388</v>
      </c>
    </row>
    <row r="851" spans="1:9" x14ac:dyDescent="0.3">
      <c r="A851" s="989">
        <v>20</v>
      </c>
      <c r="B851" s="942" t="s">
        <v>3684</v>
      </c>
      <c r="C851" s="993">
        <v>0</v>
      </c>
      <c r="D851" s="963" t="s">
        <v>3254</v>
      </c>
      <c r="E851" s="952">
        <v>100000</v>
      </c>
      <c r="F851" s="1369">
        <f t="shared" si="13"/>
        <v>0</v>
      </c>
      <c r="G851" s="936"/>
      <c r="H851" s="799">
        <v>2</v>
      </c>
      <c r="I851" s="788" t="s">
        <v>3255</v>
      </c>
    </row>
    <row r="852" spans="1:9" x14ac:dyDescent="0.3">
      <c r="A852" s="989">
        <v>21</v>
      </c>
      <c r="B852" s="942" t="s">
        <v>3685</v>
      </c>
      <c r="C852" s="993">
        <v>0</v>
      </c>
      <c r="D852" s="963" t="s">
        <v>3254</v>
      </c>
      <c r="E852" s="952">
        <v>34000</v>
      </c>
      <c r="F852" s="1369">
        <f t="shared" si="13"/>
        <v>0</v>
      </c>
      <c r="G852" s="930"/>
      <c r="H852" s="796">
        <v>2</v>
      </c>
      <c r="I852" s="788" t="s">
        <v>3255</v>
      </c>
    </row>
    <row r="853" spans="1:9" x14ac:dyDescent="0.3">
      <c r="A853" s="988">
        <v>22</v>
      </c>
      <c r="B853" s="942" t="s">
        <v>3686</v>
      </c>
      <c r="C853" s="993">
        <v>0</v>
      </c>
      <c r="D853" s="963" t="s">
        <v>3254</v>
      </c>
      <c r="E853" s="952">
        <v>18000</v>
      </c>
      <c r="F853" s="1369">
        <f t="shared" si="13"/>
        <v>0</v>
      </c>
      <c r="G853" s="930"/>
      <c r="H853" s="796">
        <v>2</v>
      </c>
      <c r="I853" s="788" t="s">
        <v>3255</v>
      </c>
    </row>
    <row r="854" spans="1:9" x14ac:dyDescent="0.3">
      <c r="A854" s="989">
        <v>23</v>
      </c>
      <c r="B854" s="942" t="s">
        <v>3687</v>
      </c>
      <c r="C854" s="993">
        <v>0</v>
      </c>
      <c r="D854" s="963" t="s">
        <v>3254</v>
      </c>
      <c r="E854" s="952">
        <v>13000</v>
      </c>
      <c r="F854" s="1369">
        <f t="shared" si="13"/>
        <v>0</v>
      </c>
      <c r="G854" s="930"/>
      <c r="H854" s="796">
        <v>2</v>
      </c>
      <c r="I854" s="788" t="s">
        <v>3255</v>
      </c>
    </row>
    <row r="855" spans="1:9" x14ac:dyDescent="0.3">
      <c r="A855" s="989">
        <v>24</v>
      </c>
      <c r="B855" s="942" t="s">
        <v>3688</v>
      </c>
      <c r="C855" s="993">
        <v>0</v>
      </c>
      <c r="D855" s="963" t="s">
        <v>3254</v>
      </c>
      <c r="E855" s="952">
        <v>32000</v>
      </c>
      <c r="F855" s="1369">
        <f t="shared" si="13"/>
        <v>0</v>
      </c>
      <c r="G855" s="930"/>
      <c r="H855" s="796">
        <v>2</v>
      </c>
      <c r="I855" s="788" t="s">
        <v>3255</v>
      </c>
    </row>
    <row r="856" spans="1:9" x14ac:dyDescent="0.3">
      <c r="A856" s="988">
        <v>25</v>
      </c>
      <c r="B856" s="942" t="s">
        <v>3689</v>
      </c>
      <c r="C856" s="993">
        <v>0</v>
      </c>
      <c r="D856" s="963" t="s">
        <v>3247</v>
      </c>
      <c r="E856" s="952">
        <v>65000</v>
      </c>
      <c r="F856" s="1369">
        <f t="shared" si="13"/>
        <v>0</v>
      </c>
      <c r="G856" s="930"/>
      <c r="H856" s="796">
        <v>2</v>
      </c>
      <c r="I856" s="788" t="s">
        <v>3255</v>
      </c>
    </row>
    <row r="857" spans="1:9" x14ac:dyDescent="0.3">
      <c r="A857" s="989">
        <v>26</v>
      </c>
      <c r="B857" s="942" t="s">
        <v>3690</v>
      </c>
      <c r="C857" s="993">
        <v>0</v>
      </c>
      <c r="D857" s="963" t="s">
        <v>3387</v>
      </c>
      <c r="E857" s="952">
        <v>21000</v>
      </c>
      <c r="F857" s="1369">
        <f t="shared" si="13"/>
        <v>0</v>
      </c>
      <c r="G857" s="930"/>
      <c r="H857" s="796">
        <v>2</v>
      </c>
      <c r="I857" s="788" t="s">
        <v>3255</v>
      </c>
    </row>
    <row r="858" spans="1:9" x14ac:dyDescent="0.3">
      <c r="A858" s="989">
        <v>27</v>
      </c>
      <c r="B858" s="942" t="s">
        <v>3691</v>
      </c>
      <c r="C858" s="993">
        <v>0</v>
      </c>
      <c r="D858" s="963" t="s">
        <v>3387</v>
      </c>
      <c r="E858" s="952">
        <v>30000</v>
      </c>
      <c r="F858" s="1369">
        <f t="shared" si="13"/>
        <v>0</v>
      </c>
      <c r="G858" s="930"/>
      <c r="H858" s="796">
        <v>2</v>
      </c>
      <c r="I858" s="788" t="s">
        <v>3255</v>
      </c>
    </row>
    <row r="859" spans="1:9" x14ac:dyDescent="0.3">
      <c r="A859" s="988">
        <v>28</v>
      </c>
      <c r="B859" s="942" t="s">
        <v>3692</v>
      </c>
      <c r="C859" s="993">
        <v>0</v>
      </c>
      <c r="D859" s="963" t="s">
        <v>3387</v>
      </c>
      <c r="E859" s="952">
        <v>80000</v>
      </c>
      <c r="F859" s="1369">
        <f t="shared" si="13"/>
        <v>0</v>
      </c>
      <c r="G859" s="930"/>
      <c r="H859" s="796">
        <v>2</v>
      </c>
      <c r="I859" s="788" t="s">
        <v>3255</v>
      </c>
    </row>
    <row r="860" spans="1:9" x14ac:dyDescent="0.3">
      <c r="A860" s="989">
        <v>29</v>
      </c>
      <c r="B860" s="942" t="s">
        <v>3693</v>
      </c>
      <c r="C860" s="993">
        <v>0</v>
      </c>
      <c r="D860" s="963" t="s">
        <v>3254</v>
      </c>
      <c r="E860" s="952">
        <v>21000</v>
      </c>
      <c r="F860" s="1369">
        <f t="shared" si="13"/>
        <v>0</v>
      </c>
      <c r="G860" s="930"/>
      <c r="H860" s="796">
        <v>2</v>
      </c>
      <c r="I860" s="788" t="s">
        <v>3255</v>
      </c>
    </row>
    <row r="861" spans="1:9" x14ac:dyDescent="0.3">
      <c r="A861" s="989">
        <v>30</v>
      </c>
      <c r="B861" s="942" t="s">
        <v>3694</v>
      </c>
      <c r="C861" s="993">
        <v>0</v>
      </c>
      <c r="D861" s="963" t="s">
        <v>3254</v>
      </c>
      <c r="E861" s="952">
        <v>20000</v>
      </c>
      <c r="F861" s="1369">
        <f t="shared" si="13"/>
        <v>0</v>
      </c>
      <c r="G861" s="930"/>
      <c r="H861" s="796">
        <v>2</v>
      </c>
      <c r="I861" s="788" t="s">
        <v>3255</v>
      </c>
    </row>
    <row r="862" spans="1:9" x14ac:dyDescent="0.3">
      <c r="A862" s="988">
        <v>31</v>
      </c>
      <c r="B862" s="942" t="s">
        <v>3695</v>
      </c>
      <c r="C862" s="993">
        <v>0</v>
      </c>
      <c r="D862" s="963" t="s">
        <v>3254</v>
      </c>
      <c r="E862" s="952">
        <v>24000</v>
      </c>
      <c r="F862" s="1369">
        <f t="shared" si="13"/>
        <v>0</v>
      </c>
      <c r="G862" s="930"/>
      <c r="H862" s="796">
        <v>2</v>
      </c>
      <c r="I862" s="788" t="s">
        <v>3255</v>
      </c>
    </row>
    <row r="863" spans="1:9" x14ac:dyDescent="0.3">
      <c r="A863" s="989">
        <v>32</v>
      </c>
      <c r="B863" s="942" t="s">
        <v>3696</v>
      </c>
      <c r="C863" s="993">
        <v>0</v>
      </c>
      <c r="D863" s="963" t="s">
        <v>3254</v>
      </c>
      <c r="E863" s="952">
        <v>12000</v>
      </c>
      <c r="F863" s="1369">
        <f t="shared" si="13"/>
        <v>0</v>
      </c>
      <c r="G863" s="930"/>
      <c r="H863" s="796">
        <v>2</v>
      </c>
      <c r="I863" s="788" t="s">
        <v>3255</v>
      </c>
    </row>
    <row r="864" spans="1:9" x14ac:dyDescent="0.3">
      <c r="A864" s="989">
        <v>33</v>
      </c>
      <c r="B864" s="942" t="s">
        <v>3697</v>
      </c>
      <c r="C864" s="993">
        <v>0</v>
      </c>
      <c r="D864" s="963" t="s">
        <v>3254</v>
      </c>
      <c r="E864" s="952">
        <v>29000</v>
      </c>
      <c r="F864" s="1369">
        <f t="shared" si="13"/>
        <v>0</v>
      </c>
      <c r="G864" s="930"/>
      <c r="H864" s="796">
        <v>2</v>
      </c>
      <c r="I864" s="788" t="s">
        <v>3255</v>
      </c>
    </row>
    <row r="865" spans="1:9" x14ac:dyDescent="0.3">
      <c r="A865" s="988">
        <v>34</v>
      </c>
      <c r="B865" s="942" t="s">
        <v>3698</v>
      </c>
      <c r="C865" s="993">
        <v>0</v>
      </c>
      <c r="D865" s="963" t="s">
        <v>3254</v>
      </c>
      <c r="E865" s="952">
        <v>28000</v>
      </c>
      <c r="F865" s="1369">
        <f t="shared" si="13"/>
        <v>0</v>
      </c>
      <c r="G865" s="930"/>
      <c r="H865" s="796">
        <v>2</v>
      </c>
      <c r="I865" s="788" t="s">
        <v>3255</v>
      </c>
    </row>
    <row r="866" spans="1:9" x14ac:dyDescent="0.3">
      <c r="A866" s="989">
        <v>35</v>
      </c>
      <c r="B866" s="942" t="s">
        <v>3699</v>
      </c>
      <c r="C866" s="993">
        <v>0</v>
      </c>
      <c r="D866" s="963" t="s">
        <v>3254</v>
      </c>
      <c r="E866" s="952">
        <v>34000</v>
      </c>
      <c r="F866" s="1369">
        <f t="shared" si="13"/>
        <v>0</v>
      </c>
      <c r="G866" s="930"/>
      <c r="H866" s="796">
        <v>2</v>
      </c>
      <c r="I866" s="788" t="s">
        <v>3255</v>
      </c>
    </row>
    <row r="867" spans="1:9" x14ac:dyDescent="0.3">
      <c r="A867" s="989">
        <v>36</v>
      </c>
      <c r="B867" s="802" t="s">
        <v>3700</v>
      </c>
      <c r="C867" s="1004">
        <v>0</v>
      </c>
      <c r="D867" s="1014" t="s">
        <v>3257</v>
      </c>
      <c r="E867" s="803">
        <v>100000</v>
      </c>
      <c r="F867" s="1371">
        <f t="shared" si="13"/>
        <v>0</v>
      </c>
      <c r="G867" s="930"/>
      <c r="H867" s="796">
        <v>2</v>
      </c>
      <c r="I867" s="788" t="s">
        <v>3427</v>
      </c>
    </row>
    <row r="868" spans="1:9" x14ac:dyDescent="0.3">
      <c r="A868" s="988">
        <v>37</v>
      </c>
      <c r="B868" s="802" t="s">
        <v>3701</v>
      </c>
      <c r="C868" s="1004">
        <v>0</v>
      </c>
      <c r="D868" s="1014" t="s">
        <v>3257</v>
      </c>
      <c r="E868" s="803">
        <v>34000</v>
      </c>
      <c r="F868" s="1371">
        <f t="shared" si="13"/>
        <v>0</v>
      </c>
      <c r="G868" s="930"/>
      <c r="H868" s="796">
        <v>2</v>
      </c>
      <c r="I868" s="788" t="s">
        <v>3427</v>
      </c>
    </row>
    <row r="869" spans="1:9" x14ac:dyDescent="0.3">
      <c r="A869" s="989">
        <v>38</v>
      </c>
      <c r="B869" s="802" t="s">
        <v>3702</v>
      </c>
      <c r="C869" s="1004">
        <v>0</v>
      </c>
      <c r="D869" s="1014" t="s">
        <v>3257</v>
      </c>
      <c r="E869" s="803">
        <v>18000</v>
      </c>
      <c r="F869" s="1371">
        <f t="shared" si="13"/>
        <v>0</v>
      </c>
      <c r="G869" s="930"/>
      <c r="H869" s="796">
        <v>2</v>
      </c>
      <c r="I869" s="788" t="s">
        <v>3427</v>
      </c>
    </row>
    <row r="870" spans="1:9" s="1156" customFormat="1" x14ac:dyDescent="0.3">
      <c r="A870" s="1172">
        <v>39</v>
      </c>
      <c r="B870" s="1173" t="s">
        <v>3703</v>
      </c>
      <c r="C870" s="1225">
        <v>8</v>
      </c>
      <c r="D870" s="1164" t="s">
        <v>3257</v>
      </c>
      <c r="E870" s="1226">
        <v>12000</v>
      </c>
      <c r="F870" s="1372">
        <f t="shared" si="13"/>
        <v>96000</v>
      </c>
      <c r="G870" s="1153"/>
      <c r="H870" s="1154">
        <v>2</v>
      </c>
      <c r="I870" s="1155" t="s">
        <v>3427</v>
      </c>
    </row>
    <row r="871" spans="1:9" x14ac:dyDescent="0.3">
      <c r="A871" s="988">
        <v>40</v>
      </c>
      <c r="B871" s="802" t="s">
        <v>3704</v>
      </c>
      <c r="C871" s="1004">
        <v>0</v>
      </c>
      <c r="D871" s="1014" t="s">
        <v>3257</v>
      </c>
      <c r="E871" s="803">
        <v>32000</v>
      </c>
      <c r="F871" s="1371">
        <f t="shared" si="13"/>
        <v>0</v>
      </c>
      <c r="G871" s="930"/>
      <c r="H871" s="796">
        <v>2</v>
      </c>
      <c r="I871" s="788" t="s">
        <v>3427</v>
      </c>
    </row>
    <row r="872" spans="1:9" s="1156" customFormat="1" x14ac:dyDescent="0.3">
      <c r="A872" s="1172">
        <v>41</v>
      </c>
      <c r="B872" s="1173" t="s">
        <v>3705</v>
      </c>
      <c r="C872" s="1225">
        <v>3</v>
      </c>
      <c r="D872" s="1164" t="s">
        <v>3247</v>
      </c>
      <c r="E872" s="1226">
        <v>60000</v>
      </c>
      <c r="F872" s="1372">
        <f t="shared" si="13"/>
        <v>180000</v>
      </c>
      <c r="G872" s="1153"/>
      <c r="H872" s="1154">
        <v>2</v>
      </c>
      <c r="I872" s="1155" t="s">
        <v>3427</v>
      </c>
    </row>
    <row r="873" spans="1:9" s="1156" customFormat="1" x14ac:dyDescent="0.3">
      <c r="A873" s="1172">
        <v>42</v>
      </c>
      <c r="B873" s="1173" t="s">
        <v>3386</v>
      </c>
      <c r="C873" s="1227">
        <v>2</v>
      </c>
      <c r="D873" s="1188" t="s">
        <v>3407</v>
      </c>
      <c r="E873" s="1228">
        <v>21000</v>
      </c>
      <c r="F873" s="1372">
        <f t="shared" si="13"/>
        <v>42000</v>
      </c>
      <c r="G873" s="1153"/>
      <c r="H873" s="1154">
        <v>2</v>
      </c>
      <c r="I873" s="1155" t="s">
        <v>3427</v>
      </c>
    </row>
    <row r="874" spans="1:9" s="1156" customFormat="1" x14ac:dyDescent="0.3">
      <c r="A874" s="1187">
        <v>43</v>
      </c>
      <c r="B874" s="1173" t="s">
        <v>3676</v>
      </c>
      <c r="C874" s="1225">
        <v>5</v>
      </c>
      <c r="D874" s="1164" t="s">
        <v>3407</v>
      </c>
      <c r="E874" s="1226">
        <v>40000</v>
      </c>
      <c r="F874" s="1372">
        <f t="shared" si="13"/>
        <v>200000</v>
      </c>
      <c r="G874" s="1153"/>
      <c r="H874" s="1154">
        <v>2</v>
      </c>
      <c r="I874" s="1155" t="s">
        <v>3427</v>
      </c>
    </row>
    <row r="875" spans="1:9" s="1156" customFormat="1" x14ac:dyDescent="0.3">
      <c r="A875" s="1172">
        <v>44</v>
      </c>
      <c r="B875" s="1173" t="s">
        <v>3706</v>
      </c>
      <c r="C875" s="1189">
        <v>4</v>
      </c>
      <c r="D875" s="1224" t="s">
        <v>3407</v>
      </c>
      <c r="E875" s="1178">
        <v>44800</v>
      </c>
      <c r="F875" s="1372">
        <f t="shared" si="13"/>
        <v>179200</v>
      </c>
      <c r="G875" s="1153"/>
      <c r="H875" s="1154">
        <v>2</v>
      </c>
      <c r="I875" s="1155" t="s">
        <v>3427</v>
      </c>
    </row>
    <row r="876" spans="1:9" x14ac:dyDescent="0.3">
      <c r="A876" s="989">
        <v>45</v>
      </c>
      <c r="B876" s="802" t="s">
        <v>3707</v>
      </c>
      <c r="C876" s="1004">
        <v>0</v>
      </c>
      <c r="D876" s="1014" t="s">
        <v>3257</v>
      </c>
      <c r="E876" s="803">
        <v>21000</v>
      </c>
      <c r="F876" s="1371">
        <f t="shared" si="13"/>
        <v>0</v>
      </c>
      <c r="G876" s="930"/>
      <c r="H876" s="796">
        <v>2</v>
      </c>
      <c r="I876" s="788" t="s">
        <v>3427</v>
      </c>
    </row>
    <row r="877" spans="1:9" s="1156" customFormat="1" x14ac:dyDescent="0.3">
      <c r="A877" s="1187">
        <v>46</v>
      </c>
      <c r="B877" s="1173" t="s">
        <v>3677</v>
      </c>
      <c r="C877" s="1189">
        <v>3</v>
      </c>
      <c r="D877" s="1224" t="s">
        <v>3257</v>
      </c>
      <c r="E877" s="1178">
        <v>20000</v>
      </c>
      <c r="F877" s="1360">
        <v>60000</v>
      </c>
      <c r="G877" s="1153"/>
      <c r="H877" s="1154">
        <v>2</v>
      </c>
      <c r="I877" s="1155" t="s">
        <v>3427</v>
      </c>
    </row>
    <row r="878" spans="1:9" x14ac:dyDescent="0.3">
      <c r="A878" s="989">
        <v>47</v>
      </c>
      <c r="B878" s="802" t="s">
        <v>3708</v>
      </c>
      <c r="C878" s="1004">
        <v>0</v>
      </c>
      <c r="D878" s="1014" t="s">
        <v>3257</v>
      </c>
      <c r="E878" s="803">
        <v>24000</v>
      </c>
      <c r="F878" s="1371">
        <f t="shared" si="13"/>
        <v>0</v>
      </c>
      <c r="G878" s="930"/>
      <c r="H878" s="796">
        <v>2</v>
      </c>
      <c r="I878" s="788" t="s">
        <v>3427</v>
      </c>
    </row>
    <row r="879" spans="1:9" x14ac:dyDescent="0.3">
      <c r="A879" s="989">
        <v>48</v>
      </c>
      <c r="B879" s="802" t="s">
        <v>3709</v>
      </c>
      <c r="C879" s="1004">
        <v>0</v>
      </c>
      <c r="D879" s="1014" t="s">
        <v>3257</v>
      </c>
      <c r="E879" s="803">
        <v>12000</v>
      </c>
      <c r="F879" s="1371">
        <f t="shared" si="13"/>
        <v>0</v>
      </c>
      <c r="G879" s="930"/>
      <c r="H879" s="796">
        <v>2</v>
      </c>
      <c r="I879" s="788" t="s">
        <v>3427</v>
      </c>
    </row>
    <row r="880" spans="1:9" x14ac:dyDescent="0.3">
      <c r="A880" s="988">
        <v>49</v>
      </c>
      <c r="B880" s="802" t="s">
        <v>3710</v>
      </c>
      <c r="C880" s="1004">
        <v>0</v>
      </c>
      <c r="D880" s="1014" t="s">
        <v>3257</v>
      </c>
      <c r="E880" s="803">
        <v>29000</v>
      </c>
      <c r="F880" s="1371">
        <f t="shared" si="13"/>
        <v>0</v>
      </c>
      <c r="G880" s="930"/>
      <c r="H880" s="796">
        <v>2</v>
      </c>
      <c r="I880" s="788" t="s">
        <v>3427</v>
      </c>
    </row>
    <row r="881" spans="1:9" x14ac:dyDescent="0.3">
      <c r="A881" s="989">
        <v>50</v>
      </c>
      <c r="B881" s="802" t="s">
        <v>3711</v>
      </c>
      <c r="C881" s="1004">
        <v>0</v>
      </c>
      <c r="D881" s="1014" t="s">
        <v>3257</v>
      </c>
      <c r="E881" s="803">
        <v>28000</v>
      </c>
      <c r="F881" s="1371">
        <f t="shared" si="13"/>
        <v>0</v>
      </c>
      <c r="G881" s="930"/>
      <c r="H881" s="796">
        <v>2</v>
      </c>
      <c r="I881" s="788" t="s">
        <v>3427</v>
      </c>
    </row>
    <row r="882" spans="1:9" x14ac:dyDescent="0.3">
      <c r="A882" s="989">
        <v>51</v>
      </c>
      <c r="B882" s="802" t="s">
        <v>3712</v>
      </c>
      <c r="C882" s="1004">
        <v>0</v>
      </c>
      <c r="D882" s="1014" t="s">
        <v>3257</v>
      </c>
      <c r="E882" s="803">
        <v>34000</v>
      </c>
      <c r="F882" s="1371">
        <f t="shared" si="13"/>
        <v>0</v>
      </c>
      <c r="G882" s="930"/>
      <c r="H882" s="796">
        <v>2</v>
      </c>
      <c r="I882" s="788" t="s">
        <v>3427</v>
      </c>
    </row>
    <row r="883" spans="1:9" x14ac:dyDescent="0.3">
      <c r="A883" s="988">
        <v>52</v>
      </c>
      <c r="B883" s="942" t="s">
        <v>4210</v>
      </c>
      <c r="C883" s="966">
        <v>0</v>
      </c>
      <c r="D883" s="962" t="s">
        <v>3645</v>
      </c>
      <c r="E883" s="979">
        <v>13000</v>
      </c>
      <c r="F883" s="1364">
        <f t="shared" si="13"/>
        <v>0</v>
      </c>
      <c r="G883" s="930"/>
      <c r="H883" s="796">
        <v>2</v>
      </c>
      <c r="I883" s="788" t="s">
        <v>3239</v>
      </c>
    </row>
    <row r="884" spans="1:9" x14ac:dyDescent="0.3">
      <c r="A884" s="989">
        <v>53</v>
      </c>
      <c r="B884" s="942" t="s">
        <v>4211</v>
      </c>
      <c r="C884" s="966">
        <v>0</v>
      </c>
      <c r="D884" s="962" t="s">
        <v>3247</v>
      </c>
      <c r="E884" s="979">
        <v>65000</v>
      </c>
      <c r="F884" s="1364">
        <f t="shared" si="13"/>
        <v>0</v>
      </c>
      <c r="G884" s="930"/>
      <c r="H884" s="796">
        <v>2</v>
      </c>
      <c r="I884" s="788" t="s">
        <v>3239</v>
      </c>
    </row>
    <row r="885" spans="1:9" x14ac:dyDescent="0.3">
      <c r="A885" s="989">
        <v>54</v>
      </c>
      <c r="B885" s="942" t="s">
        <v>3716</v>
      </c>
      <c r="C885" s="966">
        <v>0</v>
      </c>
      <c r="D885" s="962" t="s">
        <v>3713</v>
      </c>
      <c r="E885" s="979">
        <v>21000</v>
      </c>
      <c r="F885" s="1364">
        <f t="shared" si="13"/>
        <v>0</v>
      </c>
      <c r="G885" s="930"/>
      <c r="H885" s="796">
        <v>2</v>
      </c>
      <c r="I885" s="788" t="s">
        <v>3239</v>
      </c>
    </row>
    <row r="886" spans="1:9" x14ac:dyDescent="0.3">
      <c r="A886" s="988">
        <v>55</v>
      </c>
      <c r="B886" s="942" t="s">
        <v>3717</v>
      </c>
      <c r="C886" s="966">
        <v>0</v>
      </c>
      <c r="D886" s="962" t="s">
        <v>3713</v>
      </c>
      <c r="E886" s="979">
        <v>30000</v>
      </c>
      <c r="F886" s="1364">
        <f t="shared" si="13"/>
        <v>0</v>
      </c>
      <c r="G886" s="930"/>
      <c r="H886" s="796">
        <v>2</v>
      </c>
      <c r="I886" s="788" t="s">
        <v>3239</v>
      </c>
    </row>
    <row r="887" spans="1:9" x14ac:dyDescent="0.3">
      <c r="A887" s="989">
        <v>56</v>
      </c>
      <c r="B887" s="942" t="s">
        <v>4212</v>
      </c>
      <c r="C887" s="966">
        <v>0</v>
      </c>
      <c r="D887" s="962" t="s">
        <v>3713</v>
      </c>
      <c r="E887" s="979">
        <v>80000</v>
      </c>
      <c r="F887" s="1364">
        <f t="shared" si="13"/>
        <v>0</v>
      </c>
      <c r="G887" s="930"/>
      <c r="H887" s="796">
        <v>2</v>
      </c>
      <c r="I887" s="788" t="s">
        <v>3239</v>
      </c>
    </row>
    <row r="888" spans="1:9" x14ac:dyDescent="0.3">
      <c r="A888" s="989">
        <v>57</v>
      </c>
      <c r="B888" s="942" t="s">
        <v>4213</v>
      </c>
      <c r="C888" s="966">
        <v>0</v>
      </c>
      <c r="D888" s="962" t="s">
        <v>3645</v>
      </c>
      <c r="E888" s="979">
        <v>21000</v>
      </c>
      <c r="F888" s="1364">
        <f t="shared" si="13"/>
        <v>0</v>
      </c>
      <c r="G888" s="930"/>
      <c r="H888" s="796">
        <v>2</v>
      </c>
      <c r="I888" s="788" t="s">
        <v>3239</v>
      </c>
    </row>
    <row r="889" spans="1:9" x14ac:dyDescent="0.3">
      <c r="A889" s="988">
        <v>58</v>
      </c>
      <c r="B889" s="942" t="s">
        <v>4214</v>
      </c>
      <c r="C889" s="966">
        <v>0</v>
      </c>
      <c r="D889" s="962" t="s">
        <v>3645</v>
      </c>
      <c r="E889" s="979">
        <v>20000</v>
      </c>
      <c r="F889" s="1364">
        <f t="shared" si="13"/>
        <v>0</v>
      </c>
      <c r="G889" s="930"/>
      <c r="H889" s="796">
        <v>2</v>
      </c>
      <c r="I889" s="788" t="s">
        <v>3239</v>
      </c>
    </row>
    <row r="890" spans="1:9" x14ac:dyDescent="0.3">
      <c r="A890" s="989">
        <v>59</v>
      </c>
      <c r="B890" s="942" t="s">
        <v>3714</v>
      </c>
      <c r="C890" s="966">
        <v>0</v>
      </c>
      <c r="D890" s="962" t="s">
        <v>3645</v>
      </c>
      <c r="E890" s="979">
        <v>12000</v>
      </c>
      <c r="F890" s="1364">
        <f t="shared" si="13"/>
        <v>0</v>
      </c>
      <c r="G890" s="930"/>
      <c r="H890" s="796">
        <v>2</v>
      </c>
      <c r="I890" s="788" t="s">
        <v>3239</v>
      </c>
    </row>
    <row r="891" spans="1:9" x14ac:dyDescent="0.3">
      <c r="A891" s="989">
        <v>60</v>
      </c>
      <c r="B891" s="942" t="s">
        <v>4215</v>
      </c>
      <c r="C891" s="966">
        <v>0</v>
      </c>
      <c r="D891" s="962" t="s">
        <v>3645</v>
      </c>
      <c r="E891" s="979">
        <v>29000</v>
      </c>
      <c r="F891" s="1364">
        <f t="shared" si="13"/>
        <v>0</v>
      </c>
      <c r="G891" s="930"/>
      <c r="H891" s="796">
        <v>2</v>
      </c>
      <c r="I891" s="788" t="s">
        <v>3239</v>
      </c>
    </row>
    <row r="892" spans="1:9" x14ac:dyDescent="0.3">
      <c r="A892" s="988">
        <v>61</v>
      </c>
      <c r="B892" s="942" t="s">
        <v>4216</v>
      </c>
      <c r="C892" s="966">
        <v>0</v>
      </c>
      <c r="D892" s="962" t="s">
        <v>3645</v>
      </c>
      <c r="E892" s="979">
        <v>28000</v>
      </c>
      <c r="F892" s="1364">
        <f t="shared" si="13"/>
        <v>0</v>
      </c>
      <c r="G892" s="930"/>
      <c r="H892" s="796">
        <v>2</v>
      </c>
      <c r="I892" s="788" t="s">
        <v>3239</v>
      </c>
    </row>
    <row r="893" spans="1:9" x14ac:dyDescent="0.3">
      <c r="A893" s="989">
        <v>62</v>
      </c>
      <c r="B893" s="942" t="s">
        <v>4217</v>
      </c>
      <c r="C893" s="966">
        <v>0</v>
      </c>
      <c r="D893" s="962" t="s">
        <v>3645</v>
      </c>
      <c r="E893" s="979">
        <v>34000</v>
      </c>
      <c r="F893" s="1364">
        <f t="shared" si="13"/>
        <v>0</v>
      </c>
      <c r="G893" s="930"/>
      <c r="H893" s="796">
        <v>2</v>
      </c>
      <c r="I893" s="788" t="s">
        <v>3239</v>
      </c>
    </row>
    <row r="894" spans="1:9" s="1198" customFormat="1" x14ac:dyDescent="0.3">
      <c r="A894" s="1215">
        <v>63</v>
      </c>
      <c r="B894" s="1218" t="s">
        <v>4260</v>
      </c>
      <c r="C894" s="1327">
        <v>4</v>
      </c>
      <c r="D894" s="1259" t="s">
        <v>4261</v>
      </c>
      <c r="E894" s="1260">
        <v>100000</v>
      </c>
      <c r="F894" s="1368">
        <f>C894*E894</f>
        <v>400000</v>
      </c>
      <c r="G894" s="1255"/>
      <c r="H894" s="1196">
        <v>2</v>
      </c>
      <c r="I894" s="1197" t="s">
        <v>4253</v>
      </c>
    </row>
    <row r="895" spans="1:9" x14ac:dyDescent="0.3">
      <c r="A895" s="989">
        <v>64</v>
      </c>
      <c r="B895" s="931" t="s">
        <v>3715</v>
      </c>
      <c r="C895" s="994">
        <v>0</v>
      </c>
      <c r="D895" s="1008" t="s">
        <v>3247</v>
      </c>
      <c r="E895" s="804">
        <v>65000</v>
      </c>
      <c r="F895" s="1373">
        <f t="shared" si="13"/>
        <v>0</v>
      </c>
      <c r="G895" s="953"/>
      <c r="H895" s="797">
        <v>2</v>
      </c>
      <c r="I895" s="788" t="s">
        <v>3260</v>
      </c>
    </row>
    <row r="896" spans="1:9" s="1156" customFormat="1" x14ac:dyDescent="0.3">
      <c r="A896" s="1187">
        <v>65</v>
      </c>
      <c r="B896" s="1160" t="s">
        <v>3716</v>
      </c>
      <c r="C896" s="1157">
        <v>2</v>
      </c>
      <c r="D896" s="1151" t="s">
        <v>3387</v>
      </c>
      <c r="E896" s="1152">
        <v>21000</v>
      </c>
      <c r="F896" s="1358">
        <f t="shared" ref="F896:F920" si="14">C896*E896</f>
        <v>42000</v>
      </c>
      <c r="G896" s="1161"/>
      <c r="H896" s="1162">
        <v>2</v>
      </c>
      <c r="I896" s="1155" t="s">
        <v>3260</v>
      </c>
    </row>
    <row r="897" spans="1:9" x14ac:dyDescent="0.3">
      <c r="A897" s="989">
        <v>66</v>
      </c>
      <c r="B897" s="931" t="s">
        <v>3717</v>
      </c>
      <c r="C897" s="994">
        <v>0</v>
      </c>
      <c r="D897" s="1008" t="s">
        <v>3407</v>
      </c>
      <c r="E897" s="804">
        <v>30000</v>
      </c>
      <c r="F897" s="1373">
        <f t="shared" si="14"/>
        <v>0</v>
      </c>
      <c r="G897" s="953"/>
      <c r="H897" s="797">
        <v>2</v>
      </c>
      <c r="I897" s="788" t="s">
        <v>3260</v>
      </c>
    </row>
    <row r="898" spans="1:9" x14ac:dyDescent="0.3">
      <c r="A898" s="989">
        <v>67</v>
      </c>
      <c r="B898" s="931" t="s">
        <v>3718</v>
      </c>
      <c r="C898" s="994">
        <v>0</v>
      </c>
      <c r="D898" s="1008" t="s">
        <v>3407</v>
      </c>
      <c r="E898" s="804">
        <v>80000</v>
      </c>
      <c r="F898" s="1373">
        <f t="shared" si="14"/>
        <v>0</v>
      </c>
      <c r="G898" s="953"/>
      <c r="H898" s="797">
        <v>2</v>
      </c>
      <c r="I898" s="788" t="s">
        <v>3260</v>
      </c>
    </row>
    <row r="899" spans="1:9" x14ac:dyDescent="0.3">
      <c r="A899" s="988">
        <v>68</v>
      </c>
      <c r="B899" s="931" t="s">
        <v>3719</v>
      </c>
      <c r="C899" s="994">
        <v>0</v>
      </c>
      <c r="D899" s="1008" t="s">
        <v>3257</v>
      </c>
      <c r="E899" s="804">
        <v>21000</v>
      </c>
      <c r="F899" s="1373">
        <f t="shared" si="14"/>
        <v>0</v>
      </c>
      <c r="G899" s="953"/>
      <c r="H899" s="797">
        <v>2</v>
      </c>
      <c r="I899" s="788" t="s">
        <v>3260</v>
      </c>
    </row>
    <row r="900" spans="1:9" x14ac:dyDescent="0.3">
      <c r="A900" s="989">
        <v>69</v>
      </c>
      <c r="B900" s="948" t="s">
        <v>3720</v>
      </c>
      <c r="C900" s="955">
        <v>0</v>
      </c>
      <c r="D900" s="800" t="s">
        <v>3408</v>
      </c>
      <c r="E900" s="954">
        <v>20000</v>
      </c>
      <c r="F900" s="1374">
        <f t="shared" si="14"/>
        <v>0</v>
      </c>
      <c r="G900" s="930"/>
      <c r="H900" s="796">
        <v>2</v>
      </c>
      <c r="I900" s="788" t="s">
        <v>3261</v>
      </c>
    </row>
    <row r="901" spans="1:9" x14ac:dyDescent="0.3">
      <c r="A901" s="989">
        <v>70</v>
      </c>
      <c r="B901" s="948" t="s">
        <v>3721</v>
      </c>
      <c r="C901" s="955">
        <v>0</v>
      </c>
      <c r="D901" s="800" t="s">
        <v>3408</v>
      </c>
      <c r="E901" s="954">
        <v>30500</v>
      </c>
      <c r="F901" s="1374">
        <f t="shared" si="14"/>
        <v>0</v>
      </c>
      <c r="G901" s="930"/>
      <c r="H901" s="796">
        <v>2</v>
      </c>
      <c r="I901" s="788" t="s">
        <v>3261</v>
      </c>
    </row>
    <row r="902" spans="1:9" x14ac:dyDescent="0.3">
      <c r="A902" s="988">
        <v>71</v>
      </c>
      <c r="B902" s="948" t="s">
        <v>3722</v>
      </c>
      <c r="C902" s="955">
        <v>0</v>
      </c>
      <c r="D902" s="1015" t="s">
        <v>3493</v>
      </c>
      <c r="E902" s="954">
        <v>65000</v>
      </c>
      <c r="F902" s="1374">
        <f t="shared" si="14"/>
        <v>0</v>
      </c>
      <c r="G902" s="930"/>
      <c r="H902" s="796">
        <v>2</v>
      </c>
      <c r="I902" s="788" t="s">
        <v>3261</v>
      </c>
    </row>
    <row r="903" spans="1:9" x14ac:dyDescent="0.3">
      <c r="A903" s="989">
        <v>72</v>
      </c>
      <c r="B903" s="948" t="s">
        <v>3723</v>
      </c>
      <c r="C903" s="955">
        <v>0</v>
      </c>
      <c r="D903" s="1015" t="s">
        <v>3479</v>
      </c>
      <c r="E903" s="954">
        <v>28600</v>
      </c>
      <c r="F903" s="1374">
        <f t="shared" si="14"/>
        <v>0</v>
      </c>
      <c r="G903" s="930"/>
      <c r="H903" s="796">
        <v>2</v>
      </c>
      <c r="I903" s="788" t="s">
        <v>3261</v>
      </c>
    </row>
    <row r="904" spans="1:9" x14ac:dyDescent="0.3">
      <c r="A904" s="989">
        <v>73</v>
      </c>
      <c r="B904" s="948" t="s">
        <v>3724</v>
      </c>
      <c r="C904" s="955">
        <v>0</v>
      </c>
      <c r="D904" s="1015" t="s">
        <v>3493</v>
      </c>
      <c r="E904" s="954">
        <v>55000</v>
      </c>
      <c r="F904" s="1374">
        <f t="shared" si="14"/>
        <v>0</v>
      </c>
      <c r="G904" s="930"/>
      <c r="H904" s="796">
        <v>2</v>
      </c>
      <c r="I904" s="788" t="s">
        <v>3261</v>
      </c>
    </row>
    <row r="905" spans="1:9" s="1156" customFormat="1" x14ac:dyDescent="0.3">
      <c r="A905" s="1187">
        <v>74</v>
      </c>
      <c r="B905" s="1169" t="s">
        <v>4256</v>
      </c>
      <c r="C905" s="1150">
        <v>4</v>
      </c>
      <c r="D905" s="1151" t="s">
        <v>4257</v>
      </c>
      <c r="E905" s="1152">
        <v>34000</v>
      </c>
      <c r="F905" s="1381">
        <f t="shared" si="14"/>
        <v>136000</v>
      </c>
      <c r="G905" s="1153"/>
      <c r="H905" s="1154">
        <v>2</v>
      </c>
      <c r="I905" s="1155" t="s">
        <v>3261</v>
      </c>
    </row>
    <row r="906" spans="1:9" x14ac:dyDescent="0.3">
      <c r="A906" s="989">
        <v>75</v>
      </c>
      <c r="B906" s="948" t="s">
        <v>3725</v>
      </c>
      <c r="C906" s="955">
        <v>0</v>
      </c>
      <c r="D906" s="800" t="s">
        <v>3257</v>
      </c>
      <c r="E906" s="954">
        <v>14500</v>
      </c>
      <c r="F906" s="1382">
        <f t="shared" si="14"/>
        <v>0</v>
      </c>
      <c r="G906" s="930"/>
      <c r="H906" s="796">
        <v>2</v>
      </c>
      <c r="I906" s="788" t="s">
        <v>3261</v>
      </c>
    </row>
    <row r="907" spans="1:9" x14ac:dyDescent="0.3">
      <c r="A907" s="989">
        <v>76</v>
      </c>
      <c r="B907" s="948" t="s">
        <v>3726</v>
      </c>
      <c r="C907" s="955">
        <v>0</v>
      </c>
      <c r="D907" s="800" t="s">
        <v>3257</v>
      </c>
      <c r="E907" s="954">
        <v>13300</v>
      </c>
      <c r="F907" s="1382">
        <f t="shared" si="14"/>
        <v>0</v>
      </c>
      <c r="G907" s="930"/>
      <c r="H907" s="796">
        <v>2</v>
      </c>
      <c r="I907" s="788" t="s">
        <v>3261</v>
      </c>
    </row>
    <row r="908" spans="1:9" x14ac:dyDescent="0.3">
      <c r="A908" s="988">
        <v>77</v>
      </c>
      <c r="B908" s="948" t="s">
        <v>3727</v>
      </c>
      <c r="C908" s="955">
        <v>0</v>
      </c>
      <c r="D908" s="800" t="s">
        <v>3257</v>
      </c>
      <c r="E908" s="954">
        <v>25500</v>
      </c>
      <c r="F908" s="1382">
        <f t="shared" si="14"/>
        <v>0</v>
      </c>
      <c r="G908" s="930"/>
      <c r="H908" s="796">
        <v>2</v>
      </c>
      <c r="I908" s="788" t="s">
        <v>3261</v>
      </c>
    </row>
    <row r="909" spans="1:9" x14ac:dyDescent="0.3">
      <c r="A909" s="989">
        <v>78</v>
      </c>
      <c r="B909" s="948" t="s">
        <v>3728</v>
      </c>
      <c r="C909" s="955">
        <v>0</v>
      </c>
      <c r="D909" s="800" t="s">
        <v>3257</v>
      </c>
      <c r="E909" s="954">
        <v>15000</v>
      </c>
      <c r="F909" s="1382">
        <f t="shared" si="14"/>
        <v>0</v>
      </c>
      <c r="G909" s="930"/>
      <c r="H909" s="796">
        <v>2</v>
      </c>
      <c r="I909" s="788" t="s">
        <v>3261</v>
      </c>
    </row>
    <row r="910" spans="1:9" x14ac:dyDescent="0.3">
      <c r="A910" s="989">
        <v>79</v>
      </c>
      <c r="B910" s="948" t="s">
        <v>3729</v>
      </c>
      <c r="C910" s="955">
        <v>0</v>
      </c>
      <c r="D910" s="800" t="s">
        <v>3730</v>
      </c>
      <c r="E910" s="954">
        <v>35500</v>
      </c>
      <c r="F910" s="1382">
        <f t="shared" si="14"/>
        <v>0</v>
      </c>
      <c r="G910" s="930"/>
      <c r="H910" s="796">
        <v>2</v>
      </c>
      <c r="I910" s="788" t="s">
        <v>3261</v>
      </c>
    </row>
    <row r="911" spans="1:9" s="1198" customFormat="1" x14ac:dyDescent="0.3">
      <c r="A911" s="1190">
        <v>80</v>
      </c>
      <c r="B911" s="1191" t="s">
        <v>4265</v>
      </c>
      <c r="C911" s="1192">
        <v>4</v>
      </c>
      <c r="D911" s="1193" t="s">
        <v>4257</v>
      </c>
      <c r="E911" s="1194">
        <v>18000</v>
      </c>
      <c r="F911" s="1378">
        <f t="shared" si="14"/>
        <v>72000</v>
      </c>
      <c r="G911" s="1195"/>
      <c r="H911" s="1196">
        <v>2</v>
      </c>
      <c r="I911" s="1197" t="s">
        <v>4273</v>
      </c>
    </row>
    <row r="912" spans="1:9" s="1198" customFormat="1" x14ac:dyDescent="0.3">
      <c r="A912" s="1190">
        <v>81</v>
      </c>
      <c r="B912" s="1191" t="s">
        <v>4266</v>
      </c>
      <c r="C912" s="1192">
        <v>41</v>
      </c>
      <c r="D912" s="1193" t="s">
        <v>4257</v>
      </c>
      <c r="E912" s="1194">
        <v>21000</v>
      </c>
      <c r="F912" s="1378">
        <f t="shared" si="14"/>
        <v>861000</v>
      </c>
      <c r="G912" s="1195"/>
      <c r="H912" s="1196">
        <v>2</v>
      </c>
      <c r="I912" s="1197" t="s">
        <v>4273</v>
      </c>
    </row>
    <row r="913" spans="1:9" s="1198" customFormat="1" x14ac:dyDescent="0.3">
      <c r="A913" s="1190">
        <v>82</v>
      </c>
      <c r="B913" s="1191" t="s">
        <v>4267</v>
      </c>
      <c r="C913" s="1192">
        <v>5</v>
      </c>
      <c r="D913" s="1193" t="s">
        <v>4268</v>
      </c>
      <c r="E913" s="1194">
        <v>20000</v>
      </c>
      <c r="F913" s="1378">
        <f t="shared" si="14"/>
        <v>100000</v>
      </c>
      <c r="G913" s="1195"/>
      <c r="H913" s="1196">
        <v>2</v>
      </c>
      <c r="I913" s="1197" t="s">
        <v>4273</v>
      </c>
    </row>
    <row r="914" spans="1:9" s="1198" customFormat="1" x14ac:dyDescent="0.3">
      <c r="A914" s="1190">
        <v>83</v>
      </c>
      <c r="B914" s="1199" t="s">
        <v>4269</v>
      </c>
      <c r="C914" s="1192">
        <v>9</v>
      </c>
      <c r="D914" s="1193" t="s">
        <v>3387</v>
      </c>
      <c r="E914" s="1194">
        <v>30000</v>
      </c>
      <c r="F914" s="1378">
        <f t="shared" si="14"/>
        <v>270000</v>
      </c>
      <c r="G914" s="1195"/>
      <c r="H914" s="1196">
        <v>2</v>
      </c>
      <c r="I914" s="1197" t="s">
        <v>4273</v>
      </c>
    </row>
    <row r="915" spans="1:9" s="1198" customFormat="1" x14ac:dyDescent="0.3">
      <c r="A915" s="1190">
        <v>84</v>
      </c>
      <c r="B915" s="1199" t="s">
        <v>4270</v>
      </c>
      <c r="C915" s="1192">
        <v>9</v>
      </c>
      <c r="D915" s="1193" t="s">
        <v>4268</v>
      </c>
      <c r="E915" s="1194">
        <v>80000</v>
      </c>
      <c r="F915" s="1378">
        <f t="shared" si="14"/>
        <v>720000</v>
      </c>
      <c r="G915" s="1195"/>
      <c r="H915" s="1196">
        <v>2</v>
      </c>
      <c r="I915" s="1197" t="s">
        <v>4273</v>
      </c>
    </row>
    <row r="916" spans="1:9" s="1198" customFormat="1" x14ac:dyDescent="0.3">
      <c r="A916" s="1190">
        <v>85</v>
      </c>
      <c r="B916" s="1199" t="s">
        <v>3663</v>
      </c>
      <c r="C916" s="1192">
        <v>2</v>
      </c>
      <c r="D916" s="1193" t="s">
        <v>4268</v>
      </c>
      <c r="E916" s="1194">
        <v>65000</v>
      </c>
      <c r="F916" s="1378">
        <f t="shared" si="14"/>
        <v>130000</v>
      </c>
      <c r="G916" s="1195"/>
      <c r="H916" s="1196">
        <v>2</v>
      </c>
      <c r="I916" s="1197" t="s">
        <v>4273</v>
      </c>
    </row>
    <row r="917" spans="1:9" s="1198" customFormat="1" x14ac:dyDescent="0.3">
      <c r="A917" s="1190">
        <v>86</v>
      </c>
      <c r="B917" s="1199" t="s">
        <v>4271</v>
      </c>
      <c r="C917" s="1192">
        <v>3</v>
      </c>
      <c r="D917" s="1193" t="s">
        <v>4257</v>
      </c>
      <c r="E917" s="1194">
        <v>24000</v>
      </c>
      <c r="F917" s="1378">
        <f t="shared" si="14"/>
        <v>72000</v>
      </c>
      <c r="G917" s="1195"/>
      <c r="H917" s="1196">
        <v>2</v>
      </c>
      <c r="I917" s="1197" t="s">
        <v>4273</v>
      </c>
    </row>
    <row r="918" spans="1:9" s="1198" customFormat="1" x14ac:dyDescent="0.3">
      <c r="A918" s="1190">
        <v>87</v>
      </c>
      <c r="B918" s="1199" t="s">
        <v>4272</v>
      </c>
      <c r="C918" s="1192">
        <v>1</v>
      </c>
      <c r="D918" s="1193" t="s">
        <v>4257</v>
      </c>
      <c r="E918" s="1194">
        <v>34000</v>
      </c>
      <c r="F918" s="1378">
        <f t="shared" si="14"/>
        <v>34000</v>
      </c>
      <c r="G918" s="1195"/>
      <c r="H918" s="1196">
        <v>2</v>
      </c>
      <c r="I918" s="1197" t="s">
        <v>4273</v>
      </c>
    </row>
    <row r="919" spans="1:9" s="1198" customFormat="1" x14ac:dyDescent="0.3">
      <c r="A919" s="1190">
        <v>88</v>
      </c>
      <c r="B919" s="1199" t="s">
        <v>4274</v>
      </c>
      <c r="C919" s="1192">
        <v>2</v>
      </c>
      <c r="D919" s="1193" t="s">
        <v>4257</v>
      </c>
      <c r="E919" s="1194">
        <v>28000</v>
      </c>
      <c r="F919" s="1378">
        <f t="shared" si="14"/>
        <v>56000</v>
      </c>
      <c r="G919" s="1195"/>
      <c r="H919" s="1196">
        <v>2</v>
      </c>
      <c r="I919" s="796" t="s">
        <v>4273</v>
      </c>
    </row>
    <row r="920" spans="1:9" s="1198" customFormat="1" x14ac:dyDescent="0.3">
      <c r="A920" s="1190">
        <v>89</v>
      </c>
      <c r="B920" s="1199" t="s">
        <v>4275</v>
      </c>
      <c r="C920" s="1192">
        <v>1</v>
      </c>
      <c r="D920" s="1193" t="s">
        <v>4257</v>
      </c>
      <c r="E920" s="1194">
        <v>40000</v>
      </c>
      <c r="F920" s="1378">
        <f t="shared" si="14"/>
        <v>40000</v>
      </c>
      <c r="G920" s="1195"/>
      <c r="H920" s="1196">
        <v>2</v>
      </c>
      <c r="I920" s="796" t="s">
        <v>4273</v>
      </c>
    </row>
    <row r="921" spans="1:9" x14ac:dyDescent="0.3">
      <c r="A921" s="988">
        <v>90</v>
      </c>
      <c r="B921" s="943" t="s">
        <v>3731</v>
      </c>
      <c r="C921" s="969">
        <v>0</v>
      </c>
      <c r="D921" s="1017" t="s">
        <v>3407</v>
      </c>
      <c r="E921" s="968">
        <v>90000</v>
      </c>
      <c r="F921" s="1376">
        <v>90000</v>
      </c>
      <c r="G921" s="930"/>
      <c r="H921" s="796">
        <v>2</v>
      </c>
      <c r="I921" s="788" t="s">
        <v>3506</v>
      </c>
    </row>
    <row r="922" spans="1:9" x14ac:dyDescent="0.3">
      <c r="A922" s="989">
        <v>91</v>
      </c>
      <c r="B922" s="943" t="s">
        <v>3732</v>
      </c>
      <c r="C922" s="969">
        <v>0</v>
      </c>
      <c r="D922" s="1017" t="s">
        <v>3407</v>
      </c>
      <c r="E922" s="968">
        <v>180000</v>
      </c>
      <c r="F922" s="1376">
        <v>180000</v>
      </c>
      <c r="G922" s="930"/>
      <c r="H922" s="796">
        <v>2</v>
      </c>
      <c r="I922" s="788" t="s">
        <v>3506</v>
      </c>
    </row>
    <row r="923" spans="1:9" x14ac:dyDescent="0.3">
      <c r="A923" s="989">
        <v>92</v>
      </c>
      <c r="B923" s="809" t="s">
        <v>3733</v>
      </c>
      <c r="C923" s="969">
        <v>0</v>
      </c>
      <c r="D923" s="1017" t="s">
        <v>3645</v>
      </c>
      <c r="E923" s="968">
        <v>3500</v>
      </c>
      <c r="F923" s="1376">
        <v>17500</v>
      </c>
      <c r="G923" s="930"/>
      <c r="H923" s="796">
        <v>2</v>
      </c>
      <c r="I923" s="788" t="s">
        <v>3506</v>
      </c>
    </row>
    <row r="924" spans="1:9" x14ac:dyDescent="0.3">
      <c r="A924" s="989">
        <v>93</v>
      </c>
      <c r="B924" s="809" t="s">
        <v>3661</v>
      </c>
      <c r="C924" s="969">
        <v>0</v>
      </c>
      <c r="D924" s="1017" t="s">
        <v>3247</v>
      </c>
      <c r="E924" s="968">
        <v>125000</v>
      </c>
      <c r="F924" s="1376">
        <v>125000</v>
      </c>
      <c r="G924" s="930"/>
      <c r="H924" s="796">
        <v>2</v>
      </c>
      <c r="I924" s="788" t="s">
        <v>3506</v>
      </c>
    </row>
    <row r="925" spans="1:9" x14ac:dyDescent="0.3">
      <c r="A925" s="989">
        <v>94</v>
      </c>
      <c r="B925" s="948" t="s">
        <v>3664</v>
      </c>
      <c r="C925" s="955">
        <v>0</v>
      </c>
      <c r="D925" s="800" t="s">
        <v>3407</v>
      </c>
      <c r="E925" s="960">
        <v>80000</v>
      </c>
      <c r="F925" s="1364">
        <f t="shared" ref="F925:F988" si="15">C925*E925</f>
        <v>0</v>
      </c>
      <c r="G925" s="930"/>
      <c r="H925" s="796">
        <v>2</v>
      </c>
      <c r="I925" s="788" t="s">
        <v>3651</v>
      </c>
    </row>
    <row r="926" spans="1:9" s="1156" customFormat="1" x14ac:dyDescent="0.3">
      <c r="A926" s="1187">
        <v>95</v>
      </c>
      <c r="B926" s="1170" t="s">
        <v>3738</v>
      </c>
      <c r="C926" s="1150">
        <v>1</v>
      </c>
      <c r="D926" s="1151" t="s">
        <v>3387</v>
      </c>
      <c r="E926" s="1152">
        <v>20000</v>
      </c>
      <c r="F926" s="1365">
        <f t="shared" si="15"/>
        <v>20000</v>
      </c>
      <c r="G926" s="1153"/>
      <c r="H926" s="1154">
        <v>2</v>
      </c>
      <c r="I926" s="1155" t="s">
        <v>3651</v>
      </c>
    </row>
    <row r="927" spans="1:9" s="1198" customFormat="1" x14ac:dyDescent="0.3">
      <c r="A927" s="1190">
        <v>96</v>
      </c>
      <c r="B927" s="1199" t="s">
        <v>4290</v>
      </c>
      <c r="C927" s="1192">
        <v>1</v>
      </c>
      <c r="D927" s="1193" t="s">
        <v>3387</v>
      </c>
      <c r="E927" s="1194">
        <v>20000</v>
      </c>
      <c r="F927" s="1378">
        <f t="shared" si="15"/>
        <v>20000</v>
      </c>
      <c r="G927" s="1195"/>
      <c r="H927" s="1196">
        <v>2</v>
      </c>
      <c r="I927" s="1197" t="s">
        <v>4286</v>
      </c>
    </row>
    <row r="928" spans="1:9" x14ac:dyDescent="0.3">
      <c r="A928" s="988">
        <v>97</v>
      </c>
      <c r="B928" s="972" t="s">
        <v>3560</v>
      </c>
      <c r="C928" s="1001">
        <v>0</v>
      </c>
      <c r="D928" s="1018" t="s">
        <v>3414</v>
      </c>
      <c r="E928" s="973">
        <v>19120</v>
      </c>
      <c r="F928" s="1377">
        <f t="shared" si="15"/>
        <v>0</v>
      </c>
      <c r="G928" s="930"/>
      <c r="H928" s="796">
        <v>2</v>
      </c>
      <c r="I928" s="788" t="s">
        <v>3512</v>
      </c>
    </row>
    <row r="929" spans="1:9" x14ac:dyDescent="0.3">
      <c r="A929" s="989">
        <v>98</v>
      </c>
      <c r="B929" s="972" t="s">
        <v>3620</v>
      </c>
      <c r="C929" s="1001">
        <v>0</v>
      </c>
      <c r="D929" s="1018" t="s">
        <v>3414</v>
      </c>
      <c r="E929" s="973">
        <v>5990</v>
      </c>
      <c r="F929" s="1377">
        <f t="shared" si="15"/>
        <v>0</v>
      </c>
      <c r="G929" s="930"/>
      <c r="H929" s="796">
        <v>2</v>
      </c>
      <c r="I929" s="788" t="s">
        <v>3512</v>
      </c>
    </row>
    <row r="930" spans="1:9" x14ac:dyDescent="0.3">
      <c r="A930" s="988">
        <v>99</v>
      </c>
      <c r="B930" s="972" t="s">
        <v>3662</v>
      </c>
      <c r="C930" s="1001">
        <v>0</v>
      </c>
      <c r="D930" s="1018" t="s">
        <v>3414</v>
      </c>
      <c r="E930" s="973">
        <v>20490</v>
      </c>
      <c r="F930" s="1377">
        <f t="shared" si="15"/>
        <v>0</v>
      </c>
      <c r="G930" s="930"/>
      <c r="H930" s="796">
        <v>2</v>
      </c>
      <c r="I930" s="788" t="s">
        <v>3512</v>
      </c>
    </row>
    <row r="931" spans="1:9" x14ac:dyDescent="0.3">
      <c r="A931" s="989">
        <v>100</v>
      </c>
      <c r="B931" s="972" t="s">
        <v>3663</v>
      </c>
      <c r="C931" s="1001">
        <v>0</v>
      </c>
      <c r="D931" s="1018" t="s">
        <v>3414</v>
      </c>
      <c r="E931" s="973">
        <v>65000</v>
      </c>
      <c r="F931" s="1377">
        <f t="shared" si="15"/>
        <v>0</v>
      </c>
      <c r="G931" s="930"/>
      <c r="H931" s="796">
        <v>2</v>
      </c>
      <c r="I931" s="788" t="s">
        <v>3512</v>
      </c>
    </row>
    <row r="932" spans="1:9" ht="16.5" customHeight="1" x14ac:dyDescent="0.3">
      <c r="A932" s="987">
        <v>101</v>
      </c>
      <c r="B932" s="972" t="s">
        <v>3559</v>
      </c>
      <c r="C932" s="1001">
        <v>0</v>
      </c>
      <c r="D932" s="1018" t="s">
        <v>3414</v>
      </c>
      <c r="E932" s="973">
        <v>16900</v>
      </c>
      <c r="F932" s="1377">
        <f t="shared" si="15"/>
        <v>0</v>
      </c>
      <c r="G932" s="930"/>
      <c r="H932" s="796">
        <v>2</v>
      </c>
      <c r="I932" s="788" t="s">
        <v>3512</v>
      </c>
    </row>
    <row r="933" spans="1:9" ht="16.5" customHeight="1" x14ac:dyDescent="0.3">
      <c r="A933" s="987">
        <v>102</v>
      </c>
      <c r="B933" s="972" t="s">
        <v>3515</v>
      </c>
      <c r="C933" s="1001">
        <v>0</v>
      </c>
      <c r="D933" s="1018" t="s">
        <v>3414</v>
      </c>
      <c r="E933" s="973">
        <v>14575</v>
      </c>
      <c r="F933" s="1377">
        <f t="shared" si="15"/>
        <v>0</v>
      </c>
      <c r="G933" s="930"/>
      <c r="H933" s="796">
        <v>2</v>
      </c>
      <c r="I933" s="788" t="s">
        <v>3512</v>
      </c>
    </row>
    <row r="934" spans="1:9" ht="16.5" customHeight="1" x14ac:dyDescent="0.3">
      <c r="A934" s="987">
        <v>103</v>
      </c>
      <c r="B934" s="972" t="s">
        <v>3569</v>
      </c>
      <c r="C934" s="1001">
        <v>0</v>
      </c>
      <c r="D934" s="1018" t="s">
        <v>3414</v>
      </c>
      <c r="E934" s="973">
        <v>9450</v>
      </c>
      <c r="F934" s="1377">
        <f t="shared" si="15"/>
        <v>0</v>
      </c>
      <c r="G934" s="930"/>
      <c r="H934" s="796">
        <v>2</v>
      </c>
      <c r="I934" s="788" t="s">
        <v>3512</v>
      </c>
    </row>
    <row r="935" spans="1:9" ht="16.5" customHeight="1" x14ac:dyDescent="0.3">
      <c r="A935" s="986">
        <v>104</v>
      </c>
      <c r="B935" s="972" t="s">
        <v>3515</v>
      </c>
      <c r="C935" s="1001">
        <v>0</v>
      </c>
      <c r="D935" s="1018" t="s">
        <v>3414</v>
      </c>
      <c r="E935" s="973">
        <v>13725</v>
      </c>
      <c r="F935" s="1377">
        <f t="shared" si="15"/>
        <v>0</v>
      </c>
      <c r="G935" s="930"/>
      <c r="H935" s="796">
        <v>2</v>
      </c>
      <c r="I935" s="788" t="s">
        <v>3512</v>
      </c>
    </row>
    <row r="936" spans="1:9" ht="16.5" customHeight="1" x14ac:dyDescent="0.3">
      <c r="A936" s="987">
        <v>105</v>
      </c>
      <c r="B936" s="972" t="s">
        <v>3560</v>
      </c>
      <c r="C936" s="1001">
        <v>0</v>
      </c>
      <c r="D936" s="1018" t="s">
        <v>3414</v>
      </c>
      <c r="E936" s="973">
        <v>8800</v>
      </c>
      <c r="F936" s="1377">
        <f t="shared" si="15"/>
        <v>0</v>
      </c>
      <c r="G936" s="930"/>
      <c r="H936" s="796">
        <v>2</v>
      </c>
      <c r="I936" s="788" t="s">
        <v>3512</v>
      </c>
    </row>
    <row r="937" spans="1:9" ht="16.5" customHeight="1" x14ac:dyDescent="0.3">
      <c r="A937" s="987">
        <v>106</v>
      </c>
      <c r="B937" s="972" t="s">
        <v>3560</v>
      </c>
      <c r="C937" s="1001">
        <v>0</v>
      </c>
      <c r="D937" s="1018" t="s">
        <v>3414</v>
      </c>
      <c r="E937" s="973">
        <v>14150</v>
      </c>
      <c r="F937" s="1377">
        <f t="shared" si="15"/>
        <v>0</v>
      </c>
      <c r="G937" s="930"/>
      <c r="H937" s="796">
        <v>2</v>
      </c>
      <c r="I937" s="788" t="s">
        <v>3512</v>
      </c>
    </row>
    <row r="938" spans="1:9" ht="16.5" customHeight="1" x14ac:dyDescent="0.3">
      <c r="A938" s="987">
        <v>107</v>
      </c>
      <c r="B938" s="972" t="s">
        <v>3560</v>
      </c>
      <c r="C938" s="1001">
        <v>0</v>
      </c>
      <c r="D938" s="1018" t="s">
        <v>3414</v>
      </c>
      <c r="E938" s="973">
        <v>12175</v>
      </c>
      <c r="F938" s="1377">
        <f t="shared" si="15"/>
        <v>0</v>
      </c>
      <c r="G938" s="930"/>
      <c r="H938" s="796">
        <v>2</v>
      </c>
      <c r="I938" s="788" t="s">
        <v>3512</v>
      </c>
    </row>
    <row r="939" spans="1:9" ht="16.5" customHeight="1" x14ac:dyDescent="0.3">
      <c r="A939" s="986">
        <v>108</v>
      </c>
      <c r="B939" s="972" t="s">
        <v>3571</v>
      </c>
      <c r="C939" s="1001">
        <v>0</v>
      </c>
      <c r="D939" s="1018" t="s">
        <v>3414</v>
      </c>
      <c r="E939" s="973">
        <v>14000</v>
      </c>
      <c r="F939" s="1377">
        <f t="shared" si="15"/>
        <v>0</v>
      </c>
      <c r="G939" s="930"/>
      <c r="H939" s="796">
        <v>2</v>
      </c>
      <c r="I939" s="788" t="s">
        <v>3512</v>
      </c>
    </row>
    <row r="940" spans="1:9" x14ac:dyDescent="0.3">
      <c r="A940" s="988">
        <v>109</v>
      </c>
      <c r="B940" s="970" t="s">
        <v>3571</v>
      </c>
      <c r="C940" s="1000">
        <v>0</v>
      </c>
      <c r="D940" s="978" t="s">
        <v>3414</v>
      </c>
      <c r="E940" s="971">
        <v>16900</v>
      </c>
      <c r="F940" s="1377">
        <f t="shared" si="15"/>
        <v>0</v>
      </c>
      <c r="G940" s="930"/>
      <c r="H940" s="796">
        <v>2</v>
      </c>
      <c r="I940" s="788" t="s">
        <v>3512</v>
      </c>
    </row>
    <row r="941" spans="1:9" x14ac:dyDescent="0.3">
      <c r="A941" s="989">
        <v>110</v>
      </c>
      <c r="B941" s="970" t="s">
        <v>3569</v>
      </c>
      <c r="C941" s="1000">
        <v>0</v>
      </c>
      <c r="D941" s="978" t="s">
        <v>3414</v>
      </c>
      <c r="E941" s="971">
        <v>10100</v>
      </c>
      <c r="F941" s="1377">
        <f t="shared" si="15"/>
        <v>0</v>
      </c>
      <c r="G941" s="930"/>
      <c r="H941" s="796">
        <v>2</v>
      </c>
      <c r="I941" s="788" t="s">
        <v>3512</v>
      </c>
    </row>
    <row r="942" spans="1:9" x14ac:dyDescent="0.3">
      <c r="A942" s="989">
        <v>111</v>
      </c>
      <c r="B942" s="970" t="s">
        <v>3734</v>
      </c>
      <c r="C942" s="1000">
        <v>0</v>
      </c>
      <c r="D942" s="978" t="s">
        <v>3414</v>
      </c>
      <c r="E942" s="971">
        <v>20000</v>
      </c>
      <c r="F942" s="1377">
        <f t="shared" si="15"/>
        <v>0</v>
      </c>
      <c r="G942" s="930"/>
      <c r="H942" s="796">
        <v>2</v>
      </c>
      <c r="I942" s="788" t="s">
        <v>3512</v>
      </c>
    </row>
    <row r="943" spans="1:9" x14ac:dyDescent="0.3">
      <c r="A943" s="988">
        <v>112</v>
      </c>
      <c r="B943" s="970" t="s">
        <v>3384</v>
      </c>
      <c r="C943" s="1000">
        <v>0</v>
      </c>
      <c r="D943" s="978" t="s">
        <v>3395</v>
      </c>
      <c r="E943" s="971">
        <v>55000</v>
      </c>
      <c r="F943" s="1377">
        <f t="shared" si="15"/>
        <v>0</v>
      </c>
      <c r="G943" s="930"/>
      <c r="H943" s="796">
        <v>2</v>
      </c>
      <c r="I943" s="788" t="s">
        <v>3512</v>
      </c>
    </row>
    <row r="944" spans="1:9" x14ac:dyDescent="0.3">
      <c r="A944" s="989">
        <v>113</v>
      </c>
      <c r="B944" s="970" t="s">
        <v>3513</v>
      </c>
      <c r="C944" s="1000">
        <v>0</v>
      </c>
      <c r="D944" s="978" t="s">
        <v>3414</v>
      </c>
      <c r="E944" s="971">
        <v>70000</v>
      </c>
      <c r="F944" s="1377">
        <f t="shared" si="15"/>
        <v>0</v>
      </c>
      <c r="G944" s="930"/>
      <c r="H944" s="796">
        <v>2</v>
      </c>
      <c r="I944" s="788" t="s">
        <v>3512</v>
      </c>
    </row>
    <row r="945" spans="1:9" x14ac:dyDescent="0.3">
      <c r="A945" s="989">
        <v>114</v>
      </c>
      <c r="B945" s="970" t="s">
        <v>3735</v>
      </c>
      <c r="C945" s="1000">
        <v>0</v>
      </c>
      <c r="D945" s="978" t="s">
        <v>3577</v>
      </c>
      <c r="E945" s="971">
        <v>23000</v>
      </c>
      <c r="F945" s="1377">
        <f t="shared" si="15"/>
        <v>0</v>
      </c>
      <c r="G945" s="930"/>
      <c r="H945" s="796">
        <v>2</v>
      </c>
      <c r="I945" s="788" t="s">
        <v>3512</v>
      </c>
    </row>
    <row r="946" spans="1:9" x14ac:dyDescent="0.3">
      <c r="A946" s="988">
        <v>115</v>
      </c>
      <c r="B946" s="970" t="s">
        <v>3560</v>
      </c>
      <c r="C946" s="1000">
        <v>0</v>
      </c>
      <c r="D946" s="978" t="s">
        <v>3414</v>
      </c>
      <c r="E946" s="971">
        <v>14150</v>
      </c>
      <c r="F946" s="1377">
        <f t="shared" si="15"/>
        <v>0</v>
      </c>
      <c r="G946" s="930"/>
      <c r="H946" s="796">
        <v>2</v>
      </c>
      <c r="I946" s="788" t="s">
        <v>3512</v>
      </c>
    </row>
    <row r="947" spans="1:9" x14ac:dyDescent="0.3">
      <c r="A947" s="989">
        <v>116</v>
      </c>
      <c r="B947" s="970" t="s">
        <v>3515</v>
      </c>
      <c r="C947" s="1000">
        <v>0</v>
      </c>
      <c r="D947" s="978" t="s">
        <v>3414</v>
      </c>
      <c r="E947" s="971">
        <v>13725</v>
      </c>
      <c r="F947" s="1377">
        <f t="shared" si="15"/>
        <v>0</v>
      </c>
      <c r="G947" s="930"/>
      <c r="H947" s="796">
        <v>2</v>
      </c>
      <c r="I947" s="788" t="s">
        <v>3512</v>
      </c>
    </row>
    <row r="948" spans="1:9" x14ac:dyDescent="0.3">
      <c r="A948" s="989">
        <v>117</v>
      </c>
      <c r="B948" s="970" t="s">
        <v>3569</v>
      </c>
      <c r="C948" s="1000">
        <v>0</v>
      </c>
      <c r="D948" s="978" t="s">
        <v>3414</v>
      </c>
      <c r="E948" s="971">
        <v>9450</v>
      </c>
      <c r="F948" s="1377">
        <f t="shared" si="15"/>
        <v>0</v>
      </c>
      <c r="G948" s="930"/>
      <c r="H948" s="796">
        <v>2</v>
      </c>
      <c r="I948" s="788" t="s">
        <v>3512</v>
      </c>
    </row>
    <row r="949" spans="1:9" x14ac:dyDescent="0.3">
      <c r="A949" s="988">
        <v>118</v>
      </c>
      <c r="B949" s="970" t="s">
        <v>3570</v>
      </c>
      <c r="C949" s="1000">
        <v>0</v>
      </c>
      <c r="D949" s="978" t="s">
        <v>3414</v>
      </c>
      <c r="E949" s="971">
        <v>9025</v>
      </c>
      <c r="F949" s="1377">
        <f t="shared" si="15"/>
        <v>0</v>
      </c>
      <c r="G949" s="930"/>
      <c r="H949" s="796">
        <v>2</v>
      </c>
      <c r="I949" s="788" t="s">
        <v>3512</v>
      </c>
    </row>
    <row r="950" spans="1:9" x14ac:dyDescent="0.3">
      <c r="A950" s="989">
        <v>119</v>
      </c>
      <c r="B950" s="970" t="s">
        <v>3736</v>
      </c>
      <c r="C950" s="1000">
        <v>0</v>
      </c>
      <c r="D950" s="978" t="s">
        <v>3414</v>
      </c>
      <c r="E950" s="971">
        <v>12100</v>
      </c>
      <c r="F950" s="1377">
        <f t="shared" si="15"/>
        <v>0</v>
      </c>
      <c r="G950" s="930"/>
      <c r="H950" s="796">
        <v>2</v>
      </c>
      <c r="I950" s="788" t="s">
        <v>3512</v>
      </c>
    </row>
    <row r="951" spans="1:9" x14ac:dyDescent="0.3">
      <c r="A951" s="989">
        <v>120</v>
      </c>
      <c r="B951" s="970" t="s">
        <v>3737</v>
      </c>
      <c r="C951" s="1000">
        <v>0</v>
      </c>
      <c r="D951" s="978" t="s">
        <v>3414</v>
      </c>
      <c r="E951" s="971">
        <v>9875</v>
      </c>
      <c r="F951" s="1377">
        <f t="shared" si="15"/>
        <v>0</v>
      </c>
      <c r="G951" s="930"/>
      <c r="H951" s="796">
        <v>2</v>
      </c>
      <c r="I951" s="788" t="s">
        <v>3512</v>
      </c>
    </row>
    <row r="952" spans="1:9" x14ac:dyDescent="0.3">
      <c r="A952" s="988">
        <v>121</v>
      </c>
      <c r="B952" s="970" t="s">
        <v>3665</v>
      </c>
      <c r="C952" s="1000">
        <v>0</v>
      </c>
      <c r="D952" s="978" t="s">
        <v>3414</v>
      </c>
      <c r="E952" s="971">
        <v>3100</v>
      </c>
      <c r="F952" s="1377">
        <f t="shared" si="15"/>
        <v>0</v>
      </c>
      <c r="G952" s="930"/>
      <c r="H952" s="796">
        <v>2</v>
      </c>
      <c r="I952" s="788" t="s">
        <v>3512</v>
      </c>
    </row>
    <row r="953" spans="1:9" x14ac:dyDescent="0.3">
      <c r="A953" s="989">
        <v>122</v>
      </c>
      <c r="B953" s="970" t="s">
        <v>3571</v>
      </c>
      <c r="C953" s="1000">
        <v>0</v>
      </c>
      <c r="D953" s="978" t="s">
        <v>3414</v>
      </c>
      <c r="E953" s="971">
        <v>14000</v>
      </c>
      <c r="F953" s="1377">
        <f t="shared" si="15"/>
        <v>0</v>
      </c>
      <c r="G953" s="930"/>
      <c r="H953" s="796">
        <v>2</v>
      </c>
      <c r="I953" s="788" t="s">
        <v>3512</v>
      </c>
    </row>
    <row r="954" spans="1:9" x14ac:dyDescent="0.3">
      <c r="A954" s="989">
        <v>123</v>
      </c>
      <c r="B954" s="970" t="s">
        <v>3560</v>
      </c>
      <c r="C954" s="1000">
        <v>0</v>
      </c>
      <c r="D954" s="978" t="s">
        <v>3414</v>
      </c>
      <c r="E954" s="971">
        <v>16575</v>
      </c>
      <c r="F954" s="1377">
        <f t="shared" si="15"/>
        <v>0</v>
      </c>
      <c r="G954" s="930"/>
      <c r="H954" s="796">
        <v>2</v>
      </c>
      <c r="I954" s="788" t="s">
        <v>3512</v>
      </c>
    </row>
    <row r="955" spans="1:9" x14ac:dyDescent="0.3">
      <c r="A955" s="988">
        <v>124</v>
      </c>
      <c r="B955" s="970" t="s">
        <v>3738</v>
      </c>
      <c r="C955" s="1000">
        <v>0</v>
      </c>
      <c r="D955" s="978" t="s">
        <v>3414</v>
      </c>
      <c r="E955" s="971">
        <v>40000</v>
      </c>
      <c r="F955" s="1377">
        <f t="shared" si="15"/>
        <v>0</v>
      </c>
      <c r="G955" s="930"/>
      <c r="H955" s="796">
        <v>2</v>
      </c>
      <c r="I955" s="788" t="s">
        <v>3512</v>
      </c>
    </row>
    <row r="956" spans="1:9" x14ac:dyDescent="0.3">
      <c r="A956" s="989">
        <v>125</v>
      </c>
      <c r="B956" s="970" t="s">
        <v>3560</v>
      </c>
      <c r="C956" s="1000">
        <v>0</v>
      </c>
      <c r="D956" s="978" t="s">
        <v>3414</v>
      </c>
      <c r="E956" s="971">
        <v>33800</v>
      </c>
      <c r="F956" s="1377">
        <f t="shared" si="15"/>
        <v>0</v>
      </c>
      <c r="G956" s="930"/>
      <c r="H956" s="796">
        <v>2</v>
      </c>
      <c r="I956" s="788" t="s">
        <v>3512</v>
      </c>
    </row>
    <row r="957" spans="1:9" x14ac:dyDescent="0.3">
      <c r="A957" s="989">
        <v>126</v>
      </c>
      <c r="B957" s="970" t="s">
        <v>3739</v>
      </c>
      <c r="C957" s="1000">
        <v>0</v>
      </c>
      <c r="D957" s="978" t="s">
        <v>3414</v>
      </c>
      <c r="E957" s="971">
        <v>15800</v>
      </c>
      <c r="F957" s="1377">
        <f t="shared" si="15"/>
        <v>0</v>
      </c>
      <c r="G957" s="930"/>
      <c r="H957" s="796">
        <v>2</v>
      </c>
      <c r="I957" s="788" t="s">
        <v>3512</v>
      </c>
    </row>
    <row r="958" spans="1:9" x14ac:dyDescent="0.3">
      <c r="A958" s="988">
        <v>127</v>
      </c>
      <c r="B958" s="972" t="s">
        <v>3740</v>
      </c>
      <c r="C958" s="1001">
        <v>0</v>
      </c>
      <c r="D958" s="1018" t="s">
        <v>3361</v>
      </c>
      <c r="E958" s="973">
        <v>27000</v>
      </c>
      <c r="F958" s="1377">
        <f t="shared" si="15"/>
        <v>0</v>
      </c>
      <c r="G958" s="930"/>
      <c r="H958" s="796">
        <v>2</v>
      </c>
      <c r="I958" s="788" t="s">
        <v>3512</v>
      </c>
    </row>
    <row r="959" spans="1:9" x14ac:dyDescent="0.3">
      <c r="A959" s="989">
        <v>128</v>
      </c>
      <c r="B959" s="972" t="s">
        <v>3741</v>
      </c>
      <c r="C959" s="1001">
        <v>0</v>
      </c>
      <c r="D959" s="1018" t="s">
        <v>3414</v>
      </c>
      <c r="E959" s="973">
        <v>28000</v>
      </c>
      <c r="F959" s="1377">
        <f t="shared" si="15"/>
        <v>0</v>
      </c>
      <c r="G959" s="930"/>
      <c r="H959" s="796">
        <v>2</v>
      </c>
      <c r="I959" s="788" t="s">
        <v>3512</v>
      </c>
    </row>
    <row r="960" spans="1:9" x14ac:dyDescent="0.3">
      <c r="A960" s="989">
        <v>129</v>
      </c>
      <c r="B960" s="972" t="s">
        <v>3515</v>
      </c>
      <c r="C960" s="1001">
        <v>0</v>
      </c>
      <c r="D960" s="1018" t="s">
        <v>3414</v>
      </c>
      <c r="E960" s="973">
        <v>13775</v>
      </c>
      <c r="F960" s="1377">
        <f t="shared" si="15"/>
        <v>0</v>
      </c>
      <c r="G960" s="930"/>
      <c r="H960" s="796">
        <v>2</v>
      </c>
      <c r="I960" s="788" t="s">
        <v>3512</v>
      </c>
    </row>
    <row r="961" spans="1:9" x14ac:dyDescent="0.3">
      <c r="A961" s="988">
        <v>130</v>
      </c>
      <c r="B961" s="972" t="s">
        <v>3570</v>
      </c>
      <c r="C961" s="1001">
        <v>0</v>
      </c>
      <c r="D961" s="1018" t="s">
        <v>3414</v>
      </c>
      <c r="E961" s="973">
        <v>8800</v>
      </c>
      <c r="F961" s="1377">
        <f t="shared" si="15"/>
        <v>0</v>
      </c>
      <c r="G961" s="930"/>
      <c r="H961" s="796">
        <v>2</v>
      </c>
      <c r="I961" s="788" t="s">
        <v>3512</v>
      </c>
    </row>
    <row r="962" spans="1:9" x14ac:dyDescent="0.3">
      <c r="A962" s="989">
        <v>131</v>
      </c>
      <c r="B962" s="972" t="s">
        <v>3569</v>
      </c>
      <c r="C962" s="1001">
        <v>0</v>
      </c>
      <c r="D962" s="1018" t="s">
        <v>3414</v>
      </c>
      <c r="E962" s="973">
        <v>9450</v>
      </c>
      <c r="F962" s="1377">
        <f t="shared" si="15"/>
        <v>0</v>
      </c>
      <c r="G962" s="930"/>
      <c r="H962" s="796">
        <v>2</v>
      </c>
      <c r="I962" s="788" t="s">
        <v>3512</v>
      </c>
    </row>
    <row r="963" spans="1:9" x14ac:dyDescent="0.3">
      <c r="A963" s="989">
        <v>132</v>
      </c>
      <c r="B963" s="972" t="s">
        <v>3515</v>
      </c>
      <c r="C963" s="1001">
        <v>0</v>
      </c>
      <c r="D963" s="1018" t="s">
        <v>3414</v>
      </c>
      <c r="E963" s="973">
        <v>14575</v>
      </c>
      <c r="F963" s="1377">
        <f t="shared" si="15"/>
        <v>0</v>
      </c>
      <c r="G963" s="930"/>
      <c r="H963" s="796">
        <v>2</v>
      </c>
      <c r="I963" s="788" t="s">
        <v>3512</v>
      </c>
    </row>
    <row r="964" spans="1:9" x14ac:dyDescent="0.3">
      <c r="A964" s="988">
        <v>133</v>
      </c>
      <c r="B964" s="972" t="s">
        <v>3568</v>
      </c>
      <c r="C964" s="1001">
        <v>0</v>
      </c>
      <c r="D964" s="1018" t="s">
        <v>3387</v>
      </c>
      <c r="E964" s="973">
        <v>17250</v>
      </c>
      <c r="F964" s="1377">
        <f t="shared" si="15"/>
        <v>0</v>
      </c>
      <c r="G964" s="930"/>
      <c r="H964" s="796">
        <v>2</v>
      </c>
      <c r="I964" s="788" t="s">
        <v>3512</v>
      </c>
    </row>
    <row r="965" spans="1:9" x14ac:dyDescent="0.3">
      <c r="A965" s="989">
        <v>134</v>
      </c>
      <c r="B965" s="972" t="s">
        <v>3568</v>
      </c>
      <c r="C965" s="1001">
        <v>0</v>
      </c>
      <c r="D965" s="1018" t="s">
        <v>3387</v>
      </c>
      <c r="E965" s="973">
        <v>13250</v>
      </c>
      <c r="F965" s="1377">
        <f t="shared" si="15"/>
        <v>0</v>
      </c>
      <c r="G965" s="930"/>
      <c r="H965" s="796">
        <v>2</v>
      </c>
      <c r="I965" s="788" t="s">
        <v>3512</v>
      </c>
    </row>
    <row r="966" spans="1:9" x14ac:dyDescent="0.3">
      <c r="A966" s="989">
        <v>135</v>
      </c>
      <c r="B966" s="972" t="s">
        <v>3559</v>
      </c>
      <c r="C966" s="1001">
        <v>0</v>
      </c>
      <c r="D966" s="1018" t="s">
        <v>3414</v>
      </c>
      <c r="E966" s="973">
        <v>17600</v>
      </c>
      <c r="F966" s="1377">
        <f t="shared" si="15"/>
        <v>0</v>
      </c>
      <c r="G966" s="930"/>
      <c r="H966" s="796">
        <v>2</v>
      </c>
      <c r="I966" s="788" t="s">
        <v>3512</v>
      </c>
    </row>
    <row r="967" spans="1:9" x14ac:dyDescent="0.3">
      <c r="A967" s="988">
        <v>136</v>
      </c>
      <c r="B967" s="972" t="s">
        <v>3515</v>
      </c>
      <c r="C967" s="1001">
        <v>0</v>
      </c>
      <c r="D967" s="1018" t="s">
        <v>3414</v>
      </c>
      <c r="E967" s="973">
        <v>13775</v>
      </c>
      <c r="F967" s="1377">
        <f t="shared" si="15"/>
        <v>0</v>
      </c>
      <c r="G967" s="930"/>
      <c r="H967" s="796">
        <v>2</v>
      </c>
      <c r="I967" s="788" t="s">
        <v>3512</v>
      </c>
    </row>
    <row r="968" spans="1:9" x14ac:dyDescent="0.3">
      <c r="A968" s="989">
        <v>137</v>
      </c>
      <c r="B968" s="972" t="s">
        <v>3560</v>
      </c>
      <c r="C968" s="1001">
        <v>0</v>
      </c>
      <c r="D968" s="1018" t="s">
        <v>3414</v>
      </c>
      <c r="E968" s="973">
        <v>9400</v>
      </c>
      <c r="F968" s="1377">
        <f t="shared" si="15"/>
        <v>0</v>
      </c>
      <c r="G968" s="930"/>
      <c r="H968" s="796">
        <v>2</v>
      </c>
      <c r="I968" s="788" t="s">
        <v>3512</v>
      </c>
    </row>
    <row r="969" spans="1:9" x14ac:dyDescent="0.3">
      <c r="A969" s="989">
        <v>138</v>
      </c>
      <c r="B969" s="972" t="s">
        <v>3736</v>
      </c>
      <c r="C969" s="1001">
        <v>0</v>
      </c>
      <c r="D969" s="1018" t="s">
        <v>3414</v>
      </c>
      <c r="E969" s="973">
        <v>12000</v>
      </c>
      <c r="F969" s="1377">
        <f t="shared" si="15"/>
        <v>0</v>
      </c>
      <c r="G969" s="930"/>
      <c r="H969" s="796">
        <v>2</v>
      </c>
      <c r="I969" s="788" t="s">
        <v>3512</v>
      </c>
    </row>
    <row r="970" spans="1:9" x14ac:dyDescent="0.3">
      <c r="A970" s="988">
        <v>139</v>
      </c>
      <c r="B970" s="972" t="s">
        <v>3569</v>
      </c>
      <c r="C970" s="1001">
        <v>0</v>
      </c>
      <c r="D970" s="1018" t="s">
        <v>3414</v>
      </c>
      <c r="E970" s="973">
        <v>8800</v>
      </c>
      <c r="F970" s="1377">
        <f t="shared" si="15"/>
        <v>0</v>
      </c>
      <c r="G970" s="930"/>
      <c r="H970" s="796">
        <v>2</v>
      </c>
      <c r="I970" s="788" t="s">
        <v>3512</v>
      </c>
    </row>
    <row r="971" spans="1:9" x14ac:dyDescent="0.3">
      <c r="A971" s="989">
        <v>140</v>
      </c>
      <c r="B971" s="974" t="s">
        <v>3569</v>
      </c>
      <c r="C971" s="1002">
        <v>0</v>
      </c>
      <c r="D971" s="1019" t="s">
        <v>3414</v>
      </c>
      <c r="E971" s="975">
        <v>9450</v>
      </c>
      <c r="F971" s="1377">
        <f t="shared" si="15"/>
        <v>0</v>
      </c>
      <c r="G971" s="930"/>
      <c r="H971" s="796">
        <v>2</v>
      </c>
      <c r="I971" s="788" t="s">
        <v>3512</v>
      </c>
    </row>
    <row r="972" spans="1:9" x14ac:dyDescent="0.3">
      <c r="A972" s="989">
        <v>141</v>
      </c>
      <c r="B972" s="974" t="s">
        <v>3560</v>
      </c>
      <c r="C972" s="1002">
        <v>0</v>
      </c>
      <c r="D972" s="1019" t="s">
        <v>3414</v>
      </c>
      <c r="E972" s="975">
        <v>8800</v>
      </c>
      <c r="F972" s="1377">
        <f t="shared" si="15"/>
        <v>0</v>
      </c>
      <c r="G972" s="930"/>
      <c r="H972" s="796">
        <v>2</v>
      </c>
      <c r="I972" s="788" t="s">
        <v>3512</v>
      </c>
    </row>
    <row r="973" spans="1:9" x14ac:dyDescent="0.3">
      <c r="A973" s="988">
        <v>142</v>
      </c>
      <c r="B973" s="974" t="s">
        <v>3571</v>
      </c>
      <c r="C973" s="1002">
        <v>0</v>
      </c>
      <c r="D973" s="1019" t="s">
        <v>3414</v>
      </c>
      <c r="E973" s="975">
        <v>14000</v>
      </c>
      <c r="F973" s="1377">
        <f t="shared" si="15"/>
        <v>0</v>
      </c>
      <c r="G973" s="930"/>
      <c r="H973" s="796">
        <v>2</v>
      </c>
      <c r="I973" s="788" t="s">
        <v>3512</v>
      </c>
    </row>
    <row r="974" spans="1:9" x14ac:dyDescent="0.3">
      <c r="A974" s="989">
        <v>143</v>
      </c>
      <c r="B974" s="974" t="s">
        <v>3560</v>
      </c>
      <c r="C974" s="1002">
        <v>0</v>
      </c>
      <c r="D974" s="1019" t="s">
        <v>3414</v>
      </c>
      <c r="E974" s="975">
        <v>16500</v>
      </c>
      <c r="F974" s="1377">
        <f t="shared" si="15"/>
        <v>0</v>
      </c>
      <c r="G974" s="930"/>
      <c r="H974" s="796">
        <v>2</v>
      </c>
      <c r="I974" s="788" t="s">
        <v>3512</v>
      </c>
    </row>
    <row r="975" spans="1:9" x14ac:dyDescent="0.3">
      <c r="A975" s="989">
        <v>144</v>
      </c>
      <c r="B975" s="974" t="s">
        <v>3742</v>
      </c>
      <c r="C975" s="1002">
        <v>0</v>
      </c>
      <c r="D975" s="1019" t="s">
        <v>3414</v>
      </c>
      <c r="E975" s="975">
        <v>52000</v>
      </c>
      <c r="F975" s="1377">
        <f t="shared" si="15"/>
        <v>0</v>
      </c>
      <c r="G975" s="930"/>
      <c r="H975" s="796">
        <v>2</v>
      </c>
      <c r="I975" s="788" t="s">
        <v>3512</v>
      </c>
    </row>
    <row r="976" spans="1:9" x14ac:dyDescent="0.3">
      <c r="A976" s="988">
        <v>145</v>
      </c>
      <c r="B976" s="974" t="s">
        <v>3743</v>
      </c>
      <c r="C976" s="1002">
        <v>0</v>
      </c>
      <c r="D976" s="1019" t="s">
        <v>3414</v>
      </c>
      <c r="E976" s="975">
        <v>55000</v>
      </c>
      <c r="F976" s="1377">
        <f t="shared" si="15"/>
        <v>0</v>
      </c>
      <c r="G976" s="930"/>
      <c r="H976" s="796">
        <v>2</v>
      </c>
      <c r="I976" s="788" t="s">
        <v>3512</v>
      </c>
    </row>
    <row r="977" spans="1:9" x14ac:dyDescent="0.3">
      <c r="A977" s="989">
        <v>146</v>
      </c>
      <c r="B977" s="974" t="s">
        <v>3560</v>
      </c>
      <c r="C977" s="1002">
        <v>0</v>
      </c>
      <c r="D977" s="1019" t="s">
        <v>3414</v>
      </c>
      <c r="E977" s="975">
        <v>8800</v>
      </c>
      <c r="F977" s="1377">
        <f t="shared" si="15"/>
        <v>0</v>
      </c>
      <c r="G977" s="930"/>
      <c r="H977" s="796">
        <v>2</v>
      </c>
      <c r="I977" s="788" t="s">
        <v>3512</v>
      </c>
    </row>
    <row r="978" spans="1:9" x14ac:dyDescent="0.3">
      <c r="A978" s="989">
        <v>147</v>
      </c>
      <c r="B978" s="974" t="s">
        <v>3560</v>
      </c>
      <c r="C978" s="1002">
        <v>0</v>
      </c>
      <c r="D978" s="1019" t="s">
        <v>3414</v>
      </c>
      <c r="E978" s="975">
        <v>12050</v>
      </c>
      <c r="F978" s="1377">
        <f t="shared" si="15"/>
        <v>0</v>
      </c>
      <c r="G978" s="930"/>
      <c r="H978" s="796">
        <v>2</v>
      </c>
      <c r="I978" s="788" t="s">
        <v>3512</v>
      </c>
    </row>
    <row r="979" spans="1:9" x14ac:dyDescent="0.3">
      <c r="A979" s="988">
        <v>148</v>
      </c>
      <c r="B979" s="974" t="s">
        <v>3736</v>
      </c>
      <c r="C979" s="1002">
        <v>0</v>
      </c>
      <c r="D979" s="1019" t="s">
        <v>3414</v>
      </c>
      <c r="E979" s="975">
        <v>9600</v>
      </c>
      <c r="F979" s="1377">
        <f t="shared" si="15"/>
        <v>0</v>
      </c>
      <c r="G979" s="930"/>
      <c r="H979" s="796">
        <v>2</v>
      </c>
      <c r="I979" s="788" t="s">
        <v>3512</v>
      </c>
    </row>
    <row r="980" spans="1:9" x14ac:dyDescent="0.3">
      <c r="A980" s="989">
        <v>149</v>
      </c>
      <c r="B980" s="972" t="s">
        <v>3568</v>
      </c>
      <c r="C980" s="1001">
        <v>0</v>
      </c>
      <c r="D980" s="1018" t="s">
        <v>3387</v>
      </c>
      <c r="E980" s="973">
        <v>13200</v>
      </c>
      <c r="F980" s="1377">
        <f t="shared" si="15"/>
        <v>0</v>
      </c>
      <c r="G980" s="930"/>
      <c r="H980" s="796">
        <v>2</v>
      </c>
      <c r="I980" s="788" t="s">
        <v>3512</v>
      </c>
    </row>
    <row r="981" spans="1:9" x14ac:dyDescent="0.3">
      <c r="A981" s="989">
        <v>150</v>
      </c>
      <c r="B981" s="972" t="s">
        <v>3571</v>
      </c>
      <c r="C981" s="1001">
        <v>0</v>
      </c>
      <c r="D981" s="1018" t="s">
        <v>3414</v>
      </c>
      <c r="E981" s="973">
        <v>14240</v>
      </c>
      <c r="F981" s="1377">
        <f t="shared" si="15"/>
        <v>0</v>
      </c>
      <c r="G981" s="930"/>
      <c r="H981" s="796">
        <v>2</v>
      </c>
      <c r="I981" s="788" t="s">
        <v>3512</v>
      </c>
    </row>
    <row r="982" spans="1:9" x14ac:dyDescent="0.3">
      <c r="A982" s="988">
        <v>151</v>
      </c>
      <c r="B982" s="972" t="s">
        <v>3560</v>
      </c>
      <c r="C982" s="1001">
        <v>0</v>
      </c>
      <c r="D982" s="1018" t="s">
        <v>3414</v>
      </c>
      <c r="E982" s="973">
        <v>17700</v>
      </c>
      <c r="F982" s="1377">
        <f t="shared" si="15"/>
        <v>0</v>
      </c>
      <c r="G982" s="930"/>
      <c r="H982" s="796">
        <v>2</v>
      </c>
      <c r="I982" s="788" t="s">
        <v>3512</v>
      </c>
    </row>
    <row r="983" spans="1:9" x14ac:dyDescent="0.3">
      <c r="A983" s="989">
        <v>152</v>
      </c>
      <c r="B983" s="972" t="s">
        <v>3515</v>
      </c>
      <c r="C983" s="1001">
        <v>0</v>
      </c>
      <c r="D983" s="1018" t="s">
        <v>3414</v>
      </c>
      <c r="E983" s="973">
        <v>13920</v>
      </c>
      <c r="F983" s="1377">
        <f t="shared" si="15"/>
        <v>0</v>
      </c>
      <c r="G983" s="930"/>
      <c r="H983" s="796">
        <v>2</v>
      </c>
      <c r="I983" s="788" t="s">
        <v>3512</v>
      </c>
    </row>
    <row r="984" spans="1:9" x14ac:dyDescent="0.3">
      <c r="A984" s="989">
        <v>153</v>
      </c>
      <c r="B984" s="972" t="s">
        <v>3744</v>
      </c>
      <c r="C984" s="1001">
        <v>0</v>
      </c>
      <c r="D984" s="1018" t="s">
        <v>3414</v>
      </c>
      <c r="E984" s="973">
        <v>62200</v>
      </c>
      <c r="F984" s="1377">
        <f t="shared" si="15"/>
        <v>0</v>
      </c>
      <c r="G984" s="930"/>
      <c r="H984" s="796">
        <v>2</v>
      </c>
      <c r="I984" s="788" t="s">
        <v>3512</v>
      </c>
    </row>
    <row r="985" spans="1:9" x14ac:dyDescent="0.3">
      <c r="A985" s="988">
        <v>154</v>
      </c>
      <c r="B985" s="972" t="s">
        <v>3745</v>
      </c>
      <c r="C985" s="1001">
        <v>0</v>
      </c>
      <c r="D985" s="1018" t="s">
        <v>3414</v>
      </c>
      <c r="E985" s="973">
        <v>165000</v>
      </c>
      <c r="F985" s="1377">
        <f t="shared" si="15"/>
        <v>0</v>
      </c>
      <c r="G985" s="930"/>
      <c r="H985" s="796">
        <v>2</v>
      </c>
      <c r="I985" s="788" t="s">
        <v>3512</v>
      </c>
    </row>
    <row r="986" spans="1:9" x14ac:dyDescent="0.3">
      <c r="A986" s="989">
        <v>155</v>
      </c>
      <c r="B986" s="972" t="s">
        <v>3746</v>
      </c>
      <c r="C986" s="1001">
        <v>0</v>
      </c>
      <c r="D986" s="1018" t="s">
        <v>3414</v>
      </c>
      <c r="E986" s="973">
        <v>40000</v>
      </c>
      <c r="F986" s="1377">
        <f t="shared" si="15"/>
        <v>0</v>
      </c>
      <c r="G986" s="930"/>
      <c r="H986" s="796">
        <v>2</v>
      </c>
      <c r="I986" s="788" t="s">
        <v>3512</v>
      </c>
    </row>
    <row r="987" spans="1:9" x14ac:dyDescent="0.3">
      <c r="A987" s="989">
        <v>156</v>
      </c>
      <c r="B987" s="972" t="s">
        <v>3747</v>
      </c>
      <c r="C987" s="1001">
        <v>0</v>
      </c>
      <c r="D987" s="1018" t="s">
        <v>3414</v>
      </c>
      <c r="E987" s="973">
        <f>28890-8990</f>
        <v>19900</v>
      </c>
      <c r="F987" s="1377">
        <f t="shared" si="15"/>
        <v>0</v>
      </c>
      <c r="G987" s="930"/>
      <c r="H987" s="796">
        <v>2</v>
      </c>
      <c r="I987" s="788" t="s">
        <v>3512</v>
      </c>
    </row>
    <row r="988" spans="1:9" x14ac:dyDescent="0.3">
      <c r="A988" s="988">
        <v>157</v>
      </c>
      <c r="B988" s="972" t="s">
        <v>3748</v>
      </c>
      <c r="C988" s="1001">
        <v>0</v>
      </c>
      <c r="D988" s="1018" t="s">
        <v>3414</v>
      </c>
      <c r="E988" s="973">
        <v>43490</v>
      </c>
      <c r="F988" s="1377">
        <f t="shared" si="15"/>
        <v>0</v>
      </c>
      <c r="G988" s="930"/>
      <c r="H988" s="796">
        <v>2</v>
      </c>
      <c r="I988" s="788" t="s">
        <v>3512</v>
      </c>
    </row>
    <row r="989" spans="1:9" x14ac:dyDescent="0.3">
      <c r="A989" s="989">
        <v>158</v>
      </c>
      <c r="B989" s="972" t="s">
        <v>3662</v>
      </c>
      <c r="C989" s="1001">
        <v>0</v>
      </c>
      <c r="D989" s="1018" t="s">
        <v>3414</v>
      </c>
      <c r="E989" s="973">
        <v>14090</v>
      </c>
      <c r="F989" s="1377">
        <f t="shared" ref="F989:F1052" si="16">C989*E989</f>
        <v>0</v>
      </c>
      <c r="G989" s="930"/>
      <c r="H989" s="796">
        <v>2</v>
      </c>
      <c r="I989" s="788" t="s">
        <v>3512</v>
      </c>
    </row>
    <row r="990" spans="1:9" x14ac:dyDescent="0.3">
      <c r="A990" s="989">
        <v>159</v>
      </c>
      <c r="B990" s="972" t="s">
        <v>3560</v>
      </c>
      <c r="C990" s="1001">
        <v>0</v>
      </c>
      <c r="D990" s="1018" t="s">
        <v>3414</v>
      </c>
      <c r="E990" s="973">
        <v>11690</v>
      </c>
      <c r="F990" s="1377">
        <f t="shared" si="16"/>
        <v>0</v>
      </c>
      <c r="G990" s="930"/>
      <c r="H990" s="796">
        <v>2</v>
      </c>
      <c r="I990" s="788" t="s">
        <v>3512</v>
      </c>
    </row>
    <row r="991" spans="1:9" x14ac:dyDescent="0.3">
      <c r="A991" s="988">
        <v>160</v>
      </c>
      <c r="B991" s="972" t="s">
        <v>3749</v>
      </c>
      <c r="C991" s="1001">
        <v>0</v>
      </c>
      <c r="D991" s="1018" t="s">
        <v>3414</v>
      </c>
      <c r="E991" s="973">
        <v>3500</v>
      </c>
      <c r="F991" s="1377">
        <f t="shared" si="16"/>
        <v>0</v>
      </c>
      <c r="G991" s="930"/>
      <c r="H991" s="796">
        <v>2</v>
      </c>
      <c r="I991" s="788" t="s">
        <v>3512</v>
      </c>
    </row>
    <row r="992" spans="1:9" x14ac:dyDescent="0.3">
      <c r="A992" s="989">
        <v>161</v>
      </c>
      <c r="B992" s="972" t="s">
        <v>3515</v>
      </c>
      <c r="C992" s="1001">
        <v>0</v>
      </c>
      <c r="D992" s="1018" t="s">
        <v>3414</v>
      </c>
      <c r="E992" s="973">
        <v>14890</v>
      </c>
      <c r="F992" s="1377">
        <f t="shared" si="16"/>
        <v>0</v>
      </c>
      <c r="G992" s="930"/>
      <c r="H992" s="796">
        <v>2</v>
      </c>
      <c r="I992" s="788" t="s">
        <v>3512</v>
      </c>
    </row>
    <row r="993" spans="1:9" x14ac:dyDescent="0.3">
      <c r="A993" s="989">
        <v>162</v>
      </c>
      <c r="B993" s="972" t="s">
        <v>3569</v>
      </c>
      <c r="C993" s="1001">
        <v>0</v>
      </c>
      <c r="D993" s="1018" t="s">
        <v>3414</v>
      </c>
      <c r="E993" s="973">
        <v>8990</v>
      </c>
      <c r="F993" s="1377">
        <f t="shared" si="16"/>
        <v>0</v>
      </c>
      <c r="G993" s="930"/>
      <c r="H993" s="796">
        <v>2</v>
      </c>
      <c r="I993" s="788" t="s">
        <v>3512</v>
      </c>
    </row>
    <row r="994" spans="1:9" x14ac:dyDescent="0.3">
      <c r="A994" s="988">
        <v>163</v>
      </c>
      <c r="B994" s="972" t="s">
        <v>3570</v>
      </c>
      <c r="C994" s="1001">
        <v>0</v>
      </c>
      <c r="D994" s="1018" t="s">
        <v>3414</v>
      </c>
      <c r="E994" s="973">
        <v>15590</v>
      </c>
      <c r="F994" s="1377">
        <f t="shared" si="16"/>
        <v>0</v>
      </c>
      <c r="G994" s="930"/>
      <c r="H994" s="796">
        <v>2</v>
      </c>
      <c r="I994" s="788" t="s">
        <v>3512</v>
      </c>
    </row>
    <row r="995" spans="1:9" x14ac:dyDescent="0.3">
      <c r="A995" s="989">
        <v>164</v>
      </c>
      <c r="B995" s="972" t="s">
        <v>3559</v>
      </c>
      <c r="C995" s="1001">
        <v>0</v>
      </c>
      <c r="D995" s="1018" t="s">
        <v>3414</v>
      </c>
      <c r="E995" s="973">
        <v>5590</v>
      </c>
      <c r="F995" s="1377">
        <f t="shared" si="16"/>
        <v>0</v>
      </c>
      <c r="G995" s="930"/>
      <c r="H995" s="796">
        <v>2</v>
      </c>
      <c r="I995" s="788" t="s">
        <v>3512</v>
      </c>
    </row>
    <row r="996" spans="1:9" x14ac:dyDescent="0.3">
      <c r="A996" s="989">
        <v>165</v>
      </c>
      <c r="B996" s="972" t="s">
        <v>3560</v>
      </c>
      <c r="C996" s="1001">
        <v>0</v>
      </c>
      <c r="D996" s="1018" t="s">
        <v>3387</v>
      </c>
      <c r="E996" s="973">
        <f>36790-4890</f>
        <v>31900</v>
      </c>
      <c r="F996" s="1377">
        <f t="shared" si="16"/>
        <v>0</v>
      </c>
      <c r="G996" s="930"/>
      <c r="H996" s="796">
        <v>2</v>
      </c>
      <c r="I996" s="788" t="s">
        <v>3512</v>
      </c>
    </row>
    <row r="997" spans="1:9" x14ac:dyDescent="0.3">
      <c r="A997" s="988">
        <v>166</v>
      </c>
      <c r="B997" s="972" t="s">
        <v>3750</v>
      </c>
      <c r="C997" s="1001">
        <v>0</v>
      </c>
      <c r="D997" s="1018" t="s">
        <v>3414</v>
      </c>
      <c r="E997" s="973">
        <v>18190</v>
      </c>
      <c r="F997" s="1377">
        <f t="shared" si="16"/>
        <v>0</v>
      </c>
      <c r="G997" s="930"/>
      <c r="H997" s="796">
        <v>2</v>
      </c>
      <c r="I997" s="788" t="s">
        <v>3512</v>
      </c>
    </row>
    <row r="998" spans="1:9" x14ac:dyDescent="0.3">
      <c r="A998" s="989">
        <v>167</v>
      </c>
      <c r="B998" s="972" t="s">
        <v>3669</v>
      </c>
      <c r="C998" s="1001">
        <v>0</v>
      </c>
      <c r="D998" s="1018" t="s">
        <v>3414</v>
      </c>
      <c r="E998" s="973">
        <v>51290</v>
      </c>
      <c r="F998" s="1377">
        <f t="shared" si="16"/>
        <v>0</v>
      </c>
      <c r="G998" s="930"/>
      <c r="H998" s="796">
        <v>2</v>
      </c>
      <c r="I998" s="788" t="s">
        <v>3512</v>
      </c>
    </row>
    <row r="999" spans="1:9" x14ac:dyDescent="0.3">
      <c r="A999" s="989">
        <v>168</v>
      </c>
      <c r="B999" s="972" t="s">
        <v>3749</v>
      </c>
      <c r="C999" s="1001">
        <v>0</v>
      </c>
      <c r="D999" s="1018" t="s">
        <v>3414</v>
      </c>
      <c r="E999" s="973">
        <v>2490</v>
      </c>
      <c r="F999" s="1377">
        <f t="shared" si="16"/>
        <v>0</v>
      </c>
      <c r="G999" s="930"/>
      <c r="H999" s="796">
        <v>2</v>
      </c>
      <c r="I999" s="788" t="s">
        <v>3512</v>
      </c>
    </row>
    <row r="1000" spans="1:9" x14ac:dyDescent="0.3">
      <c r="A1000" s="988">
        <v>169</v>
      </c>
      <c r="B1000" s="972" t="s">
        <v>3667</v>
      </c>
      <c r="C1000" s="1001">
        <v>0</v>
      </c>
      <c r="D1000" s="1018" t="s">
        <v>3414</v>
      </c>
      <c r="E1000" s="973">
        <v>32500</v>
      </c>
      <c r="F1000" s="1377">
        <f t="shared" si="16"/>
        <v>0</v>
      </c>
      <c r="G1000" s="930"/>
      <c r="H1000" s="796">
        <v>2</v>
      </c>
      <c r="I1000" s="788" t="s">
        <v>3512</v>
      </c>
    </row>
    <row r="1001" spans="1:9" x14ac:dyDescent="0.3">
      <c r="A1001" s="989">
        <v>170</v>
      </c>
      <c r="B1001" s="972" t="s">
        <v>3569</v>
      </c>
      <c r="C1001" s="1001">
        <v>0</v>
      </c>
      <c r="D1001" s="1018" t="s">
        <v>3414</v>
      </c>
      <c r="E1001" s="973">
        <v>20000</v>
      </c>
      <c r="F1001" s="1377">
        <f t="shared" si="16"/>
        <v>0</v>
      </c>
      <c r="G1001" s="930"/>
      <c r="H1001" s="796">
        <v>2</v>
      </c>
      <c r="I1001" s="788" t="s">
        <v>3512</v>
      </c>
    </row>
    <row r="1002" spans="1:9" x14ac:dyDescent="0.3">
      <c r="A1002" s="989">
        <v>171</v>
      </c>
      <c r="B1002" s="972" t="s">
        <v>3381</v>
      </c>
      <c r="C1002" s="1001">
        <v>0</v>
      </c>
      <c r="D1002" s="1018" t="s">
        <v>3414</v>
      </c>
      <c r="E1002" s="973">
        <v>30000</v>
      </c>
      <c r="F1002" s="1377">
        <f t="shared" si="16"/>
        <v>0</v>
      </c>
      <c r="G1002" s="930"/>
      <c r="H1002" s="796">
        <v>2</v>
      </c>
      <c r="I1002" s="788" t="s">
        <v>3512</v>
      </c>
    </row>
    <row r="1003" spans="1:9" x14ac:dyDescent="0.3">
      <c r="A1003" s="988">
        <v>172</v>
      </c>
      <c r="B1003" s="972" t="s">
        <v>3618</v>
      </c>
      <c r="C1003" s="1001">
        <v>0</v>
      </c>
      <c r="D1003" s="1018" t="s">
        <v>3414</v>
      </c>
      <c r="E1003" s="973">
        <v>15000</v>
      </c>
      <c r="F1003" s="1377">
        <f t="shared" si="16"/>
        <v>0</v>
      </c>
      <c r="G1003" s="930"/>
      <c r="H1003" s="796">
        <v>2</v>
      </c>
      <c r="I1003" s="788" t="s">
        <v>3512</v>
      </c>
    </row>
    <row r="1004" spans="1:9" x14ac:dyDescent="0.3">
      <c r="A1004" s="989">
        <v>173</v>
      </c>
      <c r="B1004" s="972" t="s">
        <v>3751</v>
      </c>
      <c r="C1004" s="1001">
        <v>0</v>
      </c>
      <c r="D1004" s="1018" t="s">
        <v>3414</v>
      </c>
      <c r="E1004" s="973">
        <v>39500</v>
      </c>
      <c r="F1004" s="1377">
        <f t="shared" si="16"/>
        <v>0</v>
      </c>
      <c r="G1004" s="930"/>
      <c r="H1004" s="796">
        <v>2</v>
      </c>
      <c r="I1004" s="788" t="s">
        <v>3512</v>
      </c>
    </row>
    <row r="1005" spans="1:9" x14ac:dyDescent="0.3">
      <c r="A1005" s="989">
        <v>174</v>
      </c>
      <c r="B1005" s="972" t="s">
        <v>3570</v>
      </c>
      <c r="C1005" s="1001">
        <v>0</v>
      </c>
      <c r="D1005" s="1018" t="s">
        <v>3414</v>
      </c>
      <c r="E1005" s="973">
        <v>15660</v>
      </c>
      <c r="F1005" s="1377">
        <f t="shared" si="16"/>
        <v>0</v>
      </c>
      <c r="G1005" s="930"/>
      <c r="H1005" s="796">
        <v>2</v>
      </c>
      <c r="I1005" s="788" t="s">
        <v>3512</v>
      </c>
    </row>
    <row r="1006" spans="1:9" x14ac:dyDescent="0.3">
      <c r="A1006" s="988">
        <v>175</v>
      </c>
      <c r="B1006" s="972" t="s">
        <v>3569</v>
      </c>
      <c r="C1006" s="1001">
        <v>0</v>
      </c>
      <c r="D1006" s="1018" t="s">
        <v>3414</v>
      </c>
      <c r="E1006" s="973">
        <v>14200</v>
      </c>
      <c r="F1006" s="1377">
        <f t="shared" si="16"/>
        <v>0</v>
      </c>
      <c r="G1006" s="930"/>
      <c r="H1006" s="796">
        <v>2</v>
      </c>
      <c r="I1006" s="788" t="s">
        <v>3512</v>
      </c>
    </row>
    <row r="1007" spans="1:9" x14ac:dyDescent="0.3">
      <c r="A1007" s="989">
        <v>176</v>
      </c>
      <c r="B1007" s="972" t="s">
        <v>3381</v>
      </c>
      <c r="C1007" s="1001">
        <v>0</v>
      </c>
      <c r="D1007" s="1018" t="s">
        <v>3414</v>
      </c>
      <c r="E1007" s="973">
        <v>11800</v>
      </c>
      <c r="F1007" s="1377">
        <f t="shared" si="16"/>
        <v>0</v>
      </c>
      <c r="G1007" s="930"/>
      <c r="H1007" s="796">
        <v>2</v>
      </c>
      <c r="I1007" s="788" t="s">
        <v>3512</v>
      </c>
    </row>
    <row r="1008" spans="1:9" x14ac:dyDescent="0.3">
      <c r="A1008" s="989">
        <v>177</v>
      </c>
      <c r="B1008" s="972" t="s">
        <v>3559</v>
      </c>
      <c r="C1008" s="1001">
        <v>0</v>
      </c>
      <c r="D1008" s="1018" t="s">
        <v>3414</v>
      </c>
      <c r="E1008" s="973">
        <v>13000</v>
      </c>
      <c r="F1008" s="1377">
        <f t="shared" si="16"/>
        <v>0</v>
      </c>
      <c r="G1008" s="930"/>
      <c r="H1008" s="796">
        <v>2</v>
      </c>
      <c r="I1008" s="788" t="s">
        <v>3512</v>
      </c>
    </row>
    <row r="1009" spans="1:9" x14ac:dyDescent="0.3">
      <c r="A1009" s="988">
        <v>178</v>
      </c>
      <c r="B1009" s="972" t="s">
        <v>3515</v>
      </c>
      <c r="C1009" s="1001">
        <v>0</v>
      </c>
      <c r="D1009" s="1018" t="s">
        <v>3414</v>
      </c>
      <c r="E1009" s="973">
        <v>15500</v>
      </c>
      <c r="F1009" s="1377">
        <f t="shared" si="16"/>
        <v>0</v>
      </c>
      <c r="G1009" s="930"/>
      <c r="H1009" s="796">
        <v>2</v>
      </c>
      <c r="I1009" s="788" t="s">
        <v>3512</v>
      </c>
    </row>
    <row r="1010" spans="1:9" x14ac:dyDescent="0.3">
      <c r="A1010" s="989">
        <v>179</v>
      </c>
      <c r="B1010" s="972" t="s">
        <v>3752</v>
      </c>
      <c r="C1010" s="1001">
        <v>0</v>
      </c>
      <c r="D1010" s="1018" t="s">
        <v>3414</v>
      </c>
      <c r="E1010" s="973">
        <v>16900</v>
      </c>
      <c r="F1010" s="1377">
        <f t="shared" si="16"/>
        <v>0</v>
      </c>
      <c r="G1010" s="930"/>
      <c r="H1010" s="796">
        <v>2</v>
      </c>
      <c r="I1010" s="788" t="s">
        <v>3512</v>
      </c>
    </row>
    <row r="1011" spans="1:9" x14ac:dyDescent="0.3">
      <c r="A1011" s="989">
        <v>180</v>
      </c>
      <c r="B1011" s="972" t="s">
        <v>3381</v>
      </c>
      <c r="C1011" s="1001">
        <v>0</v>
      </c>
      <c r="D1011" s="1018" t="s">
        <v>3414</v>
      </c>
      <c r="E1011" s="973">
        <v>14150</v>
      </c>
      <c r="F1011" s="1377">
        <f t="shared" si="16"/>
        <v>0</v>
      </c>
      <c r="G1011" s="930"/>
      <c r="H1011" s="796">
        <v>2</v>
      </c>
      <c r="I1011" s="788" t="s">
        <v>3512</v>
      </c>
    </row>
    <row r="1012" spans="1:9" x14ac:dyDescent="0.3">
      <c r="A1012" s="988">
        <v>181</v>
      </c>
      <c r="B1012" s="972" t="s">
        <v>3381</v>
      </c>
      <c r="C1012" s="1001">
        <v>0</v>
      </c>
      <c r="D1012" s="1018" t="s">
        <v>3414</v>
      </c>
      <c r="E1012" s="973">
        <v>16780</v>
      </c>
      <c r="F1012" s="1377">
        <f t="shared" si="16"/>
        <v>0</v>
      </c>
      <c r="G1012" s="930"/>
      <c r="H1012" s="796">
        <v>2</v>
      </c>
      <c r="I1012" s="788" t="s">
        <v>3512</v>
      </c>
    </row>
    <row r="1013" spans="1:9" x14ac:dyDescent="0.3">
      <c r="A1013" s="989">
        <v>182</v>
      </c>
      <c r="B1013" s="972" t="s">
        <v>3571</v>
      </c>
      <c r="C1013" s="1001">
        <v>0</v>
      </c>
      <c r="D1013" s="1018" t="s">
        <v>3414</v>
      </c>
      <c r="E1013" s="973">
        <v>15850</v>
      </c>
      <c r="F1013" s="1377">
        <f t="shared" si="16"/>
        <v>0</v>
      </c>
      <c r="G1013" s="930"/>
      <c r="H1013" s="796">
        <v>2</v>
      </c>
      <c r="I1013" s="788" t="s">
        <v>3512</v>
      </c>
    </row>
    <row r="1014" spans="1:9" x14ac:dyDescent="0.3">
      <c r="A1014" s="989">
        <v>183</v>
      </c>
      <c r="B1014" s="972" t="s">
        <v>3571</v>
      </c>
      <c r="C1014" s="1001">
        <v>0</v>
      </c>
      <c r="D1014" s="1018" t="s">
        <v>3414</v>
      </c>
      <c r="E1014" s="973">
        <v>14300</v>
      </c>
      <c r="F1014" s="1377">
        <f t="shared" si="16"/>
        <v>0</v>
      </c>
      <c r="G1014" s="930"/>
      <c r="H1014" s="796">
        <v>2</v>
      </c>
      <c r="I1014" s="788" t="s">
        <v>3512</v>
      </c>
    </row>
    <row r="1015" spans="1:9" x14ac:dyDescent="0.3">
      <c r="A1015" s="988">
        <v>184</v>
      </c>
      <c r="B1015" s="972" t="s">
        <v>3515</v>
      </c>
      <c r="C1015" s="1001">
        <v>0</v>
      </c>
      <c r="D1015" s="1018" t="s">
        <v>3414</v>
      </c>
      <c r="E1015" s="973">
        <v>13725</v>
      </c>
      <c r="F1015" s="1377">
        <f t="shared" si="16"/>
        <v>0</v>
      </c>
      <c r="G1015" s="930"/>
      <c r="H1015" s="796">
        <v>2</v>
      </c>
      <c r="I1015" s="788" t="s">
        <v>3512</v>
      </c>
    </row>
    <row r="1016" spans="1:9" x14ac:dyDescent="0.3">
      <c r="A1016" s="989">
        <v>185</v>
      </c>
      <c r="B1016" s="972" t="s">
        <v>3569</v>
      </c>
      <c r="C1016" s="1001">
        <v>0</v>
      </c>
      <c r="D1016" s="1018" t="s">
        <v>3414</v>
      </c>
      <c r="E1016" s="973">
        <v>9050</v>
      </c>
      <c r="F1016" s="1377">
        <f t="shared" si="16"/>
        <v>0</v>
      </c>
      <c r="G1016" s="930"/>
      <c r="H1016" s="796">
        <v>2</v>
      </c>
      <c r="I1016" s="788" t="s">
        <v>3512</v>
      </c>
    </row>
    <row r="1017" spans="1:9" x14ac:dyDescent="0.3">
      <c r="A1017" s="989">
        <v>186</v>
      </c>
      <c r="B1017" s="972" t="s">
        <v>3569</v>
      </c>
      <c r="C1017" s="1001">
        <v>0</v>
      </c>
      <c r="D1017" s="1018" t="s">
        <v>3414</v>
      </c>
      <c r="E1017" s="973">
        <v>10650</v>
      </c>
      <c r="F1017" s="1377">
        <f t="shared" si="16"/>
        <v>0</v>
      </c>
      <c r="G1017" s="930"/>
      <c r="H1017" s="796">
        <v>2</v>
      </c>
      <c r="I1017" s="788" t="s">
        <v>3512</v>
      </c>
    </row>
    <row r="1018" spans="1:9" x14ac:dyDescent="0.3">
      <c r="A1018" s="988">
        <v>187</v>
      </c>
      <c r="B1018" s="972" t="s">
        <v>3569</v>
      </c>
      <c r="C1018" s="1001">
        <v>0</v>
      </c>
      <c r="D1018" s="1018" t="s">
        <v>3414</v>
      </c>
      <c r="E1018" s="973">
        <v>9450</v>
      </c>
      <c r="F1018" s="1377">
        <f t="shared" si="16"/>
        <v>0</v>
      </c>
      <c r="G1018" s="930"/>
      <c r="H1018" s="796">
        <v>2</v>
      </c>
      <c r="I1018" s="788" t="s">
        <v>3512</v>
      </c>
    </row>
    <row r="1019" spans="1:9" x14ac:dyDescent="0.3">
      <c r="A1019" s="989">
        <v>188</v>
      </c>
      <c r="B1019" s="972" t="s">
        <v>3569</v>
      </c>
      <c r="C1019" s="1001">
        <v>0</v>
      </c>
      <c r="D1019" s="1018" t="s">
        <v>3414</v>
      </c>
      <c r="E1019" s="973">
        <v>10350</v>
      </c>
      <c r="F1019" s="1377">
        <f t="shared" si="16"/>
        <v>0</v>
      </c>
      <c r="G1019" s="930"/>
      <c r="H1019" s="796">
        <v>2</v>
      </c>
      <c r="I1019" s="788" t="s">
        <v>3512</v>
      </c>
    </row>
    <row r="1020" spans="1:9" x14ac:dyDescent="0.3">
      <c r="A1020" s="989">
        <v>189</v>
      </c>
      <c r="B1020" s="972" t="s">
        <v>3570</v>
      </c>
      <c r="C1020" s="1001">
        <v>0</v>
      </c>
      <c r="D1020" s="1018" t="s">
        <v>3414</v>
      </c>
      <c r="E1020" s="973">
        <v>8800</v>
      </c>
      <c r="F1020" s="1377">
        <f t="shared" si="16"/>
        <v>0</v>
      </c>
      <c r="G1020" s="930"/>
      <c r="H1020" s="796">
        <v>2</v>
      </c>
      <c r="I1020" s="788" t="s">
        <v>3512</v>
      </c>
    </row>
    <row r="1021" spans="1:9" x14ac:dyDescent="0.3">
      <c r="A1021" s="988">
        <v>190</v>
      </c>
      <c r="B1021" s="972" t="s">
        <v>3753</v>
      </c>
      <c r="C1021" s="1001">
        <v>0</v>
      </c>
      <c r="D1021" s="1018" t="s">
        <v>3414</v>
      </c>
      <c r="E1021" s="973">
        <v>9255</v>
      </c>
      <c r="F1021" s="1377">
        <f t="shared" si="16"/>
        <v>0</v>
      </c>
      <c r="G1021" s="930"/>
      <c r="H1021" s="796">
        <v>2</v>
      </c>
      <c r="I1021" s="788" t="s">
        <v>3512</v>
      </c>
    </row>
    <row r="1022" spans="1:9" x14ac:dyDescent="0.3">
      <c r="A1022" s="989">
        <v>191</v>
      </c>
      <c r="B1022" s="972" t="s">
        <v>3754</v>
      </c>
      <c r="C1022" s="1001">
        <v>0</v>
      </c>
      <c r="D1022" s="1018" t="s">
        <v>3414</v>
      </c>
      <c r="E1022" s="973">
        <v>10835</v>
      </c>
      <c r="F1022" s="1377">
        <f t="shared" si="16"/>
        <v>0</v>
      </c>
      <c r="G1022" s="930"/>
      <c r="H1022" s="796">
        <v>2</v>
      </c>
      <c r="I1022" s="788" t="s">
        <v>3512</v>
      </c>
    </row>
    <row r="1023" spans="1:9" x14ac:dyDescent="0.3">
      <c r="A1023" s="989">
        <v>192</v>
      </c>
      <c r="B1023" s="972" t="s">
        <v>3753</v>
      </c>
      <c r="C1023" s="1001">
        <v>0</v>
      </c>
      <c r="D1023" s="1018" t="s">
        <v>3414</v>
      </c>
      <c r="E1023" s="973">
        <v>14545</v>
      </c>
      <c r="F1023" s="1377">
        <f t="shared" si="16"/>
        <v>0</v>
      </c>
      <c r="G1023" s="930"/>
      <c r="H1023" s="796">
        <v>2</v>
      </c>
      <c r="I1023" s="788" t="s">
        <v>3512</v>
      </c>
    </row>
    <row r="1024" spans="1:9" x14ac:dyDescent="0.3">
      <c r="A1024" s="988">
        <v>193</v>
      </c>
      <c r="B1024" s="972" t="s">
        <v>3754</v>
      </c>
      <c r="C1024" s="1001">
        <v>0</v>
      </c>
      <c r="D1024" s="1018" t="s">
        <v>3414</v>
      </c>
      <c r="E1024" s="973">
        <v>10835</v>
      </c>
      <c r="F1024" s="1377">
        <f t="shared" si="16"/>
        <v>0</v>
      </c>
      <c r="G1024" s="930"/>
      <c r="H1024" s="796">
        <v>2</v>
      </c>
      <c r="I1024" s="788" t="s">
        <v>3512</v>
      </c>
    </row>
    <row r="1025" spans="1:9" x14ac:dyDescent="0.3">
      <c r="A1025" s="989">
        <v>194</v>
      </c>
      <c r="B1025" s="972" t="s">
        <v>3755</v>
      </c>
      <c r="C1025" s="1001">
        <v>0</v>
      </c>
      <c r="D1025" s="1018" t="s">
        <v>3414</v>
      </c>
      <c r="E1025" s="973">
        <v>17600</v>
      </c>
      <c r="F1025" s="1377">
        <f t="shared" si="16"/>
        <v>0</v>
      </c>
      <c r="G1025" s="930"/>
      <c r="H1025" s="796">
        <v>2</v>
      </c>
      <c r="I1025" s="788" t="s">
        <v>3512</v>
      </c>
    </row>
    <row r="1026" spans="1:9" x14ac:dyDescent="0.3">
      <c r="A1026" s="989">
        <v>195</v>
      </c>
      <c r="B1026" s="972" t="s">
        <v>3756</v>
      </c>
      <c r="C1026" s="1001">
        <v>0</v>
      </c>
      <c r="D1026" s="1018" t="s">
        <v>3414</v>
      </c>
      <c r="E1026" s="973">
        <v>9110</v>
      </c>
      <c r="F1026" s="1377">
        <f t="shared" si="16"/>
        <v>0</v>
      </c>
      <c r="G1026" s="930"/>
      <c r="H1026" s="796">
        <v>2</v>
      </c>
      <c r="I1026" s="788" t="s">
        <v>3512</v>
      </c>
    </row>
    <row r="1027" spans="1:9" x14ac:dyDescent="0.3">
      <c r="A1027" s="988">
        <v>196</v>
      </c>
      <c r="B1027" s="972" t="s">
        <v>3757</v>
      </c>
      <c r="C1027" s="1001">
        <v>0</v>
      </c>
      <c r="D1027" s="1018" t="s">
        <v>3414</v>
      </c>
      <c r="E1027" s="973">
        <v>7925</v>
      </c>
      <c r="F1027" s="1377">
        <f t="shared" si="16"/>
        <v>0</v>
      </c>
      <c r="G1027" s="930"/>
      <c r="H1027" s="796">
        <v>2</v>
      </c>
      <c r="I1027" s="788" t="s">
        <v>3512</v>
      </c>
    </row>
    <row r="1028" spans="1:9" x14ac:dyDescent="0.3">
      <c r="A1028" s="989">
        <v>197</v>
      </c>
      <c r="B1028" s="972" t="s">
        <v>3757</v>
      </c>
      <c r="C1028" s="1001">
        <v>0</v>
      </c>
      <c r="D1028" s="1018" t="s">
        <v>3414</v>
      </c>
      <c r="E1028" s="973">
        <v>7925</v>
      </c>
      <c r="F1028" s="1377">
        <f t="shared" si="16"/>
        <v>0</v>
      </c>
      <c r="G1028" s="930"/>
      <c r="H1028" s="796">
        <v>2</v>
      </c>
      <c r="I1028" s="788" t="s">
        <v>3512</v>
      </c>
    </row>
    <row r="1029" spans="1:9" x14ac:dyDescent="0.3">
      <c r="A1029" s="989">
        <v>198</v>
      </c>
      <c r="B1029" s="972" t="s">
        <v>3756</v>
      </c>
      <c r="C1029" s="1001">
        <v>0</v>
      </c>
      <c r="D1029" s="1018" t="s">
        <v>3414</v>
      </c>
      <c r="E1029" s="973">
        <v>8290</v>
      </c>
      <c r="F1029" s="1377">
        <f t="shared" si="16"/>
        <v>0</v>
      </c>
      <c r="G1029" s="930"/>
      <c r="H1029" s="796">
        <v>2</v>
      </c>
      <c r="I1029" s="788" t="s">
        <v>3512</v>
      </c>
    </row>
    <row r="1030" spans="1:9" x14ac:dyDescent="0.3">
      <c r="A1030" s="988">
        <v>199</v>
      </c>
      <c r="B1030" s="972" t="s">
        <v>3758</v>
      </c>
      <c r="C1030" s="1001">
        <v>0</v>
      </c>
      <c r="D1030" s="1018" t="s">
        <v>3387</v>
      </c>
      <c r="E1030" s="973">
        <v>12440</v>
      </c>
      <c r="F1030" s="1377">
        <f t="shared" si="16"/>
        <v>0</v>
      </c>
      <c r="G1030" s="930"/>
      <c r="H1030" s="796">
        <v>2</v>
      </c>
      <c r="I1030" s="788" t="s">
        <v>3512</v>
      </c>
    </row>
    <row r="1031" spans="1:9" x14ac:dyDescent="0.3">
      <c r="A1031" s="989">
        <v>200</v>
      </c>
      <c r="B1031" s="972" t="s">
        <v>3759</v>
      </c>
      <c r="C1031" s="1001">
        <v>0</v>
      </c>
      <c r="D1031" s="1018" t="s">
        <v>3387</v>
      </c>
      <c r="E1031" s="973">
        <v>14140</v>
      </c>
      <c r="F1031" s="1377">
        <f t="shared" si="16"/>
        <v>0</v>
      </c>
      <c r="G1031" s="930"/>
      <c r="H1031" s="796">
        <v>2</v>
      </c>
      <c r="I1031" s="788" t="s">
        <v>3512</v>
      </c>
    </row>
    <row r="1032" spans="1:9" x14ac:dyDescent="0.3">
      <c r="A1032" s="989">
        <v>201</v>
      </c>
      <c r="B1032" s="972" t="s">
        <v>3760</v>
      </c>
      <c r="C1032" s="1001">
        <v>0</v>
      </c>
      <c r="D1032" s="1018" t="s">
        <v>3414</v>
      </c>
      <c r="E1032" s="973">
        <f>88000/16</f>
        <v>5500</v>
      </c>
      <c r="F1032" s="1377">
        <f t="shared" si="16"/>
        <v>0</v>
      </c>
      <c r="G1032" s="930"/>
      <c r="H1032" s="796">
        <v>2</v>
      </c>
      <c r="I1032" s="788" t="s">
        <v>3512</v>
      </c>
    </row>
    <row r="1033" spans="1:9" x14ac:dyDescent="0.3">
      <c r="A1033" s="988">
        <v>202</v>
      </c>
      <c r="B1033" s="972" t="s">
        <v>3736</v>
      </c>
      <c r="C1033" s="1001">
        <v>0</v>
      </c>
      <c r="D1033" s="1018" t="s">
        <v>3414</v>
      </c>
      <c r="E1033" s="973">
        <v>25725</v>
      </c>
      <c r="F1033" s="1377">
        <f t="shared" si="16"/>
        <v>0</v>
      </c>
      <c r="G1033" s="930"/>
      <c r="H1033" s="796">
        <v>2</v>
      </c>
      <c r="I1033" s="788" t="s">
        <v>3512</v>
      </c>
    </row>
    <row r="1034" spans="1:9" x14ac:dyDescent="0.3">
      <c r="A1034" s="989">
        <v>203</v>
      </c>
      <c r="B1034" s="972" t="s">
        <v>3736</v>
      </c>
      <c r="C1034" s="1001">
        <v>0</v>
      </c>
      <c r="D1034" s="1018" t="s">
        <v>3414</v>
      </c>
      <c r="E1034" s="973">
        <v>27350</v>
      </c>
      <c r="F1034" s="1377">
        <f t="shared" si="16"/>
        <v>0</v>
      </c>
      <c r="G1034" s="930"/>
      <c r="H1034" s="796">
        <v>2</v>
      </c>
      <c r="I1034" s="788" t="s">
        <v>3512</v>
      </c>
    </row>
    <row r="1035" spans="1:9" x14ac:dyDescent="0.3">
      <c r="A1035" s="989">
        <v>204</v>
      </c>
      <c r="B1035" s="972" t="s">
        <v>3761</v>
      </c>
      <c r="C1035" s="1001">
        <v>0</v>
      </c>
      <c r="D1035" s="1018" t="s">
        <v>3414</v>
      </c>
      <c r="E1035" s="973">
        <v>44500</v>
      </c>
      <c r="F1035" s="1377">
        <f t="shared" si="16"/>
        <v>0</v>
      </c>
      <c r="G1035" s="930"/>
      <c r="H1035" s="796">
        <v>2</v>
      </c>
      <c r="I1035" s="788" t="s">
        <v>3512</v>
      </c>
    </row>
    <row r="1036" spans="1:9" x14ac:dyDescent="0.3">
      <c r="A1036" s="988">
        <v>205</v>
      </c>
      <c r="B1036" s="972" t="s">
        <v>3762</v>
      </c>
      <c r="C1036" s="1001">
        <v>0</v>
      </c>
      <c r="D1036" s="1018" t="s">
        <v>3414</v>
      </c>
      <c r="E1036" s="973">
        <v>40000</v>
      </c>
      <c r="F1036" s="1377">
        <f t="shared" si="16"/>
        <v>0</v>
      </c>
      <c r="G1036" s="930"/>
      <c r="H1036" s="796">
        <v>2</v>
      </c>
      <c r="I1036" s="788" t="s">
        <v>3512</v>
      </c>
    </row>
    <row r="1037" spans="1:9" x14ac:dyDescent="0.3">
      <c r="A1037" s="989">
        <v>206</v>
      </c>
      <c r="B1037" s="972" t="s">
        <v>3763</v>
      </c>
      <c r="C1037" s="1001">
        <v>0</v>
      </c>
      <c r="D1037" s="1018" t="s">
        <v>3414</v>
      </c>
      <c r="E1037" s="973">
        <v>10000</v>
      </c>
      <c r="F1037" s="1377">
        <f t="shared" si="16"/>
        <v>0</v>
      </c>
      <c r="G1037" s="930"/>
      <c r="H1037" s="796">
        <v>2</v>
      </c>
      <c r="I1037" s="788" t="s">
        <v>3512</v>
      </c>
    </row>
    <row r="1038" spans="1:9" x14ac:dyDescent="0.3">
      <c r="A1038" s="989">
        <v>207</v>
      </c>
      <c r="B1038" s="972" t="s">
        <v>3381</v>
      </c>
      <c r="C1038" s="1001">
        <v>0</v>
      </c>
      <c r="D1038" s="1018" t="s">
        <v>3414</v>
      </c>
      <c r="E1038" s="973">
        <v>8000</v>
      </c>
      <c r="F1038" s="1377">
        <f t="shared" si="16"/>
        <v>0</v>
      </c>
      <c r="G1038" s="930"/>
      <c r="H1038" s="796">
        <v>2</v>
      </c>
      <c r="I1038" s="788" t="s">
        <v>3512</v>
      </c>
    </row>
    <row r="1039" spans="1:9" x14ac:dyDescent="0.3">
      <c r="A1039" s="988">
        <v>208</v>
      </c>
      <c r="B1039" s="972" t="s">
        <v>3764</v>
      </c>
      <c r="C1039" s="1001">
        <v>0</v>
      </c>
      <c r="D1039" s="1018" t="s">
        <v>3387</v>
      </c>
      <c r="E1039" s="973">
        <v>14500</v>
      </c>
      <c r="F1039" s="1377">
        <f t="shared" si="16"/>
        <v>0</v>
      </c>
      <c r="G1039" s="930"/>
      <c r="H1039" s="796">
        <v>2</v>
      </c>
      <c r="I1039" s="788" t="s">
        <v>3512</v>
      </c>
    </row>
    <row r="1040" spans="1:9" x14ac:dyDescent="0.3">
      <c r="A1040" s="989">
        <v>209</v>
      </c>
      <c r="B1040" s="972" t="s">
        <v>3765</v>
      </c>
      <c r="C1040" s="1001">
        <v>0</v>
      </c>
      <c r="D1040" s="1018" t="s">
        <v>3414</v>
      </c>
      <c r="E1040" s="973">
        <v>12500</v>
      </c>
      <c r="F1040" s="1377">
        <f t="shared" si="16"/>
        <v>0</v>
      </c>
      <c r="G1040" s="930"/>
      <c r="H1040" s="796">
        <v>2</v>
      </c>
      <c r="I1040" s="788" t="s">
        <v>3512</v>
      </c>
    </row>
    <row r="1041" spans="1:9" x14ac:dyDescent="0.3">
      <c r="A1041" s="989">
        <v>210</v>
      </c>
      <c r="B1041" s="972" t="s">
        <v>3569</v>
      </c>
      <c r="C1041" s="1001">
        <v>0</v>
      </c>
      <c r="D1041" s="1018" t="s">
        <v>3414</v>
      </c>
      <c r="E1041" s="973">
        <v>10500</v>
      </c>
      <c r="F1041" s="1377">
        <f t="shared" si="16"/>
        <v>0</v>
      </c>
      <c r="G1041" s="930"/>
      <c r="H1041" s="796">
        <v>2</v>
      </c>
      <c r="I1041" s="788" t="s">
        <v>3512</v>
      </c>
    </row>
    <row r="1042" spans="1:9" x14ac:dyDescent="0.3">
      <c r="A1042" s="988">
        <v>211</v>
      </c>
      <c r="B1042" s="972" t="s">
        <v>3766</v>
      </c>
      <c r="C1042" s="1001">
        <v>0</v>
      </c>
      <c r="D1042" s="1018" t="s">
        <v>3414</v>
      </c>
      <c r="E1042" s="973">
        <v>30000</v>
      </c>
      <c r="F1042" s="1377">
        <f t="shared" si="16"/>
        <v>0</v>
      </c>
      <c r="G1042" s="930"/>
      <c r="H1042" s="796">
        <v>2</v>
      </c>
      <c r="I1042" s="788" t="s">
        <v>3512</v>
      </c>
    </row>
    <row r="1043" spans="1:9" x14ac:dyDescent="0.3">
      <c r="A1043" s="989">
        <v>212</v>
      </c>
      <c r="B1043" s="972" t="s">
        <v>3663</v>
      </c>
      <c r="C1043" s="1001">
        <v>0</v>
      </c>
      <c r="D1043" s="1018" t="s">
        <v>3414</v>
      </c>
      <c r="E1043" s="973">
        <v>65000</v>
      </c>
      <c r="F1043" s="1377">
        <f t="shared" si="16"/>
        <v>0</v>
      </c>
      <c r="G1043" s="930"/>
      <c r="H1043" s="796">
        <v>2</v>
      </c>
      <c r="I1043" s="788" t="s">
        <v>3512</v>
      </c>
    </row>
    <row r="1044" spans="1:9" x14ac:dyDescent="0.3">
      <c r="A1044" s="989">
        <v>213</v>
      </c>
      <c r="B1044" s="972" t="s">
        <v>3515</v>
      </c>
      <c r="C1044" s="1001">
        <v>0</v>
      </c>
      <c r="D1044" s="1018" t="s">
        <v>3414</v>
      </c>
      <c r="E1044" s="973">
        <v>18000</v>
      </c>
      <c r="F1044" s="1377">
        <f t="shared" si="16"/>
        <v>0</v>
      </c>
      <c r="G1044" s="930"/>
      <c r="H1044" s="796">
        <v>2</v>
      </c>
      <c r="I1044" s="788" t="s">
        <v>3512</v>
      </c>
    </row>
    <row r="1045" spans="1:9" x14ac:dyDescent="0.3">
      <c r="A1045" s="988">
        <v>214</v>
      </c>
      <c r="B1045" s="972" t="s">
        <v>3744</v>
      </c>
      <c r="C1045" s="1001">
        <v>0</v>
      </c>
      <c r="D1045" s="1018" t="s">
        <v>3414</v>
      </c>
      <c r="E1045" s="973">
        <v>27400</v>
      </c>
      <c r="F1045" s="1377">
        <f t="shared" si="16"/>
        <v>0</v>
      </c>
      <c r="G1045" s="930"/>
      <c r="H1045" s="796">
        <v>2</v>
      </c>
      <c r="I1045" s="788" t="s">
        <v>3512</v>
      </c>
    </row>
    <row r="1046" spans="1:9" x14ac:dyDescent="0.3">
      <c r="A1046" s="989">
        <v>215</v>
      </c>
      <c r="B1046" s="972" t="s">
        <v>3767</v>
      </c>
      <c r="C1046" s="1001">
        <v>0</v>
      </c>
      <c r="D1046" s="1018" t="s">
        <v>3414</v>
      </c>
      <c r="E1046" s="973">
        <v>5050</v>
      </c>
      <c r="F1046" s="1377">
        <f t="shared" si="16"/>
        <v>0</v>
      </c>
      <c r="G1046" s="930"/>
      <c r="H1046" s="796">
        <v>2</v>
      </c>
      <c r="I1046" s="788" t="s">
        <v>3512</v>
      </c>
    </row>
    <row r="1047" spans="1:9" x14ac:dyDescent="0.3">
      <c r="A1047" s="989">
        <v>216</v>
      </c>
      <c r="B1047" s="972" t="s">
        <v>3737</v>
      </c>
      <c r="C1047" s="1001">
        <v>0</v>
      </c>
      <c r="D1047" s="1018" t="s">
        <v>3414</v>
      </c>
      <c r="E1047" s="973">
        <v>28925</v>
      </c>
      <c r="F1047" s="1377">
        <f t="shared" si="16"/>
        <v>0</v>
      </c>
      <c r="G1047" s="930"/>
      <c r="H1047" s="796">
        <v>2</v>
      </c>
      <c r="I1047" s="788" t="s">
        <v>3512</v>
      </c>
    </row>
    <row r="1048" spans="1:9" x14ac:dyDescent="0.3">
      <c r="A1048" s="988">
        <v>217</v>
      </c>
      <c r="B1048" s="972" t="s">
        <v>3768</v>
      </c>
      <c r="C1048" s="1001">
        <v>0</v>
      </c>
      <c r="D1048" s="1018" t="s">
        <v>3414</v>
      </c>
      <c r="E1048" s="973">
        <v>13900</v>
      </c>
      <c r="F1048" s="1377">
        <f t="shared" si="16"/>
        <v>0</v>
      </c>
      <c r="G1048" s="930"/>
      <c r="H1048" s="796">
        <v>2</v>
      </c>
      <c r="I1048" s="788" t="s">
        <v>3512</v>
      </c>
    </row>
    <row r="1049" spans="1:9" x14ac:dyDescent="0.3">
      <c r="A1049" s="989">
        <v>218</v>
      </c>
      <c r="B1049" s="972" t="s">
        <v>3769</v>
      </c>
      <c r="C1049" s="1001">
        <v>0</v>
      </c>
      <c r="D1049" s="1018" t="s">
        <v>3414</v>
      </c>
      <c r="E1049" s="973">
        <v>5400</v>
      </c>
      <c r="F1049" s="1377">
        <f t="shared" si="16"/>
        <v>0</v>
      </c>
      <c r="G1049" s="930"/>
      <c r="H1049" s="796">
        <v>2</v>
      </c>
      <c r="I1049" s="788" t="s">
        <v>3512</v>
      </c>
    </row>
    <row r="1050" spans="1:9" x14ac:dyDescent="0.3">
      <c r="A1050" s="989">
        <v>219</v>
      </c>
      <c r="B1050" s="972" t="s">
        <v>3770</v>
      </c>
      <c r="C1050" s="1001">
        <v>0</v>
      </c>
      <c r="D1050" s="1018" t="s">
        <v>3414</v>
      </c>
      <c r="E1050" s="973">
        <v>4700</v>
      </c>
      <c r="F1050" s="1377">
        <f t="shared" si="16"/>
        <v>0</v>
      </c>
      <c r="G1050" s="930"/>
      <c r="H1050" s="796">
        <v>2</v>
      </c>
      <c r="I1050" s="788" t="s">
        <v>3512</v>
      </c>
    </row>
    <row r="1051" spans="1:9" x14ac:dyDescent="0.3">
      <c r="A1051" s="988">
        <v>220</v>
      </c>
      <c r="B1051" s="972" t="s">
        <v>3560</v>
      </c>
      <c r="C1051" s="1001">
        <v>0</v>
      </c>
      <c r="D1051" s="1018" t="s">
        <v>3414</v>
      </c>
      <c r="E1051" s="973">
        <v>9500</v>
      </c>
      <c r="F1051" s="1377">
        <f t="shared" si="16"/>
        <v>0</v>
      </c>
      <c r="G1051" s="930"/>
      <c r="H1051" s="796">
        <v>2</v>
      </c>
      <c r="I1051" s="788" t="s">
        <v>3512</v>
      </c>
    </row>
    <row r="1052" spans="1:9" x14ac:dyDescent="0.3">
      <c r="A1052" s="989">
        <v>221</v>
      </c>
      <c r="B1052" s="972" t="s">
        <v>3736</v>
      </c>
      <c r="C1052" s="1001">
        <v>0</v>
      </c>
      <c r="D1052" s="1018" t="s">
        <v>3414</v>
      </c>
      <c r="E1052" s="973">
        <v>25725</v>
      </c>
      <c r="F1052" s="1377">
        <f t="shared" si="16"/>
        <v>0</v>
      </c>
      <c r="G1052" s="930"/>
      <c r="H1052" s="796">
        <v>2</v>
      </c>
      <c r="I1052" s="788" t="s">
        <v>3512</v>
      </c>
    </row>
    <row r="1053" spans="1:9" x14ac:dyDescent="0.3">
      <c r="A1053" s="989">
        <v>222</v>
      </c>
      <c r="B1053" s="972" t="s">
        <v>3381</v>
      </c>
      <c r="C1053" s="1001">
        <v>0</v>
      </c>
      <c r="D1053" s="1018" t="s">
        <v>3414</v>
      </c>
      <c r="E1053" s="973">
        <v>14850</v>
      </c>
      <c r="F1053" s="1377">
        <f t="shared" ref="F1053:F1116" si="17">C1053*E1053</f>
        <v>0</v>
      </c>
      <c r="G1053" s="930"/>
      <c r="H1053" s="796">
        <v>2</v>
      </c>
      <c r="I1053" s="788" t="s">
        <v>3512</v>
      </c>
    </row>
    <row r="1054" spans="1:9" x14ac:dyDescent="0.3">
      <c r="A1054" s="988">
        <v>223</v>
      </c>
      <c r="B1054" s="972" t="s">
        <v>3515</v>
      </c>
      <c r="C1054" s="1001">
        <v>0</v>
      </c>
      <c r="D1054" s="1018" t="s">
        <v>3414</v>
      </c>
      <c r="E1054" s="973">
        <v>15650</v>
      </c>
      <c r="F1054" s="1377">
        <f t="shared" si="17"/>
        <v>0</v>
      </c>
      <c r="G1054" s="930"/>
      <c r="H1054" s="796">
        <v>2</v>
      </c>
      <c r="I1054" s="788" t="s">
        <v>3512</v>
      </c>
    </row>
    <row r="1055" spans="1:9" x14ac:dyDescent="0.3">
      <c r="A1055" s="989">
        <v>224</v>
      </c>
      <c r="B1055" s="972" t="s">
        <v>3569</v>
      </c>
      <c r="C1055" s="1001">
        <v>0</v>
      </c>
      <c r="D1055" s="1018" t="s">
        <v>3414</v>
      </c>
      <c r="E1055" s="973">
        <v>9950</v>
      </c>
      <c r="F1055" s="1377">
        <f t="shared" si="17"/>
        <v>0</v>
      </c>
      <c r="G1055" s="930"/>
      <c r="H1055" s="796">
        <v>2</v>
      </c>
      <c r="I1055" s="788" t="s">
        <v>3512</v>
      </c>
    </row>
    <row r="1056" spans="1:9" x14ac:dyDescent="0.3">
      <c r="A1056" s="989">
        <v>225</v>
      </c>
      <c r="B1056" s="972" t="s">
        <v>3515</v>
      </c>
      <c r="C1056" s="1001">
        <v>0</v>
      </c>
      <c r="D1056" s="1018" t="s">
        <v>3414</v>
      </c>
      <c r="E1056" s="973">
        <v>14750</v>
      </c>
      <c r="F1056" s="1377">
        <f t="shared" si="17"/>
        <v>0</v>
      </c>
      <c r="G1056" s="930"/>
      <c r="H1056" s="796">
        <v>2</v>
      </c>
      <c r="I1056" s="788" t="s">
        <v>3512</v>
      </c>
    </row>
    <row r="1057" spans="1:9" x14ac:dyDescent="0.3">
      <c r="A1057" s="988">
        <v>226</v>
      </c>
      <c r="B1057" s="972" t="s">
        <v>3665</v>
      </c>
      <c r="C1057" s="1001">
        <v>0</v>
      </c>
      <c r="D1057" s="1018" t="s">
        <v>3414</v>
      </c>
      <c r="E1057" s="973">
        <v>10800</v>
      </c>
      <c r="F1057" s="1377">
        <f t="shared" si="17"/>
        <v>0</v>
      </c>
      <c r="G1057" s="930"/>
      <c r="H1057" s="796">
        <v>2</v>
      </c>
      <c r="I1057" s="788" t="s">
        <v>3512</v>
      </c>
    </row>
    <row r="1058" spans="1:9" x14ac:dyDescent="0.3">
      <c r="A1058" s="989">
        <v>227</v>
      </c>
      <c r="B1058" s="972" t="s">
        <v>3571</v>
      </c>
      <c r="C1058" s="1001">
        <v>0</v>
      </c>
      <c r="D1058" s="1018" t="s">
        <v>3414</v>
      </c>
      <c r="E1058" s="973">
        <v>14950</v>
      </c>
      <c r="F1058" s="1377">
        <f t="shared" si="17"/>
        <v>0</v>
      </c>
      <c r="G1058" s="930"/>
      <c r="H1058" s="796">
        <v>2</v>
      </c>
      <c r="I1058" s="788" t="s">
        <v>3512</v>
      </c>
    </row>
    <row r="1059" spans="1:9" x14ac:dyDescent="0.3">
      <c r="A1059" s="989">
        <v>228</v>
      </c>
      <c r="B1059" s="972" t="s">
        <v>3559</v>
      </c>
      <c r="C1059" s="1001">
        <v>0</v>
      </c>
      <c r="D1059" s="1018" t="s">
        <v>3414</v>
      </c>
      <c r="E1059" s="973">
        <v>16900</v>
      </c>
      <c r="F1059" s="1377">
        <f t="shared" si="17"/>
        <v>0</v>
      </c>
      <c r="G1059" s="930"/>
      <c r="H1059" s="796">
        <v>2</v>
      </c>
      <c r="I1059" s="788" t="s">
        <v>3512</v>
      </c>
    </row>
    <row r="1060" spans="1:9" x14ac:dyDescent="0.3">
      <c r="A1060" s="988">
        <v>229</v>
      </c>
      <c r="B1060" s="972" t="s">
        <v>3771</v>
      </c>
      <c r="C1060" s="1001">
        <v>0</v>
      </c>
      <c r="D1060" s="1018" t="s">
        <v>3387</v>
      </c>
      <c r="E1060" s="973">
        <v>67100</v>
      </c>
      <c r="F1060" s="1377">
        <f t="shared" si="17"/>
        <v>0</v>
      </c>
      <c r="G1060" s="930"/>
      <c r="H1060" s="796">
        <v>2</v>
      </c>
      <c r="I1060" s="788" t="s">
        <v>3512</v>
      </c>
    </row>
    <row r="1061" spans="1:9" x14ac:dyDescent="0.3">
      <c r="A1061" s="989">
        <v>230</v>
      </c>
      <c r="B1061" s="972" t="s">
        <v>3560</v>
      </c>
      <c r="C1061" s="1001">
        <v>0</v>
      </c>
      <c r="D1061" s="1018" t="s">
        <v>3387</v>
      </c>
      <c r="E1061" s="973">
        <v>25875</v>
      </c>
      <c r="F1061" s="1377">
        <f t="shared" si="17"/>
        <v>0</v>
      </c>
      <c r="G1061" s="930"/>
      <c r="H1061" s="796">
        <v>2</v>
      </c>
      <c r="I1061" s="788" t="s">
        <v>3512</v>
      </c>
    </row>
    <row r="1062" spans="1:9" x14ac:dyDescent="0.3">
      <c r="A1062" s="989">
        <v>231</v>
      </c>
      <c r="B1062" s="972" t="s">
        <v>3560</v>
      </c>
      <c r="C1062" s="1001">
        <v>0</v>
      </c>
      <c r="D1062" s="1018" t="s">
        <v>3414</v>
      </c>
      <c r="E1062" s="973">
        <v>8800</v>
      </c>
      <c r="F1062" s="1377">
        <f t="shared" si="17"/>
        <v>0</v>
      </c>
      <c r="G1062" s="930"/>
      <c r="H1062" s="796">
        <v>2</v>
      </c>
      <c r="I1062" s="788" t="s">
        <v>3512</v>
      </c>
    </row>
    <row r="1063" spans="1:9" x14ac:dyDescent="0.3">
      <c r="A1063" s="988">
        <v>232</v>
      </c>
      <c r="B1063" s="972" t="s">
        <v>3569</v>
      </c>
      <c r="C1063" s="1001">
        <v>0</v>
      </c>
      <c r="D1063" s="1018" t="s">
        <v>3414</v>
      </c>
      <c r="E1063" s="973">
        <v>10500</v>
      </c>
      <c r="F1063" s="1377">
        <f t="shared" si="17"/>
        <v>0</v>
      </c>
      <c r="G1063" s="930"/>
      <c r="H1063" s="796">
        <v>2</v>
      </c>
      <c r="I1063" s="788" t="s">
        <v>3512</v>
      </c>
    </row>
    <row r="1064" spans="1:9" x14ac:dyDescent="0.3">
      <c r="A1064" s="989">
        <v>233</v>
      </c>
      <c r="B1064" s="972" t="s">
        <v>3560</v>
      </c>
      <c r="C1064" s="1001">
        <v>0</v>
      </c>
      <c r="D1064" s="1018" t="s">
        <v>3414</v>
      </c>
      <c r="E1064" s="973">
        <v>8000</v>
      </c>
      <c r="F1064" s="1377">
        <f t="shared" si="17"/>
        <v>0</v>
      </c>
      <c r="G1064" s="930"/>
      <c r="H1064" s="796">
        <v>2</v>
      </c>
      <c r="I1064" s="788" t="s">
        <v>3512</v>
      </c>
    </row>
    <row r="1065" spans="1:9" x14ac:dyDescent="0.3">
      <c r="A1065" s="989">
        <v>234</v>
      </c>
      <c r="B1065" s="972" t="s">
        <v>3560</v>
      </c>
      <c r="C1065" s="1001">
        <v>0</v>
      </c>
      <c r="D1065" s="1018" t="s">
        <v>3414</v>
      </c>
      <c r="E1065" s="973">
        <v>14500</v>
      </c>
      <c r="F1065" s="1377">
        <f t="shared" si="17"/>
        <v>0</v>
      </c>
      <c r="G1065" s="930"/>
      <c r="H1065" s="796">
        <v>2</v>
      </c>
      <c r="I1065" s="788" t="s">
        <v>3512</v>
      </c>
    </row>
    <row r="1066" spans="1:9" x14ac:dyDescent="0.3">
      <c r="A1066" s="988">
        <v>235</v>
      </c>
      <c r="B1066" s="972" t="s">
        <v>3663</v>
      </c>
      <c r="C1066" s="1001">
        <v>0</v>
      </c>
      <c r="D1066" s="1018" t="s">
        <v>3414</v>
      </c>
      <c r="E1066" s="973">
        <v>17500</v>
      </c>
      <c r="F1066" s="1377">
        <f t="shared" si="17"/>
        <v>0</v>
      </c>
      <c r="G1066" s="930"/>
      <c r="H1066" s="796">
        <v>2</v>
      </c>
      <c r="I1066" s="788" t="s">
        <v>3512</v>
      </c>
    </row>
    <row r="1067" spans="1:9" x14ac:dyDescent="0.3">
      <c r="A1067" s="989">
        <v>236</v>
      </c>
      <c r="B1067" s="972" t="s">
        <v>3733</v>
      </c>
      <c r="C1067" s="1001">
        <v>0</v>
      </c>
      <c r="D1067" s="1018" t="s">
        <v>3414</v>
      </c>
      <c r="E1067" s="973">
        <v>34000</v>
      </c>
      <c r="F1067" s="1377">
        <f t="shared" si="17"/>
        <v>0</v>
      </c>
      <c r="G1067" s="930"/>
      <c r="H1067" s="796">
        <v>2</v>
      </c>
      <c r="I1067" s="788" t="s">
        <v>3512</v>
      </c>
    </row>
    <row r="1068" spans="1:9" x14ac:dyDescent="0.3">
      <c r="A1068" s="989">
        <v>237</v>
      </c>
      <c r="B1068" s="972" t="s">
        <v>3667</v>
      </c>
      <c r="C1068" s="1001">
        <v>0</v>
      </c>
      <c r="D1068" s="1018" t="s">
        <v>3414</v>
      </c>
      <c r="E1068" s="973">
        <v>12000</v>
      </c>
      <c r="F1068" s="1377">
        <f t="shared" si="17"/>
        <v>0</v>
      </c>
      <c r="G1068" s="930"/>
      <c r="H1068" s="796">
        <v>2</v>
      </c>
      <c r="I1068" s="788" t="s">
        <v>3512</v>
      </c>
    </row>
    <row r="1069" spans="1:9" x14ac:dyDescent="0.3">
      <c r="A1069" s="988">
        <v>238</v>
      </c>
      <c r="B1069" s="972" t="s">
        <v>3620</v>
      </c>
      <c r="C1069" s="1001">
        <v>0</v>
      </c>
      <c r="D1069" s="1018" t="s">
        <v>3414</v>
      </c>
      <c r="E1069" s="973">
        <v>32000</v>
      </c>
      <c r="F1069" s="1377">
        <f t="shared" si="17"/>
        <v>0</v>
      </c>
      <c r="G1069" s="930"/>
      <c r="H1069" s="796">
        <v>2</v>
      </c>
      <c r="I1069" s="788" t="s">
        <v>3512</v>
      </c>
    </row>
    <row r="1070" spans="1:9" x14ac:dyDescent="0.3">
      <c r="A1070" s="989">
        <v>239</v>
      </c>
      <c r="B1070" s="972" t="s">
        <v>3772</v>
      </c>
      <c r="C1070" s="1001">
        <v>0</v>
      </c>
      <c r="D1070" s="1018" t="s">
        <v>3414</v>
      </c>
      <c r="E1070" s="973">
        <v>28000</v>
      </c>
      <c r="F1070" s="1377">
        <f t="shared" si="17"/>
        <v>0</v>
      </c>
      <c r="G1070" s="930"/>
      <c r="H1070" s="796">
        <v>2</v>
      </c>
      <c r="I1070" s="788" t="s">
        <v>3512</v>
      </c>
    </row>
    <row r="1071" spans="1:9" x14ac:dyDescent="0.3">
      <c r="A1071" s="989">
        <v>240</v>
      </c>
      <c r="B1071" s="972" t="s">
        <v>3669</v>
      </c>
      <c r="C1071" s="1001">
        <v>0</v>
      </c>
      <c r="D1071" s="1018" t="s">
        <v>3414</v>
      </c>
      <c r="E1071" s="973">
        <v>29000</v>
      </c>
      <c r="F1071" s="1377">
        <f t="shared" si="17"/>
        <v>0</v>
      </c>
      <c r="G1071" s="930"/>
      <c r="H1071" s="796">
        <v>2</v>
      </c>
      <c r="I1071" s="788" t="s">
        <v>3512</v>
      </c>
    </row>
    <row r="1072" spans="1:9" x14ac:dyDescent="0.3">
      <c r="A1072" s="988">
        <v>241</v>
      </c>
      <c r="B1072" s="972" t="s">
        <v>3740</v>
      </c>
      <c r="C1072" s="1001">
        <v>0</v>
      </c>
      <c r="D1072" s="1018" t="s">
        <v>3361</v>
      </c>
      <c r="E1072" s="973">
        <v>85500</v>
      </c>
      <c r="F1072" s="1377">
        <f t="shared" si="17"/>
        <v>0</v>
      </c>
      <c r="G1072" s="930"/>
      <c r="H1072" s="796">
        <v>2</v>
      </c>
      <c r="I1072" s="788" t="s">
        <v>3512</v>
      </c>
    </row>
    <row r="1073" spans="1:9" x14ac:dyDescent="0.3">
      <c r="A1073" s="989">
        <v>242</v>
      </c>
      <c r="B1073" s="972" t="s">
        <v>3773</v>
      </c>
      <c r="C1073" s="1001">
        <v>0</v>
      </c>
      <c r="D1073" s="1018" t="s">
        <v>3414</v>
      </c>
      <c r="E1073" s="973">
        <v>14900</v>
      </c>
      <c r="F1073" s="1377">
        <f t="shared" si="17"/>
        <v>0</v>
      </c>
      <c r="G1073" s="930"/>
      <c r="H1073" s="796">
        <v>2</v>
      </c>
      <c r="I1073" s="788" t="s">
        <v>3512</v>
      </c>
    </row>
    <row r="1074" spans="1:9" x14ac:dyDescent="0.3">
      <c r="A1074" s="989">
        <v>243</v>
      </c>
      <c r="B1074" s="972" t="s">
        <v>3733</v>
      </c>
      <c r="C1074" s="1001">
        <v>0</v>
      </c>
      <c r="D1074" s="1018" t="s">
        <v>3414</v>
      </c>
      <c r="E1074" s="973">
        <v>25100</v>
      </c>
      <c r="F1074" s="1377">
        <f t="shared" si="17"/>
        <v>0</v>
      </c>
      <c r="G1074" s="930"/>
      <c r="H1074" s="796">
        <v>2</v>
      </c>
      <c r="I1074" s="788" t="s">
        <v>3512</v>
      </c>
    </row>
    <row r="1075" spans="1:9" x14ac:dyDescent="0.3">
      <c r="A1075" s="988">
        <v>244</v>
      </c>
      <c r="B1075" s="972" t="s">
        <v>3515</v>
      </c>
      <c r="C1075" s="1001">
        <v>0</v>
      </c>
      <c r="D1075" s="1018" t="s">
        <v>3414</v>
      </c>
      <c r="E1075" s="973">
        <v>16170</v>
      </c>
      <c r="F1075" s="1377">
        <f t="shared" si="17"/>
        <v>0</v>
      </c>
      <c r="G1075" s="930"/>
      <c r="H1075" s="796">
        <v>2</v>
      </c>
      <c r="I1075" s="788" t="s">
        <v>3512</v>
      </c>
    </row>
    <row r="1076" spans="1:9" x14ac:dyDescent="0.3">
      <c r="A1076" s="989">
        <v>245</v>
      </c>
      <c r="B1076" s="972" t="s">
        <v>3619</v>
      </c>
      <c r="C1076" s="1001">
        <v>0</v>
      </c>
      <c r="D1076" s="1018" t="s">
        <v>3414</v>
      </c>
      <c r="E1076" s="973">
        <v>23500</v>
      </c>
      <c r="F1076" s="1377">
        <f t="shared" si="17"/>
        <v>0</v>
      </c>
      <c r="G1076" s="930"/>
      <c r="H1076" s="796">
        <v>2</v>
      </c>
      <c r="I1076" s="788" t="s">
        <v>3512</v>
      </c>
    </row>
    <row r="1077" spans="1:9" x14ac:dyDescent="0.3">
      <c r="A1077" s="989">
        <v>246</v>
      </c>
      <c r="B1077" s="972" t="s">
        <v>3559</v>
      </c>
      <c r="C1077" s="1001">
        <v>0</v>
      </c>
      <c r="D1077" s="1018" t="s">
        <v>3414</v>
      </c>
      <c r="E1077" s="973">
        <v>7075</v>
      </c>
      <c r="F1077" s="1377">
        <f t="shared" si="17"/>
        <v>0</v>
      </c>
      <c r="G1077" s="930"/>
      <c r="H1077" s="796">
        <v>2</v>
      </c>
      <c r="I1077" s="788" t="s">
        <v>3512</v>
      </c>
    </row>
    <row r="1078" spans="1:9" x14ac:dyDescent="0.3">
      <c r="A1078" s="988">
        <v>247</v>
      </c>
      <c r="B1078" s="972" t="s">
        <v>3559</v>
      </c>
      <c r="C1078" s="1001">
        <v>0</v>
      </c>
      <c r="D1078" s="1018" t="s">
        <v>3414</v>
      </c>
      <c r="E1078" s="973">
        <v>11740</v>
      </c>
      <c r="F1078" s="1377">
        <f t="shared" si="17"/>
        <v>0</v>
      </c>
      <c r="G1078" s="930"/>
      <c r="H1078" s="796">
        <v>2</v>
      </c>
      <c r="I1078" s="788" t="s">
        <v>3512</v>
      </c>
    </row>
    <row r="1079" spans="1:9" x14ac:dyDescent="0.3">
      <c r="A1079" s="989">
        <v>248</v>
      </c>
      <c r="B1079" s="972" t="s">
        <v>3571</v>
      </c>
      <c r="C1079" s="1001">
        <v>0</v>
      </c>
      <c r="D1079" s="1018" t="s">
        <v>3414</v>
      </c>
      <c r="E1079" s="973">
        <v>8085</v>
      </c>
      <c r="F1079" s="1377">
        <f t="shared" si="17"/>
        <v>0</v>
      </c>
      <c r="G1079" s="930"/>
      <c r="H1079" s="796">
        <v>2</v>
      </c>
      <c r="I1079" s="788" t="s">
        <v>3512</v>
      </c>
    </row>
    <row r="1080" spans="1:9" x14ac:dyDescent="0.3">
      <c r="A1080" s="989">
        <v>249</v>
      </c>
      <c r="B1080" s="972" t="s">
        <v>3749</v>
      </c>
      <c r="C1080" s="1001">
        <v>0</v>
      </c>
      <c r="D1080" s="1018" t="s">
        <v>3414</v>
      </c>
      <c r="E1080" s="973">
        <v>17475</v>
      </c>
      <c r="F1080" s="1377">
        <f t="shared" si="17"/>
        <v>0</v>
      </c>
      <c r="G1080" s="930"/>
      <c r="H1080" s="796">
        <v>2</v>
      </c>
      <c r="I1080" s="788" t="s">
        <v>3512</v>
      </c>
    </row>
    <row r="1081" spans="1:9" x14ac:dyDescent="0.3">
      <c r="A1081" s="988">
        <v>250</v>
      </c>
      <c r="B1081" s="972" t="s">
        <v>3774</v>
      </c>
      <c r="C1081" s="1001">
        <v>0</v>
      </c>
      <c r="D1081" s="1018" t="s">
        <v>3414</v>
      </c>
      <c r="E1081" s="973">
        <v>40405</v>
      </c>
      <c r="F1081" s="1377">
        <f t="shared" si="17"/>
        <v>0</v>
      </c>
      <c r="G1081" s="930"/>
      <c r="H1081" s="796">
        <v>2</v>
      </c>
      <c r="I1081" s="788" t="s">
        <v>3512</v>
      </c>
    </row>
    <row r="1082" spans="1:9" x14ac:dyDescent="0.3">
      <c r="A1082" s="989">
        <v>251</v>
      </c>
      <c r="B1082" s="972" t="s">
        <v>3775</v>
      </c>
      <c r="C1082" s="1001">
        <v>0</v>
      </c>
      <c r="D1082" s="1018" t="s">
        <v>3414</v>
      </c>
      <c r="E1082" s="973">
        <v>8910</v>
      </c>
      <c r="F1082" s="1377">
        <f t="shared" si="17"/>
        <v>0</v>
      </c>
      <c r="G1082" s="930"/>
      <c r="H1082" s="796">
        <v>2</v>
      </c>
      <c r="I1082" s="788" t="s">
        <v>3512</v>
      </c>
    </row>
    <row r="1083" spans="1:9" x14ac:dyDescent="0.3">
      <c r="A1083" s="989">
        <v>252</v>
      </c>
      <c r="B1083" s="972" t="s">
        <v>3774</v>
      </c>
      <c r="C1083" s="1001">
        <v>0</v>
      </c>
      <c r="D1083" s="1018" t="s">
        <v>3414</v>
      </c>
      <c r="E1083" s="973">
        <v>21660</v>
      </c>
      <c r="F1083" s="1377">
        <f t="shared" si="17"/>
        <v>0</v>
      </c>
      <c r="G1083" s="930"/>
      <c r="H1083" s="796">
        <v>2</v>
      </c>
      <c r="I1083" s="788" t="s">
        <v>3512</v>
      </c>
    </row>
    <row r="1084" spans="1:9" x14ac:dyDescent="0.3">
      <c r="A1084" s="988">
        <v>253</v>
      </c>
      <c r="B1084" s="972" t="s">
        <v>3662</v>
      </c>
      <c r="C1084" s="1001">
        <v>0</v>
      </c>
      <c r="D1084" s="1018" t="s">
        <v>3414</v>
      </c>
      <c r="E1084" s="973">
        <v>18180</v>
      </c>
      <c r="F1084" s="1377">
        <f t="shared" si="17"/>
        <v>0</v>
      </c>
      <c r="G1084" s="930"/>
      <c r="H1084" s="796">
        <v>2</v>
      </c>
      <c r="I1084" s="788" t="s">
        <v>3512</v>
      </c>
    </row>
    <row r="1085" spans="1:9" x14ac:dyDescent="0.3">
      <c r="A1085" s="989">
        <v>254</v>
      </c>
      <c r="B1085" s="972" t="s">
        <v>3569</v>
      </c>
      <c r="C1085" s="1001">
        <v>0</v>
      </c>
      <c r="D1085" s="1018" t="s">
        <v>3414</v>
      </c>
      <c r="E1085" s="973">
        <v>13065</v>
      </c>
      <c r="F1085" s="1377">
        <f t="shared" si="17"/>
        <v>0</v>
      </c>
      <c r="G1085" s="930"/>
      <c r="H1085" s="796">
        <v>2</v>
      </c>
      <c r="I1085" s="788" t="s">
        <v>3512</v>
      </c>
    </row>
    <row r="1086" spans="1:9" x14ac:dyDescent="0.3">
      <c r="A1086" s="989">
        <v>255</v>
      </c>
      <c r="B1086" s="972" t="s">
        <v>3569</v>
      </c>
      <c r="C1086" s="1001">
        <v>0</v>
      </c>
      <c r="D1086" s="1018" t="s">
        <v>3414</v>
      </c>
      <c r="E1086" s="973">
        <v>15520</v>
      </c>
      <c r="F1086" s="1377">
        <f t="shared" si="17"/>
        <v>0</v>
      </c>
      <c r="G1086" s="930"/>
      <c r="H1086" s="796">
        <v>2</v>
      </c>
      <c r="I1086" s="788" t="s">
        <v>3512</v>
      </c>
    </row>
    <row r="1087" spans="1:9" x14ac:dyDescent="0.3">
      <c r="A1087" s="988">
        <v>256</v>
      </c>
      <c r="B1087" s="972" t="s">
        <v>3616</v>
      </c>
      <c r="C1087" s="1001">
        <v>0</v>
      </c>
      <c r="D1087" s="1018" t="s">
        <v>3414</v>
      </c>
      <c r="E1087" s="973">
        <v>15250</v>
      </c>
      <c r="F1087" s="1377">
        <f t="shared" si="17"/>
        <v>0</v>
      </c>
      <c r="G1087" s="930"/>
      <c r="H1087" s="796">
        <v>2</v>
      </c>
      <c r="I1087" s="788" t="s">
        <v>3512</v>
      </c>
    </row>
    <row r="1088" spans="1:9" x14ac:dyDescent="0.3">
      <c r="A1088" s="989">
        <v>257</v>
      </c>
      <c r="B1088" s="972" t="s">
        <v>3776</v>
      </c>
      <c r="C1088" s="1001">
        <v>0</v>
      </c>
      <c r="D1088" s="1018" t="s">
        <v>3387</v>
      </c>
      <c r="E1088" s="973">
        <v>34570</v>
      </c>
      <c r="F1088" s="1377">
        <f t="shared" si="17"/>
        <v>0</v>
      </c>
      <c r="G1088" s="930"/>
      <c r="H1088" s="796">
        <v>2</v>
      </c>
      <c r="I1088" s="788" t="s">
        <v>3512</v>
      </c>
    </row>
    <row r="1089" spans="1:9" x14ac:dyDescent="0.3">
      <c r="A1089" s="989">
        <v>258</v>
      </c>
      <c r="B1089" s="972" t="s">
        <v>3665</v>
      </c>
      <c r="C1089" s="1001">
        <v>0</v>
      </c>
      <c r="D1089" s="1018" t="s">
        <v>3414</v>
      </c>
      <c r="E1089" s="973">
        <v>30000</v>
      </c>
      <c r="F1089" s="1377">
        <f t="shared" si="17"/>
        <v>0</v>
      </c>
      <c r="G1089" s="930"/>
      <c r="H1089" s="796">
        <v>2</v>
      </c>
      <c r="I1089" s="788" t="s">
        <v>3512</v>
      </c>
    </row>
    <row r="1090" spans="1:9" x14ac:dyDescent="0.3">
      <c r="A1090" s="988">
        <v>259</v>
      </c>
      <c r="B1090" s="972" t="s">
        <v>3571</v>
      </c>
      <c r="C1090" s="1001">
        <v>0</v>
      </c>
      <c r="D1090" s="1018" t="s">
        <v>3414</v>
      </c>
      <c r="E1090" s="973">
        <v>12500</v>
      </c>
      <c r="F1090" s="1377">
        <f t="shared" si="17"/>
        <v>0</v>
      </c>
      <c r="G1090" s="930"/>
      <c r="H1090" s="796">
        <v>2</v>
      </c>
      <c r="I1090" s="788" t="s">
        <v>3512</v>
      </c>
    </row>
    <row r="1091" spans="1:9" x14ac:dyDescent="0.3">
      <c r="A1091" s="989">
        <v>260</v>
      </c>
      <c r="B1091" s="972" t="s">
        <v>3744</v>
      </c>
      <c r="C1091" s="1001">
        <v>0</v>
      </c>
      <c r="D1091" s="1018" t="s">
        <v>3414</v>
      </c>
      <c r="E1091" s="973">
        <v>35000</v>
      </c>
      <c r="F1091" s="1377">
        <f t="shared" si="17"/>
        <v>0</v>
      </c>
      <c r="G1091" s="930"/>
      <c r="H1091" s="796">
        <v>2</v>
      </c>
      <c r="I1091" s="788" t="s">
        <v>3512</v>
      </c>
    </row>
    <row r="1092" spans="1:9" x14ac:dyDescent="0.3">
      <c r="A1092" s="989">
        <v>261</v>
      </c>
      <c r="B1092" s="972" t="s">
        <v>3619</v>
      </c>
      <c r="C1092" s="1001">
        <v>0</v>
      </c>
      <c r="D1092" s="1018" t="s">
        <v>3414</v>
      </c>
      <c r="E1092" s="973">
        <v>65000</v>
      </c>
      <c r="F1092" s="1377">
        <f t="shared" si="17"/>
        <v>0</v>
      </c>
      <c r="G1092" s="930"/>
      <c r="H1092" s="796">
        <v>2</v>
      </c>
      <c r="I1092" s="788" t="s">
        <v>3512</v>
      </c>
    </row>
    <row r="1093" spans="1:9" x14ac:dyDescent="0.3">
      <c r="A1093" s="988">
        <v>262</v>
      </c>
      <c r="B1093" s="972" t="s">
        <v>3382</v>
      </c>
      <c r="C1093" s="1001">
        <v>0</v>
      </c>
      <c r="D1093" s="1018" t="s">
        <v>3414</v>
      </c>
      <c r="E1093" s="973">
        <v>8000</v>
      </c>
      <c r="F1093" s="1377">
        <f t="shared" si="17"/>
        <v>0</v>
      </c>
      <c r="G1093" s="930"/>
      <c r="H1093" s="796">
        <v>2</v>
      </c>
      <c r="I1093" s="788" t="s">
        <v>3512</v>
      </c>
    </row>
    <row r="1094" spans="1:9" x14ac:dyDescent="0.3">
      <c r="A1094" s="989">
        <v>263</v>
      </c>
      <c r="B1094" s="972" t="s">
        <v>3381</v>
      </c>
      <c r="C1094" s="1001">
        <v>0</v>
      </c>
      <c r="D1094" s="1018" t="s">
        <v>3387</v>
      </c>
      <c r="E1094" s="973">
        <v>14500</v>
      </c>
      <c r="F1094" s="1377">
        <f t="shared" si="17"/>
        <v>0</v>
      </c>
      <c r="G1094" s="930"/>
      <c r="H1094" s="796">
        <v>2</v>
      </c>
      <c r="I1094" s="788" t="s">
        <v>3512</v>
      </c>
    </row>
    <row r="1095" spans="1:9" x14ac:dyDescent="0.3">
      <c r="A1095" s="989">
        <v>264</v>
      </c>
      <c r="B1095" s="972" t="s">
        <v>3667</v>
      </c>
      <c r="C1095" s="1001">
        <v>0</v>
      </c>
      <c r="D1095" s="1018" t="s">
        <v>3414</v>
      </c>
      <c r="E1095" s="973">
        <v>12000</v>
      </c>
      <c r="F1095" s="1377">
        <f t="shared" si="17"/>
        <v>0</v>
      </c>
      <c r="G1095" s="930"/>
      <c r="H1095" s="796">
        <v>2</v>
      </c>
      <c r="I1095" s="788" t="s">
        <v>3512</v>
      </c>
    </row>
    <row r="1096" spans="1:9" x14ac:dyDescent="0.3">
      <c r="A1096" s="988">
        <v>265</v>
      </c>
      <c r="B1096" s="972" t="s">
        <v>3669</v>
      </c>
      <c r="C1096" s="1001">
        <v>0</v>
      </c>
      <c r="D1096" s="1018" t="s">
        <v>3414</v>
      </c>
      <c r="E1096" s="973">
        <v>29000</v>
      </c>
      <c r="F1096" s="1377">
        <f t="shared" si="17"/>
        <v>0</v>
      </c>
      <c r="G1096" s="930"/>
      <c r="H1096" s="796">
        <v>2</v>
      </c>
      <c r="I1096" s="788" t="s">
        <v>3512</v>
      </c>
    </row>
    <row r="1097" spans="1:9" x14ac:dyDescent="0.3">
      <c r="A1097" s="989">
        <v>266</v>
      </c>
      <c r="B1097" s="972" t="s">
        <v>3515</v>
      </c>
      <c r="C1097" s="1001">
        <v>0</v>
      </c>
      <c r="D1097" s="1018" t="s">
        <v>3414</v>
      </c>
      <c r="E1097" s="973">
        <v>18000</v>
      </c>
      <c r="F1097" s="1377">
        <f t="shared" si="17"/>
        <v>0</v>
      </c>
      <c r="G1097" s="930"/>
      <c r="H1097" s="796">
        <v>2</v>
      </c>
      <c r="I1097" s="788" t="s">
        <v>3512</v>
      </c>
    </row>
    <row r="1098" spans="1:9" x14ac:dyDescent="0.3">
      <c r="A1098" s="989">
        <v>267</v>
      </c>
      <c r="B1098" s="972" t="s">
        <v>3381</v>
      </c>
      <c r="C1098" s="1001">
        <v>0</v>
      </c>
      <c r="D1098" s="1018" t="s">
        <v>3414</v>
      </c>
      <c r="E1098" s="973">
        <v>8000</v>
      </c>
      <c r="F1098" s="1377">
        <f t="shared" si="17"/>
        <v>0</v>
      </c>
      <c r="G1098" s="930"/>
      <c r="H1098" s="796">
        <v>2</v>
      </c>
      <c r="I1098" s="788" t="s">
        <v>3512</v>
      </c>
    </row>
    <row r="1099" spans="1:9" x14ac:dyDescent="0.3">
      <c r="A1099" s="988">
        <v>268</v>
      </c>
      <c r="B1099" s="972" t="s">
        <v>3381</v>
      </c>
      <c r="C1099" s="1001">
        <v>0</v>
      </c>
      <c r="D1099" s="1018" t="s">
        <v>3387</v>
      </c>
      <c r="E1099" s="973">
        <v>14500</v>
      </c>
      <c r="F1099" s="1377">
        <f t="shared" si="17"/>
        <v>0</v>
      </c>
      <c r="G1099" s="930"/>
      <c r="H1099" s="796">
        <v>2</v>
      </c>
      <c r="I1099" s="788" t="s">
        <v>3512</v>
      </c>
    </row>
    <row r="1100" spans="1:9" x14ac:dyDescent="0.3">
      <c r="A1100" s="989">
        <v>269</v>
      </c>
      <c r="B1100" s="972" t="s">
        <v>3777</v>
      </c>
      <c r="C1100" s="1001">
        <v>0</v>
      </c>
      <c r="D1100" s="1018" t="s">
        <v>3414</v>
      </c>
      <c r="E1100" s="973">
        <v>10500</v>
      </c>
      <c r="F1100" s="1377">
        <f t="shared" si="17"/>
        <v>0</v>
      </c>
      <c r="G1100" s="930"/>
      <c r="H1100" s="796">
        <v>2</v>
      </c>
      <c r="I1100" s="788" t="s">
        <v>3512</v>
      </c>
    </row>
    <row r="1101" spans="1:9" x14ac:dyDescent="0.3">
      <c r="A1101" s="989">
        <v>270</v>
      </c>
      <c r="B1101" s="972" t="s">
        <v>3619</v>
      </c>
      <c r="C1101" s="1001">
        <v>0</v>
      </c>
      <c r="D1101" s="1018" t="s">
        <v>3414</v>
      </c>
      <c r="E1101" s="973">
        <v>65000</v>
      </c>
      <c r="F1101" s="1377">
        <f t="shared" si="17"/>
        <v>0</v>
      </c>
      <c r="G1101" s="930"/>
      <c r="H1101" s="796">
        <v>2</v>
      </c>
      <c r="I1101" s="788" t="s">
        <v>3512</v>
      </c>
    </row>
    <row r="1102" spans="1:9" x14ac:dyDescent="0.3">
      <c r="A1102" s="988">
        <v>271</v>
      </c>
      <c r="B1102" s="972" t="s">
        <v>3773</v>
      </c>
      <c r="C1102" s="1001">
        <v>0</v>
      </c>
      <c r="D1102" s="1018" t="s">
        <v>3414</v>
      </c>
      <c r="E1102" s="973">
        <v>30000</v>
      </c>
      <c r="F1102" s="1377">
        <f t="shared" si="17"/>
        <v>0</v>
      </c>
      <c r="G1102" s="930"/>
      <c r="H1102" s="796">
        <v>2</v>
      </c>
      <c r="I1102" s="788" t="s">
        <v>3512</v>
      </c>
    </row>
    <row r="1103" spans="1:9" x14ac:dyDescent="0.3">
      <c r="A1103" s="989">
        <v>272</v>
      </c>
      <c r="B1103" s="972" t="s">
        <v>3774</v>
      </c>
      <c r="C1103" s="1001">
        <v>0</v>
      </c>
      <c r="D1103" s="1018" t="s">
        <v>3414</v>
      </c>
      <c r="E1103" s="973">
        <v>60000</v>
      </c>
      <c r="F1103" s="1377">
        <f t="shared" si="17"/>
        <v>0</v>
      </c>
      <c r="G1103" s="930"/>
      <c r="H1103" s="796">
        <v>2</v>
      </c>
      <c r="I1103" s="788" t="s">
        <v>3512</v>
      </c>
    </row>
    <row r="1104" spans="1:9" x14ac:dyDescent="0.3">
      <c r="A1104" s="989">
        <v>273</v>
      </c>
      <c r="B1104" s="972" t="s">
        <v>3663</v>
      </c>
      <c r="C1104" s="1001">
        <v>0</v>
      </c>
      <c r="D1104" s="1018" t="s">
        <v>3414</v>
      </c>
      <c r="E1104" s="973">
        <v>17000</v>
      </c>
      <c r="F1104" s="1377">
        <f t="shared" si="17"/>
        <v>0</v>
      </c>
      <c r="G1104" s="930"/>
      <c r="H1104" s="796">
        <v>2</v>
      </c>
      <c r="I1104" s="788" t="s">
        <v>3512</v>
      </c>
    </row>
    <row r="1105" spans="1:9" x14ac:dyDescent="0.3">
      <c r="A1105" s="988">
        <v>274</v>
      </c>
      <c r="B1105" s="972" t="s">
        <v>3744</v>
      </c>
      <c r="C1105" s="1001">
        <v>0</v>
      </c>
      <c r="D1105" s="1018" t="s">
        <v>3414</v>
      </c>
      <c r="E1105" s="973">
        <v>35000</v>
      </c>
      <c r="F1105" s="1377">
        <f t="shared" si="17"/>
        <v>0</v>
      </c>
      <c r="G1105" s="930"/>
      <c r="H1105" s="796">
        <v>2</v>
      </c>
      <c r="I1105" s="788" t="s">
        <v>3512</v>
      </c>
    </row>
    <row r="1106" spans="1:9" x14ac:dyDescent="0.3">
      <c r="A1106" s="989">
        <v>275</v>
      </c>
      <c r="B1106" s="972" t="s">
        <v>3778</v>
      </c>
      <c r="C1106" s="1001">
        <v>0</v>
      </c>
      <c r="D1106" s="1018" t="s">
        <v>3473</v>
      </c>
      <c r="E1106" s="973">
        <v>130000</v>
      </c>
      <c r="F1106" s="1377">
        <f t="shared" si="17"/>
        <v>0</v>
      </c>
      <c r="G1106" s="930"/>
      <c r="H1106" s="796">
        <v>2</v>
      </c>
      <c r="I1106" s="788" t="s">
        <v>3512</v>
      </c>
    </row>
    <row r="1107" spans="1:9" x14ac:dyDescent="0.3">
      <c r="A1107" s="989">
        <v>276</v>
      </c>
      <c r="B1107" s="972" t="s">
        <v>3571</v>
      </c>
      <c r="C1107" s="1001">
        <v>0</v>
      </c>
      <c r="D1107" s="1018" t="s">
        <v>3414</v>
      </c>
      <c r="E1107" s="973">
        <v>14300</v>
      </c>
      <c r="F1107" s="1377">
        <f t="shared" si="17"/>
        <v>0</v>
      </c>
      <c r="G1107" s="930"/>
      <c r="H1107" s="796">
        <v>2</v>
      </c>
      <c r="I1107" s="788" t="s">
        <v>3512</v>
      </c>
    </row>
    <row r="1108" spans="1:9" x14ac:dyDescent="0.3">
      <c r="A1108" s="988">
        <v>277</v>
      </c>
      <c r="B1108" s="972" t="s">
        <v>3515</v>
      </c>
      <c r="C1108" s="1001">
        <v>0</v>
      </c>
      <c r="D1108" s="1018" t="s">
        <v>3414</v>
      </c>
      <c r="E1108" s="973">
        <v>12000</v>
      </c>
      <c r="F1108" s="1377">
        <f t="shared" si="17"/>
        <v>0</v>
      </c>
      <c r="G1108" s="930"/>
      <c r="H1108" s="796">
        <v>2</v>
      </c>
      <c r="I1108" s="788" t="s">
        <v>3512</v>
      </c>
    </row>
    <row r="1109" spans="1:9" x14ac:dyDescent="0.3">
      <c r="A1109" s="989">
        <v>278</v>
      </c>
      <c r="B1109" s="972" t="s">
        <v>3738</v>
      </c>
      <c r="C1109" s="1001">
        <v>0</v>
      </c>
      <c r="D1109" s="1018" t="s">
        <v>3414</v>
      </c>
      <c r="E1109" s="973">
        <v>26800</v>
      </c>
      <c r="F1109" s="1377">
        <f t="shared" si="17"/>
        <v>0</v>
      </c>
      <c r="G1109" s="930"/>
      <c r="H1109" s="796">
        <v>2</v>
      </c>
      <c r="I1109" s="788" t="s">
        <v>3512</v>
      </c>
    </row>
    <row r="1110" spans="1:9" x14ac:dyDescent="0.3">
      <c r="A1110" s="989">
        <v>279</v>
      </c>
      <c r="B1110" s="972" t="s">
        <v>3665</v>
      </c>
      <c r="C1110" s="1001">
        <v>0</v>
      </c>
      <c r="D1110" s="1018" t="s">
        <v>3414</v>
      </c>
      <c r="E1110" s="973">
        <v>7325</v>
      </c>
      <c r="F1110" s="1377">
        <f t="shared" si="17"/>
        <v>0</v>
      </c>
      <c r="G1110" s="930"/>
      <c r="H1110" s="796">
        <v>2</v>
      </c>
      <c r="I1110" s="788" t="s">
        <v>3512</v>
      </c>
    </row>
    <row r="1111" spans="1:9" x14ac:dyDescent="0.3">
      <c r="A1111" s="988">
        <v>280</v>
      </c>
      <c r="B1111" s="972" t="s">
        <v>3779</v>
      </c>
      <c r="C1111" s="1001">
        <v>0</v>
      </c>
      <c r="D1111" s="1018" t="s">
        <v>3387</v>
      </c>
      <c r="E1111" s="973">
        <v>26900</v>
      </c>
      <c r="F1111" s="1377">
        <f t="shared" si="17"/>
        <v>0</v>
      </c>
      <c r="G1111" s="930"/>
      <c r="H1111" s="796">
        <v>2</v>
      </c>
      <c r="I1111" s="788" t="s">
        <v>3512</v>
      </c>
    </row>
    <row r="1112" spans="1:9" x14ac:dyDescent="0.3">
      <c r="A1112" s="989">
        <v>281</v>
      </c>
      <c r="B1112" s="972" t="s">
        <v>3779</v>
      </c>
      <c r="C1112" s="1001">
        <v>0</v>
      </c>
      <c r="D1112" s="1018" t="s">
        <v>3414</v>
      </c>
      <c r="E1112" s="973">
        <v>12750</v>
      </c>
      <c r="F1112" s="1377">
        <f t="shared" si="17"/>
        <v>0</v>
      </c>
      <c r="G1112" s="930"/>
      <c r="H1112" s="796">
        <v>2</v>
      </c>
      <c r="I1112" s="788" t="s">
        <v>3512</v>
      </c>
    </row>
    <row r="1113" spans="1:9" x14ac:dyDescent="0.3">
      <c r="A1113" s="989">
        <v>282</v>
      </c>
      <c r="B1113" s="972" t="s">
        <v>3736</v>
      </c>
      <c r="C1113" s="1001">
        <v>0</v>
      </c>
      <c r="D1113" s="1018" t="s">
        <v>3414</v>
      </c>
      <c r="E1113" s="973">
        <v>25725</v>
      </c>
      <c r="F1113" s="1377">
        <f t="shared" si="17"/>
        <v>0</v>
      </c>
      <c r="G1113" s="930"/>
      <c r="H1113" s="796">
        <v>2</v>
      </c>
      <c r="I1113" s="788" t="s">
        <v>3512</v>
      </c>
    </row>
    <row r="1114" spans="1:9" x14ac:dyDescent="0.3">
      <c r="A1114" s="988">
        <v>283</v>
      </c>
      <c r="B1114" s="972" t="s">
        <v>3718</v>
      </c>
      <c r="C1114" s="1001">
        <v>0</v>
      </c>
      <c r="D1114" s="1018" t="s">
        <v>3414</v>
      </c>
      <c r="E1114" s="973">
        <v>8800</v>
      </c>
      <c r="F1114" s="1377">
        <f t="shared" si="17"/>
        <v>0</v>
      </c>
      <c r="G1114" s="930"/>
      <c r="H1114" s="796">
        <v>2</v>
      </c>
      <c r="I1114" s="788" t="s">
        <v>3512</v>
      </c>
    </row>
    <row r="1115" spans="1:9" x14ac:dyDescent="0.3">
      <c r="A1115" s="989">
        <v>284</v>
      </c>
      <c r="B1115" s="972" t="s">
        <v>3559</v>
      </c>
      <c r="C1115" s="1001">
        <v>0</v>
      </c>
      <c r="D1115" s="1018" t="s">
        <v>3414</v>
      </c>
      <c r="E1115" s="973">
        <v>16900</v>
      </c>
      <c r="F1115" s="1377">
        <f t="shared" si="17"/>
        <v>0</v>
      </c>
      <c r="G1115" s="930"/>
      <c r="H1115" s="796">
        <v>2</v>
      </c>
      <c r="I1115" s="788" t="s">
        <v>3512</v>
      </c>
    </row>
    <row r="1116" spans="1:9" x14ac:dyDescent="0.3">
      <c r="A1116" s="989">
        <v>285</v>
      </c>
      <c r="B1116" s="972" t="s">
        <v>3718</v>
      </c>
      <c r="C1116" s="1001">
        <v>0</v>
      </c>
      <c r="D1116" s="1018" t="s">
        <v>3414</v>
      </c>
      <c r="E1116" s="973">
        <v>10650</v>
      </c>
      <c r="F1116" s="1377">
        <f t="shared" si="17"/>
        <v>0</v>
      </c>
      <c r="G1116" s="930"/>
      <c r="H1116" s="796">
        <v>2</v>
      </c>
      <c r="I1116" s="788" t="s">
        <v>3512</v>
      </c>
    </row>
    <row r="1117" spans="1:9" x14ac:dyDescent="0.3">
      <c r="A1117" s="988">
        <v>286</v>
      </c>
      <c r="B1117" s="972" t="s">
        <v>3515</v>
      </c>
      <c r="C1117" s="1001">
        <v>0</v>
      </c>
      <c r="D1117" s="1018" t="s">
        <v>3414</v>
      </c>
      <c r="E1117" s="973">
        <v>13725</v>
      </c>
      <c r="F1117" s="1377">
        <f t="shared" ref="F1117:F1180" si="18">C1117*E1117</f>
        <v>0</v>
      </c>
      <c r="G1117" s="930"/>
      <c r="H1117" s="796">
        <v>2</v>
      </c>
      <c r="I1117" s="788" t="s">
        <v>3512</v>
      </c>
    </row>
    <row r="1118" spans="1:9" x14ac:dyDescent="0.3">
      <c r="A1118" s="989">
        <v>287</v>
      </c>
      <c r="B1118" s="972" t="s">
        <v>3718</v>
      </c>
      <c r="C1118" s="1001">
        <v>0</v>
      </c>
      <c r="D1118" s="1018" t="s">
        <v>3414</v>
      </c>
      <c r="E1118" s="973">
        <v>10450</v>
      </c>
      <c r="F1118" s="1377">
        <f t="shared" si="18"/>
        <v>0</v>
      </c>
      <c r="G1118" s="930"/>
      <c r="H1118" s="796">
        <v>2</v>
      </c>
      <c r="I1118" s="788" t="s">
        <v>3512</v>
      </c>
    </row>
    <row r="1119" spans="1:9" x14ac:dyDescent="0.3">
      <c r="A1119" s="989">
        <v>288</v>
      </c>
      <c r="B1119" s="972" t="s">
        <v>3779</v>
      </c>
      <c r="C1119" s="1001">
        <v>0</v>
      </c>
      <c r="D1119" s="1018" t="s">
        <v>3387</v>
      </c>
      <c r="E1119" s="973">
        <v>29000</v>
      </c>
      <c r="F1119" s="1377">
        <f t="shared" si="18"/>
        <v>0</v>
      </c>
      <c r="G1119" s="930"/>
      <c r="H1119" s="796">
        <v>2</v>
      </c>
      <c r="I1119" s="788" t="s">
        <v>3512</v>
      </c>
    </row>
    <row r="1120" spans="1:9" x14ac:dyDescent="0.3">
      <c r="A1120" s="988">
        <v>289</v>
      </c>
      <c r="B1120" s="972" t="s">
        <v>3568</v>
      </c>
      <c r="C1120" s="1001">
        <v>0</v>
      </c>
      <c r="D1120" s="1018" t="s">
        <v>3387</v>
      </c>
      <c r="E1120" s="973">
        <v>15000</v>
      </c>
      <c r="F1120" s="1377">
        <f t="shared" si="18"/>
        <v>0</v>
      </c>
      <c r="G1120" s="930"/>
      <c r="H1120" s="796">
        <v>2</v>
      </c>
      <c r="I1120" s="788" t="s">
        <v>3512</v>
      </c>
    </row>
    <row r="1121" spans="1:9" x14ac:dyDescent="0.3">
      <c r="A1121" s="989">
        <v>290</v>
      </c>
      <c r="B1121" s="972" t="s">
        <v>3738</v>
      </c>
      <c r="C1121" s="1001">
        <v>0</v>
      </c>
      <c r="D1121" s="1018" t="s">
        <v>3414</v>
      </c>
      <c r="E1121" s="973">
        <v>25000</v>
      </c>
      <c r="F1121" s="1377">
        <f t="shared" si="18"/>
        <v>0</v>
      </c>
      <c r="G1121" s="930"/>
      <c r="H1121" s="796">
        <v>2</v>
      </c>
      <c r="I1121" s="788" t="s">
        <v>3512</v>
      </c>
    </row>
    <row r="1122" spans="1:9" x14ac:dyDescent="0.3">
      <c r="A1122" s="989">
        <v>291</v>
      </c>
      <c r="B1122" s="972" t="s">
        <v>3559</v>
      </c>
      <c r="C1122" s="1001">
        <v>0</v>
      </c>
      <c r="D1122" s="1018" t="s">
        <v>3414</v>
      </c>
      <c r="E1122" s="973">
        <v>9500</v>
      </c>
      <c r="F1122" s="1377">
        <f t="shared" si="18"/>
        <v>0</v>
      </c>
      <c r="G1122" s="930"/>
      <c r="H1122" s="796">
        <v>2</v>
      </c>
      <c r="I1122" s="788" t="s">
        <v>3512</v>
      </c>
    </row>
    <row r="1123" spans="1:9" x14ac:dyDescent="0.3">
      <c r="A1123" s="988">
        <v>292</v>
      </c>
      <c r="B1123" s="972" t="s">
        <v>3780</v>
      </c>
      <c r="C1123" s="1001">
        <v>0</v>
      </c>
      <c r="D1123" s="1018" t="s">
        <v>3414</v>
      </c>
      <c r="E1123" s="973">
        <v>52000</v>
      </c>
      <c r="F1123" s="1377">
        <f t="shared" si="18"/>
        <v>0</v>
      </c>
      <c r="G1123" s="930"/>
      <c r="H1123" s="796">
        <v>2</v>
      </c>
      <c r="I1123" s="788" t="s">
        <v>3512</v>
      </c>
    </row>
    <row r="1124" spans="1:9" x14ac:dyDescent="0.3">
      <c r="A1124" s="989">
        <v>293</v>
      </c>
      <c r="B1124" s="972" t="s">
        <v>3740</v>
      </c>
      <c r="C1124" s="1001">
        <v>0</v>
      </c>
      <c r="D1124" s="1018" t="s">
        <v>3361</v>
      </c>
      <c r="E1124" s="973">
        <v>100000</v>
      </c>
      <c r="F1124" s="1377">
        <f t="shared" si="18"/>
        <v>0</v>
      </c>
      <c r="G1124" s="930"/>
      <c r="H1124" s="796">
        <v>2</v>
      </c>
      <c r="I1124" s="788" t="s">
        <v>3512</v>
      </c>
    </row>
    <row r="1125" spans="1:9" x14ac:dyDescent="0.3">
      <c r="A1125" s="989">
        <v>294</v>
      </c>
      <c r="B1125" s="972" t="s">
        <v>3779</v>
      </c>
      <c r="C1125" s="1001">
        <v>0</v>
      </c>
      <c r="D1125" s="1018" t="s">
        <v>3414</v>
      </c>
      <c r="E1125" s="973">
        <v>21000</v>
      </c>
      <c r="F1125" s="1377">
        <f t="shared" si="18"/>
        <v>0</v>
      </c>
      <c r="G1125" s="930"/>
      <c r="H1125" s="796">
        <v>2</v>
      </c>
      <c r="I1125" s="788" t="s">
        <v>3512</v>
      </c>
    </row>
    <row r="1126" spans="1:9" x14ac:dyDescent="0.3">
      <c r="A1126" s="988">
        <v>295</v>
      </c>
      <c r="B1126" s="972" t="s">
        <v>3781</v>
      </c>
      <c r="C1126" s="1001">
        <v>0</v>
      </c>
      <c r="D1126" s="1018" t="s">
        <v>3414</v>
      </c>
      <c r="E1126" s="973">
        <v>40000</v>
      </c>
      <c r="F1126" s="1377">
        <f t="shared" si="18"/>
        <v>0</v>
      </c>
      <c r="G1126" s="930"/>
      <c r="H1126" s="796">
        <v>2</v>
      </c>
      <c r="I1126" s="788" t="s">
        <v>3512</v>
      </c>
    </row>
    <row r="1127" spans="1:9" x14ac:dyDescent="0.3">
      <c r="A1127" s="989">
        <v>296</v>
      </c>
      <c r="B1127" s="972" t="s">
        <v>3782</v>
      </c>
      <c r="C1127" s="1001">
        <v>0</v>
      </c>
      <c r="D1127" s="1018" t="s">
        <v>3414</v>
      </c>
      <c r="E1127" s="973">
        <v>50000</v>
      </c>
      <c r="F1127" s="1377">
        <f t="shared" si="18"/>
        <v>0</v>
      </c>
      <c r="G1127" s="930"/>
      <c r="H1127" s="796">
        <v>2</v>
      </c>
      <c r="I1127" s="788" t="s">
        <v>3512</v>
      </c>
    </row>
    <row r="1128" spans="1:9" x14ac:dyDescent="0.3">
      <c r="A1128" s="989">
        <v>297</v>
      </c>
      <c r="B1128" s="972" t="s">
        <v>3783</v>
      </c>
      <c r="C1128" s="1001">
        <v>0</v>
      </c>
      <c r="D1128" s="1018" t="s">
        <v>3414</v>
      </c>
      <c r="E1128" s="973">
        <v>44000</v>
      </c>
      <c r="F1128" s="1377">
        <f t="shared" si="18"/>
        <v>0</v>
      </c>
      <c r="G1128" s="930"/>
      <c r="H1128" s="796">
        <v>2</v>
      </c>
      <c r="I1128" s="788" t="s">
        <v>3512</v>
      </c>
    </row>
    <row r="1129" spans="1:9" x14ac:dyDescent="0.3">
      <c r="A1129" s="988">
        <v>298</v>
      </c>
      <c r="B1129" s="972" t="s">
        <v>3784</v>
      </c>
      <c r="C1129" s="1001">
        <v>0</v>
      </c>
      <c r="D1129" s="1018" t="s">
        <v>3414</v>
      </c>
      <c r="E1129" s="973">
        <v>9000</v>
      </c>
      <c r="F1129" s="1377">
        <f t="shared" si="18"/>
        <v>0</v>
      </c>
      <c r="G1129" s="930"/>
      <c r="H1129" s="796">
        <v>2</v>
      </c>
      <c r="I1129" s="788" t="s">
        <v>3512</v>
      </c>
    </row>
    <row r="1130" spans="1:9" x14ac:dyDescent="0.3">
      <c r="A1130" s="989">
        <v>299</v>
      </c>
      <c r="B1130" s="972" t="s">
        <v>3785</v>
      </c>
      <c r="C1130" s="1001">
        <v>0</v>
      </c>
      <c r="D1130" s="1018" t="s">
        <v>3414</v>
      </c>
      <c r="E1130" s="973">
        <v>33500</v>
      </c>
      <c r="F1130" s="1377">
        <f t="shared" si="18"/>
        <v>0</v>
      </c>
      <c r="G1130" s="930"/>
      <c r="H1130" s="796">
        <v>2</v>
      </c>
      <c r="I1130" s="788" t="s">
        <v>3512</v>
      </c>
    </row>
    <row r="1131" spans="1:9" x14ac:dyDescent="0.3">
      <c r="A1131" s="989">
        <v>300</v>
      </c>
      <c r="B1131" s="972" t="s">
        <v>3786</v>
      </c>
      <c r="C1131" s="1001">
        <v>0</v>
      </c>
      <c r="D1131" s="1018" t="s">
        <v>3414</v>
      </c>
      <c r="E1131" s="973">
        <v>65000</v>
      </c>
      <c r="F1131" s="1377">
        <f t="shared" si="18"/>
        <v>0</v>
      </c>
      <c r="G1131" s="930"/>
      <c r="H1131" s="796">
        <v>2</v>
      </c>
      <c r="I1131" s="788" t="s">
        <v>3512</v>
      </c>
    </row>
    <row r="1132" spans="1:9" x14ac:dyDescent="0.3">
      <c r="A1132" s="988">
        <v>301</v>
      </c>
      <c r="B1132" s="972" t="s">
        <v>3663</v>
      </c>
      <c r="C1132" s="1001">
        <v>0</v>
      </c>
      <c r="D1132" s="1018" t="s">
        <v>3414</v>
      </c>
      <c r="E1132" s="973">
        <v>23000</v>
      </c>
      <c r="F1132" s="1377">
        <f t="shared" si="18"/>
        <v>0</v>
      </c>
      <c r="G1132" s="930"/>
      <c r="H1132" s="796">
        <v>2</v>
      </c>
      <c r="I1132" s="788" t="s">
        <v>3512</v>
      </c>
    </row>
    <row r="1133" spans="1:9" x14ac:dyDescent="0.3">
      <c r="A1133" s="989">
        <v>302</v>
      </c>
      <c r="B1133" s="972" t="s">
        <v>3515</v>
      </c>
      <c r="C1133" s="1001">
        <v>0</v>
      </c>
      <c r="D1133" s="1018" t="s">
        <v>3414</v>
      </c>
      <c r="E1133" s="973">
        <v>32500</v>
      </c>
      <c r="F1133" s="1377">
        <f t="shared" si="18"/>
        <v>0</v>
      </c>
      <c r="G1133" s="930"/>
      <c r="H1133" s="796">
        <v>2</v>
      </c>
      <c r="I1133" s="788" t="s">
        <v>3512</v>
      </c>
    </row>
    <row r="1134" spans="1:9" x14ac:dyDescent="0.3">
      <c r="A1134" s="989">
        <v>303</v>
      </c>
      <c r="B1134" s="972" t="s">
        <v>3766</v>
      </c>
      <c r="C1134" s="1001">
        <v>0</v>
      </c>
      <c r="D1134" s="1018" t="s">
        <v>3414</v>
      </c>
      <c r="E1134" s="973">
        <v>9500</v>
      </c>
      <c r="F1134" s="1377">
        <f t="shared" si="18"/>
        <v>0</v>
      </c>
      <c r="G1134" s="930"/>
      <c r="H1134" s="796">
        <v>2</v>
      </c>
      <c r="I1134" s="788" t="s">
        <v>3512</v>
      </c>
    </row>
    <row r="1135" spans="1:9" x14ac:dyDescent="0.3">
      <c r="A1135" s="988">
        <v>304</v>
      </c>
      <c r="B1135" s="972" t="s">
        <v>3718</v>
      </c>
      <c r="C1135" s="1001">
        <v>0</v>
      </c>
      <c r="D1135" s="1018" t="s">
        <v>3414</v>
      </c>
      <c r="E1135" s="973">
        <v>12500</v>
      </c>
      <c r="F1135" s="1377">
        <f t="shared" si="18"/>
        <v>0</v>
      </c>
      <c r="G1135" s="930"/>
      <c r="H1135" s="796">
        <v>2</v>
      </c>
      <c r="I1135" s="788" t="s">
        <v>3512</v>
      </c>
    </row>
    <row r="1136" spans="1:9" x14ac:dyDescent="0.3">
      <c r="A1136" s="989">
        <v>305</v>
      </c>
      <c r="B1136" s="972" t="s">
        <v>3787</v>
      </c>
      <c r="C1136" s="1001">
        <v>0</v>
      </c>
      <c r="D1136" s="1018" t="s">
        <v>3414</v>
      </c>
      <c r="E1136" s="973">
        <v>10000</v>
      </c>
      <c r="F1136" s="1377">
        <f t="shared" si="18"/>
        <v>0</v>
      </c>
      <c r="G1136" s="930"/>
      <c r="H1136" s="796">
        <v>2</v>
      </c>
      <c r="I1136" s="788" t="s">
        <v>3512</v>
      </c>
    </row>
    <row r="1137" spans="1:9" x14ac:dyDescent="0.3">
      <c r="A1137" s="989">
        <v>306</v>
      </c>
      <c r="B1137" s="972" t="s">
        <v>3571</v>
      </c>
      <c r="C1137" s="1001">
        <v>0</v>
      </c>
      <c r="D1137" s="1018" t="s">
        <v>3414</v>
      </c>
      <c r="E1137" s="973">
        <v>15000</v>
      </c>
      <c r="F1137" s="1377">
        <f t="shared" si="18"/>
        <v>0</v>
      </c>
      <c r="G1137" s="930"/>
      <c r="H1137" s="796">
        <v>2</v>
      </c>
      <c r="I1137" s="788" t="s">
        <v>3512</v>
      </c>
    </row>
    <row r="1138" spans="1:9" x14ac:dyDescent="0.3">
      <c r="A1138" s="988">
        <v>307</v>
      </c>
      <c r="B1138" s="972" t="s">
        <v>3773</v>
      </c>
      <c r="C1138" s="1001">
        <v>0</v>
      </c>
      <c r="D1138" s="1018" t="s">
        <v>3414</v>
      </c>
      <c r="E1138" s="973">
        <v>32500</v>
      </c>
      <c r="F1138" s="1377">
        <f t="shared" si="18"/>
        <v>0</v>
      </c>
      <c r="G1138" s="930"/>
      <c r="H1138" s="796">
        <v>2</v>
      </c>
      <c r="I1138" s="788" t="s">
        <v>3512</v>
      </c>
    </row>
    <row r="1139" spans="1:9" x14ac:dyDescent="0.3">
      <c r="A1139" s="989">
        <v>308</v>
      </c>
      <c r="B1139" s="972" t="s">
        <v>3667</v>
      </c>
      <c r="C1139" s="1001">
        <v>0</v>
      </c>
      <c r="D1139" s="1018" t="s">
        <v>3414</v>
      </c>
      <c r="E1139" s="973">
        <v>5000</v>
      </c>
      <c r="F1139" s="1377">
        <f t="shared" si="18"/>
        <v>0</v>
      </c>
      <c r="G1139" s="930"/>
      <c r="H1139" s="796">
        <v>2</v>
      </c>
      <c r="I1139" s="788" t="s">
        <v>3512</v>
      </c>
    </row>
    <row r="1140" spans="1:9" x14ac:dyDescent="0.3">
      <c r="A1140" s="989">
        <v>309</v>
      </c>
      <c r="B1140" s="972" t="s">
        <v>3669</v>
      </c>
      <c r="C1140" s="1001">
        <v>0</v>
      </c>
      <c r="D1140" s="1018" t="s">
        <v>3414</v>
      </c>
      <c r="E1140" s="973">
        <v>22500</v>
      </c>
      <c r="F1140" s="1377">
        <f t="shared" si="18"/>
        <v>0</v>
      </c>
      <c r="G1140" s="930"/>
      <c r="H1140" s="796">
        <v>2</v>
      </c>
      <c r="I1140" s="788" t="s">
        <v>3512</v>
      </c>
    </row>
    <row r="1141" spans="1:9" x14ac:dyDescent="0.3">
      <c r="A1141" s="988">
        <v>310</v>
      </c>
      <c r="B1141" s="972" t="s">
        <v>3766</v>
      </c>
      <c r="C1141" s="1001">
        <v>0</v>
      </c>
      <c r="D1141" s="1018" t="s">
        <v>3414</v>
      </c>
      <c r="E1141" s="973">
        <v>12500</v>
      </c>
      <c r="F1141" s="1377">
        <f t="shared" si="18"/>
        <v>0</v>
      </c>
      <c r="G1141" s="930"/>
      <c r="H1141" s="796">
        <v>2</v>
      </c>
      <c r="I1141" s="788" t="s">
        <v>3512</v>
      </c>
    </row>
    <row r="1142" spans="1:9" x14ac:dyDescent="0.3">
      <c r="A1142" s="989">
        <v>311</v>
      </c>
      <c r="B1142" s="972" t="s">
        <v>3788</v>
      </c>
      <c r="C1142" s="1001">
        <v>0</v>
      </c>
      <c r="D1142" s="1018" t="s">
        <v>3414</v>
      </c>
      <c r="E1142" s="973">
        <v>15000</v>
      </c>
      <c r="F1142" s="1377">
        <f t="shared" si="18"/>
        <v>0</v>
      </c>
      <c r="G1142" s="930"/>
      <c r="H1142" s="796">
        <v>2</v>
      </c>
      <c r="I1142" s="788" t="s">
        <v>3512</v>
      </c>
    </row>
    <row r="1143" spans="1:9" x14ac:dyDescent="0.3">
      <c r="A1143" s="989">
        <v>312</v>
      </c>
      <c r="B1143" s="972" t="s">
        <v>3789</v>
      </c>
      <c r="C1143" s="1001">
        <v>0</v>
      </c>
      <c r="D1143" s="1018" t="s">
        <v>3414</v>
      </c>
      <c r="E1143" s="973">
        <v>75000</v>
      </c>
      <c r="F1143" s="1377">
        <f t="shared" si="18"/>
        <v>0</v>
      </c>
      <c r="G1143" s="930"/>
      <c r="H1143" s="796">
        <v>2</v>
      </c>
      <c r="I1143" s="788" t="s">
        <v>3512</v>
      </c>
    </row>
    <row r="1144" spans="1:9" x14ac:dyDescent="0.3">
      <c r="A1144" s="988">
        <v>313</v>
      </c>
      <c r="B1144" s="972" t="s">
        <v>3663</v>
      </c>
      <c r="C1144" s="1001">
        <v>0</v>
      </c>
      <c r="D1144" s="1018" t="s">
        <v>3414</v>
      </c>
      <c r="E1144" s="973">
        <v>18000</v>
      </c>
      <c r="F1144" s="1377">
        <f t="shared" si="18"/>
        <v>0</v>
      </c>
      <c r="G1144" s="930"/>
      <c r="H1144" s="796">
        <v>2</v>
      </c>
      <c r="I1144" s="788" t="s">
        <v>3512</v>
      </c>
    </row>
    <row r="1145" spans="1:9" x14ac:dyDescent="0.3">
      <c r="A1145" s="989">
        <v>314</v>
      </c>
      <c r="B1145" s="972" t="s">
        <v>3619</v>
      </c>
      <c r="C1145" s="1001">
        <v>0</v>
      </c>
      <c r="D1145" s="1018" t="s">
        <v>3414</v>
      </c>
      <c r="E1145" s="973">
        <v>28000</v>
      </c>
      <c r="F1145" s="1377">
        <f t="shared" si="18"/>
        <v>0</v>
      </c>
      <c r="G1145" s="930"/>
      <c r="H1145" s="796">
        <v>2</v>
      </c>
      <c r="I1145" s="788" t="s">
        <v>3512</v>
      </c>
    </row>
    <row r="1146" spans="1:9" x14ac:dyDescent="0.3">
      <c r="A1146" s="989">
        <v>315</v>
      </c>
      <c r="B1146" s="972" t="s">
        <v>3787</v>
      </c>
      <c r="C1146" s="1001">
        <v>0</v>
      </c>
      <c r="D1146" s="1018" t="s">
        <v>3414</v>
      </c>
      <c r="E1146" s="973">
        <v>10000</v>
      </c>
      <c r="F1146" s="1377">
        <f t="shared" si="18"/>
        <v>0</v>
      </c>
      <c r="G1146" s="930"/>
      <c r="H1146" s="796">
        <v>2</v>
      </c>
      <c r="I1146" s="788" t="s">
        <v>3512</v>
      </c>
    </row>
    <row r="1147" spans="1:9" x14ac:dyDescent="0.3">
      <c r="A1147" s="988">
        <v>316</v>
      </c>
      <c r="B1147" s="972" t="s">
        <v>3790</v>
      </c>
      <c r="C1147" s="1001">
        <v>0</v>
      </c>
      <c r="D1147" s="1018" t="s">
        <v>3387</v>
      </c>
      <c r="E1147" s="973">
        <v>70000</v>
      </c>
      <c r="F1147" s="1377">
        <f t="shared" si="18"/>
        <v>0</v>
      </c>
      <c r="G1147" s="930"/>
      <c r="H1147" s="796">
        <v>2</v>
      </c>
      <c r="I1147" s="788" t="s">
        <v>3512</v>
      </c>
    </row>
    <row r="1148" spans="1:9" x14ac:dyDescent="0.3">
      <c r="A1148" s="989">
        <v>317</v>
      </c>
      <c r="B1148" s="972" t="s">
        <v>3667</v>
      </c>
      <c r="C1148" s="1001">
        <v>0</v>
      </c>
      <c r="D1148" s="1018" t="s">
        <v>3414</v>
      </c>
      <c r="E1148" s="973">
        <v>5000</v>
      </c>
      <c r="F1148" s="1377">
        <f t="shared" si="18"/>
        <v>0</v>
      </c>
      <c r="G1148" s="930"/>
      <c r="H1148" s="796">
        <v>2</v>
      </c>
      <c r="I1148" s="788" t="s">
        <v>3512</v>
      </c>
    </row>
    <row r="1149" spans="1:9" x14ac:dyDescent="0.3">
      <c r="A1149" s="989">
        <v>318</v>
      </c>
      <c r="B1149" s="972" t="s">
        <v>3791</v>
      </c>
      <c r="C1149" s="1001">
        <v>0</v>
      </c>
      <c r="D1149" s="1018" t="s">
        <v>3414</v>
      </c>
      <c r="E1149" s="973">
        <v>22500</v>
      </c>
      <c r="F1149" s="1377">
        <f t="shared" si="18"/>
        <v>0</v>
      </c>
      <c r="G1149" s="930"/>
      <c r="H1149" s="796">
        <v>2</v>
      </c>
      <c r="I1149" s="788" t="s">
        <v>3512</v>
      </c>
    </row>
    <row r="1150" spans="1:9" x14ac:dyDescent="0.3">
      <c r="A1150" s="988">
        <v>319</v>
      </c>
      <c r="B1150" s="972" t="s">
        <v>3733</v>
      </c>
      <c r="C1150" s="1001">
        <v>0</v>
      </c>
      <c r="D1150" s="1018" t="s">
        <v>3414</v>
      </c>
      <c r="E1150" s="973">
        <v>25000</v>
      </c>
      <c r="F1150" s="1377">
        <f t="shared" si="18"/>
        <v>0</v>
      </c>
      <c r="G1150" s="930"/>
      <c r="H1150" s="796">
        <v>2</v>
      </c>
      <c r="I1150" s="788" t="s">
        <v>3512</v>
      </c>
    </row>
    <row r="1151" spans="1:9" x14ac:dyDescent="0.3">
      <c r="A1151" s="989">
        <v>320</v>
      </c>
      <c r="B1151" s="972" t="s">
        <v>3784</v>
      </c>
      <c r="C1151" s="1001">
        <v>0</v>
      </c>
      <c r="D1151" s="1018" t="s">
        <v>3414</v>
      </c>
      <c r="E1151" s="973">
        <v>7000</v>
      </c>
      <c r="F1151" s="1377">
        <f t="shared" si="18"/>
        <v>0</v>
      </c>
      <c r="G1151" s="930"/>
      <c r="H1151" s="796">
        <v>2</v>
      </c>
      <c r="I1151" s="788" t="s">
        <v>3512</v>
      </c>
    </row>
    <row r="1152" spans="1:9" x14ac:dyDescent="0.3">
      <c r="A1152" s="989">
        <v>321</v>
      </c>
      <c r="B1152" s="972" t="s">
        <v>3773</v>
      </c>
      <c r="C1152" s="1001">
        <v>0</v>
      </c>
      <c r="D1152" s="1018" t="s">
        <v>3414</v>
      </c>
      <c r="E1152" s="973">
        <v>25000</v>
      </c>
      <c r="F1152" s="1377">
        <f t="shared" si="18"/>
        <v>0</v>
      </c>
      <c r="G1152" s="930"/>
      <c r="H1152" s="796">
        <v>2</v>
      </c>
      <c r="I1152" s="788" t="s">
        <v>3512</v>
      </c>
    </row>
    <row r="1153" spans="1:9" x14ac:dyDescent="0.3">
      <c r="A1153" s="988">
        <v>322</v>
      </c>
      <c r="B1153" s="972" t="s">
        <v>3792</v>
      </c>
      <c r="C1153" s="1001">
        <v>0</v>
      </c>
      <c r="D1153" s="1018" t="s">
        <v>3414</v>
      </c>
      <c r="E1153" s="973">
        <v>99500</v>
      </c>
      <c r="F1153" s="1377">
        <f t="shared" si="18"/>
        <v>0</v>
      </c>
      <c r="G1153" s="930"/>
      <c r="H1153" s="796">
        <v>2</v>
      </c>
      <c r="I1153" s="788" t="s">
        <v>3512</v>
      </c>
    </row>
    <row r="1154" spans="1:9" x14ac:dyDescent="0.3">
      <c r="A1154" s="989">
        <v>323</v>
      </c>
      <c r="B1154" s="972" t="s">
        <v>3793</v>
      </c>
      <c r="C1154" s="1001">
        <v>0</v>
      </c>
      <c r="D1154" s="1018" t="s">
        <v>3414</v>
      </c>
      <c r="E1154" s="973">
        <v>33600</v>
      </c>
      <c r="F1154" s="1377">
        <f t="shared" si="18"/>
        <v>0</v>
      </c>
      <c r="G1154" s="930"/>
      <c r="H1154" s="796">
        <v>2</v>
      </c>
      <c r="I1154" s="788" t="s">
        <v>3512</v>
      </c>
    </row>
    <row r="1155" spans="1:9" x14ac:dyDescent="0.3">
      <c r="A1155" s="989">
        <v>324</v>
      </c>
      <c r="B1155" s="972" t="s">
        <v>3784</v>
      </c>
      <c r="C1155" s="1001">
        <v>0</v>
      </c>
      <c r="D1155" s="1018" t="s">
        <v>3414</v>
      </c>
      <c r="E1155" s="973">
        <v>17800</v>
      </c>
      <c r="F1155" s="1377">
        <f t="shared" si="18"/>
        <v>0</v>
      </c>
      <c r="G1155" s="930"/>
      <c r="H1155" s="796">
        <v>2</v>
      </c>
      <c r="I1155" s="788" t="s">
        <v>3512</v>
      </c>
    </row>
    <row r="1156" spans="1:9" x14ac:dyDescent="0.3">
      <c r="A1156" s="988">
        <v>325</v>
      </c>
      <c r="B1156" s="972" t="s">
        <v>3738</v>
      </c>
      <c r="C1156" s="1001">
        <v>0</v>
      </c>
      <c r="D1156" s="1018" t="s">
        <v>3414</v>
      </c>
      <c r="E1156" s="973">
        <v>12600</v>
      </c>
      <c r="F1156" s="1377">
        <f t="shared" si="18"/>
        <v>0</v>
      </c>
      <c r="G1156" s="930"/>
      <c r="H1156" s="796">
        <v>2</v>
      </c>
      <c r="I1156" s="788" t="s">
        <v>3512</v>
      </c>
    </row>
    <row r="1157" spans="1:9" x14ac:dyDescent="0.3">
      <c r="A1157" s="989">
        <v>326</v>
      </c>
      <c r="B1157" s="972" t="s">
        <v>3786</v>
      </c>
      <c r="C1157" s="1001">
        <v>0</v>
      </c>
      <c r="D1157" s="1018" t="s">
        <v>3414</v>
      </c>
      <c r="E1157" s="973">
        <v>31800</v>
      </c>
      <c r="F1157" s="1377">
        <f t="shared" si="18"/>
        <v>0</v>
      </c>
      <c r="G1157" s="930"/>
      <c r="H1157" s="796">
        <v>2</v>
      </c>
      <c r="I1157" s="788" t="s">
        <v>3512</v>
      </c>
    </row>
    <row r="1158" spans="1:9" x14ac:dyDescent="0.3">
      <c r="A1158" s="989">
        <v>327</v>
      </c>
      <c r="B1158" s="972" t="s">
        <v>3570</v>
      </c>
      <c r="C1158" s="1001">
        <v>0</v>
      </c>
      <c r="D1158" s="1018" t="s">
        <v>3414</v>
      </c>
      <c r="E1158" s="973">
        <v>64800</v>
      </c>
      <c r="F1158" s="1377">
        <f t="shared" si="18"/>
        <v>0</v>
      </c>
      <c r="G1158" s="930"/>
      <c r="H1158" s="796">
        <v>2</v>
      </c>
      <c r="I1158" s="788" t="s">
        <v>3512</v>
      </c>
    </row>
    <row r="1159" spans="1:9" x14ac:dyDescent="0.3">
      <c r="A1159" s="988">
        <v>328</v>
      </c>
      <c r="B1159" s="972" t="s">
        <v>3794</v>
      </c>
      <c r="C1159" s="1001">
        <v>0</v>
      </c>
      <c r="D1159" s="1018" t="s">
        <v>3577</v>
      </c>
      <c r="E1159" s="973">
        <v>23000</v>
      </c>
      <c r="F1159" s="1377">
        <f t="shared" si="18"/>
        <v>0</v>
      </c>
      <c r="G1159" s="930"/>
      <c r="H1159" s="796">
        <v>2</v>
      </c>
      <c r="I1159" s="788" t="s">
        <v>3512</v>
      </c>
    </row>
    <row r="1160" spans="1:9" x14ac:dyDescent="0.3">
      <c r="A1160" s="989">
        <v>329</v>
      </c>
      <c r="B1160" s="972" t="s">
        <v>3630</v>
      </c>
      <c r="C1160" s="1001">
        <v>0</v>
      </c>
      <c r="D1160" s="1018" t="s">
        <v>3414</v>
      </c>
      <c r="E1160" s="973">
        <v>70000</v>
      </c>
      <c r="F1160" s="1377">
        <f t="shared" si="18"/>
        <v>0</v>
      </c>
      <c r="G1160" s="930"/>
      <c r="H1160" s="796">
        <v>2</v>
      </c>
      <c r="I1160" s="788" t="s">
        <v>3512</v>
      </c>
    </row>
    <row r="1161" spans="1:9" x14ac:dyDescent="0.3">
      <c r="A1161" s="989">
        <v>330</v>
      </c>
      <c r="B1161" s="972" t="s">
        <v>3792</v>
      </c>
      <c r="C1161" s="1001">
        <v>0</v>
      </c>
      <c r="D1161" s="1018" t="s">
        <v>3414</v>
      </c>
      <c r="E1161" s="973">
        <v>44000</v>
      </c>
      <c r="F1161" s="1377">
        <f t="shared" si="18"/>
        <v>0</v>
      </c>
      <c r="G1161" s="930"/>
      <c r="H1161" s="796">
        <v>2</v>
      </c>
      <c r="I1161" s="788" t="s">
        <v>3512</v>
      </c>
    </row>
    <row r="1162" spans="1:9" x14ac:dyDescent="0.3">
      <c r="A1162" s="988">
        <v>331</v>
      </c>
      <c r="B1162" s="972" t="s">
        <v>3784</v>
      </c>
      <c r="C1162" s="1001">
        <v>0</v>
      </c>
      <c r="D1162" s="1018" t="s">
        <v>3414</v>
      </c>
      <c r="E1162" s="973">
        <v>9000</v>
      </c>
      <c r="F1162" s="1377">
        <f t="shared" si="18"/>
        <v>0</v>
      </c>
      <c r="G1162" s="930"/>
      <c r="H1162" s="796">
        <v>2</v>
      </c>
      <c r="I1162" s="788" t="s">
        <v>3512</v>
      </c>
    </row>
    <row r="1163" spans="1:9" x14ac:dyDescent="0.3">
      <c r="A1163" s="989">
        <v>332</v>
      </c>
      <c r="B1163" s="972" t="s">
        <v>3795</v>
      </c>
      <c r="C1163" s="1001">
        <v>0</v>
      </c>
      <c r="D1163" s="1018" t="s">
        <v>3414</v>
      </c>
      <c r="E1163" s="973">
        <v>33500</v>
      </c>
      <c r="F1163" s="1377">
        <f t="shared" si="18"/>
        <v>0</v>
      </c>
      <c r="G1163" s="930"/>
      <c r="H1163" s="796">
        <v>2</v>
      </c>
      <c r="I1163" s="788" t="s">
        <v>3512</v>
      </c>
    </row>
    <row r="1164" spans="1:9" x14ac:dyDescent="0.3">
      <c r="A1164" s="989">
        <v>333</v>
      </c>
      <c r="B1164" s="972" t="s">
        <v>3786</v>
      </c>
      <c r="C1164" s="1001">
        <v>0</v>
      </c>
      <c r="D1164" s="1018" t="s">
        <v>3414</v>
      </c>
      <c r="E1164" s="973">
        <v>65000</v>
      </c>
      <c r="F1164" s="1377">
        <f t="shared" si="18"/>
        <v>0</v>
      </c>
      <c r="G1164" s="930"/>
      <c r="H1164" s="796">
        <v>2</v>
      </c>
      <c r="I1164" s="788" t="s">
        <v>3512</v>
      </c>
    </row>
    <row r="1165" spans="1:9" x14ac:dyDescent="0.3">
      <c r="A1165" s="988">
        <v>334</v>
      </c>
      <c r="B1165" s="972" t="s">
        <v>3663</v>
      </c>
      <c r="C1165" s="1001">
        <v>0</v>
      </c>
      <c r="D1165" s="1018" t="s">
        <v>3414</v>
      </c>
      <c r="E1165" s="973">
        <v>23000</v>
      </c>
      <c r="F1165" s="1377">
        <f t="shared" si="18"/>
        <v>0</v>
      </c>
      <c r="G1165" s="930"/>
      <c r="H1165" s="796">
        <v>2</v>
      </c>
      <c r="I1165" s="788" t="s">
        <v>3512</v>
      </c>
    </row>
    <row r="1166" spans="1:9" x14ac:dyDescent="0.3">
      <c r="A1166" s="989">
        <v>335</v>
      </c>
      <c r="B1166" s="972" t="s">
        <v>3515</v>
      </c>
      <c r="C1166" s="1001">
        <v>0</v>
      </c>
      <c r="D1166" s="1018" t="s">
        <v>3414</v>
      </c>
      <c r="E1166" s="973">
        <v>32500</v>
      </c>
      <c r="F1166" s="1377">
        <f t="shared" si="18"/>
        <v>0</v>
      </c>
      <c r="G1166" s="930"/>
      <c r="H1166" s="796">
        <v>2</v>
      </c>
      <c r="I1166" s="788" t="s">
        <v>3512</v>
      </c>
    </row>
    <row r="1167" spans="1:9" x14ac:dyDescent="0.3">
      <c r="A1167" s="989">
        <v>336</v>
      </c>
      <c r="B1167" s="972" t="s">
        <v>3766</v>
      </c>
      <c r="C1167" s="1001">
        <v>0</v>
      </c>
      <c r="D1167" s="1018" t="s">
        <v>3414</v>
      </c>
      <c r="E1167" s="973">
        <v>9500</v>
      </c>
      <c r="F1167" s="1377">
        <f t="shared" si="18"/>
        <v>0</v>
      </c>
      <c r="G1167" s="930"/>
      <c r="H1167" s="796">
        <v>2</v>
      </c>
      <c r="I1167" s="788" t="s">
        <v>3512</v>
      </c>
    </row>
    <row r="1168" spans="1:9" x14ac:dyDescent="0.3">
      <c r="A1168" s="988">
        <v>337</v>
      </c>
      <c r="B1168" s="972" t="s">
        <v>3718</v>
      </c>
      <c r="C1168" s="1001">
        <v>0</v>
      </c>
      <c r="D1168" s="1018" t="s">
        <v>3414</v>
      </c>
      <c r="E1168" s="973">
        <v>12500</v>
      </c>
      <c r="F1168" s="1377">
        <f t="shared" si="18"/>
        <v>0</v>
      </c>
      <c r="G1168" s="930"/>
      <c r="H1168" s="796">
        <v>2</v>
      </c>
      <c r="I1168" s="788" t="s">
        <v>3512</v>
      </c>
    </row>
    <row r="1169" spans="1:9" x14ac:dyDescent="0.3">
      <c r="A1169" s="989">
        <v>338</v>
      </c>
      <c r="B1169" s="972" t="s">
        <v>3787</v>
      </c>
      <c r="C1169" s="1001">
        <v>0</v>
      </c>
      <c r="D1169" s="1018" t="s">
        <v>3414</v>
      </c>
      <c r="E1169" s="973">
        <v>10000</v>
      </c>
      <c r="F1169" s="1377">
        <f t="shared" si="18"/>
        <v>0</v>
      </c>
      <c r="G1169" s="930"/>
      <c r="H1169" s="796">
        <v>2</v>
      </c>
      <c r="I1169" s="788" t="s">
        <v>3512</v>
      </c>
    </row>
    <row r="1170" spans="1:9" x14ac:dyDescent="0.3">
      <c r="A1170" s="989">
        <v>339</v>
      </c>
      <c r="B1170" s="972" t="s">
        <v>3571</v>
      </c>
      <c r="C1170" s="1001">
        <v>0</v>
      </c>
      <c r="D1170" s="1018" t="s">
        <v>3414</v>
      </c>
      <c r="E1170" s="973">
        <v>15000</v>
      </c>
      <c r="F1170" s="1377">
        <f t="shared" si="18"/>
        <v>0</v>
      </c>
      <c r="G1170" s="930"/>
      <c r="H1170" s="796">
        <v>2</v>
      </c>
      <c r="I1170" s="788" t="s">
        <v>3512</v>
      </c>
    </row>
    <row r="1171" spans="1:9" x14ac:dyDescent="0.3">
      <c r="A1171" s="988">
        <v>340</v>
      </c>
      <c r="B1171" s="972" t="s">
        <v>3773</v>
      </c>
      <c r="C1171" s="1001">
        <v>0</v>
      </c>
      <c r="D1171" s="1018" t="s">
        <v>3414</v>
      </c>
      <c r="E1171" s="973">
        <v>32500</v>
      </c>
      <c r="F1171" s="1377">
        <f t="shared" si="18"/>
        <v>0</v>
      </c>
      <c r="G1171" s="930"/>
      <c r="H1171" s="796">
        <v>2</v>
      </c>
      <c r="I1171" s="788" t="s">
        <v>3512</v>
      </c>
    </row>
    <row r="1172" spans="1:9" x14ac:dyDescent="0.3">
      <c r="A1172" s="989">
        <v>341</v>
      </c>
      <c r="B1172" s="972" t="s">
        <v>3667</v>
      </c>
      <c r="C1172" s="1001">
        <v>0</v>
      </c>
      <c r="D1172" s="1018" t="s">
        <v>3414</v>
      </c>
      <c r="E1172" s="973">
        <v>5000</v>
      </c>
      <c r="F1172" s="1377">
        <f t="shared" si="18"/>
        <v>0</v>
      </c>
      <c r="G1172" s="930"/>
      <c r="H1172" s="796">
        <v>2</v>
      </c>
      <c r="I1172" s="788" t="s">
        <v>3512</v>
      </c>
    </row>
    <row r="1173" spans="1:9" x14ac:dyDescent="0.3">
      <c r="A1173" s="989">
        <v>342</v>
      </c>
      <c r="B1173" s="972" t="s">
        <v>3669</v>
      </c>
      <c r="C1173" s="1001">
        <v>0</v>
      </c>
      <c r="D1173" s="1018" t="s">
        <v>3414</v>
      </c>
      <c r="E1173" s="973">
        <v>22500</v>
      </c>
      <c r="F1173" s="1377">
        <f t="shared" si="18"/>
        <v>0</v>
      </c>
      <c r="G1173" s="930"/>
      <c r="H1173" s="796">
        <v>2</v>
      </c>
      <c r="I1173" s="788" t="s">
        <v>3512</v>
      </c>
    </row>
    <row r="1174" spans="1:9" x14ac:dyDescent="0.3">
      <c r="A1174" s="988">
        <v>343</v>
      </c>
      <c r="B1174" s="972" t="s">
        <v>3791</v>
      </c>
      <c r="C1174" s="1001">
        <v>0</v>
      </c>
      <c r="D1174" s="1018" t="s">
        <v>3414</v>
      </c>
      <c r="E1174" s="973">
        <v>13000</v>
      </c>
      <c r="F1174" s="1377">
        <f t="shared" si="18"/>
        <v>0</v>
      </c>
      <c r="G1174" s="930"/>
      <c r="H1174" s="796">
        <v>2</v>
      </c>
      <c r="I1174" s="788" t="s">
        <v>3512</v>
      </c>
    </row>
    <row r="1175" spans="1:9" x14ac:dyDescent="0.3">
      <c r="A1175" s="989">
        <v>344</v>
      </c>
      <c r="B1175" s="972" t="s">
        <v>3733</v>
      </c>
      <c r="C1175" s="1001">
        <v>0</v>
      </c>
      <c r="D1175" s="1018" t="s">
        <v>3414</v>
      </c>
      <c r="E1175" s="973">
        <v>25000</v>
      </c>
      <c r="F1175" s="1377">
        <f t="shared" si="18"/>
        <v>0</v>
      </c>
      <c r="G1175" s="930"/>
      <c r="H1175" s="796">
        <v>2</v>
      </c>
      <c r="I1175" s="788" t="s">
        <v>3512</v>
      </c>
    </row>
    <row r="1176" spans="1:9" x14ac:dyDescent="0.3">
      <c r="A1176" s="989">
        <v>345</v>
      </c>
      <c r="B1176" s="972" t="s">
        <v>3796</v>
      </c>
      <c r="C1176" s="1001">
        <v>0</v>
      </c>
      <c r="D1176" s="1018" t="s">
        <v>3414</v>
      </c>
      <c r="E1176" s="973">
        <v>21000</v>
      </c>
      <c r="F1176" s="1377">
        <f t="shared" si="18"/>
        <v>0</v>
      </c>
      <c r="G1176" s="930"/>
      <c r="H1176" s="796">
        <v>2</v>
      </c>
      <c r="I1176" s="788" t="s">
        <v>3512</v>
      </c>
    </row>
    <row r="1177" spans="1:9" x14ac:dyDescent="0.3">
      <c r="A1177" s="988">
        <v>346</v>
      </c>
      <c r="B1177" s="972" t="s">
        <v>3665</v>
      </c>
      <c r="C1177" s="1001">
        <v>0</v>
      </c>
      <c r="D1177" s="1018" t="s">
        <v>3414</v>
      </c>
      <c r="E1177" s="973">
        <v>29550</v>
      </c>
      <c r="F1177" s="1377">
        <f t="shared" si="18"/>
        <v>0</v>
      </c>
      <c r="G1177" s="930"/>
      <c r="H1177" s="796">
        <v>2</v>
      </c>
      <c r="I1177" s="788" t="s">
        <v>3512</v>
      </c>
    </row>
    <row r="1178" spans="1:9" x14ac:dyDescent="0.3">
      <c r="A1178" s="989">
        <v>347</v>
      </c>
      <c r="B1178" s="972" t="s">
        <v>3797</v>
      </c>
      <c r="C1178" s="1001">
        <v>0</v>
      </c>
      <c r="D1178" s="1018" t="s">
        <v>3414</v>
      </c>
      <c r="E1178" s="973">
        <v>65000</v>
      </c>
      <c r="F1178" s="1377">
        <f t="shared" si="18"/>
        <v>0</v>
      </c>
      <c r="G1178" s="930"/>
      <c r="H1178" s="796">
        <v>2</v>
      </c>
      <c r="I1178" s="788" t="s">
        <v>3512</v>
      </c>
    </row>
    <row r="1179" spans="1:9" x14ac:dyDescent="0.3">
      <c r="A1179" s="989">
        <v>348</v>
      </c>
      <c r="B1179" s="972" t="s">
        <v>3569</v>
      </c>
      <c r="C1179" s="1001">
        <v>0</v>
      </c>
      <c r="D1179" s="1018" t="s">
        <v>3414</v>
      </c>
      <c r="E1179" s="973">
        <v>80000</v>
      </c>
      <c r="F1179" s="1377">
        <f t="shared" si="18"/>
        <v>0</v>
      </c>
      <c r="G1179" s="930"/>
      <c r="H1179" s="796">
        <v>2</v>
      </c>
      <c r="I1179" s="788" t="s">
        <v>3512</v>
      </c>
    </row>
    <row r="1180" spans="1:9" x14ac:dyDescent="0.3">
      <c r="A1180" s="988">
        <v>349</v>
      </c>
      <c r="B1180" s="972" t="s">
        <v>3787</v>
      </c>
      <c r="C1180" s="1001">
        <v>0</v>
      </c>
      <c r="D1180" s="1018" t="s">
        <v>3414</v>
      </c>
      <c r="E1180" s="973">
        <v>20500</v>
      </c>
      <c r="F1180" s="1377">
        <f t="shared" si="18"/>
        <v>0</v>
      </c>
      <c r="G1180" s="930"/>
      <c r="H1180" s="796">
        <v>2</v>
      </c>
      <c r="I1180" s="788" t="s">
        <v>3512</v>
      </c>
    </row>
    <row r="1181" spans="1:9" x14ac:dyDescent="0.3">
      <c r="A1181" s="989">
        <v>350</v>
      </c>
      <c r="B1181" s="972" t="s">
        <v>3798</v>
      </c>
      <c r="C1181" s="1001">
        <v>0</v>
      </c>
      <c r="D1181" s="1018" t="s">
        <v>3414</v>
      </c>
      <c r="E1181" s="973">
        <v>23000</v>
      </c>
      <c r="F1181" s="1377">
        <f t="shared" ref="F1181:F1229" si="19">C1181*E1181</f>
        <v>0</v>
      </c>
      <c r="G1181" s="930"/>
      <c r="H1181" s="796">
        <v>2</v>
      </c>
      <c r="I1181" s="788" t="s">
        <v>3512</v>
      </c>
    </row>
    <row r="1182" spans="1:9" x14ac:dyDescent="0.3">
      <c r="A1182" s="989">
        <v>351</v>
      </c>
      <c r="B1182" s="972" t="s">
        <v>3381</v>
      </c>
      <c r="C1182" s="1001">
        <v>0</v>
      </c>
      <c r="D1182" s="1018" t="s">
        <v>3414</v>
      </c>
      <c r="E1182" s="973">
        <v>12500</v>
      </c>
      <c r="F1182" s="1377">
        <f t="shared" si="19"/>
        <v>0</v>
      </c>
      <c r="G1182" s="930"/>
      <c r="H1182" s="796">
        <v>2</v>
      </c>
      <c r="I1182" s="788" t="s">
        <v>3512</v>
      </c>
    </row>
    <row r="1183" spans="1:9" x14ac:dyDescent="0.3">
      <c r="A1183" s="988">
        <v>352</v>
      </c>
      <c r="B1183" s="972" t="s">
        <v>3571</v>
      </c>
      <c r="C1183" s="1001">
        <v>0</v>
      </c>
      <c r="D1183" s="1018" t="s">
        <v>3414</v>
      </c>
      <c r="E1183" s="973">
        <v>20000</v>
      </c>
      <c r="F1183" s="1377">
        <f t="shared" si="19"/>
        <v>0</v>
      </c>
      <c r="G1183" s="930"/>
      <c r="H1183" s="796">
        <v>2</v>
      </c>
      <c r="I1183" s="788" t="s">
        <v>3512</v>
      </c>
    </row>
    <row r="1184" spans="1:9" x14ac:dyDescent="0.3">
      <c r="A1184" s="989">
        <v>353</v>
      </c>
      <c r="B1184" s="972" t="s">
        <v>3381</v>
      </c>
      <c r="C1184" s="1001">
        <v>0</v>
      </c>
      <c r="D1184" s="1018" t="s">
        <v>3414</v>
      </c>
      <c r="E1184" s="973">
        <v>12500</v>
      </c>
      <c r="F1184" s="1377">
        <f t="shared" si="19"/>
        <v>0</v>
      </c>
      <c r="G1184" s="930"/>
      <c r="H1184" s="796">
        <v>2</v>
      </c>
      <c r="I1184" s="788" t="s">
        <v>3512</v>
      </c>
    </row>
    <row r="1185" spans="1:9" x14ac:dyDescent="0.3">
      <c r="A1185" s="989">
        <v>354</v>
      </c>
      <c r="B1185" s="972" t="s">
        <v>3670</v>
      </c>
      <c r="C1185" s="1001">
        <v>0</v>
      </c>
      <c r="D1185" s="1018" t="s">
        <v>3414</v>
      </c>
      <c r="E1185" s="973">
        <v>34000</v>
      </c>
      <c r="F1185" s="1377">
        <f t="shared" si="19"/>
        <v>0</v>
      </c>
      <c r="G1185" s="930"/>
      <c r="H1185" s="796">
        <v>2</v>
      </c>
      <c r="I1185" s="788" t="s">
        <v>3512</v>
      </c>
    </row>
    <row r="1186" spans="1:9" x14ac:dyDescent="0.3">
      <c r="A1186" s="988">
        <v>355</v>
      </c>
      <c r="B1186" s="972" t="s">
        <v>3796</v>
      </c>
      <c r="C1186" s="1001">
        <v>0</v>
      </c>
      <c r="D1186" s="1018" t="s">
        <v>3414</v>
      </c>
      <c r="E1186" s="973">
        <v>21000</v>
      </c>
      <c r="F1186" s="1377">
        <f t="shared" si="19"/>
        <v>0</v>
      </c>
      <c r="G1186" s="930"/>
      <c r="H1186" s="796">
        <v>2</v>
      </c>
      <c r="I1186" s="788" t="s">
        <v>3512</v>
      </c>
    </row>
    <row r="1187" spans="1:9" x14ac:dyDescent="0.3">
      <c r="A1187" s="989">
        <v>356</v>
      </c>
      <c r="B1187" s="972" t="s">
        <v>3766</v>
      </c>
      <c r="C1187" s="1001">
        <v>0</v>
      </c>
      <c r="D1187" s="1018" t="s">
        <v>3414</v>
      </c>
      <c r="E1187" s="973">
        <v>29550</v>
      </c>
      <c r="F1187" s="1377">
        <f t="shared" si="19"/>
        <v>0</v>
      </c>
      <c r="G1187" s="930"/>
      <c r="H1187" s="796">
        <v>2</v>
      </c>
      <c r="I1187" s="788" t="s">
        <v>3512</v>
      </c>
    </row>
    <row r="1188" spans="1:9" x14ac:dyDescent="0.3">
      <c r="A1188" s="989">
        <v>357</v>
      </c>
      <c r="B1188" s="972" t="s">
        <v>3797</v>
      </c>
      <c r="C1188" s="1001">
        <v>0</v>
      </c>
      <c r="D1188" s="1018" t="s">
        <v>3414</v>
      </c>
      <c r="E1188" s="973">
        <v>65000</v>
      </c>
      <c r="F1188" s="1377">
        <f t="shared" si="19"/>
        <v>0</v>
      </c>
      <c r="G1188" s="930"/>
      <c r="H1188" s="796">
        <v>2</v>
      </c>
      <c r="I1188" s="788" t="s">
        <v>3512</v>
      </c>
    </row>
    <row r="1189" spans="1:9" x14ac:dyDescent="0.3">
      <c r="A1189" s="988">
        <v>358</v>
      </c>
      <c r="B1189" s="972" t="s">
        <v>3569</v>
      </c>
      <c r="C1189" s="1001">
        <v>0</v>
      </c>
      <c r="D1189" s="1018" t="s">
        <v>3414</v>
      </c>
      <c r="E1189" s="973">
        <v>80000</v>
      </c>
      <c r="F1189" s="1377">
        <f t="shared" si="19"/>
        <v>0</v>
      </c>
      <c r="G1189" s="930"/>
      <c r="H1189" s="796">
        <v>2</v>
      </c>
      <c r="I1189" s="788" t="s">
        <v>3512</v>
      </c>
    </row>
    <row r="1190" spans="1:9" x14ac:dyDescent="0.3">
      <c r="A1190" s="989">
        <v>359</v>
      </c>
      <c r="B1190" s="972" t="s">
        <v>3381</v>
      </c>
      <c r="C1190" s="1001">
        <v>0</v>
      </c>
      <c r="D1190" s="1018" t="s">
        <v>3414</v>
      </c>
      <c r="E1190" s="973">
        <v>20500</v>
      </c>
      <c r="F1190" s="1377">
        <f t="shared" si="19"/>
        <v>0</v>
      </c>
      <c r="G1190" s="930"/>
      <c r="H1190" s="796">
        <v>2</v>
      </c>
      <c r="I1190" s="788" t="s">
        <v>3512</v>
      </c>
    </row>
    <row r="1191" spans="1:9" x14ac:dyDescent="0.3">
      <c r="A1191" s="989">
        <v>360</v>
      </c>
      <c r="B1191" s="972" t="s">
        <v>3798</v>
      </c>
      <c r="C1191" s="1001">
        <v>0</v>
      </c>
      <c r="D1191" s="1018" t="s">
        <v>3414</v>
      </c>
      <c r="E1191" s="973">
        <v>23000</v>
      </c>
      <c r="F1191" s="1377">
        <f t="shared" si="19"/>
        <v>0</v>
      </c>
      <c r="G1191" s="930"/>
      <c r="H1191" s="796">
        <v>2</v>
      </c>
      <c r="I1191" s="788" t="s">
        <v>3512</v>
      </c>
    </row>
    <row r="1192" spans="1:9" x14ac:dyDescent="0.3">
      <c r="A1192" s="988">
        <v>361</v>
      </c>
      <c r="B1192" s="972" t="s">
        <v>3669</v>
      </c>
      <c r="C1192" s="1001">
        <v>0</v>
      </c>
      <c r="D1192" s="1018" t="s">
        <v>3414</v>
      </c>
      <c r="E1192" s="973">
        <v>29000</v>
      </c>
      <c r="F1192" s="1377">
        <f t="shared" si="19"/>
        <v>0</v>
      </c>
      <c r="G1192" s="930"/>
      <c r="H1192" s="796">
        <v>2</v>
      </c>
      <c r="I1192" s="788" t="s">
        <v>3512</v>
      </c>
    </row>
    <row r="1193" spans="1:9" x14ac:dyDescent="0.3">
      <c r="A1193" s="989">
        <v>362</v>
      </c>
      <c r="B1193" s="972" t="s">
        <v>3799</v>
      </c>
      <c r="C1193" s="1001">
        <v>0</v>
      </c>
      <c r="D1193" s="1018" t="s">
        <v>3414</v>
      </c>
      <c r="E1193" s="973">
        <v>28000</v>
      </c>
      <c r="F1193" s="1377">
        <f t="shared" si="19"/>
        <v>0</v>
      </c>
      <c r="G1193" s="930"/>
      <c r="H1193" s="796">
        <v>2</v>
      </c>
      <c r="I1193" s="788" t="s">
        <v>3512</v>
      </c>
    </row>
    <row r="1194" spans="1:9" x14ac:dyDescent="0.3">
      <c r="A1194" s="989">
        <v>363</v>
      </c>
      <c r="B1194" s="972" t="s">
        <v>3670</v>
      </c>
      <c r="C1194" s="1001">
        <v>0</v>
      </c>
      <c r="D1194" s="1018" t="s">
        <v>3414</v>
      </c>
      <c r="E1194" s="973">
        <v>34000</v>
      </c>
      <c r="F1194" s="1377">
        <f t="shared" si="19"/>
        <v>0</v>
      </c>
      <c r="G1194" s="930"/>
      <c r="H1194" s="796">
        <v>2</v>
      </c>
      <c r="I1194" s="788" t="s">
        <v>3512</v>
      </c>
    </row>
    <row r="1195" spans="1:9" x14ac:dyDescent="0.3">
      <c r="A1195" s="988">
        <v>364</v>
      </c>
      <c r="B1195" s="972" t="s">
        <v>3381</v>
      </c>
      <c r="C1195" s="1001">
        <v>0</v>
      </c>
      <c r="D1195" s="1018" t="s">
        <v>3387</v>
      </c>
      <c r="E1195" s="973">
        <v>25800</v>
      </c>
      <c r="F1195" s="1377">
        <f t="shared" si="19"/>
        <v>0</v>
      </c>
      <c r="G1195" s="930"/>
      <c r="H1195" s="796">
        <v>2</v>
      </c>
      <c r="I1195" s="788" t="s">
        <v>3512</v>
      </c>
    </row>
    <row r="1196" spans="1:9" x14ac:dyDescent="0.3">
      <c r="A1196" s="989">
        <v>365</v>
      </c>
      <c r="B1196" s="972" t="s">
        <v>3620</v>
      </c>
      <c r="C1196" s="1001">
        <v>0</v>
      </c>
      <c r="D1196" s="1018" t="s">
        <v>3414</v>
      </c>
      <c r="E1196" s="973">
        <v>32000</v>
      </c>
      <c r="F1196" s="1377">
        <f t="shared" si="19"/>
        <v>0</v>
      </c>
      <c r="G1196" s="930"/>
      <c r="H1196" s="796">
        <v>2</v>
      </c>
      <c r="I1196" s="788" t="s">
        <v>3512</v>
      </c>
    </row>
    <row r="1197" spans="1:9" x14ac:dyDescent="0.3">
      <c r="A1197" s="989">
        <v>366</v>
      </c>
      <c r="B1197" s="972" t="s">
        <v>3793</v>
      </c>
      <c r="C1197" s="1001">
        <v>0</v>
      </c>
      <c r="D1197" s="1018" t="s">
        <v>3414</v>
      </c>
      <c r="E1197" s="973">
        <v>100000</v>
      </c>
      <c r="F1197" s="1377">
        <f t="shared" si="19"/>
        <v>0</v>
      </c>
      <c r="G1197" s="930"/>
      <c r="H1197" s="796">
        <v>2</v>
      </c>
      <c r="I1197" s="788" t="s">
        <v>3512</v>
      </c>
    </row>
    <row r="1198" spans="1:9" x14ac:dyDescent="0.3">
      <c r="A1198" s="988">
        <v>367</v>
      </c>
      <c r="B1198" s="972" t="s">
        <v>3784</v>
      </c>
      <c r="C1198" s="1001">
        <v>0</v>
      </c>
      <c r="D1198" s="1018" t="s">
        <v>3414</v>
      </c>
      <c r="E1198" s="973">
        <v>18000</v>
      </c>
      <c r="F1198" s="1377">
        <f t="shared" si="19"/>
        <v>0</v>
      </c>
      <c r="G1198" s="930"/>
      <c r="H1198" s="796">
        <v>2</v>
      </c>
      <c r="I1198" s="788" t="s">
        <v>3512</v>
      </c>
    </row>
    <row r="1199" spans="1:9" x14ac:dyDescent="0.3">
      <c r="A1199" s="989">
        <v>368</v>
      </c>
      <c r="B1199" s="972" t="s">
        <v>3800</v>
      </c>
      <c r="C1199" s="1001">
        <v>0</v>
      </c>
      <c r="D1199" s="1018" t="s">
        <v>3414</v>
      </c>
      <c r="E1199" s="973">
        <v>34000</v>
      </c>
      <c r="F1199" s="1377">
        <f t="shared" si="19"/>
        <v>0</v>
      </c>
      <c r="G1199" s="930"/>
      <c r="H1199" s="796">
        <v>2</v>
      </c>
      <c r="I1199" s="788" t="s">
        <v>3512</v>
      </c>
    </row>
    <row r="1200" spans="1:9" x14ac:dyDescent="0.3">
      <c r="A1200" s="989">
        <v>369</v>
      </c>
      <c r="B1200" s="972" t="s">
        <v>3791</v>
      </c>
      <c r="C1200" s="1001">
        <v>0</v>
      </c>
      <c r="D1200" s="1018" t="s">
        <v>3414</v>
      </c>
      <c r="E1200" s="973">
        <v>35590</v>
      </c>
      <c r="F1200" s="1377">
        <f t="shared" si="19"/>
        <v>0</v>
      </c>
      <c r="G1200" s="930"/>
      <c r="H1200" s="796">
        <v>2</v>
      </c>
      <c r="I1200" s="788" t="s">
        <v>3512</v>
      </c>
    </row>
    <row r="1201" spans="1:9" x14ac:dyDescent="0.3">
      <c r="A1201" s="988">
        <v>370</v>
      </c>
      <c r="B1201" s="972" t="s">
        <v>3744</v>
      </c>
      <c r="C1201" s="1001">
        <v>0</v>
      </c>
      <c r="D1201" s="1018" t="s">
        <v>3414</v>
      </c>
      <c r="E1201" s="973">
        <v>19990</v>
      </c>
      <c r="F1201" s="1377">
        <f t="shared" si="19"/>
        <v>0</v>
      </c>
      <c r="G1201" s="930"/>
      <c r="H1201" s="796">
        <v>2</v>
      </c>
      <c r="I1201" s="788" t="s">
        <v>3512</v>
      </c>
    </row>
    <row r="1202" spans="1:9" x14ac:dyDescent="0.3">
      <c r="A1202" s="989">
        <v>371</v>
      </c>
      <c r="B1202" s="972" t="s">
        <v>3515</v>
      </c>
      <c r="C1202" s="1001">
        <v>0</v>
      </c>
      <c r="D1202" s="1018" t="s">
        <v>3414</v>
      </c>
      <c r="E1202" s="973">
        <v>14890</v>
      </c>
      <c r="F1202" s="1377">
        <f t="shared" si="19"/>
        <v>0</v>
      </c>
      <c r="G1202" s="930"/>
      <c r="H1202" s="796">
        <v>2</v>
      </c>
      <c r="I1202" s="788" t="s">
        <v>3512</v>
      </c>
    </row>
    <row r="1203" spans="1:9" x14ac:dyDescent="0.3">
      <c r="A1203" s="989">
        <v>372</v>
      </c>
      <c r="B1203" s="972" t="s">
        <v>3571</v>
      </c>
      <c r="C1203" s="1001">
        <v>0</v>
      </c>
      <c r="D1203" s="1018" t="s">
        <v>3414</v>
      </c>
      <c r="E1203" s="973">
        <v>9290</v>
      </c>
      <c r="F1203" s="1377">
        <f t="shared" si="19"/>
        <v>0</v>
      </c>
      <c r="G1203" s="930"/>
      <c r="H1203" s="796">
        <v>2</v>
      </c>
      <c r="I1203" s="788" t="s">
        <v>3512</v>
      </c>
    </row>
    <row r="1204" spans="1:9" x14ac:dyDescent="0.3">
      <c r="A1204" s="988">
        <v>373</v>
      </c>
      <c r="B1204" s="972" t="s">
        <v>3569</v>
      </c>
      <c r="C1204" s="1001">
        <v>0</v>
      </c>
      <c r="D1204" s="1018" t="s">
        <v>3414</v>
      </c>
      <c r="E1204" s="973">
        <v>9490</v>
      </c>
      <c r="F1204" s="1377">
        <f t="shared" si="19"/>
        <v>0</v>
      </c>
      <c r="G1204" s="930"/>
      <c r="H1204" s="796">
        <v>2</v>
      </c>
      <c r="I1204" s="788" t="s">
        <v>3512</v>
      </c>
    </row>
    <row r="1205" spans="1:9" x14ac:dyDescent="0.3">
      <c r="A1205" s="989">
        <v>374</v>
      </c>
      <c r="B1205" s="972" t="s">
        <v>3569</v>
      </c>
      <c r="C1205" s="1001">
        <v>0</v>
      </c>
      <c r="D1205" s="1018" t="s">
        <v>3414</v>
      </c>
      <c r="E1205" s="973">
        <v>11590</v>
      </c>
      <c r="F1205" s="1377">
        <f t="shared" si="19"/>
        <v>0</v>
      </c>
      <c r="G1205" s="930"/>
      <c r="H1205" s="796">
        <v>2</v>
      </c>
      <c r="I1205" s="788" t="s">
        <v>3512</v>
      </c>
    </row>
    <row r="1206" spans="1:9" x14ac:dyDescent="0.3">
      <c r="A1206" s="989">
        <v>375</v>
      </c>
      <c r="B1206" s="972" t="s">
        <v>3749</v>
      </c>
      <c r="C1206" s="1001">
        <v>0</v>
      </c>
      <c r="D1206" s="1018" t="s">
        <v>3414</v>
      </c>
      <c r="E1206" s="973">
        <v>6490</v>
      </c>
      <c r="F1206" s="1377">
        <f t="shared" si="19"/>
        <v>0</v>
      </c>
      <c r="G1206" s="930"/>
      <c r="H1206" s="796">
        <v>2</v>
      </c>
      <c r="I1206" s="788" t="s">
        <v>3512</v>
      </c>
    </row>
    <row r="1207" spans="1:9" x14ac:dyDescent="0.3">
      <c r="A1207" s="988">
        <v>376</v>
      </c>
      <c r="B1207" s="972" t="s">
        <v>3570</v>
      </c>
      <c r="C1207" s="1001">
        <v>0</v>
      </c>
      <c r="D1207" s="1018" t="s">
        <v>3414</v>
      </c>
      <c r="E1207" s="973">
        <v>21090</v>
      </c>
      <c r="F1207" s="1377">
        <f t="shared" si="19"/>
        <v>0</v>
      </c>
      <c r="G1207" s="930"/>
      <c r="H1207" s="796">
        <v>2</v>
      </c>
      <c r="I1207" s="788" t="s">
        <v>3512</v>
      </c>
    </row>
    <row r="1208" spans="1:9" x14ac:dyDescent="0.3">
      <c r="A1208" s="989">
        <v>377</v>
      </c>
      <c r="B1208" s="972" t="s">
        <v>3665</v>
      </c>
      <c r="C1208" s="1001">
        <v>0</v>
      </c>
      <c r="D1208" s="1018" t="s">
        <v>3414</v>
      </c>
      <c r="E1208" s="973">
        <v>9890</v>
      </c>
      <c r="F1208" s="1377">
        <f t="shared" si="19"/>
        <v>0</v>
      </c>
      <c r="G1208" s="930"/>
      <c r="H1208" s="796">
        <v>2</v>
      </c>
      <c r="I1208" s="788" t="s">
        <v>3512</v>
      </c>
    </row>
    <row r="1209" spans="1:9" x14ac:dyDescent="0.3">
      <c r="A1209" s="989">
        <v>378</v>
      </c>
      <c r="B1209" s="972" t="s">
        <v>3620</v>
      </c>
      <c r="C1209" s="1001">
        <v>0</v>
      </c>
      <c r="D1209" s="1018" t="s">
        <v>3414</v>
      </c>
      <c r="E1209" s="973">
        <v>83390</v>
      </c>
      <c r="F1209" s="1377">
        <f t="shared" si="19"/>
        <v>0</v>
      </c>
      <c r="G1209" s="930"/>
      <c r="H1209" s="796">
        <v>2</v>
      </c>
      <c r="I1209" s="788" t="s">
        <v>3512</v>
      </c>
    </row>
    <row r="1210" spans="1:9" x14ac:dyDescent="0.3">
      <c r="A1210" s="988">
        <v>379</v>
      </c>
      <c r="B1210" s="972" t="s">
        <v>3748</v>
      </c>
      <c r="C1210" s="1001">
        <v>0</v>
      </c>
      <c r="D1210" s="1018" t="s">
        <v>3414</v>
      </c>
      <c r="E1210" s="973">
        <v>13000</v>
      </c>
      <c r="F1210" s="1377">
        <f t="shared" si="19"/>
        <v>0</v>
      </c>
      <c r="G1210" s="930"/>
      <c r="H1210" s="796">
        <v>2</v>
      </c>
      <c r="I1210" s="788" t="s">
        <v>3512</v>
      </c>
    </row>
    <row r="1211" spans="1:9" s="1156" customFormat="1" x14ac:dyDescent="0.3">
      <c r="A1211" s="1334">
        <v>380</v>
      </c>
      <c r="B1211" s="972" t="s">
        <v>3571</v>
      </c>
      <c r="C1211" s="1001">
        <v>0</v>
      </c>
      <c r="D1211" s="1018" t="s">
        <v>3414</v>
      </c>
      <c r="E1211" s="973">
        <v>20000</v>
      </c>
      <c r="F1211" s="1377">
        <f t="shared" si="19"/>
        <v>0</v>
      </c>
      <c r="G1211" s="930"/>
      <c r="H1211" s="796">
        <v>2</v>
      </c>
      <c r="I1211" s="788" t="s">
        <v>3512</v>
      </c>
    </row>
    <row r="1212" spans="1:9" ht="16.5" customHeight="1" x14ac:dyDescent="0.3">
      <c r="A1212" s="987">
        <v>381</v>
      </c>
      <c r="B1212" s="972" t="s">
        <v>3625</v>
      </c>
      <c r="C1212" s="1001">
        <v>0</v>
      </c>
      <c r="D1212" s="1018" t="s">
        <v>3414</v>
      </c>
      <c r="E1212" s="973">
        <v>45000</v>
      </c>
      <c r="F1212" s="1377">
        <f t="shared" si="19"/>
        <v>0</v>
      </c>
      <c r="G1212" s="930"/>
      <c r="H1212" s="796">
        <v>2</v>
      </c>
      <c r="I1212" s="788" t="s">
        <v>3512</v>
      </c>
    </row>
    <row r="1213" spans="1:9" x14ac:dyDescent="0.3">
      <c r="A1213" s="988">
        <v>382</v>
      </c>
      <c r="B1213" s="974" t="s">
        <v>3804</v>
      </c>
      <c r="C1213" s="1002">
        <v>0</v>
      </c>
      <c r="D1213" s="1019" t="s">
        <v>3414</v>
      </c>
      <c r="E1213" s="975">
        <v>41250</v>
      </c>
      <c r="F1213" s="1377">
        <f t="shared" si="19"/>
        <v>0</v>
      </c>
      <c r="G1213" s="930"/>
      <c r="H1213" s="796">
        <v>2</v>
      </c>
      <c r="I1213" s="788" t="s">
        <v>3512</v>
      </c>
    </row>
    <row r="1214" spans="1:9" s="1198" customFormat="1" x14ac:dyDescent="0.3">
      <c r="A1214" s="1190">
        <v>383</v>
      </c>
      <c r="B1214" s="1213" t="s">
        <v>3667</v>
      </c>
      <c r="C1214" s="1192">
        <v>15</v>
      </c>
      <c r="D1214" s="1193" t="s">
        <v>3257</v>
      </c>
      <c r="E1214" s="1194">
        <v>10000</v>
      </c>
      <c r="F1214" s="1378">
        <f t="shared" si="19"/>
        <v>150000</v>
      </c>
      <c r="G1214" s="1195"/>
      <c r="H1214" s="1196">
        <v>2</v>
      </c>
      <c r="I1214" s="1197" t="s">
        <v>4292</v>
      </c>
    </row>
    <row r="1215" spans="1:9" s="1198" customFormat="1" x14ac:dyDescent="0.3">
      <c r="A1215" s="1190">
        <v>384</v>
      </c>
      <c r="B1215" s="1213" t="s">
        <v>3620</v>
      </c>
      <c r="C1215" s="1192">
        <v>7</v>
      </c>
      <c r="D1215" s="1193" t="s">
        <v>3257</v>
      </c>
      <c r="E1215" s="1194">
        <v>19000</v>
      </c>
      <c r="F1215" s="1378">
        <f t="shared" si="19"/>
        <v>133000</v>
      </c>
      <c r="G1215" s="1195"/>
      <c r="H1215" s="1196">
        <v>2</v>
      </c>
      <c r="I1215" s="1197" t="s">
        <v>4292</v>
      </c>
    </row>
    <row r="1216" spans="1:9" s="1198" customFormat="1" x14ac:dyDescent="0.3">
      <c r="A1216" s="1190">
        <v>385</v>
      </c>
      <c r="B1216" s="1213" t="s">
        <v>4293</v>
      </c>
      <c r="C1216" s="1214">
        <v>8</v>
      </c>
      <c r="D1216" s="1193" t="s">
        <v>3257</v>
      </c>
      <c r="E1216" s="1194">
        <v>15000</v>
      </c>
      <c r="F1216" s="1378">
        <f t="shared" si="19"/>
        <v>120000</v>
      </c>
      <c r="G1216" s="1195"/>
      <c r="H1216" s="1196">
        <v>2</v>
      </c>
      <c r="I1216" s="1197" t="s">
        <v>4292</v>
      </c>
    </row>
    <row r="1217" spans="1:9" s="1198" customFormat="1" x14ac:dyDescent="0.3">
      <c r="A1217" s="1190">
        <v>386</v>
      </c>
      <c r="B1217" s="1213" t="s">
        <v>3796</v>
      </c>
      <c r="C1217" s="1192">
        <v>12</v>
      </c>
      <c r="D1217" s="1193" t="s">
        <v>3407</v>
      </c>
      <c r="E1217" s="1194">
        <v>20000</v>
      </c>
      <c r="F1217" s="1378">
        <f t="shared" si="19"/>
        <v>240000</v>
      </c>
      <c r="G1217" s="1195"/>
      <c r="H1217" s="1196">
        <v>2</v>
      </c>
      <c r="I1217" s="1197" t="s">
        <v>4292</v>
      </c>
    </row>
    <row r="1218" spans="1:9" s="1198" customFormat="1" x14ac:dyDescent="0.3">
      <c r="A1218" s="1190">
        <v>387</v>
      </c>
      <c r="B1218" s="1213" t="s">
        <v>3749</v>
      </c>
      <c r="C1218" s="1192">
        <v>6</v>
      </c>
      <c r="D1218" s="1193" t="s">
        <v>3257</v>
      </c>
      <c r="E1218" s="1194">
        <v>4000</v>
      </c>
      <c r="F1218" s="1378">
        <f t="shared" si="19"/>
        <v>24000</v>
      </c>
      <c r="G1218" s="1195"/>
      <c r="H1218" s="1196">
        <v>2</v>
      </c>
      <c r="I1218" s="1197" t="s">
        <v>4292</v>
      </c>
    </row>
    <row r="1219" spans="1:9" x14ac:dyDescent="0.3">
      <c r="A1219" s="988">
        <v>388</v>
      </c>
      <c r="B1219" s="976" t="s">
        <v>3796</v>
      </c>
      <c r="C1219" s="1003">
        <v>0</v>
      </c>
      <c r="D1219" s="1020" t="s">
        <v>3713</v>
      </c>
      <c r="E1219" s="977">
        <v>42100</v>
      </c>
      <c r="F1219" s="1379">
        <f t="shared" si="19"/>
        <v>0</v>
      </c>
      <c r="G1219" s="930"/>
      <c r="H1219" s="796">
        <v>2</v>
      </c>
      <c r="I1219" s="788" t="s">
        <v>3646</v>
      </c>
    </row>
    <row r="1220" spans="1:9" x14ac:dyDescent="0.3">
      <c r="A1220" s="988">
        <v>389</v>
      </c>
      <c r="B1220" s="976" t="s">
        <v>3801</v>
      </c>
      <c r="C1220" s="1003">
        <v>0</v>
      </c>
      <c r="D1220" s="1020" t="s">
        <v>3713</v>
      </c>
      <c r="E1220" s="977">
        <v>54400</v>
      </c>
      <c r="F1220" s="1379">
        <f t="shared" si="19"/>
        <v>0</v>
      </c>
      <c r="G1220" s="930"/>
      <c r="H1220" s="796">
        <v>2</v>
      </c>
      <c r="I1220" s="788" t="s">
        <v>3646</v>
      </c>
    </row>
    <row r="1221" spans="1:9" x14ac:dyDescent="0.3">
      <c r="A1221" s="988">
        <v>390</v>
      </c>
      <c r="B1221" s="976" t="s">
        <v>3569</v>
      </c>
      <c r="C1221" s="1003">
        <v>0</v>
      </c>
      <c r="D1221" s="1020" t="s">
        <v>3713</v>
      </c>
      <c r="E1221" s="977">
        <v>44000</v>
      </c>
      <c r="F1221" s="1379">
        <f t="shared" si="19"/>
        <v>0</v>
      </c>
      <c r="G1221" s="930"/>
      <c r="H1221" s="796">
        <v>2</v>
      </c>
      <c r="I1221" s="788" t="s">
        <v>3646</v>
      </c>
    </row>
    <row r="1222" spans="1:9" x14ac:dyDescent="0.3">
      <c r="A1222" s="988">
        <v>391</v>
      </c>
      <c r="B1222" s="976" t="s">
        <v>3802</v>
      </c>
      <c r="C1222" s="1003">
        <v>0</v>
      </c>
      <c r="D1222" s="1020" t="s">
        <v>3645</v>
      </c>
      <c r="E1222" s="977">
        <v>45000</v>
      </c>
      <c r="F1222" s="1379">
        <f t="shared" si="19"/>
        <v>0</v>
      </c>
      <c r="G1222" s="930"/>
      <c r="H1222" s="796">
        <v>2</v>
      </c>
      <c r="I1222" s="788" t="s">
        <v>3646</v>
      </c>
    </row>
    <row r="1223" spans="1:9" x14ac:dyDescent="0.3">
      <c r="A1223" s="988">
        <v>392</v>
      </c>
      <c r="B1223" s="976" t="s">
        <v>3803</v>
      </c>
      <c r="C1223" s="1003">
        <v>0</v>
      </c>
      <c r="D1223" s="1020" t="s">
        <v>3645</v>
      </c>
      <c r="E1223" s="977">
        <v>21500</v>
      </c>
      <c r="F1223" s="1379">
        <f t="shared" si="19"/>
        <v>0</v>
      </c>
      <c r="G1223" s="930"/>
      <c r="H1223" s="796">
        <v>2</v>
      </c>
      <c r="I1223" s="788" t="s">
        <v>3646</v>
      </c>
    </row>
    <row r="1224" spans="1:9" x14ac:dyDescent="0.3">
      <c r="A1224" s="988">
        <v>393</v>
      </c>
      <c r="B1224" s="976" t="s">
        <v>3368</v>
      </c>
      <c r="C1224" s="1003">
        <v>0</v>
      </c>
      <c r="D1224" s="1020" t="s">
        <v>3645</v>
      </c>
      <c r="E1224" s="977">
        <v>13000</v>
      </c>
      <c r="F1224" s="1379">
        <f t="shared" si="19"/>
        <v>0</v>
      </c>
      <c r="G1224" s="930"/>
      <c r="H1224" s="796">
        <v>2</v>
      </c>
      <c r="I1224" s="788" t="s">
        <v>3646</v>
      </c>
    </row>
    <row r="1225" spans="1:9" x14ac:dyDescent="0.3">
      <c r="A1225" s="989">
        <v>394</v>
      </c>
      <c r="B1225" s="945" t="s">
        <v>3678</v>
      </c>
      <c r="C1225" s="997">
        <v>0</v>
      </c>
      <c r="D1225" s="800" t="s">
        <v>3679</v>
      </c>
      <c r="E1225" s="960">
        <v>12600</v>
      </c>
      <c r="F1225" s="1364">
        <f t="shared" si="19"/>
        <v>0</v>
      </c>
      <c r="G1225" s="930"/>
      <c r="H1225" s="796">
        <v>2</v>
      </c>
      <c r="I1225" s="788" t="s">
        <v>3405</v>
      </c>
    </row>
    <row r="1226" spans="1:9" s="1156" customFormat="1" x14ac:dyDescent="0.3">
      <c r="A1226" s="1187">
        <v>395</v>
      </c>
      <c r="B1226" s="1231" t="s">
        <v>3680</v>
      </c>
      <c r="C1226" s="1150">
        <v>1</v>
      </c>
      <c r="D1226" s="1188" t="s">
        <v>3257</v>
      </c>
      <c r="E1226" s="1232">
        <v>13000</v>
      </c>
      <c r="F1226" s="1365">
        <f t="shared" si="19"/>
        <v>13000</v>
      </c>
      <c r="G1226" s="1153"/>
      <c r="H1226" s="1154">
        <v>2</v>
      </c>
      <c r="I1226" s="1155" t="s">
        <v>3405</v>
      </c>
    </row>
    <row r="1227" spans="1:9" s="1156" customFormat="1" x14ac:dyDescent="0.3">
      <c r="A1227" s="1172">
        <v>396</v>
      </c>
      <c r="B1227" s="1231" t="s">
        <v>3681</v>
      </c>
      <c r="C1227" s="1150">
        <v>3</v>
      </c>
      <c r="D1227" s="1188" t="s">
        <v>3257</v>
      </c>
      <c r="E1227" s="1232">
        <v>20000</v>
      </c>
      <c r="F1227" s="1365">
        <f t="shared" si="19"/>
        <v>60000</v>
      </c>
      <c r="G1227" s="1153"/>
      <c r="H1227" s="1154">
        <v>2</v>
      </c>
      <c r="I1227" s="1155" t="s">
        <v>3405</v>
      </c>
    </row>
    <row r="1228" spans="1:9" x14ac:dyDescent="0.3">
      <c r="A1228" s="989">
        <v>397</v>
      </c>
      <c r="B1228" s="945" t="s">
        <v>3682</v>
      </c>
      <c r="C1228" s="997">
        <v>0</v>
      </c>
      <c r="D1228" s="800" t="s">
        <v>3407</v>
      </c>
      <c r="E1228" s="960">
        <v>25000</v>
      </c>
      <c r="F1228" s="1364">
        <f t="shared" si="19"/>
        <v>0</v>
      </c>
      <c r="G1228" s="930"/>
      <c r="H1228" s="796">
        <v>2</v>
      </c>
      <c r="I1228" s="788" t="s">
        <v>3405</v>
      </c>
    </row>
    <row r="1229" spans="1:9" x14ac:dyDescent="0.3">
      <c r="A1229" s="988">
        <v>398</v>
      </c>
      <c r="B1229" s="945" t="s">
        <v>3683</v>
      </c>
      <c r="C1229" s="997">
        <v>0</v>
      </c>
      <c r="D1229" s="800" t="s">
        <v>3407</v>
      </c>
      <c r="E1229" s="960">
        <v>12500</v>
      </c>
      <c r="F1229" s="1364">
        <f t="shared" si="19"/>
        <v>0</v>
      </c>
      <c r="G1229" s="930"/>
      <c r="H1229" s="796">
        <v>2</v>
      </c>
      <c r="I1229" s="788" t="s">
        <v>3405</v>
      </c>
    </row>
    <row r="1230" spans="1:9" x14ac:dyDescent="0.3">
      <c r="A1230" s="1235">
        <v>399</v>
      </c>
      <c r="B1230" s="1233" t="s">
        <v>4297</v>
      </c>
      <c r="C1230" s="1192">
        <v>1</v>
      </c>
      <c r="D1230" s="1202" t="s">
        <v>3257</v>
      </c>
      <c r="E1230" s="1234">
        <v>5625</v>
      </c>
      <c r="F1230" s="1383">
        <v>5625</v>
      </c>
      <c r="G1230" s="1223"/>
      <c r="H1230" s="1196">
        <v>2</v>
      </c>
      <c r="I1230" s="1197" t="s">
        <v>3405</v>
      </c>
    </row>
    <row r="1231" spans="1:9" x14ac:dyDescent="0.3">
      <c r="A1231" s="1235">
        <v>400</v>
      </c>
      <c r="B1231" s="1233" t="s">
        <v>3797</v>
      </c>
      <c r="C1231" s="1192">
        <v>1</v>
      </c>
      <c r="D1231" s="1202" t="s">
        <v>3489</v>
      </c>
      <c r="E1231" s="1234">
        <v>65000</v>
      </c>
      <c r="F1231" s="1383">
        <v>65000</v>
      </c>
      <c r="G1231" s="1223"/>
      <c r="H1231" s="1196">
        <v>2</v>
      </c>
      <c r="I1231" s="1197" t="s">
        <v>3405</v>
      </c>
    </row>
    <row r="1232" spans="1:9" x14ac:dyDescent="0.3">
      <c r="A1232" s="1235">
        <v>401</v>
      </c>
      <c r="B1232" s="1233" t="s">
        <v>3796</v>
      </c>
      <c r="C1232" s="1192">
        <v>2</v>
      </c>
      <c r="D1232" s="1202" t="s">
        <v>3407</v>
      </c>
      <c r="E1232" s="1234">
        <v>23000</v>
      </c>
      <c r="F1232" s="1383">
        <v>46000</v>
      </c>
      <c r="G1232" s="1223"/>
      <c r="H1232" s="1196">
        <v>2</v>
      </c>
      <c r="I1232" s="1197" t="s">
        <v>3405</v>
      </c>
    </row>
    <row r="1233" spans="1:9" x14ac:dyDescent="0.3">
      <c r="A1233" s="1235">
        <v>402</v>
      </c>
      <c r="B1233" s="1233" t="s">
        <v>4298</v>
      </c>
      <c r="C1233" s="1192">
        <v>2</v>
      </c>
      <c r="D1233" s="1202" t="s">
        <v>3257</v>
      </c>
      <c r="E1233" s="1234">
        <v>17500</v>
      </c>
      <c r="F1233" s="1383">
        <v>35000</v>
      </c>
      <c r="G1233" s="1223"/>
      <c r="H1233" s="1196">
        <v>2</v>
      </c>
      <c r="I1233" s="1197" t="s">
        <v>3405</v>
      </c>
    </row>
    <row r="1234" spans="1:9" x14ac:dyDescent="0.3">
      <c r="A1234" s="1235">
        <v>403</v>
      </c>
      <c r="B1234" s="1233" t="s">
        <v>4299</v>
      </c>
      <c r="C1234" s="1192">
        <v>3</v>
      </c>
      <c r="D1234" s="1202" t="s">
        <v>3257</v>
      </c>
      <c r="E1234" s="1234">
        <v>25000</v>
      </c>
      <c r="F1234" s="1383">
        <v>75000</v>
      </c>
      <c r="G1234" s="1223"/>
      <c r="H1234" s="1196">
        <v>2</v>
      </c>
      <c r="I1234" s="1197" t="s">
        <v>3405</v>
      </c>
    </row>
    <row r="1235" spans="1:9" x14ac:dyDescent="0.3">
      <c r="A1235" s="1235">
        <v>404</v>
      </c>
      <c r="B1235" s="1233" t="s">
        <v>4300</v>
      </c>
      <c r="C1235" s="1192">
        <v>1</v>
      </c>
      <c r="D1235" s="1202" t="s">
        <v>3257</v>
      </c>
      <c r="E1235" s="1234">
        <v>36000</v>
      </c>
      <c r="F1235" s="1383">
        <v>36000</v>
      </c>
      <c r="G1235" s="1223"/>
      <c r="H1235" s="1196">
        <v>2</v>
      </c>
      <c r="I1235" s="1197" t="s">
        <v>3405</v>
      </c>
    </row>
    <row r="1236" spans="1:9" x14ac:dyDescent="0.3">
      <c r="A1236" s="1235">
        <v>405</v>
      </c>
      <c r="B1236" s="1233" t="s">
        <v>3791</v>
      </c>
      <c r="C1236" s="1192">
        <v>1</v>
      </c>
      <c r="D1236" s="1202" t="s">
        <v>3257</v>
      </c>
      <c r="E1236" s="1234">
        <v>18000</v>
      </c>
      <c r="F1236" s="1383">
        <v>18000</v>
      </c>
      <c r="G1236" s="1223"/>
      <c r="H1236" s="1196">
        <v>2</v>
      </c>
      <c r="I1236" s="1197" t="s">
        <v>3405</v>
      </c>
    </row>
    <row r="1237" spans="1:9" x14ac:dyDescent="0.3">
      <c r="A1237" s="990">
        <v>406</v>
      </c>
      <c r="B1237" s="1233" t="s">
        <v>4301</v>
      </c>
      <c r="C1237" s="1192">
        <v>1</v>
      </c>
      <c r="D1237" s="1202" t="s">
        <v>3257</v>
      </c>
      <c r="E1237" s="1234">
        <v>125000</v>
      </c>
      <c r="F1237" s="1383">
        <v>125000</v>
      </c>
      <c r="G1237" s="1223"/>
      <c r="H1237" s="1196">
        <v>2</v>
      </c>
      <c r="I1237" s="1197" t="s">
        <v>3405</v>
      </c>
    </row>
    <row r="1238" spans="1:9" s="1156" customFormat="1" x14ac:dyDescent="0.3">
      <c r="A1238" s="1148">
        <v>407</v>
      </c>
      <c r="B1238" s="1170" t="s">
        <v>3375</v>
      </c>
      <c r="C1238" s="1291">
        <v>5</v>
      </c>
      <c r="D1238" s="1289" t="s">
        <v>3254</v>
      </c>
      <c r="E1238" s="1292">
        <v>17000</v>
      </c>
      <c r="F1238" s="1358">
        <f t="shared" ref="F1238:F1246" si="20">C1238*E1238</f>
        <v>85000</v>
      </c>
      <c r="G1238" s="1314"/>
      <c r="H1238" s="1304">
        <v>2</v>
      </c>
      <c r="I1238" s="1154" t="s">
        <v>3350</v>
      </c>
    </row>
    <row r="1239" spans="1:9" x14ac:dyDescent="0.3">
      <c r="A1239" s="987">
        <v>408</v>
      </c>
      <c r="B1239" s="948" t="s">
        <v>3376</v>
      </c>
      <c r="C1239" s="955">
        <v>0</v>
      </c>
      <c r="D1239" s="957" t="s">
        <v>3254</v>
      </c>
      <c r="E1239" s="958">
        <v>20000</v>
      </c>
      <c r="F1239" s="1359">
        <f t="shared" si="20"/>
        <v>0</v>
      </c>
      <c r="G1239" s="1316"/>
      <c r="H1239" s="1304">
        <v>2</v>
      </c>
      <c r="I1239" s="796" t="s">
        <v>3350</v>
      </c>
    </row>
    <row r="1240" spans="1:9" x14ac:dyDescent="0.3">
      <c r="A1240" s="1148">
        <v>409</v>
      </c>
      <c r="B1240" s="1300" t="s">
        <v>3377</v>
      </c>
      <c r="C1240" s="1301">
        <v>7</v>
      </c>
      <c r="D1240" s="1289" t="s">
        <v>3254</v>
      </c>
      <c r="E1240" s="1292">
        <v>10000</v>
      </c>
      <c r="F1240" s="1358">
        <f t="shared" si="20"/>
        <v>70000</v>
      </c>
      <c r="G1240" s="1314"/>
      <c r="H1240" s="1304">
        <v>2</v>
      </c>
      <c r="I1240" s="1245" t="s">
        <v>3350</v>
      </c>
    </row>
    <row r="1241" spans="1:9" x14ac:dyDescent="0.3">
      <c r="A1241" s="1159">
        <v>410</v>
      </c>
      <c r="B1241" s="1170" t="s">
        <v>3378</v>
      </c>
      <c r="C1241" s="1291">
        <v>20</v>
      </c>
      <c r="D1241" s="1289" t="s">
        <v>3254</v>
      </c>
      <c r="E1241" s="1292">
        <v>15000</v>
      </c>
      <c r="F1241" s="1358">
        <f t="shared" si="20"/>
        <v>300000</v>
      </c>
      <c r="G1241" s="1314"/>
      <c r="H1241" s="1304">
        <v>2</v>
      </c>
      <c r="I1241" s="1245" t="s">
        <v>3350</v>
      </c>
    </row>
    <row r="1242" spans="1:9" x14ac:dyDescent="0.3">
      <c r="A1242" s="1148">
        <v>411</v>
      </c>
      <c r="B1242" s="1170" t="s">
        <v>3379</v>
      </c>
      <c r="C1242" s="1291">
        <v>5</v>
      </c>
      <c r="D1242" s="1289" t="s">
        <v>3254</v>
      </c>
      <c r="E1242" s="1292">
        <v>300000</v>
      </c>
      <c r="F1242" s="1358">
        <f t="shared" si="20"/>
        <v>1500000</v>
      </c>
      <c r="G1242" s="1314"/>
      <c r="H1242" s="1304">
        <v>2</v>
      </c>
      <c r="I1242" s="1245" t="s">
        <v>3350</v>
      </c>
    </row>
    <row r="1243" spans="1:9" x14ac:dyDescent="0.3">
      <c r="A1243" s="1148">
        <v>412</v>
      </c>
      <c r="B1243" s="1170" t="s">
        <v>3380</v>
      </c>
      <c r="C1243" s="1291">
        <v>5</v>
      </c>
      <c r="D1243" s="1289" t="s">
        <v>3254</v>
      </c>
      <c r="E1243" s="1292">
        <v>50000</v>
      </c>
      <c r="F1243" s="1358">
        <f t="shared" si="20"/>
        <v>250000</v>
      </c>
      <c r="G1243" s="1314"/>
      <c r="H1243" s="1304">
        <v>2</v>
      </c>
      <c r="I1243" s="1245" t="s">
        <v>3350</v>
      </c>
    </row>
    <row r="1244" spans="1:9" x14ac:dyDescent="0.3">
      <c r="A1244" s="1148">
        <v>413</v>
      </c>
      <c r="B1244" s="1170" t="s">
        <v>3381</v>
      </c>
      <c r="C1244" s="1291">
        <v>5</v>
      </c>
      <c r="D1244" s="1289" t="s">
        <v>3387</v>
      </c>
      <c r="E1244" s="1292">
        <v>25000</v>
      </c>
      <c r="F1244" s="1358">
        <f t="shared" si="20"/>
        <v>125000</v>
      </c>
      <c r="G1244" s="1314"/>
      <c r="H1244" s="1304">
        <v>2</v>
      </c>
      <c r="I1244" s="1245" t="s">
        <v>3350</v>
      </c>
    </row>
    <row r="1245" spans="1:9" x14ac:dyDescent="0.3">
      <c r="A1245" s="1159">
        <v>414</v>
      </c>
      <c r="B1245" s="1170" t="s">
        <v>3382</v>
      </c>
      <c r="C1245" s="1291">
        <v>6</v>
      </c>
      <c r="D1245" s="1289" t="s">
        <v>3387</v>
      </c>
      <c r="E1245" s="1292">
        <v>30000</v>
      </c>
      <c r="F1245" s="1358">
        <f t="shared" si="20"/>
        <v>180000</v>
      </c>
      <c r="G1245" s="1314"/>
      <c r="H1245" s="1304">
        <v>2</v>
      </c>
      <c r="I1245" s="1245" t="s">
        <v>3350</v>
      </c>
    </row>
    <row r="1246" spans="1:9" x14ac:dyDescent="0.3">
      <c r="A1246" s="1148">
        <v>415</v>
      </c>
      <c r="B1246" s="1170" t="s">
        <v>4383</v>
      </c>
      <c r="C1246" s="1291">
        <v>1</v>
      </c>
      <c r="D1246" s="1289" t="s">
        <v>3366</v>
      </c>
      <c r="E1246" s="1292">
        <v>20000</v>
      </c>
      <c r="F1246" s="1363">
        <f t="shared" si="20"/>
        <v>20000</v>
      </c>
      <c r="G1246" s="1314"/>
      <c r="H1246" s="1304">
        <v>2</v>
      </c>
      <c r="I1246" s="1245" t="s">
        <v>3350</v>
      </c>
    </row>
    <row r="1247" spans="1:9" x14ac:dyDescent="0.3">
      <c r="A1247" s="1305">
        <v>416</v>
      </c>
      <c r="B1247" s="1306" t="s">
        <v>4385</v>
      </c>
      <c r="C1247" s="1311">
        <v>2</v>
      </c>
      <c r="D1247" s="1151" t="s">
        <v>3254</v>
      </c>
      <c r="E1247" s="1178">
        <v>90000</v>
      </c>
      <c r="F1247" s="1360">
        <v>180000</v>
      </c>
      <c r="G1247" s="1299"/>
      <c r="H1247" s="1196">
        <v>2</v>
      </c>
      <c r="I1247" s="1245" t="s">
        <v>3350</v>
      </c>
    </row>
    <row r="1248" spans="1:9" x14ac:dyDescent="0.3">
      <c r="A1248" s="1305">
        <v>417</v>
      </c>
      <c r="B1248" s="1306" t="s">
        <v>4384</v>
      </c>
      <c r="C1248" s="1227">
        <v>5</v>
      </c>
      <c r="D1248" s="1151" t="s">
        <v>3254</v>
      </c>
      <c r="E1248" s="1178">
        <v>11000</v>
      </c>
      <c r="F1248" s="1360">
        <v>55000</v>
      </c>
      <c r="G1248" s="1299"/>
      <c r="H1248" s="1196">
        <v>2</v>
      </c>
      <c r="I1248" s="1245" t="s">
        <v>3350</v>
      </c>
    </row>
    <row r="1249" spans="1:11" x14ac:dyDescent="0.3">
      <c r="A1249" s="1172">
        <v>418</v>
      </c>
      <c r="B1249" s="1170" t="s">
        <v>3665</v>
      </c>
      <c r="C1249" s="1291">
        <v>10</v>
      </c>
      <c r="D1249" s="1289" t="s">
        <v>3387</v>
      </c>
      <c r="E1249" s="1292">
        <v>20000</v>
      </c>
      <c r="F1249" s="1358">
        <f>C1249*E1249</f>
        <v>200000</v>
      </c>
      <c r="G1249" s="1314"/>
      <c r="H1249" s="1267">
        <v>2</v>
      </c>
      <c r="I1249" s="1245" t="s">
        <v>3350</v>
      </c>
    </row>
    <row r="1250" spans="1:11" x14ac:dyDescent="0.3">
      <c r="A1250" s="1187">
        <v>419</v>
      </c>
      <c r="B1250" s="1170" t="s">
        <v>3569</v>
      </c>
      <c r="C1250" s="1291">
        <v>5</v>
      </c>
      <c r="D1250" s="1289" t="s">
        <v>3387</v>
      </c>
      <c r="E1250" s="1292">
        <v>20000</v>
      </c>
      <c r="F1250" s="1358">
        <f>C1250*E1250</f>
        <v>100000</v>
      </c>
      <c r="G1250" s="1314"/>
      <c r="H1250" s="1267">
        <v>2</v>
      </c>
      <c r="I1250" s="1245" t="s">
        <v>3350</v>
      </c>
    </row>
    <row r="1251" spans="1:11" x14ac:dyDescent="0.3">
      <c r="A1251" s="1172">
        <v>420</v>
      </c>
      <c r="B1251" s="1170" t="s">
        <v>3666</v>
      </c>
      <c r="C1251" s="1291">
        <v>5</v>
      </c>
      <c r="D1251" s="1289" t="s">
        <v>3254</v>
      </c>
      <c r="E1251" s="1292">
        <v>30000</v>
      </c>
      <c r="F1251" s="1358">
        <f>C1251*E1251</f>
        <v>150000</v>
      </c>
      <c r="G1251" s="1314"/>
      <c r="H1251" s="1267">
        <v>2</v>
      </c>
      <c r="I1251" s="1245" t="s">
        <v>3350</v>
      </c>
    </row>
    <row r="1252" spans="1:11" x14ac:dyDescent="0.3">
      <c r="A1252" s="989">
        <v>421</v>
      </c>
      <c r="B1252" s="948" t="s">
        <v>3667</v>
      </c>
      <c r="C1252" s="955">
        <v>0</v>
      </c>
      <c r="D1252" s="957" t="s">
        <v>3668</v>
      </c>
      <c r="E1252" s="958">
        <v>12000</v>
      </c>
      <c r="F1252" s="1359">
        <f t="shared" ref="F1252:F1257" si="21">C1252*E1252</f>
        <v>0</v>
      </c>
      <c r="G1252" s="1316"/>
      <c r="H1252" s="1274">
        <v>2</v>
      </c>
      <c r="I1252" s="796" t="s">
        <v>3350</v>
      </c>
    </row>
    <row r="1253" spans="1:11" x14ac:dyDescent="0.3">
      <c r="A1253" s="1187">
        <v>422</v>
      </c>
      <c r="B1253" s="1170" t="s">
        <v>3669</v>
      </c>
      <c r="C1253" s="1291">
        <v>5</v>
      </c>
      <c r="D1253" s="1289" t="s">
        <v>3254</v>
      </c>
      <c r="E1253" s="1292">
        <v>20000</v>
      </c>
      <c r="F1253" s="1358">
        <f t="shared" si="21"/>
        <v>100000</v>
      </c>
      <c r="G1253" s="1314"/>
      <c r="H1253" s="1267">
        <v>2</v>
      </c>
      <c r="I1253" s="1245" t="s">
        <v>3350</v>
      </c>
    </row>
    <row r="1254" spans="1:11" x14ac:dyDescent="0.3">
      <c r="A1254" s="1172">
        <v>423</v>
      </c>
      <c r="B1254" s="1170" t="s">
        <v>3670</v>
      </c>
      <c r="C1254" s="1291">
        <v>4</v>
      </c>
      <c r="D1254" s="1289" t="s">
        <v>3254</v>
      </c>
      <c r="E1254" s="1292">
        <v>25000</v>
      </c>
      <c r="F1254" s="1358">
        <f t="shared" si="21"/>
        <v>100000</v>
      </c>
      <c r="G1254" s="1314"/>
      <c r="H1254" s="1267">
        <v>2</v>
      </c>
      <c r="I1254" s="1245" t="s">
        <v>3350</v>
      </c>
    </row>
    <row r="1255" spans="1:11" x14ac:dyDescent="0.3">
      <c r="A1255" s="1172">
        <v>424</v>
      </c>
      <c r="B1255" s="1300" t="s">
        <v>3671</v>
      </c>
      <c r="C1255" s="1301">
        <v>5</v>
      </c>
      <c r="D1255" s="1289" t="s">
        <v>3254</v>
      </c>
      <c r="E1255" s="1292">
        <v>20000</v>
      </c>
      <c r="F1255" s="1358">
        <f t="shared" si="21"/>
        <v>100000</v>
      </c>
      <c r="G1255" s="1314"/>
      <c r="H1255" s="1267">
        <v>2</v>
      </c>
      <c r="I1255" s="1245" t="s">
        <v>3350</v>
      </c>
    </row>
    <row r="1256" spans="1:11" x14ac:dyDescent="0.3">
      <c r="A1256" s="1187">
        <v>425</v>
      </c>
      <c r="B1256" s="1307" t="s">
        <v>3672</v>
      </c>
      <c r="C1256" s="1308">
        <v>1</v>
      </c>
      <c r="D1256" s="1309" t="s">
        <v>3254</v>
      </c>
      <c r="E1256" s="1310">
        <v>100000</v>
      </c>
      <c r="F1256" s="1384">
        <f t="shared" si="21"/>
        <v>100000</v>
      </c>
      <c r="G1256" s="1317"/>
      <c r="H1256" s="1281">
        <v>2</v>
      </c>
      <c r="I1256" s="1245" t="s">
        <v>3350</v>
      </c>
    </row>
    <row r="1257" spans="1:11" x14ac:dyDescent="0.3">
      <c r="A1257" s="1172">
        <v>426</v>
      </c>
      <c r="B1257" s="1307" t="s">
        <v>3673</v>
      </c>
      <c r="C1257" s="1308">
        <v>1</v>
      </c>
      <c r="D1257" s="1309" t="s">
        <v>3254</v>
      </c>
      <c r="E1257" s="1310">
        <v>200000</v>
      </c>
      <c r="F1257" s="1384">
        <f t="shared" si="21"/>
        <v>200000</v>
      </c>
      <c r="G1257" s="1317"/>
      <c r="H1257" s="1281">
        <v>2</v>
      </c>
      <c r="I1257" s="1245" t="s">
        <v>3350</v>
      </c>
    </row>
    <row r="1258" spans="1:11" x14ac:dyDescent="0.3">
      <c r="A1258" s="1172">
        <v>427</v>
      </c>
      <c r="B1258" s="1300" t="s">
        <v>3674</v>
      </c>
      <c r="C1258" s="1291">
        <v>10</v>
      </c>
      <c r="D1258" s="1289" t="s">
        <v>3361</v>
      </c>
      <c r="E1258" s="1292">
        <v>15000</v>
      </c>
      <c r="F1258" s="1363">
        <f>C1258*E1258</f>
        <v>150000</v>
      </c>
      <c r="G1258" s="1314"/>
      <c r="H1258" s="1282">
        <v>2</v>
      </c>
      <c r="I1258" s="1245" t="s">
        <v>3350</v>
      </c>
    </row>
    <row r="1259" spans="1:11" x14ac:dyDescent="0.3">
      <c r="A1259" s="1187">
        <v>428</v>
      </c>
      <c r="B1259" s="1170" t="s">
        <v>3675</v>
      </c>
      <c r="C1259" s="1291">
        <v>2</v>
      </c>
      <c r="D1259" s="1289" t="s">
        <v>3254</v>
      </c>
      <c r="E1259" s="1292">
        <v>20000</v>
      </c>
      <c r="F1259" s="1363">
        <f>C1259*E1259</f>
        <v>40000</v>
      </c>
      <c r="G1259" s="1314"/>
      <c r="H1259" s="1282">
        <v>2</v>
      </c>
      <c r="I1259" s="1245" t="s">
        <v>3350</v>
      </c>
    </row>
    <row r="1260" spans="1:11" x14ac:dyDescent="0.3">
      <c r="A1260" s="988"/>
      <c r="B1260" s="1542" t="s">
        <v>3988</v>
      </c>
      <c r="C1260" s="1543"/>
      <c r="D1260" s="1543"/>
      <c r="E1260" s="1544"/>
      <c r="F1260" s="1380">
        <f>SUM(F832:F1259)</f>
        <v>9474625</v>
      </c>
      <c r="G1260" s="930"/>
      <c r="H1260" s="796"/>
      <c r="I1260" s="788"/>
    </row>
    <row r="1261" spans="1:11" x14ac:dyDescent="0.3">
      <c r="A1261" s="1312">
        <v>1</v>
      </c>
      <c r="B1261" s="1151" t="s">
        <v>4386</v>
      </c>
      <c r="C1261" s="1294">
        <v>5</v>
      </c>
      <c r="D1261" s="1224" t="s">
        <v>3254</v>
      </c>
      <c r="E1261" s="1178">
        <v>7500</v>
      </c>
      <c r="F1261" s="1360">
        <f t="shared" ref="F1261:F1324" si="22">C1261*E1261</f>
        <v>37500</v>
      </c>
      <c r="G1261" s="1313"/>
      <c r="H1261" s="1320">
        <v>3</v>
      </c>
      <c r="I1261" s="1245" t="s">
        <v>3350</v>
      </c>
    </row>
    <row r="1262" spans="1:11" x14ac:dyDescent="0.3">
      <c r="A1262" s="1312">
        <v>2</v>
      </c>
      <c r="B1262" s="1151" t="s">
        <v>4387</v>
      </c>
      <c r="C1262" s="1294">
        <v>5</v>
      </c>
      <c r="D1262" s="1224" t="s">
        <v>3254</v>
      </c>
      <c r="E1262" s="1178">
        <v>7500</v>
      </c>
      <c r="F1262" s="1360">
        <f t="shared" si="22"/>
        <v>37500</v>
      </c>
      <c r="G1262" s="1313"/>
      <c r="H1262" s="1320">
        <v>3</v>
      </c>
      <c r="I1262" s="1245" t="s">
        <v>3350</v>
      </c>
    </row>
    <row r="1263" spans="1:11" s="1156" customFormat="1" ht="16.5" customHeight="1" x14ac:dyDescent="0.3">
      <c r="A1263" s="989">
        <v>3</v>
      </c>
      <c r="B1263" s="976" t="s">
        <v>3426</v>
      </c>
      <c r="C1263" s="1003">
        <v>0</v>
      </c>
      <c r="D1263" s="1020" t="s">
        <v>3645</v>
      </c>
      <c r="E1263" s="977">
        <v>49000</v>
      </c>
      <c r="F1263" s="1379">
        <f t="shared" si="22"/>
        <v>0</v>
      </c>
      <c r="G1263" s="930"/>
      <c r="H1263" s="796">
        <v>3</v>
      </c>
      <c r="I1263" s="788" t="s">
        <v>3646</v>
      </c>
      <c r="J1263"/>
      <c r="K1263"/>
    </row>
    <row r="1264" spans="1:11" x14ac:dyDescent="0.3">
      <c r="A1264" s="989">
        <v>4</v>
      </c>
      <c r="B1264" s="976" t="s">
        <v>3892</v>
      </c>
      <c r="C1264" s="1003">
        <v>0</v>
      </c>
      <c r="D1264" s="1020" t="s">
        <v>3645</v>
      </c>
      <c r="E1264" s="977">
        <v>65000</v>
      </c>
      <c r="F1264" s="1379">
        <f t="shared" si="22"/>
        <v>0</v>
      </c>
      <c r="G1264" s="930"/>
      <c r="H1264" s="796">
        <v>3</v>
      </c>
      <c r="I1264" s="788" t="s">
        <v>3646</v>
      </c>
    </row>
    <row r="1265" spans="1:11" x14ac:dyDescent="0.3">
      <c r="A1265" s="989">
        <v>5</v>
      </c>
      <c r="B1265" s="976" t="s">
        <v>3893</v>
      </c>
      <c r="C1265" s="1003">
        <v>0</v>
      </c>
      <c r="D1265" s="1020" t="s">
        <v>3645</v>
      </c>
      <c r="E1265" s="977">
        <v>56000</v>
      </c>
      <c r="F1265" s="1379">
        <f t="shared" si="22"/>
        <v>0</v>
      </c>
      <c r="G1265" s="930"/>
      <c r="H1265" s="796">
        <v>3</v>
      </c>
      <c r="I1265" s="788" t="s">
        <v>3646</v>
      </c>
    </row>
    <row r="1266" spans="1:11" ht="16.5" customHeight="1" x14ac:dyDescent="0.3">
      <c r="A1266" s="989">
        <v>6</v>
      </c>
      <c r="B1266" s="976" t="s">
        <v>3894</v>
      </c>
      <c r="C1266" s="1003">
        <v>0</v>
      </c>
      <c r="D1266" s="1020" t="s">
        <v>3645</v>
      </c>
      <c r="E1266" s="977">
        <v>49000</v>
      </c>
      <c r="F1266" s="1379">
        <f t="shared" si="22"/>
        <v>0</v>
      </c>
      <c r="G1266" s="930"/>
      <c r="H1266" s="796">
        <v>3</v>
      </c>
      <c r="I1266" s="788" t="s">
        <v>3646</v>
      </c>
    </row>
    <row r="1267" spans="1:11" s="1156" customFormat="1" ht="16.5" customHeight="1" x14ac:dyDescent="0.3">
      <c r="A1267" s="1249">
        <v>7</v>
      </c>
      <c r="B1267" s="1253" t="s">
        <v>4363</v>
      </c>
      <c r="C1267" s="1250">
        <v>0</v>
      </c>
      <c r="D1267" s="1254" t="s">
        <v>3254</v>
      </c>
      <c r="E1267" s="1250">
        <v>55000</v>
      </c>
      <c r="F1267" s="1367">
        <f t="shared" si="22"/>
        <v>0</v>
      </c>
      <c r="G1267" s="1253"/>
      <c r="H1267" s="1242">
        <v>3</v>
      </c>
      <c r="I1267" s="1242" t="s">
        <v>3388</v>
      </c>
      <c r="J1267"/>
      <c r="K1267"/>
    </row>
    <row r="1268" spans="1:11" ht="16.5" customHeight="1" x14ac:dyDescent="0.3">
      <c r="A1268" s="1187">
        <v>8</v>
      </c>
      <c r="B1268" s="1263" t="s">
        <v>3807</v>
      </c>
      <c r="C1268" s="1247">
        <v>0</v>
      </c>
      <c r="D1268" s="1248" t="s">
        <v>3254</v>
      </c>
      <c r="E1268" s="1247">
        <v>48000</v>
      </c>
      <c r="F1268" s="1365">
        <f t="shared" si="22"/>
        <v>0</v>
      </c>
      <c r="G1268" s="1153"/>
      <c r="H1268" s="1154">
        <v>3</v>
      </c>
      <c r="I1268" s="1155" t="s">
        <v>3388</v>
      </c>
      <c r="J1268" s="1156"/>
      <c r="K1268" s="1156"/>
    </row>
    <row r="1269" spans="1:11" ht="16.5" customHeight="1" x14ac:dyDescent="0.3">
      <c r="A1269" s="1187">
        <v>9</v>
      </c>
      <c r="B1269" s="1263" t="s">
        <v>4364</v>
      </c>
      <c r="C1269" s="1247">
        <v>0</v>
      </c>
      <c r="D1269" s="1248" t="s">
        <v>3400</v>
      </c>
      <c r="E1269" s="1247">
        <v>38000</v>
      </c>
      <c r="F1269" s="1365">
        <f t="shared" si="22"/>
        <v>0</v>
      </c>
      <c r="G1269" s="1153"/>
      <c r="H1269" s="1154">
        <v>3</v>
      </c>
      <c r="I1269" s="1155" t="s">
        <v>3388</v>
      </c>
      <c r="J1269" s="1156"/>
      <c r="K1269" s="1156"/>
    </row>
    <row r="1270" spans="1:11" ht="16.5" customHeight="1" x14ac:dyDescent="0.3">
      <c r="A1270" s="1249">
        <v>10</v>
      </c>
      <c r="B1270" s="1253" t="s">
        <v>4365</v>
      </c>
      <c r="C1270" s="1250">
        <v>0</v>
      </c>
      <c r="D1270" s="1254" t="s">
        <v>3254</v>
      </c>
      <c r="E1270" s="1250">
        <v>5500</v>
      </c>
      <c r="F1270" s="1367">
        <f t="shared" si="22"/>
        <v>0</v>
      </c>
      <c r="G1270" s="1262"/>
      <c r="H1270" s="1241">
        <v>3</v>
      </c>
      <c r="I1270" s="1242" t="s">
        <v>3388</v>
      </c>
    </row>
    <row r="1271" spans="1:11" ht="16.5" customHeight="1" x14ac:dyDescent="0.3">
      <c r="A1271" s="1249">
        <v>11</v>
      </c>
      <c r="B1271" s="1253" t="s">
        <v>4366</v>
      </c>
      <c r="C1271" s="1250">
        <v>0</v>
      </c>
      <c r="D1271" s="1254" t="s">
        <v>3473</v>
      </c>
      <c r="E1271" s="1250">
        <v>375000</v>
      </c>
      <c r="F1271" s="1367">
        <f t="shared" si="22"/>
        <v>0</v>
      </c>
      <c r="G1271" s="1262"/>
      <c r="H1271" s="1241">
        <v>3</v>
      </c>
      <c r="I1271" s="1242" t="s">
        <v>3388</v>
      </c>
    </row>
    <row r="1272" spans="1:11" ht="16.5" customHeight="1" x14ac:dyDescent="0.3">
      <c r="A1272" s="1249">
        <v>12</v>
      </c>
      <c r="B1272" s="1253" t="s">
        <v>4367</v>
      </c>
      <c r="C1272" s="1250">
        <v>0</v>
      </c>
      <c r="D1272" s="1254" t="s">
        <v>3473</v>
      </c>
      <c r="E1272" s="1250">
        <v>390000</v>
      </c>
      <c r="F1272" s="1367">
        <f t="shared" si="22"/>
        <v>0</v>
      </c>
      <c r="G1272" s="1262"/>
      <c r="H1272" s="1241">
        <v>3</v>
      </c>
      <c r="I1272" s="1242" t="s">
        <v>3388</v>
      </c>
    </row>
    <row r="1273" spans="1:11" ht="16.5" customHeight="1" x14ac:dyDescent="0.3">
      <c r="A1273" s="1249">
        <v>13</v>
      </c>
      <c r="B1273" s="1253" t="s">
        <v>4368</v>
      </c>
      <c r="C1273" s="1250">
        <v>2</v>
      </c>
      <c r="D1273" s="1254" t="s">
        <v>3254</v>
      </c>
      <c r="E1273" s="1250">
        <v>26000</v>
      </c>
      <c r="F1273" s="1367">
        <f t="shared" si="22"/>
        <v>52000</v>
      </c>
      <c r="G1273" s="1262"/>
      <c r="H1273" s="1241">
        <v>3</v>
      </c>
      <c r="I1273" s="1242" t="s">
        <v>3388</v>
      </c>
    </row>
    <row r="1274" spans="1:11" ht="16.5" customHeight="1" x14ac:dyDescent="0.3">
      <c r="A1274" s="1249">
        <v>14</v>
      </c>
      <c r="B1274" s="1253" t="s">
        <v>4369</v>
      </c>
      <c r="C1274" s="1250">
        <v>0</v>
      </c>
      <c r="D1274" s="1254" t="s">
        <v>3254</v>
      </c>
      <c r="E1274" s="1250">
        <v>30000</v>
      </c>
      <c r="F1274" s="1367">
        <f t="shared" si="22"/>
        <v>0</v>
      </c>
      <c r="G1274" s="1262"/>
      <c r="H1274" s="1241">
        <v>3</v>
      </c>
      <c r="I1274" s="1242" t="s">
        <v>3388</v>
      </c>
    </row>
    <row r="1275" spans="1:11" ht="16.5" customHeight="1" x14ac:dyDescent="0.3">
      <c r="A1275" s="1249">
        <v>15</v>
      </c>
      <c r="B1275" s="1253" t="s">
        <v>4370</v>
      </c>
      <c r="C1275" s="1250">
        <v>0</v>
      </c>
      <c r="D1275" s="1254" t="s">
        <v>3254</v>
      </c>
      <c r="E1275" s="1250">
        <v>19000</v>
      </c>
      <c r="F1275" s="1367">
        <f t="shared" si="22"/>
        <v>0</v>
      </c>
      <c r="G1275" s="1262"/>
      <c r="H1275" s="1241">
        <v>3</v>
      </c>
      <c r="I1275" s="1242" t="s">
        <v>3388</v>
      </c>
    </row>
    <row r="1276" spans="1:11" ht="16.5" customHeight="1" x14ac:dyDescent="0.3">
      <c r="A1276" s="1249">
        <v>16</v>
      </c>
      <c r="B1276" s="1253" t="s">
        <v>4371</v>
      </c>
      <c r="C1276" s="1250">
        <v>0</v>
      </c>
      <c r="D1276" s="1254" t="s">
        <v>3254</v>
      </c>
      <c r="E1276" s="1250">
        <v>248000</v>
      </c>
      <c r="F1276" s="1367">
        <f t="shared" si="22"/>
        <v>0</v>
      </c>
      <c r="G1276" s="1262"/>
      <c r="H1276" s="1241">
        <v>3</v>
      </c>
      <c r="I1276" s="1242" t="s">
        <v>3388</v>
      </c>
    </row>
    <row r="1277" spans="1:11" x14ac:dyDescent="0.3">
      <c r="A1277" s="1249">
        <v>17</v>
      </c>
      <c r="B1277" s="1253" t="s">
        <v>4372</v>
      </c>
      <c r="C1277" s="1250">
        <v>0</v>
      </c>
      <c r="D1277" s="1254" t="s">
        <v>3254</v>
      </c>
      <c r="E1277" s="1250">
        <v>250000</v>
      </c>
      <c r="F1277" s="1367">
        <f t="shared" si="22"/>
        <v>0</v>
      </c>
      <c r="G1277" s="1262"/>
      <c r="H1277" s="1241">
        <v>3</v>
      </c>
      <c r="I1277" s="1242" t="s">
        <v>3388</v>
      </c>
    </row>
    <row r="1278" spans="1:11" x14ac:dyDescent="0.3">
      <c r="A1278" s="1249">
        <v>18</v>
      </c>
      <c r="B1278" s="1253" t="s">
        <v>4373</v>
      </c>
      <c r="C1278" s="1250">
        <v>0</v>
      </c>
      <c r="D1278" s="1254" t="s">
        <v>4374</v>
      </c>
      <c r="E1278" s="1250">
        <v>11800</v>
      </c>
      <c r="F1278" s="1367">
        <f t="shared" si="22"/>
        <v>0</v>
      </c>
      <c r="G1278" s="1262"/>
      <c r="H1278" s="1241">
        <v>3</v>
      </c>
      <c r="I1278" s="1242" t="s">
        <v>3388</v>
      </c>
    </row>
    <row r="1279" spans="1:11" x14ac:dyDescent="0.3">
      <c r="A1279" s="988">
        <v>19</v>
      </c>
      <c r="B1279" s="937" t="s">
        <v>3805</v>
      </c>
      <c r="C1279" s="997">
        <v>0</v>
      </c>
      <c r="D1279" s="800" t="s">
        <v>3257</v>
      </c>
      <c r="E1279" s="960">
        <v>45000</v>
      </c>
      <c r="F1279" s="1376">
        <f t="shared" si="22"/>
        <v>0</v>
      </c>
      <c r="G1279" s="930"/>
      <c r="H1279" s="796">
        <v>3</v>
      </c>
      <c r="I1279" s="788" t="s">
        <v>3385</v>
      </c>
    </row>
    <row r="1280" spans="1:11" x14ac:dyDescent="0.3">
      <c r="A1280" s="988">
        <v>20</v>
      </c>
      <c r="B1280" s="945" t="s">
        <v>3809</v>
      </c>
      <c r="C1280" s="997">
        <v>0</v>
      </c>
      <c r="D1280" s="800" t="s">
        <v>3408</v>
      </c>
      <c r="E1280" s="960">
        <v>22500</v>
      </c>
      <c r="F1280" s="1364">
        <f t="shared" si="22"/>
        <v>0</v>
      </c>
      <c r="G1280" s="930"/>
      <c r="H1280" s="796">
        <v>3</v>
      </c>
      <c r="I1280" s="788" t="s">
        <v>3405</v>
      </c>
    </row>
    <row r="1281" spans="1:9" x14ac:dyDescent="0.3">
      <c r="A1281" s="988">
        <v>21</v>
      </c>
      <c r="B1281" s="945" t="s">
        <v>3810</v>
      </c>
      <c r="C1281" s="997">
        <v>0</v>
      </c>
      <c r="D1281" s="800" t="s">
        <v>3408</v>
      </c>
      <c r="E1281" s="944">
        <v>34500</v>
      </c>
      <c r="F1281" s="1364">
        <f t="shared" si="22"/>
        <v>0</v>
      </c>
      <c r="G1281" s="930"/>
      <c r="H1281" s="796">
        <v>3</v>
      </c>
      <c r="I1281" s="788" t="s">
        <v>3405</v>
      </c>
    </row>
    <row r="1282" spans="1:9" x14ac:dyDescent="0.3">
      <c r="A1282" s="988">
        <v>22</v>
      </c>
      <c r="B1282" s="945" t="s">
        <v>3811</v>
      </c>
      <c r="C1282" s="997">
        <v>0</v>
      </c>
      <c r="D1282" s="800" t="s">
        <v>3408</v>
      </c>
      <c r="E1282" s="960">
        <v>58500</v>
      </c>
      <c r="F1282" s="1364">
        <f t="shared" si="22"/>
        <v>0</v>
      </c>
      <c r="G1282" s="930"/>
      <c r="H1282" s="796">
        <v>3</v>
      </c>
      <c r="I1282" s="788" t="s">
        <v>3405</v>
      </c>
    </row>
    <row r="1283" spans="1:9" x14ac:dyDescent="0.3">
      <c r="A1283" s="988">
        <v>23</v>
      </c>
      <c r="B1283" s="942" t="s">
        <v>3812</v>
      </c>
      <c r="C1283" s="993">
        <v>0</v>
      </c>
      <c r="D1283" s="963" t="s">
        <v>3254</v>
      </c>
      <c r="E1283" s="980">
        <v>34000</v>
      </c>
      <c r="F1283" s="1369">
        <f t="shared" si="22"/>
        <v>0</v>
      </c>
      <c r="G1283" s="930"/>
      <c r="H1283" s="796">
        <v>3</v>
      </c>
      <c r="I1283" s="788" t="s">
        <v>3255</v>
      </c>
    </row>
    <row r="1284" spans="1:9" x14ac:dyDescent="0.3">
      <c r="A1284" s="988">
        <v>24</v>
      </c>
      <c r="B1284" s="942" t="s">
        <v>3813</v>
      </c>
      <c r="C1284" s="993">
        <v>0</v>
      </c>
      <c r="D1284" s="963" t="s">
        <v>3254</v>
      </c>
      <c r="E1284" s="980">
        <v>13000</v>
      </c>
      <c r="F1284" s="1369">
        <f t="shared" si="22"/>
        <v>0</v>
      </c>
      <c r="G1284" s="930"/>
      <c r="H1284" s="796">
        <v>3</v>
      </c>
      <c r="I1284" s="788" t="s">
        <v>3255</v>
      </c>
    </row>
    <row r="1285" spans="1:9" x14ac:dyDescent="0.3">
      <c r="A1285" s="988">
        <v>25</v>
      </c>
      <c r="B1285" s="942" t="s">
        <v>3814</v>
      </c>
      <c r="C1285" s="993">
        <v>0</v>
      </c>
      <c r="D1285" s="963" t="s">
        <v>3254</v>
      </c>
      <c r="E1285" s="980">
        <v>96000</v>
      </c>
      <c r="F1285" s="1369">
        <f t="shared" si="22"/>
        <v>0</v>
      </c>
      <c r="G1285" s="930"/>
      <c r="H1285" s="796">
        <v>3</v>
      </c>
      <c r="I1285" s="788" t="s">
        <v>3255</v>
      </c>
    </row>
    <row r="1286" spans="1:9" x14ac:dyDescent="0.3">
      <c r="A1286" s="988">
        <v>26</v>
      </c>
      <c r="B1286" s="942" t="s">
        <v>3815</v>
      </c>
      <c r="C1286" s="993">
        <v>0</v>
      </c>
      <c r="D1286" s="963" t="s">
        <v>3254</v>
      </c>
      <c r="E1286" s="980">
        <v>25000</v>
      </c>
      <c r="F1286" s="1369">
        <f t="shared" si="22"/>
        <v>0</v>
      </c>
      <c r="G1286" s="930"/>
      <c r="H1286" s="796">
        <v>3</v>
      </c>
      <c r="I1286" s="788" t="s">
        <v>3255</v>
      </c>
    </row>
    <row r="1287" spans="1:9" x14ac:dyDescent="0.3">
      <c r="A1287" s="988">
        <v>27</v>
      </c>
      <c r="B1287" s="942" t="s">
        <v>3816</v>
      </c>
      <c r="C1287" s="993">
        <v>0</v>
      </c>
      <c r="D1287" s="963" t="s">
        <v>3473</v>
      </c>
      <c r="E1287" s="980">
        <v>385000</v>
      </c>
      <c r="F1287" s="1369">
        <f t="shared" si="22"/>
        <v>0</v>
      </c>
      <c r="G1287" s="930"/>
      <c r="H1287" s="796">
        <v>3</v>
      </c>
      <c r="I1287" s="788" t="s">
        <v>3255</v>
      </c>
    </row>
    <row r="1288" spans="1:9" x14ac:dyDescent="0.3">
      <c r="A1288" s="988">
        <v>28</v>
      </c>
      <c r="B1288" s="942" t="s">
        <v>3817</v>
      </c>
      <c r="C1288" s="993">
        <v>0</v>
      </c>
      <c r="D1288" s="963" t="s">
        <v>3473</v>
      </c>
      <c r="E1288" s="980">
        <v>385000</v>
      </c>
      <c r="F1288" s="1369">
        <f t="shared" si="22"/>
        <v>0</v>
      </c>
      <c r="G1288" s="930"/>
      <c r="H1288" s="796">
        <v>3</v>
      </c>
      <c r="I1288" s="788" t="s">
        <v>3255</v>
      </c>
    </row>
    <row r="1289" spans="1:9" x14ac:dyDescent="0.3">
      <c r="A1289" s="988">
        <v>29</v>
      </c>
      <c r="B1289" s="942" t="s">
        <v>3806</v>
      </c>
      <c r="C1289" s="993">
        <v>0</v>
      </c>
      <c r="D1289" s="963" t="s">
        <v>3254</v>
      </c>
      <c r="E1289" s="980">
        <v>65000</v>
      </c>
      <c r="F1289" s="1369">
        <f t="shared" si="22"/>
        <v>0</v>
      </c>
      <c r="G1289" s="930"/>
      <c r="H1289" s="796">
        <v>3</v>
      </c>
      <c r="I1289" s="788" t="s">
        <v>3255</v>
      </c>
    </row>
    <row r="1290" spans="1:9" x14ac:dyDescent="0.3">
      <c r="A1290" s="988">
        <v>30</v>
      </c>
      <c r="B1290" s="942" t="s">
        <v>3818</v>
      </c>
      <c r="C1290" s="993">
        <v>0</v>
      </c>
      <c r="D1290" s="963" t="s">
        <v>3254</v>
      </c>
      <c r="E1290" s="980">
        <v>56000</v>
      </c>
      <c r="F1290" s="1369">
        <f t="shared" si="22"/>
        <v>0</v>
      </c>
      <c r="G1290" s="930"/>
      <c r="H1290" s="796">
        <v>3</v>
      </c>
      <c r="I1290" s="788" t="s">
        <v>3255</v>
      </c>
    </row>
    <row r="1291" spans="1:9" x14ac:dyDescent="0.3">
      <c r="A1291" s="988">
        <v>31</v>
      </c>
      <c r="B1291" s="942" t="s">
        <v>3807</v>
      </c>
      <c r="C1291" s="993">
        <v>0</v>
      </c>
      <c r="D1291" s="963" t="s">
        <v>3254</v>
      </c>
      <c r="E1291" s="980">
        <v>49000</v>
      </c>
      <c r="F1291" s="1369">
        <f t="shared" si="22"/>
        <v>0</v>
      </c>
      <c r="G1291" s="930"/>
      <c r="H1291" s="796">
        <v>3</v>
      </c>
      <c r="I1291" s="788" t="s">
        <v>3255</v>
      </c>
    </row>
    <row r="1292" spans="1:9" x14ac:dyDescent="0.3">
      <c r="A1292" s="988">
        <v>32</v>
      </c>
      <c r="B1292" s="942" t="s">
        <v>3819</v>
      </c>
      <c r="C1292" s="993">
        <v>0</v>
      </c>
      <c r="D1292" s="963" t="s">
        <v>3400</v>
      </c>
      <c r="E1292" s="980">
        <v>16000</v>
      </c>
      <c r="F1292" s="1369">
        <f t="shared" si="22"/>
        <v>0</v>
      </c>
      <c r="G1292" s="930"/>
      <c r="H1292" s="796">
        <v>3</v>
      </c>
      <c r="I1292" s="788" t="s">
        <v>3255</v>
      </c>
    </row>
    <row r="1293" spans="1:9" x14ac:dyDescent="0.3">
      <c r="A1293" s="988">
        <v>33</v>
      </c>
      <c r="B1293" s="942" t="s">
        <v>3808</v>
      </c>
      <c r="C1293" s="993">
        <v>0</v>
      </c>
      <c r="D1293" s="963" t="s">
        <v>3400</v>
      </c>
      <c r="E1293" s="980">
        <v>23000</v>
      </c>
      <c r="F1293" s="1369">
        <f t="shared" si="22"/>
        <v>0</v>
      </c>
      <c r="G1293" s="930"/>
      <c r="H1293" s="796">
        <v>3</v>
      </c>
      <c r="I1293" s="788" t="s">
        <v>3255</v>
      </c>
    </row>
    <row r="1294" spans="1:9" x14ac:dyDescent="0.3">
      <c r="A1294" s="988">
        <v>34</v>
      </c>
      <c r="B1294" s="942" t="s">
        <v>3820</v>
      </c>
      <c r="C1294" s="993">
        <v>0</v>
      </c>
      <c r="D1294" s="963" t="s">
        <v>3254</v>
      </c>
      <c r="E1294" s="980">
        <v>181500</v>
      </c>
      <c r="F1294" s="1369">
        <f t="shared" si="22"/>
        <v>0</v>
      </c>
      <c r="G1294" s="930"/>
      <c r="H1294" s="796">
        <v>3</v>
      </c>
      <c r="I1294" s="788" t="s">
        <v>3255</v>
      </c>
    </row>
    <row r="1295" spans="1:9" x14ac:dyDescent="0.3">
      <c r="A1295" s="988">
        <v>35</v>
      </c>
      <c r="B1295" s="948" t="s">
        <v>3821</v>
      </c>
      <c r="C1295" s="955">
        <v>0</v>
      </c>
      <c r="D1295" s="957" t="s">
        <v>3254</v>
      </c>
      <c r="E1295" s="965">
        <v>34000</v>
      </c>
      <c r="F1295" s="1364">
        <f t="shared" si="22"/>
        <v>0</v>
      </c>
      <c r="G1295" s="930"/>
      <c r="H1295" s="796">
        <v>3</v>
      </c>
      <c r="I1295" s="788" t="s">
        <v>3239</v>
      </c>
    </row>
    <row r="1296" spans="1:9" x14ac:dyDescent="0.3">
      <c r="A1296" s="988">
        <v>36</v>
      </c>
      <c r="B1296" s="948" t="s">
        <v>3822</v>
      </c>
      <c r="C1296" s="955">
        <v>0</v>
      </c>
      <c r="D1296" s="957" t="s">
        <v>3254</v>
      </c>
      <c r="E1296" s="965">
        <v>13000</v>
      </c>
      <c r="F1296" s="1364">
        <f t="shared" si="22"/>
        <v>0</v>
      </c>
      <c r="G1296" s="930"/>
      <c r="H1296" s="796">
        <v>3</v>
      </c>
      <c r="I1296" s="788" t="s">
        <v>3239</v>
      </c>
    </row>
    <row r="1297" spans="1:11" x14ac:dyDescent="0.3">
      <c r="A1297" s="988">
        <v>37</v>
      </c>
      <c r="B1297" s="948" t="s">
        <v>3823</v>
      </c>
      <c r="C1297" s="955">
        <v>0</v>
      </c>
      <c r="D1297" s="957" t="s">
        <v>3254</v>
      </c>
      <c r="E1297" s="965">
        <v>96000</v>
      </c>
      <c r="F1297" s="1364">
        <f t="shared" si="22"/>
        <v>0</v>
      </c>
      <c r="G1297" s="930"/>
      <c r="H1297" s="796">
        <v>3</v>
      </c>
      <c r="I1297" s="788" t="s">
        <v>3239</v>
      </c>
    </row>
    <row r="1298" spans="1:11" x14ac:dyDescent="0.3">
      <c r="A1298" s="988">
        <v>38</v>
      </c>
      <c r="B1298" s="948" t="s">
        <v>3824</v>
      </c>
      <c r="C1298" s="955">
        <v>0</v>
      </c>
      <c r="D1298" s="957" t="s">
        <v>3254</v>
      </c>
      <c r="E1298" s="965">
        <v>25000</v>
      </c>
      <c r="F1298" s="1364">
        <f t="shared" si="22"/>
        <v>0</v>
      </c>
      <c r="G1298" s="930"/>
      <c r="H1298" s="796">
        <v>3</v>
      </c>
      <c r="I1298" s="788" t="s">
        <v>3239</v>
      </c>
    </row>
    <row r="1299" spans="1:11" x14ac:dyDescent="0.3">
      <c r="A1299" s="988">
        <v>39</v>
      </c>
      <c r="B1299" s="948" t="s">
        <v>3825</v>
      </c>
      <c r="C1299" s="955">
        <v>0</v>
      </c>
      <c r="D1299" s="957" t="s">
        <v>3473</v>
      </c>
      <c r="E1299" s="965">
        <v>385000</v>
      </c>
      <c r="F1299" s="1364">
        <f t="shared" si="22"/>
        <v>0</v>
      </c>
      <c r="G1299" s="930"/>
      <c r="H1299" s="796">
        <v>3</v>
      </c>
      <c r="I1299" s="788" t="s">
        <v>3239</v>
      </c>
    </row>
    <row r="1300" spans="1:11" x14ac:dyDescent="0.3">
      <c r="A1300" s="988">
        <v>40</v>
      </c>
      <c r="B1300" s="948" t="s">
        <v>3826</v>
      </c>
      <c r="C1300" s="955">
        <v>0</v>
      </c>
      <c r="D1300" s="957" t="s">
        <v>3473</v>
      </c>
      <c r="E1300" s="965">
        <v>385000</v>
      </c>
      <c r="F1300" s="1364">
        <f t="shared" si="22"/>
        <v>0</v>
      </c>
      <c r="G1300" s="930"/>
      <c r="H1300" s="796">
        <v>3</v>
      </c>
      <c r="I1300" s="788" t="s">
        <v>3239</v>
      </c>
    </row>
    <row r="1301" spans="1:11" x14ac:dyDescent="0.3">
      <c r="A1301" s="988">
        <v>41</v>
      </c>
      <c r="B1301" s="948" t="s">
        <v>3827</v>
      </c>
      <c r="C1301" s="955">
        <v>0</v>
      </c>
      <c r="D1301" s="957" t="s">
        <v>3254</v>
      </c>
      <c r="E1301" s="965">
        <v>65000</v>
      </c>
      <c r="F1301" s="1364">
        <f t="shared" si="22"/>
        <v>0</v>
      </c>
      <c r="G1301" s="930"/>
      <c r="H1301" s="796">
        <v>3</v>
      </c>
      <c r="I1301" s="788" t="s">
        <v>3239</v>
      </c>
    </row>
    <row r="1302" spans="1:11" x14ac:dyDescent="0.3">
      <c r="A1302" s="988">
        <v>42</v>
      </c>
      <c r="B1302" s="948" t="s">
        <v>3828</v>
      </c>
      <c r="C1302" s="955">
        <v>0</v>
      </c>
      <c r="D1302" s="957" t="s">
        <v>3254</v>
      </c>
      <c r="E1302" s="965">
        <v>56000</v>
      </c>
      <c r="F1302" s="1364">
        <f t="shared" si="22"/>
        <v>0</v>
      </c>
      <c r="G1302" s="930"/>
      <c r="H1302" s="796">
        <v>3</v>
      </c>
      <c r="I1302" s="788" t="s">
        <v>3239</v>
      </c>
    </row>
    <row r="1303" spans="1:11" x14ac:dyDescent="0.3">
      <c r="A1303" s="988">
        <v>43</v>
      </c>
      <c r="B1303" s="948" t="s">
        <v>3829</v>
      </c>
      <c r="C1303" s="955">
        <v>0</v>
      </c>
      <c r="D1303" s="957" t="s">
        <v>3254</v>
      </c>
      <c r="E1303" s="965">
        <v>49000</v>
      </c>
      <c r="F1303" s="1364">
        <f t="shared" si="22"/>
        <v>0</v>
      </c>
      <c r="G1303" s="930"/>
      <c r="H1303" s="796">
        <v>3</v>
      </c>
      <c r="I1303" s="788" t="s">
        <v>3239</v>
      </c>
    </row>
    <row r="1304" spans="1:11" x14ac:dyDescent="0.3">
      <c r="A1304" s="988">
        <v>44</v>
      </c>
      <c r="B1304" s="948" t="s">
        <v>3830</v>
      </c>
      <c r="C1304" s="955">
        <v>0</v>
      </c>
      <c r="D1304" s="957" t="s">
        <v>3254</v>
      </c>
      <c r="E1304" s="965">
        <v>16000</v>
      </c>
      <c r="F1304" s="1364">
        <f t="shared" si="22"/>
        <v>0</v>
      </c>
      <c r="G1304" s="930"/>
      <c r="H1304" s="796">
        <v>3</v>
      </c>
      <c r="I1304" s="788" t="s">
        <v>3239</v>
      </c>
    </row>
    <row r="1305" spans="1:11" x14ac:dyDescent="0.3">
      <c r="A1305" s="988">
        <v>45</v>
      </c>
      <c r="B1305" s="948" t="s">
        <v>3831</v>
      </c>
      <c r="C1305" s="955">
        <v>0</v>
      </c>
      <c r="D1305" s="957" t="s">
        <v>3254</v>
      </c>
      <c r="E1305" s="965">
        <v>23000</v>
      </c>
      <c r="F1305" s="1364">
        <f t="shared" si="22"/>
        <v>0</v>
      </c>
      <c r="G1305" s="930"/>
      <c r="H1305" s="796">
        <v>3</v>
      </c>
      <c r="I1305" s="788" t="s">
        <v>3239</v>
      </c>
    </row>
    <row r="1306" spans="1:11" x14ac:dyDescent="0.3">
      <c r="A1306" s="988">
        <v>46</v>
      </c>
      <c r="B1306" s="948" t="s">
        <v>3832</v>
      </c>
      <c r="C1306" s="955">
        <v>0</v>
      </c>
      <c r="D1306" s="957" t="s">
        <v>3254</v>
      </c>
      <c r="E1306" s="965">
        <v>181500</v>
      </c>
      <c r="F1306" s="1364">
        <f t="shared" si="22"/>
        <v>0</v>
      </c>
      <c r="G1306" s="930"/>
      <c r="H1306" s="796">
        <v>3</v>
      </c>
      <c r="I1306" s="788" t="s">
        <v>3239</v>
      </c>
    </row>
    <row r="1307" spans="1:11" x14ac:dyDescent="0.3">
      <c r="A1307" s="988">
        <v>47</v>
      </c>
      <c r="B1307" s="948" t="s">
        <v>3833</v>
      </c>
      <c r="C1307" s="999">
        <v>0</v>
      </c>
      <c r="D1307" s="957" t="s">
        <v>3415</v>
      </c>
      <c r="E1307" s="965">
        <v>49000</v>
      </c>
      <c r="F1307" s="1364">
        <f t="shared" si="22"/>
        <v>0</v>
      </c>
      <c r="G1307" s="930"/>
      <c r="H1307" s="796">
        <v>3</v>
      </c>
      <c r="I1307" s="788" t="s">
        <v>3239</v>
      </c>
    </row>
    <row r="1308" spans="1:11" x14ac:dyDescent="0.3">
      <c r="A1308" s="988">
        <v>48</v>
      </c>
      <c r="B1308" s="948" t="s">
        <v>3461</v>
      </c>
      <c r="C1308" s="999">
        <v>0</v>
      </c>
      <c r="D1308" s="957" t="s">
        <v>3247</v>
      </c>
      <c r="E1308" s="965">
        <v>40200</v>
      </c>
      <c r="F1308" s="1364">
        <f t="shared" si="22"/>
        <v>0</v>
      </c>
      <c r="G1308" s="930"/>
      <c r="H1308" s="796">
        <v>3</v>
      </c>
      <c r="I1308" s="788" t="s">
        <v>3239</v>
      </c>
    </row>
    <row r="1309" spans="1:11" x14ac:dyDescent="0.3">
      <c r="A1309" s="988">
        <v>49</v>
      </c>
      <c r="B1309" s="931" t="s">
        <v>3822</v>
      </c>
      <c r="C1309" s="994">
        <v>0</v>
      </c>
      <c r="D1309" s="1008" t="s">
        <v>3257</v>
      </c>
      <c r="E1309" s="804">
        <v>13000</v>
      </c>
      <c r="F1309" s="1373">
        <f t="shared" si="22"/>
        <v>0</v>
      </c>
      <c r="G1309" s="953"/>
      <c r="H1309" s="797">
        <v>3</v>
      </c>
      <c r="I1309" s="788" t="s">
        <v>3260</v>
      </c>
    </row>
    <row r="1310" spans="1:11" x14ac:dyDescent="0.3">
      <c r="A1310" s="988">
        <v>50</v>
      </c>
      <c r="B1310" s="931" t="s">
        <v>3823</v>
      </c>
      <c r="C1310" s="994">
        <v>0</v>
      </c>
      <c r="D1310" s="1008" t="s">
        <v>3257</v>
      </c>
      <c r="E1310" s="804">
        <v>96000</v>
      </c>
      <c r="F1310" s="1373">
        <f t="shared" si="22"/>
        <v>0</v>
      </c>
      <c r="G1310" s="953"/>
      <c r="H1310" s="797">
        <v>3</v>
      </c>
      <c r="I1310" s="788" t="s">
        <v>3260</v>
      </c>
    </row>
    <row r="1311" spans="1:11" x14ac:dyDescent="0.3">
      <c r="A1311" s="988">
        <v>51</v>
      </c>
      <c r="B1311" s="948" t="s">
        <v>3834</v>
      </c>
      <c r="C1311" s="955">
        <v>0</v>
      </c>
      <c r="D1311" s="800" t="s">
        <v>3835</v>
      </c>
      <c r="E1311" s="954">
        <v>385000</v>
      </c>
      <c r="F1311" s="1374">
        <f t="shared" si="22"/>
        <v>0</v>
      </c>
      <c r="G1311" s="930"/>
      <c r="H1311" s="796">
        <v>3</v>
      </c>
      <c r="I1311" s="788" t="s">
        <v>3261</v>
      </c>
    </row>
    <row r="1312" spans="1:11" s="1212" customFormat="1" x14ac:dyDescent="0.3">
      <c r="A1312" s="988">
        <v>52</v>
      </c>
      <c r="B1312" s="948" t="s">
        <v>3836</v>
      </c>
      <c r="C1312" s="955">
        <v>0</v>
      </c>
      <c r="D1312" s="1015" t="s">
        <v>3479</v>
      </c>
      <c r="E1312" s="954">
        <v>17300</v>
      </c>
      <c r="F1312" s="1374">
        <f t="shared" si="22"/>
        <v>0</v>
      </c>
      <c r="G1312" s="930"/>
      <c r="H1312" s="796">
        <v>3</v>
      </c>
      <c r="I1312" s="788" t="s">
        <v>3261</v>
      </c>
      <c r="J1312"/>
      <c r="K1312"/>
    </row>
    <row r="1313" spans="1:11" s="1212" customFormat="1" x14ac:dyDescent="0.3">
      <c r="A1313" s="1204">
        <v>53</v>
      </c>
      <c r="B1313" s="1205" t="s">
        <v>4278</v>
      </c>
      <c r="C1313" s="1206">
        <v>9</v>
      </c>
      <c r="D1313" s="1207" t="s">
        <v>3254</v>
      </c>
      <c r="E1313" s="1208">
        <v>65000</v>
      </c>
      <c r="F1313" s="1385">
        <f t="shared" si="22"/>
        <v>585000</v>
      </c>
      <c r="G1313" s="1209"/>
      <c r="H1313" s="1210">
        <v>3</v>
      </c>
      <c r="I1313" s="1211" t="s">
        <v>4273</v>
      </c>
    </row>
    <row r="1314" spans="1:11" s="1198" customFormat="1" x14ac:dyDescent="0.3">
      <c r="A1314" s="1204">
        <v>54</v>
      </c>
      <c r="B1314" s="1205" t="s">
        <v>4279</v>
      </c>
      <c r="C1314" s="1206">
        <v>10</v>
      </c>
      <c r="D1314" s="1207" t="s">
        <v>3254</v>
      </c>
      <c r="E1314" s="1208">
        <v>20000</v>
      </c>
      <c r="F1314" s="1385">
        <f t="shared" si="22"/>
        <v>200000</v>
      </c>
      <c r="G1314" s="1209"/>
      <c r="H1314" s="1210">
        <v>3</v>
      </c>
      <c r="I1314" s="1211" t="s">
        <v>4273</v>
      </c>
      <c r="J1314" s="1212"/>
      <c r="K1314" s="1212"/>
    </row>
    <row r="1315" spans="1:11" x14ac:dyDescent="0.3">
      <c r="A1315" s="1190">
        <v>55</v>
      </c>
      <c r="B1315" s="1199" t="s">
        <v>4276</v>
      </c>
      <c r="C1315" s="1192" t="s">
        <v>4277</v>
      </c>
      <c r="D1315" s="1193" t="s">
        <v>3366</v>
      </c>
      <c r="E1315" s="1194">
        <v>187000</v>
      </c>
      <c r="F1315" s="1378">
        <f>E1315/2</f>
        <v>93500</v>
      </c>
      <c r="G1315" s="1195"/>
      <c r="H1315" s="1196">
        <v>3</v>
      </c>
      <c r="I1315" s="1197" t="s">
        <v>4273</v>
      </c>
      <c r="J1315" s="1198"/>
      <c r="K1315" s="1198"/>
    </row>
    <row r="1316" spans="1:11" x14ac:dyDescent="0.3">
      <c r="A1316" s="988">
        <v>56</v>
      </c>
      <c r="B1316" s="970" t="s">
        <v>3838</v>
      </c>
      <c r="C1316" s="1000">
        <v>0</v>
      </c>
      <c r="D1316" s="978" t="s">
        <v>3414</v>
      </c>
      <c r="E1316" s="971">
        <v>116000</v>
      </c>
      <c r="F1316" s="1377">
        <f t="shared" si="22"/>
        <v>0</v>
      </c>
      <c r="G1316" s="930"/>
      <c r="H1316" s="796">
        <v>3</v>
      </c>
      <c r="I1316" s="788" t="s">
        <v>3512</v>
      </c>
    </row>
    <row r="1317" spans="1:11" x14ac:dyDescent="0.3">
      <c r="A1317" s="988">
        <v>57</v>
      </c>
      <c r="B1317" s="972" t="s">
        <v>3839</v>
      </c>
      <c r="C1317" s="1001">
        <v>0</v>
      </c>
      <c r="D1317" s="1018" t="s">
        <v>3577</v>
      </c>
      <c r="E1317" s="973">
        <v>23000</v>
      </c>
      <c r="F1317" s="1377">
        <f t="shared" si="22"/>
        <v>0</v>
      </c>
      <c r="G1317" s="930"/>
      <c r="H1317" s="796">
        <v>3</v>
      </c>
      <c r="I1317" s="788" t="s">
        <v>3512</v>
      </c>
    </row>
    <row r="1318" spans="1:11" x14ac:dyDescent="0.3">
      <c r="A1318" s="988">
        <v>58</v>
      </c>
      <c r="B1318" s="972" t="s">
        <v>3840</v>
      </c>
      <c r="C1318" s="1001">
        <v>0</v>
      </c>
      <c r="D1318" s="1018" t="s">
        <v>3414</v>
      </c>
      <c r="E1318" s="973">
        <v>85000</v>
      </c>
      <c r="F1318" s="1377">
        <f t="shared" si="22"/>
        <v>0</v>
      </c>
      <c r="G1318" s="930"/>
      <c r="H1318" s="796">
        <v>3</v>
      </c>
      <c r="I1318" s="788" t="s">
        <v>3512</v>
      </c>
    </row>
    <row r="1319" spans="1:11" x14ac:dyDescent="0.3">
      <c r="A1319" s="988">
        <v>59</v>
      </c>
      <c r="B1319" s="972" t="s">
        <v>3841</v>
      </c>
      <c r="C1319" s="1001">
        <v>0</v>
      </c>
      <c r="D1319" s="1018" t="s">
        <v>3414</v>
      </c>
      <c r="E1319" s="973">
        <v>13500</v>
      </c>
      <c r="F1319" s="1377">
        <f t="shared" si="22"/>
        <v>0</v>
      </c>
      <c r="G1319" s="930"/>
      <c r="H1319" s="796">
        <v>3</v>
      </c>
      <c r="I1319" s="788" t="s">
        <v>3512</v>
      </c>
    </row>
    <row r="1320" spans="1:11" x14ac:dyDescent="0.3">
      <c r="A1320" s="988">
        <v>60</v>
      </c>
      <c r="B1320" s="972" t="s">
        <v>3794</v>
      </c>
      <c r="C1320" s="1001">
        <v>0</v>
      </c>
      <c r="D1320" s="1018" t="s">
        <v>3577</v>
      </c>
      <c r="E1320" s="973">
        <v>12000</v>
      </c>
      <c r="F1320" s="1377">
        <f t="shared" si="22"/>
        <v>0</v>
      </c>
      <c r="G1320" s="930"/>
      <c r="H1320" s="796">
        <v>3</v>
      </c>
      <c r="I1320" s="788" t="s">
        <v>3512</v>
      </c>
    </row>
    <row r="1321" spans="1:11" x14ac:dyDescent="0.3">
      <c r="A1321" s="988">
        <v>61</v>
      </c>
      <c r="B1321" s="972" t="s">
        <v>3842</v>
      </c>
      <c r="C1321" s="1001">
        <v>0</v>
      </c>
      <c r="D1321" s="1018" t="s">
        <v>3577</v>
      </c>
      <c r="E1321" s="973">
        <v>12000</v>
      </c>
      <c r="F1321" s="1377">
        <f t="shared" si="22"/>
        <v>0</v>
      </c>
      <c r="G1321" s="930"/>
      <c r="H1321" s="796">
        <v>3</v>
      </c>
      <c r="I1321" s="788" t="s">
        <v>3512</v>
      </c>
    </row>
    <row r="1322" spans="1:11" x14ac:dyDescent="0.3">
      <c r="A1322" s="988">
        <v>62</v>
      </c>
      <c r="B1322" s="972" t="s">
        <v>3843</v>
      </c>
      <c r="C1322" s="1001">
        <v>0</v>
      </c>
      <c r="D1322" s="1018" t="s">
        <v>3844</v>
      </c>
      <c r="E1322" s="973">
        <v>5000</v>
      </c>
      <c r="F1322" s="1377">
        <f t="shared" si="22"/>
        <v>0</v>
      </c>
      <c r="G1322" s="930"/>
      <c r="H1322" s="796">
        <v>3</v>
      </c>
      <c r="I1322" s="788" t="s">
        <v>3512</v>
      </c>
    </row>
    <row r="1323" spans="1:11" x14ac:dyDescent="0.3">
      <c r="A1323" s="988">
        <v>63</v>
      </c>
      <c r="B1323" s="972" t="s">
        <v>3845</v>
      </c>
      <c r="C1323" s="1001">
        <v>0</v>
      </c>
      <c r="D1323" s="1018" t="s">
        <v>3414</v>
      </c>
      <c r="E1323" s="973">
        <v>125000</v>
      </c>
      <c r="F1323" s="1377">
        <f t="shared" si="22"/>
        <v>0</v>
      </c>
      <c r="G1323" s="930"/>
      <c r="H1323" s="796">
        <v>3</v>
      </c>
      <c r="I1323" s="788" t="s">
        <v>3512</v>
      </c>
    </row>
    <row r="1324" spans="1:11" x14ac:dyDescent="0.3">
      <c r="A1324" s="988">
        <v>64</v>
      </c>
      <c r="B1324" s="972" t="s">
        <v>3846</v>
      </c>
      <c r="C1324" s="1001">
        <v>0</v>
      </c>
      <c r="D1324" s="1018" t="s">
        <v>3414</v>
      </c>
      <c r="E1324" s="973">
        <v>20000</v>
      </c>
      <c r="F1324" s="1377">
        <f t="shared" si="22"/>
        <v>0</v>
      </c>
      <c r="G1324" s="930"/>
      <c r="H1324" s="796">
        <v>3</v>
      </c>
      <c r="I1324" s="788" t="s">
        <v>3512</v>
      </c>
    </row>
    <row r="1325" spans="1:11" x14ac:dyDescent="0.3">
      <c r="A1325" s="988">
        <v>65</v>
      </c>
      <c r="B1325" s="972" t="s">
        <v>3847</v>
      </c>
      <c r="C1325" s="1001">
        <v>0</v>
      </c>
      <c r="D1325" s="1018" t="s">
        <v>3577</v>
      </c>
      <c r="E1325" s="973">
        <v>3500</v>
      </c>
      <c r="F1325" s="1377">
        <f t="shared" ref="F1325:F1388" si="23">C1325*E1325</f>
        <v>0</v>
      </c>
      <c r="G1325" s="930"/>
      <c r="H1325" s="796">
        <v>3</v>
      </c>
      <c r="I1325" s="788" t="s">
        <v>3512</v>
      </c>
    </row>
    <row r="1326" spans="1:11" x14ac:dyDescent="0.3">
      <c r="A1326" s="988">
        <v>66</v>
      </c>
      <c r="B1326" s="972" t="s">
        <v>3848</v>
      </c>
      <c r="C1326" s="1001">
        <v>0</v>
      </c>
      <c r="D1326" s="1018" t="s">
        <v>3414</v>
      </c>
      <c r="E1326" s="973">
        <v>19900</v>
      </c>
      <c r="F1326" s="1377">
        <f t="shared" si="23"/>
        <v>0</v>
      </c>
      <c r="G1326" s="930"/>
      <c r="H1326" s="796">
        <v>3</v>
      </c>
      <c r="I1326" s="788" t="s">
        <v>3512</v>
      </c>
    </row>
    <row r="1327" spans="1:11" x14ac:dyDescent="0.3">
      <c r="A1327" s="988">
        <v>67</v>
      </c>
      <c r="B1327" s="972" t="s">
        <v>3849</v>
      </c>
      <c r="C1327" s="1001">
        <v>0</v>
      </c>
      <c r="D1327" s="1018" t="s">
        <v>3414</v>
      </c>
      <c r="E1327" s="973">
        <v>34900</v>
      </c>
      <c r="F1327" s="1377">
        <f t="shared" si="23"/>
        <v>0</v>
      </c>
      <c r="G1327" s="930"/>
      <c r="H1327" s="796">
        <v>3</v>
      </c>
      <c r="I1327" s="788" t="s">
        <v>3512</v>
      </c>
    </row>
    <row r="1328" spans="1:11" x14ac:dyDescent="0.3">
      <c r="A1328" s="988">
        <v>68</v>
      </c>
      <c r="B1328" s="972" t="s">
        <v>3850</v>
      </c>
      <c r="C1328" s="1001">
        <v>0</v>
      </c>
      <c r="D1328" s="1018" t="s">
        <v>3414</v>
      </c>
      <c r="E1328" s="973">
        <v>130000</v>
      </c>
      <c r="F1328" s="1377">
        <f t="shared" si="23"/>
        <v>0</v>
      </c>
      <c r="G1328" s="930"/>
      <c r="H1328" s="796">
        <v>3</v>
      </c>
      <c r="I1328" s="788" t="s">
        <v>3512</v>
      </c>
    </row>
    <row r="1329" spans="1:9" x14ac:dyDescent="0.3">
      <c r="A1329" s="988">
        <v>69</v>
      </c>
      <c r="B1329" s="974" t="s">
        <v>3851</v>
      </c>
      <c r="C1329" s="1002">
        <v>0</v>
      </c>
      <c r="D1329" s="1019" t="s">
        <v>3603</v>
      </c>
      <c r="E1329" s="975">
        <v>6000</v>
      </c>
      <c r="F1329" s="1377">
        <f t="shared" si="23"/>
        <v>0</v>
      </c>
      <c r="G1329" s="930"/>
      <c r="H1329" s="796">
        <v>3</v>
      </c>
      <c r="I1329" s="788" t="s">
        <v>3512</v>
      </c>
    </row>
    <row r="1330" spans="1:9" x14ac:dyDescent="0.3">
      <c r="A1330" s="988">
        <v>70</v>
      </c>
      <c r="B1330" s="972" t="s">
        <v>3852</v>
      </c>
      <c r="C1330" s="1001">
        <v>0</v>
      </c>
      <c r="D1330" s="1018" t="s">
        <v>3414</v>
      </c>
      <c r="E1330" s="973">
        <v>50000</v>
      </c>
      <c r="F1330" s="1377">
        <f t="shared" si="23"/>
        <v>0</v>
      </c>
      <c r="G1330" s="930"/>
      <c r="H1330" s="796">
        <v>3</v>
      </c>
      <c r="I1330" s="788" t="s">
        <v>3512</v>
      </c>
    </row>
    <row r="1331" spans="1:9" x14ac:dyDescent="0.3">
      <c r="A1331" s="988">
        <v>71</v>
      </c>
      <c r="B1331" s="972" t="s">
        <v>3794</v>
      </c>
      <c r="C1331" s="1001">
        <v>0</v>
      </c>
      <c r="D1331" s="1018" t="s">
        <v>3577</v>
      </c>
      <c r="E1331" s="973">
        <v>23000</v>
      </c>
      <c r="F1331" s="1377">
        <f t="shared" si="23"/>
        <v>0</v>
      </c>
      <c r="G1331" s="930"/>
      <c r="H1331" s="796">
        <v>3</v>
      </c>
      <c r="I1331" s="788" t="s">
        <v>3512</v>
      </c>
    </row>
    <row r="1332" spans="1:9" x14ac:dyDescent="0.3">
      <c r="A1332" s="988">
        <v>72</v>
      </c>
      <c r="B1332" s="972" t="s">
        <v>3842</v>
      </c>
      <c r="C1332" s="1001">
        <v>0</v>
      </c>
      <c r="D1332" s="1018" t="s">
        <v>3577</v>
      </c>
      <c r="E1332" s="973">
        <v>23000</v>
      </c>
      <c r="F1332" s="1377">
        <f t="shared" si="23"/>
        <v>0</v>
      </c>
      <c r="G1332" s="930"/>
      <c r="H1332" s="796">
        <v>3</v>
      </c>
      <c r="I1332" s="788" t="s">
        <v>3512</v>
      </c>
    </row>
    <row r="1333" spans="1:9" x14ac:dyDescent="0.3">
      <c r="A1333" s="988">
        <v>73</v>
      </c>
      <c r="B1333" s="974" t="s">
        <v>3853</v>
      </c>
      <c r="C1333" s="1002">
        <v>0</v>
      </c>
      <c r="D1333" s="1019" t="s">
        <v>3603</v>
      </c>
      <c r="E1333" s="975">
        <v>3000</v>
      </c>
      <c r="F1333" s="1377">
        <f t="shared" si="23"/>
        <v>0</v>
      </c>
      <c r="G1333" s="930"/>
      <c r="H1333" s="796">
        <v>3</v>
      </c>
      <c r="I1333" s="788" t="s">
        <v>3512</v>
      </c>
    </row>
    <row r="1334" spans="1:9" x14ac:dyDescent="0.3">
      <c r="A1334" s="988">
        <v>74</v>
      </c>
      <c r="B1334" s="974" t="s">
        <v>3851</v>
      </c>
      <c r="C1334" s="1002">
        <v>0</v>
      </c>
      <c r="D1334" s="1019" t="s">
        <v>3603</v>
      </c>
      <c r="E1334" s="975">
        <v>6000</v>
      </c>
      <c r="F1334" s="1377">
        <f t="shared" si="23"/>
        <v>0</v>
      </c>
      <c r="G1334" s="930"/>
      <c r="H1334" s="796">
        <v>3</v>
      </c>
      <c r="I1334" s="788" t="s">
        <v>3512</v>
      </c>
    </row>
    <row r="1335" spans="1:9" x14ac:dyDescent="0.3">
      <c r="A1335" s="988">
        <v>75</v>
      </c>
      <c r="B1335" s="974" t="s">
        <v>3854</v>
      </c>
      <c r="C1335" s="1002">
        <v>0</v>
      </c>
      <c r="D1335" s="1019" t="s">
        <v>3414</v>
      </c>
      <c r="E1335" s="975">
        <v>40000</v>
      </c>
      <c r="F1335" s="1377">
        <f t="shared" si="23"/>
        <v>0</v>
      </c>
      <c r="G1335" s="930"/>
      <c r="H1335" s="796">
        <v>3</v>
      </c>
      <c r="I1335" s="788" t="s">
        <v>3512</v>
      </c>
    </row>
    <row r="1336" spans="1:9" x14ac:dyDescent="0.3">
      <c r="A1336" s="988">
        <v>76</v>
      </c>
      <c r="B1336" s="972" t="s">
        <v>3794</v>
      </c>
      <c r="C1336" s="1001">
        <v>0</v>
      </c>
      <c r="D1336" s="1018" t="s">
        <v>3577</v>
      </c>
      <c r="E1336" s="973">
        <v>23000</v>
      </c>
      <c r="F1336" s="1377">
        <f t="shared" si="23"/>
        <v>0</v>
      </c>
      <c r="G1336" s="930"/>
      <c r="H1336" s="796">
        <v>3</v>
      </c>
      <c r="I1336" s="788" t="s">
        <v>3512</v>
      </c>
    </row>
    <row r="1337" spans="1:9" x14ac:dyDescent="0.3">
      <c r="A1337" s="988">
        <v>77</v>
      </c>
      <c r="B1337" s="972" t="s">
        <v>3842</v>
      </c>
      <c r="C1337" s="1001">
        <v>0</v>
      </c>
      <c r="D1337" s="1018" t="s">
        <v>3577</v>
      </c>
      <c r="E1337" s="973">
        <v>23000</v>
      </c>
      <c r="F1337" s="1377">
        <f t="shared" si="23"/>
        <v>0</v>
      </c>
      <c r="G1337" s="930"/>
      <c r="H1337" s="796">
        <v>3</v>
      </c>
      <c r="I1337" s="788" t="s">
        <v>3512</v>
      </c>
    </row>
    <row r="1338" spans="1:9" x14ac:dyDescent="0.3">
      <c r="A1338" s="988">
        <v>78</v>
      </c>
      <c r="B1338" s="972" t="s">
        <v>3855</v>
      </c>
      <c r="C1338" s="1001">
        <v>0</v>
      </c>
      <c r="D1338" s="1018" t="s">
        <v>3414</v>
      </c>
      <c r="E1338" s="973">
        <v>35000</v>
      </c>
      <c r="F1338" s="1377">
        <f t="shared" si="23"/>
        <v>0</v>
      </c>
      <c r="G1338" s="930"/>
      <c r="H1338" s="796">
        <v>3</v>
      </c>
      <c r="I1338" s="788" t="s">
        <v>3512</v>
      </c>
    </row>
    <row r="1339" spans="1:9" x14ac:dyDescent="0.3">
      <c r="A1339" s="988">
        <v>79</v>
      </c>
      <c r="B1339" s="972" t="s">
        <v>3856</v>
      </c>
      <c r="C1339" s="1001">
        <v>0</v>
      </c>
      <c r="D1339" s="1018" t="s">
        <v>3577</v>
      </c>
      <c r="E1339" s="973">
        <v>23000</v>
      </c>
      <c r="F1339" s="1377">
        <f t="shared" si="23"/>
        <v>0</v>
      </c>
      <c r="G1339" s="930"/>
      <c r="H1339" s="796">
        <v>3</v>
      </c>
      <c r="I1339" s="788" t="s">
        <v>3512</v>
      </c>
    </row>
    <row r="1340" spans="1:9" x14ac:dyDescent="0.3">
      <c r="A1340" s="988">
        <v>80</v>
      </c>
      <c r="B1340" s="972" t="s">
        <v>3857</v>
      </c>
      <c r="C1340" s="1001">
        <v>0</v>
      </c>
      <c r="D1340" s="1018" t="s">
        <v>3577</v>
      </c>
      <c r="E1340" s="973">
        <v>23000</v>
      </c>
      <c r="F1340" s="1377">
        <f t="shared" si="23"/>
        <v>0</v>
      </c>
      <c r="G1340" s="930"/>
      <c r="H1340" s="796">
        <v>3</v>
      </c>
      <c r="I1340" s="788" t="s">
        <v>3512</v>
      </c>
    </row>
    <row r="1341" spans="1:9" x14ac:dyDescent="0.3">
      <c r="A1341" s="988">
        <v>81</v>
      </c>
      <c r="B1341" s="972" t="s">
        <v>3858</v>
      </c>
      <c r="C1341" s="1001">
        <v>0</v>
      </c>
      <c r="D1341" s="1018" t="s">
        <v>3844</v>
      </c>
      <c r="E1341" s="973">
        <v>10000</v>
      </c>
      <c r="F1341" s="1377">
        <f t="shared" si="23"/>
        <v>0</v>
      </c>
      <c r="G1341" s="930"/>
      <c r="H1341" s="796">
        <v>3</v>
      </c>
      <c r="I1341" s="788" t="s">
        <v>3512</v>
      </c>
    </row>
    <row r="1342" spans="1:9" x14ac:dyDescent="0.3">
      <c r="A1342" s="988">
        <v>82</v>
      </c>
      <c r="B1342" s="972" t="s">
        <v>3592</v>
      </c>
      <c r="C1342" s="1001">
        <v>0</v>
      </c>
      <c r="D1342" s="1018" t="s">
        <v>3414</v>
      </c>
      <c r="E1342" s="973">
        <v>3000</v>
      </c>
      <c r="F1342" s="1377">
        <f t="shared" si="23"/>
        <v>0</v>
      </c>
      <c r="G1342" s="930"/>
      <c r="H1342" s="796">
        <v>3</v>
      </c>
      <c r="I1342" s="788" t="s">
        <v>3512</v>
      </c>
    </row>
    <row r="1343" spans="1:9" x14ac:dyDescent="0.3">
      <c r="A1343" s="988">
        <v>83</v>
      </c>
      <c r="B1343" s="972" t="s">
        <v>3593</v>
      </c>
      <c r="C1343" s="1001">
        <v>0</v>
      </c>
      <c r="D1343" s="1018" t="s">
        <v>3414</v>
      </c>
      <c r="E1343" s="973">
        <v>15000</v>
      </c>
      <c r="F1343" s="1377">
        <f t="shared" si="23"/>
        <v>0</v>
      </c>
      <c r="G1343" s="930"/>
      <c r="H1343" s="796">
        <v>3</v>
      </c>
      <c r="I1343" s="788" t="s">
        <v>3512</v>
      </c>
    </row>
    <row r="1344" spans="1:9" x14ac:dyDescent="0.3">
      <c r="A1344" s="988">
        <v>84</v>
      </c>
      <c r="B1344" s="972" t="s">
        <v>3794</v>
      </c>
      <c r="C1344" s="1001">
        <v>0</v>
      </c>
      <c r="D1344" s="1018" t="s">
        <v>3577</v>
      </c>
      <c r="E1344" s="973">
        <v>23000</v>
      </c>
      <c r="F1344" s="1377">
        <f t="shared" si="23"/>
        <v>0</v>
      </c>
      <c r="G1344" s="930"/>
      <c r="H1344" s="796">
        <v>3</v>
      </c>
      <c r="I1344" s="788" t="s">
        <v>3512</v>
      </c>
    </row>
    <row r="1345" spans="1:9" x14ac:dyDescent="0.3">
      <c r="A1345" s="988">
        <v>85</v>
      </c>
      <c r="B1345" s="972" t="s">
        <v>3842</v>
      </c>
      <c r="C1345" s="1001">
        <v>0</v>
      </c>
      <c r="D1345" s="1018" t="s">
        <v>3577</v>
      </c>
      <c r="E1345" s="973">
        <v>12000</v>
      </c>
      <c r="F1345" s="1377">
        <f t="shared" si="23"/>
        <v>0</v>
      </c>
      <c r="G1345" s="930"/>
      <c r="H1345" s="796">
        <v>3</v>
      </c>
      <c r="I1345" s="788" t="s">
        <v>3512</v>
      </c>
    </row>
    <row r="1346" spans="1:9" x14ac:dyDescent="0.3">
      <c r="A1346" s="988">
        <v>86</v>
      </c>
      <c r="B1346" s="972" t="s">
        <v>3665</v>
      </c>
      <c r="C1346" s="1001">
        <v>0</v>
      </c>
      <c r="D1346" s="1018" t="s">
        <v>3414</v>
      </c>
      <c r="E1346" s="973">
        <v>5500</v>
      </c>
      <c r="F1346" s="1377">
        <f t="shared" si="23"/>
        <v>0</v>
      </c>
      <c r="G1346" s="930"/>
      <c r="H1346" s="796">
        <v>3</v>
      </c>
      <c r="I1346" s="788" t="s">
        <v>3512</v>
      </c>
    </row>
    <row r="1347" spans="1:9" x14ac:dyDescent="0.3">
      <c r="A1347" s="988">
        <v>87</v>
      </c>
      <c r="B1347" s="972" t="s">
        <v>3859</v>
      </c>
      <c r="C1347" s="1001">
        <v>0</v>
      </c>
      <c r="D1347" s="1018" t="s">
        <v>3414</v>
      </c>
      <c r="E1347" s="973">
        <v>35000</v>
      </c>
      <c r="F1347" s="1377">
        <f t="shared" si="23"/>
        <v>0</v>
      </c>
      <c r="G1347" s="930"/>
      <c r="H1347" s="796">
        <v>3</v>
      </c>
      <c r="I1347" s="788" t="s">
        <v>3512</v>
      </c>
    </row>
    <row r="1348" spans="1:9" x14ac:dyDescent="0.3">
      <c r="A1348" s="988">
        <v>88</v>
      </c>
      <c r="B1348" s="972" t="s">
        <v>3860</v>
      </c>
      <c r="C1348" s="1001">
        <v>0</v>
      </c>
      <c r="D1348" s="1018" t="s">
        <v>3414</v>
      </c>
      <c r="E1348" s="973">
        <v>30000</v>
      </c>
      <c r="F1348" s="1377">
        <f t="shared" si="23"/>
        <v>0</v>
      </c>
      <c r="G1348" s="930"/>
      <c r="H1348" s="796">
        <v>3</v>
      </c>
      <c r="I1348" s="788" t="s">
        <v>3512</v>
      </c>
    </row>
    <row r="1349" spans="1:9" x14ac:dyDescent="0.3">
      <c r="A1349" s="988">
        <v>89</v>
      </c>
      <c r="B1349" s="972" t="s">
        <v>3861</v>
      </c>
      <c r="C1349" s="1001">
        <v>0</v>
      </c>
      <c r="D1349" s="1018" t="s">
        <v>3414</v>
      </c>
      <c r="E1349" s="973">
        <v>7500</v>
      </c>
      <c r="F1349" s="1377">
        <f t="shared" si="23"/>
        <v>0</v>
      </c>
      <c r="G1349" s="930"/>
      <c r="H1349" s="796">
        <v>3</v>
      </c>
      <c r="I1349" s="788" t="s">
        <v>3512</v>
      </c>
    </row>
    <row r="1350" spans="1:9" x14ac:dyDescent="0.3">
      <c r="A1350" s="988">
        <v>90</v>
      </c>
      <c r="B1350" s="972" t="s">
        <v>3846</v>
      </c>
      <c r="C1350" s="1001">
        <v>0</v>
      </c>
      <c r="D1350" s="1018" t="s">
        <v>3414</v>
      </c>
      <c r="E1350" s="973">
        <v>10000</v>
      </c>
      <c r="F1350" s="1377">
        <f t="shared" si="23"/>
        <v>0</v>
      </c>
      <c r="G1350" s="930"/>
      <c r="H1350" s="796">
        <v>3</v>
      </c>
      <c r="I1350" s="788" t="s">
        <v>3512</v>
      </c>
    </row>
    <row r="1351" spans="1:9" x14ac:dyDescent="0.3">
      <c r="A1351" s="988">
        <v>91</v>
      </c>
      <c r="B1351" s="972" t="s">
        <v>3862</v>
      </c>
      <c r="C1351" s="1001">
        <v>0</v>
      </c>
      <c r="D1351" s="1018" t="s">
        <v>3414</v>
      </c>
      <c r="E1351" s="973">
        <v>6000</v>
      </c>
      <c r="F1351" s="1377">
        <f t="shared" si="23"/>
        <v>0</v>
      </c>
      <c r="G1351" s="930"/>
      <c r="H1351" s="796">
        <v>3</v>
      </c>
      <c r="I1351" s="788" t="s">
        <v>3512</v>
      </c>
    </row>
    <row r="1352" spans="1:9" x14ac:dyDescent="0.3">
      <c r="A1352" s="988">
        <v>92</v>
      </c>
      <c r="B1352" s="972" t="s">
        <v>3863</v>
      </c>
      <c r="C1352" s="1001">
        <v>0</v>
      </c>
      <c r="D1352" s="1018" t="s">
        <v>3414</v>
      </c>
      <c r="E1352" s="973">
        <v>6500</v>
      </c>
      <c r="F1352" s="1377">
        <f t="shared" si="23"/>
        <v>0</v>
      </c>
      <c r="G1352" s="930"/>
      <c r="H1352" s="796">
        <v>3</v>
      </c>
      <c r="I1352" s="788" t="s">
        <v>3512</v>
      </c>
    </row>
    <row r="1353" spans="1:9" x14ac:dyDescent="0.3">
      <c r="A1353" s="988">
        <v>93</v>
      </c>
      <c r="B1353" s="972" t="s">
        <v>3861</v>
      </c>
      <c r="C1353" s="1001">
        <v>0</v>
      </c>
      <c r="D1353" s="1018" t="s">
        <v>3414</v>
      </c>
      <c r="E1353" s="973">
        <v>5000</v>
      </c>
      <c r="F1353" s="1377">
        <f t="shared" si="23"/>
        <v>0</v>
      </c>
      <c r="G1353" s="930"/>
      <c r="H1353" s="796">
        <v>3</v>
      </c>
      <c r="I1353" s="788" t="s">
        <v>3512</v>
      </c>
    </row>
    <row r="1354" spans="1:9" x14ac:dyDescent="0.3">
      <c r="A1354" s="988">
        <v>94</v>
      </c>
      <c r="B1354" s="972" t="s">
        <v>3864</v>
      </c>
      <c r="C1354" s="1001">
        <v>0</v>
      </c>
      <c r="D1354" s="1018" t="s">
        <v>3577</v>
      </c>
      <c r="E1354" s="973">
        <v>2500</v>
      </c>
      <c r="F1354" s="1377">
        <f t="shared" si="23"/>
        <v>0</v>
      </c>
      <c r="G1354" s="930"/>
      <c r="H1354" s="796">
        <v>3</v>
      </c>
      <c r="I1354" s="788" t="s">
        <v>3512</v>
      </c>
    </row>
    <row r="1355" spans="1:9" x14ac:dyDescent="0.3">
      <c r="A1355" s="988">
        <v>95</v>
      </c>
      <c r="B1355" s="972" t="s">
        <v>3865</v>
      </c>
      <c r="C1355" s="1001">
        <v>0</v>
      </c>
      <c r="D1355" s="1018" t="s">
        <v>3577</v>
      </c>
      <c r="E1355" s="973">
        <v>7500</v>
      </c>
      <c r="F1355" s="1377">
        <f t="shared" si="23"/>
        <v>0</v>
      </c>
      <c r="G1355" s="930"/>
      <c r="H1355" s="796">
        <v>3</v>
      </c>
      <c r="I1355" s="788" t="s">
        <v>3512</v>
      </c>
    </row>
    <row r="1356" spans="1:9" x14ac:dyDescent="0.3">
      <c r="A1356" s="988">
        <v>96</v>
      </c>
      <c r="B1356" s="972" t="s">
        <v>3866</v>
      </c>
      <c r="C1356" s="1001">
        <v>0</v>
      </c>
      <c r="D1356" s="1018" t="s">
        <v>3577</v>
      </c>
      <c r="E1356" s="973">
        <v>23000</v>
      </c>
      <c r="F1356" s="1377">
        <f t="shared" si="23"/>
        <v>0</v>
      </c>
      <c r="G1356" s="930"/>
      <c r="H1356" s="796">
        <v>3</v>
      </c>
      <c r="I1356" s="788" t="s">
        <v>3512</v>
      </c>
    </row>
    <row r="1357" spans="1:9" x14ac:dyDescent="0.3">
      <c r="A1357" s="988">
        <v>97</v>
      </c>
      <c r="B1357" s="972" t="s">
        <v>3867</v>
      </c>
      <c r="C1357" s="1001">
        <v>0</v>
      </c>
      <c r="D1357" s="1018" t="s">
        <v>3577</v>
      </c>
      <c r="E1357" s="973">
        <v>12000</v>
      </c>
      <c r="F1357" s="1377">
        <f t="shared" si="23"/>
        <v>0</v>
      </c>
      <c r="G1357" s="930"/>
      <c r="H1357" s="796">
        <v>3</v>
      </c>
      <c r="I1357" s="788" t="s">
        <v>3512</v>
      </c>
    </row>
    <row r="1358" spans="1:9" x14ac:dyDescent="0.3">
      <c r="A1358" s="988">
        <v>98</v>
      </c>
      <c r="B1358" s="972" t="s">
        <v>3868</v>
      </c>
      <c r="C1358" s="1001">
        <v>0</v>
      </c>
      <c r="D1358" s="1018" t="s">
        <v>3414</v>
      </c>
      <c r="E1358" s="973">
        <v>35000</v>
      </c>
      <c r="F1358" s="1377">
        <f t="shared" si="23"/>
        <v>0</v>
      </c>
      <c r="G1358" s="930"/>
      <c r="H1358" s="796">
        <v>3</v>
      </c>
      <c r="I1358" s="788" t="s">
        <v>3512</v>
      </c>
    </row>
    <row r="1359" spans="1:9" x14ac:dyDescent="0.3">
      <c r="A1359" s="988">
        <v>99</v>
      </c>
      <c r="B1359" s="972" t="s">
        <v>3869</v>
      </c>
      <c r="C1359" s="1001">
        <v>0</v>
      </c>
      <c r="D1359" s="1018" t="s">
        <v>3844</v>
      </c>
      <c r="E1359" s="973">
        <v>6000</v>
      </c>
      <c r="F1359" s="1377">
        <f t="shared" si="23"/>
        <v>0</v>
      </c>
      <c r="G1359" s="930"/>
      <c r="H1359" s="796">
        <v>3</v>
      </c>
      <c r="I1359" s="788" t="s">
        <v>3512</v>
      </c>
    </row>
    <row r="1360" spans="1:9" x14ac:dyDescent="0.3">
      <c r="A1360" s="988">
        <v>100</v>
      </c>
      <c r="B1360" s="972" t="s">
        <v>3870</v>
      </c>
      <c r="C1360" s="1001">
        <v>0</v>
      </c>
      <c r="D1360" s="1018" t="s">
        <v>3414</v>
      </c>
      <c r="E1360" s="973">
        <v>1500</v>
      </c>
      <c r="F1360" s="1377">
        <f t="shared" si="23"/>
        <v>0</v>
      </c>
      <c r="G1360" s="930"/>
      <c r="H1360" s="796">
        <v>3</v>
      </c>
      <c r="I1360" s="788" t="s">
        <v>3512</v>
      </c>
    </row>
    <row r="1361" spans="1:9" x14ac:dyDescent="0.3">
      <c r="A1361" s="988">
        <v>101</v>
      </c>
      <c r="B1361" s="972" t="s">
        <v>3871</v>
      </c>
      <c r="C1361" s="1001">
        <v>0</v>
      </c>
      <c r="D1361" s="1018" t="s">
        <v>3414</v>
      </c>
      <c r="E1361" s="973">
        <v>36000</v>
      </c>
      <c r="F1361" s="1377">
        <f t="shared" si="23"/>
        <v>0</v>
      </c>
      <c r="G1361" s="930"/>
      <c r="H1361" s="796">
        <v>3</v>
      </c>
      <c r="I1361" s="788" t="s">
        <v>3512</v>
      </c>
    </row>
    <row r="1362" spans="1:9" x14ac:dyDescent="0.3">
      <c r="A1362" s="988">
        <v>102</v>
      </c>
      <c r="B1362" s="972" t="s">
        <v>3871</v>
      </c>
      <c r="C1362" s="1001">
        <v>0</v>
      </c>
      <c r="D1362" s="1018" t="s">
        <v>3414</v>
      </c>
      <c r="E1362" s="973">
        <v>109000</v>
      </c>
      <c r="F1362" s="1377">
        <f t="shared" si="23"/>
        <v>0</v>
      </c>
      <c r="G1362" s="930"/>
      <c r="H1362" s="796">
        <v>3</v>
      </c>
      <c r="I1362" s="788" t="s">
        <v>3512</v>
      </c>
    </row>
    <row r="1363" spans="1:9" x14ac:dyDescent="0.3">
      <c r="A1363" s="988">
        <v>103</v>
      </c>
      <c r="B1363" s="972" t="s">
        <v>3621</v>
      </c>
      <c r="C1363" s="1001">
        <v>0</v>
      </c>
      <c r="D1363" s="1018" t="s">
        <v>3414</v>
      </c>
      <c r="E1363" s="973">
        <v>20000</v>
      </c>
      <c r="F1363" s="1377">
        <f t="shared" si="23"/>
        <v>0</v>
      </c>
      <c r="G1363" s="930"/>
      <c r="H1363" s="796">
        <v>3</v>
      </c>
      <c r="I1363" s="788" t="s">
        <v>3512</v>
      </c>
    </row>
    <row r="1364" spans="1:9" x14ac:dyDescent="0.3">
      <c r="A1364" s="988">
        <v>104</v>
      </c>
      <c r="B1364" s="972" t="s">
        <v>3872</v>
      </c>
      <c r="C1364" s="1001">
        <v>0</v>
      </c>
      <c r="D1364" s="1018" t="s">
        <v>3414</v>
      </c>
      <c r="E1364" s="973">
        <v>25000</v>
      </c>
      <c r="F1364" s="1377">
        <f t="shared" si="23"/>
        <v>0</v>
      </c>
      <c r="G1364" s="930"/>
      <c r="H1364" s="796">
        <v>3</v>
      </c>
      <c r="I1364" s="788" t="s">
        <v>3512</v>
      </c>
    </row>
    <row r="1365" spans="1:9" x14ac:dyDescent="0.3">
      <c r="A1365" s="988">
        <v>105</v>
      </c>
      <c r="B1365" s="972" t="s">
        <v>3859</v>
      </c>
      <c r="C1365" s="1001">
        <v>0</v>
      </c>
      <c r="D1365" s="1018" t="s">
        <v>3414</v>
      </c>
      <c r="E1365" s="973">
        <v>30000</v>
      </c>
      <c r="F1365" s="1377">
        <f t="shared" si="23"/>
        <v>0</v>
      </c>
      <c r="G1365" s="930"/>
      <c r="H1365" s="796">
        <v>3</v>
      </c>
      <c r="I1365" s="788" t="s">
        <v>3512</v>
      </c>
    </row>
    <row r="1366" spans="1:9" x14ac:dyDescent="0.3">
      <c r="A1366" s="988">
        <v>106</v>
      </c>
      <c r="B1366" s="972" t="s">
        <v>3873</v>
      </c>
      <c r="C1366" s="1001">
        <v>0</v>
      </c>
      <c r="D1366" s="1018" t="s">
        <v>3414</v>
      </c>
      <c r="E1366" s="973">
        <v>65000</v>
      </c>
      <c r="F1366" s="1377">
        <f t="shared" si="23"/>
        <v>0</v>
      </c>
      <c r="G1366" s="930"/>
      <c r="H1366" s="796">
        <v>3</v>
      </c>
      <c r="I1366" s="788" t="s">
        <v>3512</v>
      </c>
    </row>
    <row r="1367" spans="1:9" x14ac:dyDescent="0.3">
      <c r="A1367" s="988">
        <v>107</v>
      </c>
      <c r="B1367" s="972" t="s">
        <v>3874</v>
      </c>
      <c r="C1367" s="1001">
        <v>0</v>
      </c>
      <c r="D1367" s="1018" t="s">
        <v>3414</v>
      </c>
      <c r="E1367" s="973">
        <v>12000</v>
      </c>
      <c r="F1367" s="1377">
        <f t="shared" si="23"/>
        <v>0</v>
      </c>
      <c r="G1367" s="930"/>
      <c r="H1367" s="796">
        <v>3</v>
      </c>
      <c r="I1367" s="788" t="s">
        <v>3512</v>
      </c>
    </row>
    <row r="1368" spans="1:9" x14ac:dyDescent="0.3">
      <c r="A1368" s="988">
        <v>108</v>
      </c>
      <c r="B1368" s="972" t="s">
        <v>3875</v>
      </c>
      <c r="C1368" s="1001">
        <v>0</v>
      </c>
      <c r="D1368" s="1018" t="s">
        <v>3414</v>
      </c>
      <c r="E1368" s="973">
        <v>23000</v>
      </c>
      <c r="F1368" s="1377">
        <f t="shared" si="23"/>
        <v>0</v>
      </c>
      <c r="G1368" s="930"/>
      <c r="H1368" s="796">
        <v>3</v>
      </c>
      <c r="I1368" s="788" t="s">
        <v>3512</v>
      </c>
    </row>
    <row r="1369" spans="1:9" x14ac:dyDescent="0.3">
      <c r="A1369" s="988">
        <v>109</v>
      </c>
      <c r="B1369" s="972" t="s">
        <v>3876</v>
      </c>
      <c r="C1369" s="1001">
        <v>0</v>
      </c>
      <c r="D1369" s="1018" t="s">
        <v>3473</v>
      </c>
      <c r="E1369" s="973">
        <v>335000</v>
      </c>
      <c r="F1369" s="1377">
        <f t="shared" si="23"/>
        <v>0</v>
      </c>
      <c r="G1369" s="930"/>
      <c r="H1369" s="796">
        <v>3</v>
      </c>
      <c r="I1369" s="788" t="s">
        <v>3512</v>
      </c>
    </row>
    <row r="1370" spans="1:9" x14ac:dyDescent="0.3">
      <c r="A1370" s="988">
        <v>110</v>
      </c>
      <c r="B1370" s="972" t="s">
        <v>3855</v>
      </c>
      <c r="C1370" s="1001">
        <v>0</v>
      </c>
      <c r="D1370" s="1018" t="s">
        <v>3414</v>
      </c>
      <c r="E1370" s="973">
        <v>35000</v>
      </c>
      <c r="F1370" s="1377">
        <f t="shared" si="23"/>
        <v>0</v>
      </c>
      <c r="G1370" s="930"/>
      <c r="H1370" s="796">
        <v>3</v>
      </c>
      <c r="I1370" s="788" t="s">
        <v>3512</v>
      </c>
    </row>
    <row r="1371" spans="1:9" x14ac:dyDescent="0.3">
      <c r="A1371" s="988">
        <v>111</v>
      </c>
      <c r="B1371" s="972" t="s">
        <v>3877</v>
      </c>
      <c r="C1371" s="1001">
        <v>0</v>
      </c>
      <c r="D1371" s="1018" t="s">
        <v>3844</v>
      </c>
      <c r="E1371" s="973">
        <v>5000</v>
      </c>
      <c r="F1371" s="1377">
        <f t="shared" si="23"/>
        <v>0</v>
      </c>
      <c r="G1371" s="930"/>
      <c r="H1371" s="796">
        <v>3</v>
      </c>
      <c r="I1371" s="788" t="s">
        <v>3512</v>
      </c>
    </row>
    <row r="1372" spans="1:9" x14ac:dyDescent="0.3">
      <c r="A1372" s="988">
        <v>112</v>
      </c>
      <c r="B1372" s="972" t="s">
        <v>3794</v>
      </c>
      <c r="C1372" s="1001">
        <v>0</v>
      </c>
      <c r="D1372" s="1018" t="s">
        <v>3577</v>
      </c>
      <c r="E1372" s="973">
        <v>23000</v>
      </c>
      <c r="F1372" s="1377">
        <f t="shared" si="23"/>
        <v>0</v>
      </c>
      <c r="G1372" s="930"/>
      <c r="H1372" s="796">
        <v>3</v>
      </c>
      <c r="I1372" s="788" t="s">
        <v>3512</v>
      </c>
    </row>
    <row r="1373" spans="1:9" x14ac:dyDescent="0.3">
      <c r="A1373" s="988">
        <v>113</v>
      </c>
      <c r="B1373" s="972" t="s">
        <v>3878</v>
      </c>
      <c r="C1373" s="1001">
        <v>0</v>
      </c>
      <c r="D1373" s="1018" t="s">
        <v>3414</v>
      </c>
      <c r="E1373" s="973">
        <v>105000</v>
      </c>
      <c r="F1373" s="1377">
        <f t="shared" si="23"/>
        <v>0</v>
      </c>
      <c r="G1373" s="930"/>
      <c r="H1373" s="796">
        <v>3</v>
      </c>
      <c r="I1373" s="788" t="s">
        <v>3512</v>
      </c>
    </row>
    <row r="1374" spans="1:9" x14ac:dyDescent="0.3">
      <c r="A1374" s="988">
        <v>114</v>
      </c>
      <c r="B1374" s="972" t="s">
        <v>3858</v>
      </c>
      <c r="C1374" s="1001">
        <v>0</v>
      </c>
      <c r="D1374" s="1018" t="s">
        <v>3844</v>
      </c>
      <c r="E1374" s="973">
        <v>8000</v>
      </c>
      <c r="F1374" s="1377">
        <f t="shared" si="23"/>
        <v>0</v>
      </c>
      <c r="G1374" s="930"/>
      <c r="H1374" s="796">
        <v>3</v>
      </c>
      <c r="I1374" s="788" t="s">
        <v>3512</v>
      </c>
    </row>
    <row r="1375" spans="1:9" x14ac:dyDescent="0.3">
      <c r="A1375" s="988">
        <v>115</v>
      </c>
      <c r="B1375" s="972" t="s">
        <v>3879</v>
      </c>
      <c r="C1375" s="1001">
        <v>0</v>
      </c>
      <c r="D1375" s="1018" t="s">
        <v>3414</v>
      </c>
      <c r="E1375" s="973">
        <v>20000</v>
      </c>
      <c r="F1375" s="1377">
        <f t="shared" si="23"/>
        <v>0</v>
      </c>
      <c r="G1375" s="930"/>
      <c r="H1375" s="796">
        <v>3</v>
      </c>
      <c r="I1375" s="788" t="s">
        <v>3512</v>
      </c>
    </row>
    <row r="1376" spans="1:9" x14ac:dyDescent="0.3">
      <c r="A1376" s="988">
        <v>116</v>
      </c>
      <c r="B1376" s="972" t="s">
        <v>3879</v>
      </c>
      <c r="C1376" s="1001">
        <v>0</v>
      </c>
      <c r="D1376" s="1018" t="s">
        <v>3414</v>
      </c>
      <c r="E1376" s="973">
        <v>7500</v>
      </c>
      <c r="F1376" s="1377">
        <f t="shared" si="23"/>
        <v>0</v>
      </c>
      <c r="G1376" s="930"/>
      <c r="H1376" s="796">
        <v>3</v>
      </c>
      <c r="I1376" s="788" t="s">
        <v>3512</v>
      </c>
    </row>
    <row r="1377" spans="1:9" x14ac:dyDescent="0.3">
      <c r="A1377" s="988">
        <v>117</v>
      </c>
      <c r="B1377" s="972" t="s">
        <v>3880</v>
      </c>
      <c r="C1377" s="1001">
        <v>0</v>
      </c>
      <c r="D1377" s="1018" t="s">
        <v>3844</v>
      </c>
      <c r="E1377" s="973">
        <v>3750</v>
      </c>
      <c r="F1377" s="1377">
        <f t="shared" si="23"/>
        <v>0</v>
      </c>
      <c r="G1377" s="930"/>
      <c r="H1377" s="796">
        <v>3</v>
      </c>
      <c r="I1377" s="788" t="s">
        <v>3512</v>
      </c>
    </row>
    <row r="1378" spans="1:9" x14ac:dyDescent="0.3">
      <c r="A1378" s="988">
        <v>118</v>
      </c>
      <c r="B1378" s="972" t="s">
        <v>3881</v>
      </c>
      <c r="C1378" s="1001">
        <v>0</v>
      </c>
      <c r="D1378" s="1018" t="s">
        <v>3414</v>
      </c>
      <c r="E1378" s="973">
        <v>35000</v>
      </c>
      <c r="F1378" s="1377">
        <f t="shared" si="23"/>
        <v>0</v>
      </c>
      <c r="G1378" s="930"/>
      <c r="H1378" s="796">
        <v>3</v>
      </c>
      <c r="I1378" s="788" t="s">
        <v>3512</v>
      </c>
    </row>
    <row r="1379" spans="1:9" x14ac:dyDescent="0.3">
      <c r="A1379" s="988">
        <v>119</v>
      </c>
      <c r="B1379" s="972" t="s">
        <v>3882</v>
      </c>
      <c r="C1379" s="1001">
        <v>0</v>
      </c>
      <c r="D1379" s="1018" t="s">
        <v>3414</v>
      </c>
      <c r="E1379" s="973">
        <v>13500</v>
      </c>
      <c r="F1379" s="1377">
        <f t="shared" si="23"/>
        <v>0</v>
      </c>
      <c r="G1379" s="930"/>
      <c r="H1379" s="796">
        <v>3</v>
      </c>
      <c r="I1379" s="788" t="s">
        <v>3512</v>
      </c>
    </row>
    <row r="1380" spans="1:9" x14ac:dyDescent="0.3">
      <c r="A1380" s="988">
        <v>120</v>
      </c>
      <c r="B1380" s="972" t="s">
        <v>3883</v>
      </c>
      <c r="C1380" s="1001">
        <v>0</v>
      </c>
      <c r="D1380" s="1018" t="s">
        <v>3414</v>
      </c>
      <c r="E1380" s="973">
        <v>16500</v>
      </c>
      <c r="F1380" s="1377">
        <f t="shared" si="23"/>
        <v>0</v>
      </c>
      <c r="G1380" s="930"/>
      <c r="H1380" s="796">
        <v>3</v>
      </c>
      <c r="I1380" s="788" t="s">
        <v>3512</v>
      </c>
    </row>
    <row r="1381" spans="1:9" x14ac:dyDescent="0.3">
      <c r="A1381" s="988">
        <v>121</v>
      </c>
      <c r="B1381" s="972" t="s">
        <v>3884</v>
      </c>
      <c r="C1381" s="1001">
        <v>0</v>
      </c>
      <c r="D1381" s="1018" t="s">
        <v>3473</v>
      </c>
      <c r="E1381" s="973">
        <v>435000</v>
      </c>
      <c r="F1381" s="1377">
        <f t="shared" si="23"/>
        <v>0</v>
      </c>
      <c r="G1381" s="930"/>
      <c r="H1381" s="796">
        <v>3</v>
      </c>
      <c r="I1381" s="788" t="s">
        <v>3512</v>
      </c>
    </row>
    <row r="1382" spans="1:9" x14ac:dyDescent="0.3">
      <c r="A1382" s="988">
        <v>122</v>
      </c>
      <c r="B1382" s="972" t="s">
        <v>3885</v>
      </c>
      <c r="C1382" s="1001">
        <v>0</v>
      </c>
      <c r="D1382" s="1018" t="s">
        <v>3844</v>
      </c>
      <c r="E1382" s="973">
        <v>13000</v>
      </c>
      <c r="F1382" s="1377">
        <f t="shared" si="23"/>
        <v>0</v>
      </c>
      <c r="G1382" s="930"/>
      <c r="H1382" s="796">
        <v>3</v>
      </c>
      <c r="I1382" s="788" t="s">
        <v>3512</v>
      </c>
    </row>
    <row r="1383" spans="1:9" x14ac:dyDescent="0.3">
      <c r="A1383" s="988">
        <v>123</v>
      </c>
      <c r="B1383" s="972" t="s">
        <v>3881</v>
      </c>
      <c r="C1383" s="1001">
        <v>0</v>
      </c>
      <c r="D1383" s="1018" t="s">
        <v>3414</v>
      </c>
      <c r="E1383" s="973">
        <v>35000</v>
      </c>
      <c r="F1383" s="1377">
        <f t="shared" si="23"/>
        <v>0</v>
      </c>
      <c r="G1383" s="930"/>
      <c r="H1383" s="796">
        <v>3</v>
      </c>
      <c r="I1383" s="788" t="s">
        <v>3512</v>
      </c>
    </row>
    <row r="1384" spans="1:9" x14ac:dyDescent="0.3">
      <c r="A1384" s="988">
        <v>124</v>
      </c>
      <c r="B1384" s="972" t="s">
        <v>3886</v>
      </c>
      <c r="C1384" s="1001">
        <v>0</v>
      </c>
      <c r="D1384" s="1018" t="s">
        <v>3414</v>
      </c>
      <c r="E1384" s="973">
        <v>38500</v>
      </c>
      <c r="F1384" s="1377">
        <f t="shared" si="23"/>
        <v>0</v>
      </c>
      <c r="G1384" s="930"/>
      <c r="H1384" s="796">
        <v>3</v>
      </c>
      <c r="I1384" s="788" t="s">
        <v>3512</v>
      </c>
    </row>
    <row r="1385" spans="1:9" x14ac:dyDescent="0.3">
      <c r="A1385" s="988">
        <v>125</v>
      </c>
      <c r="B1385" s="972" t="s">
        <v>3882</v>
      </c>
      <c r="C1385" s="1001">
        <v>0</v>
      </c>
      <c r="D1385" s="1018" t="s">
        <v>3414</v>
      </c>
      <c r="E1385" s="973">
        <v>13500</v>
      </c>
      <c r="F1385" s="1377">
        <f t="shared" si="23"/>
        <v>0</v>
      </c>
      <c r="G1385" s="930"/>
      <c r="H1385" s="796">
        <v>3</v>
      </c>
      <c r="I1385" s="788" t="s">
        <v>3512</v>
      </c>
    </row>
    <row r="1386" spans="1:9" x14ac:dyDescent="0.3">
      <c r="A1386" s="988">
        <v>126</v>
      </c>
      <c r="B1386" s="972" t="s">
        <v>3883</v>
      </c>
      <c r="C1386" s="1001">
        <v>0</v>
      </c>
      <c r="D1386" s="1018" t="s">
        <v>3414</v>
      </c>
      <c r="E1386" s="973">
        <v>16500</v>
      </c>
      <c r="F1386" s="1377">
        <f t="shared" si="23"/>
        <v>0</v>
      </c>
      <c r="G1386" s="930"/>
      <c r="H1386" s="796">
        <v>3</v>
      </c>
      <c r="I1386" s="788" t="s">
        <v>3512</v>
      </c>
    </row>
    <row r="1387" spans="1:9" x14ac:dyDescent="0.3">
      <c r="A1387" s="988">
        <v>127</v>
      </c>
      <c r="B1387" s="972" t="s">
        <v>3884</v>
      </c>
      <c r="C1387" s="1001">
        <v>0</v>
      </c>
      <c r="D1387" s="1018" t="s">
        <v>3473</v>
      </c>
      <c r="E1387" s="973">
        <v>435000</v>
      </c>
      <c r="F1387" s="1377">
        <f t="shared" si="23"/>
        <v>0</v>
      </c>
      <c r="G1387" s="930"/>
      <c r="H1387" s="796">
        <v>3</v>
      </c>
      <c r="I1387" s="788" t="s">
        <v>3512</v>
      </c>
    </row>
    <row r="1388" spans="1:9" x14ac:dyDescent="0.3">
      <c r="A1388" s="988">
        <v>128</v>
      </c>
      <c r="B1388" s="972" t="s">
        <v>3842</v>
      </c>
      <c r="C1388" s="1001">
        <v>0</v>
      </c>
      <c r="D1388" s="1018" t="s">
        <v>3577</v>
      </c>
      <c r="E1388" s="973">
        <v>36500</v>
      </c>
      <c r="F1388" s="1377">
        <f t="shared" si="23"/>
        <v>0</v>
      </c>
      <c r="G1388" s="930"/>
      <c r="H1388" s="796">
        <v>3</v>
      </c>
      <c r="I1388" s="788" t="s">
        <v>3512</v>
      </c>
    </row>
    <row r="1389" spans="1:9" x14ac:dyDescent="0.3">
      <c r="A1389" s="988">
        <v>129</v>
      </c>
      <c r="B1389" s="972" t="s">
        <v>3887</v>
      </c>
      <c r="C1389" s="1001">
        <v>0</v>
      </c>
      <c r="D1389" s="1018" t="s">
        <v>3414</v>
      </c>
      <c r="E1389" s="973">
        <v>24000</v>
      </c>
      <c r="F1389" s="1377">
        <f t="shared" ref="F1389:F1399" si="24">C1389*E1389</f>
        <v>0</v>
      </c>
      <c r="G1389" s="930"/>
      <c r="H1389" s="796">
        <v>3</v>
      </c>
      <c r="I1389" s="788" t="s">
        <v>3512</v>
      </c>
    </row>
    <row r="1390" spans="1:9" x14ac:dyDescent="0.3">
      <c r="A1390" s="988">
        <v>130</v>
      </c>
      <c r="B1390" s="972" t="s">
        <v>3888</v>
      </c>
      <c r="C1390" s="1001">
        <v>0</v>
      </c>
      <c r="D1390" s="1018" t="s">
        <v>3414</v>
      </c>
      <c r="E1390" s="973">
        <v>26500</v>
      </c>
      <c r="F1390" s="1377">
        <f t="shared" si="24"/>
        <v>0</v>
      </c>
      <c r="G1390" s="930"/>
      <c r="H1390" s="796">
        <v>3</v>
      </c>
      <c r="I1390" s="788" t="s">
        <v>3512</v>
      </c>
    </row>
    <row r="1391" spans="1:9" x14ac:dyDescent="0.3">
      <c r="A1391" s="988">
        <v>131</v>
      </c>
      <c r="B1391" s="972" t="s">
        <v>3838</v>
      </c>
      <c r="C1391" s="1001">
        <v>0</v>
      </c>
      <c r="D1391" s="1018" t="s">
        <v>3414</v>
      </c>
      <c r="E1391" s="973">
        <v>38500</v>
      </c>
      <c r="F1391" s="1377">
        <f t="shared" si="24"/>
        <v>0</v>
      </c>
      <c r="G1391" s="930"/>
      <c r="H1391" s="796">
        <v>3</v>
      </c>
      <c r="I1391" s="788" t="s">
        <v>3512</v>
      </c>
    </row>
    <row r="1392" spans="1:9" x14ac:dyDescent="0.3">
      <c r="A1392" s="988">
        <v>132</v>
      </c>
      <c r="B1392" s="972" t="s">
        <v>3874</v>
      </c>
      <c r="C1392" s="1001">
        <v>0</v>
      </c>
      <c r="D1392" s="1018" t="s">
        <v>3414</v>
      </c>
      <c r="E1392" s="973">
        <v>13500</v>
      </c>
      <c r="F1392" s="1377">
        <f t="shared" si="24"/>
        <v>0</v>
      </c>
      <c r="G1392" s="930"/>
      <c r="H1392" s="796">
        <v>3</v>
      </c>
      <c r="I1392" s="788" t="s">
        <v>3512</v>
      </c>
    </row>
    <row r="1393" spans="1:9" x14ac:dyDescent="0.3">
      <c r="A1393" s="988">
        <v>133</v>
      </c>
      <c r="B1393" s="972" t="s">
        <v>3875</v>
      </c>
      <c r="C1393" s="1001">
        <v>0</v>
      </c>
      <c r="D1393" s="1018" t="s">
        <v>3414</v>
      </c>
      <c r="E1393" s="973">
        <v>16500</v>
      </c>
      <c r="F1393" s="1377">
        <f t="shared" si="24"/>
        <v>0</v>
      </c>
      <c r="G1393" s="930"/>
      <c r="H1393" s="796">
        <v>3</v>
      </c>
      <c r="I1393" s="788" t="s">
        <v>3512</v>
      </c>
    </row>
    <row r="1394" spans="1:9" x14ac:dyDescent="0.3">
      <c r="A1394" s="988">
        <v>134</v>
      </c>
      <c r="B1394" s="972" t="s">
        <v>3889</v>
      </c>
      <c r="C1394" s="1001">
        <v>0</v>
      </c>
      <c r="D1394" s="1018" t="s">
        <v>3414</v>
      </c>
      <c r="E1394" s="973">
        <v>38500</v>
      </c>
      <c r="F1394" s="1377">
        <f t="shared" si="24"/>
        <v>0</v>
      </c>
      <c r="G1394" s="930"/>
      <c r="H1394" s="796">
        <v>3</v>
      </c>
      <c r="I1394" s="788" t="s">
        <v>3512</v>
      </c>
    </row>
    <row r="1395" spans="1:9" x14ac:dyDescent="0.3">
      <c r="A1395" s="988">
        <v>135</v>
      </c>
      <c r="B1395" s="972" t="s">
        <v>3890</v>
      </c>
      <c r="C1395" s="1001">
        <v>0</v>
      </c>
      <c r="D1395" s="1018" t="s">
        <v>3414</v>
      </c>
      <c r="E1395" s="973">
        <v>26500</v>
      </c>
      <c r="F1395" s="1377">
        <f t="shared" si="24"/>
        <v>0</v>
      </c>
      <c r="G1395" s="930"/>
      <c r="H1395" s="796">
        <v>3</v>
      </c>
      <c r="I1395" s="788" t="s">
        <v>3512</v>
      </c>
    </row>
    <row r="1396" spans="1:9" x14ac:dyDescent="0.3">
      <c r="A1396" s="988">
        <v>136</v>
      </c>
      <c r="B1396" s="972" t="s">
        <v>3891</v>
      </c>
      <c r="C1396" s="1001">
        <v>0</v>
      </c>
      <c r="D1396" s="1018" t="s">
        <v>3414</v>
      </c>
      <c r="E1396" s="973">
        <v>24000</v>
      </c>
      <c r="F1396" s="1377">
        <f t="shared" si="24"/>
        <v>0</v>
      </c>
      <c r="G1396" s="930"/>
      <c r="H1396" s="796">
        <v>3</v>
      </c>
      <c r="I1396" s="788" t="s">
        <v>3512</v>
      </c>
    </row>
    <row r="1397" spans="1:9" x14ac:dyDescent="0.3">
      <c r="A1397" s="988">
        <v>137</v>
      </c>
      <c r="B1397" s="972" t="s">
        <v>3874</v>
      </c>
      <c r="C1397" s="1001">
        <v>0</v>
      </c>
      <c r="D1397" s="1018" t="s">
        <v>3414</v>
      </c>
      <c r="E1397" s="973">
        <v>16000</v>
      </c>
      <c r="F1397" s="1377">
        <f t="shared" si="24"/>
        <v>0</v>
      </c>
      <c r="G1397" s="930"/>
      <c r="H1397" s="796">
        <v>3</v>
      </c>
      <c r="I1397" s="788" t="s">
        <v>3512</v>
      </c>
    </row>
    <row r="1398" spans="1:9" x14ac:dyDescent="0.3">
      <c r="A1398" s="988">
        <v>138</v>
      </c>
      <c r="B1398" s="972" t="s">
        <v>3875</v>
      </c>
      <c r="C1398" s="1001">
        <v>0</v>
      </c>
      <c r="D1398" s="1018" t="s">
        <v>3414</v>
      </c>
      <c r="E1398" s="973">
        <v>23000</v>
      </c>
      <c r="F1398" s="1377">
        <f t="shared" si="24"/>
        <v>0</v>
      </c>
      <c r="G1398" s="930"/>
      <c r="H1398" s="796">
        <v>3</v>
      </c>
      <c r="I1398" s="788" t="s">
        <v>3512</v>
      </c>
    </row>
    <row r="1399" spans="1:9" x14ac:dyDescent="0.3">
      <c r="A1399" s="989">
        <v>139</v>
      </c>
      <c r="B1399" s="972" t="s">
        <v>3866</v>
      </c>
      <c r="C1399" s="1001">
        <v>0</v>
      </c>
      <c r="D1399" s="1018" t="s">
        <v>3577</v>
      </c>
      <c r="E1399" s="973">
        <v>23000</v>
      </c>
      <c r="F1399" s="1377">
        <f t="shared" si="24"/>
        <v>0</v>
      </c>
      <c r="G1399" s="930"/>
      <c r="H1399" s="796">
        <v>3</v>
      </c>
      <c r="I1399" s="788" t="s">
        <v>3512</v>
      </c>
    </row>
    <row r="1400" spans="1:9" ht="49.5" x14ac:dyDescent="0.3">
      <c r="A1400" s="989"/>
      <c r="B1400" s="1236" t="s">
        <v>3984</v>
      </c>
      <c r="C1400" s="1237"/>
      <c r="D1400" s="1237"/>
      <c r="E1400" s="1238"/>
      <c r="F1400" s="1386">
        <f>SUM(F1261:F1399)</f>
        <v>1005500</v>
      </c>
      <c r="G1400" s="930"/>
      <c r="H1400" s="796"/>
      <c r="I1400" s="788"/>
    </row>
    <row r="1401" spans="1:9" x14ac:dyDescent="0.3">
      <c r="A1401" s="989">
        <v>1</v>
      </c>
      <c r="B1401" s="972" t="s">
        <v>3895</v>
      </c>
      <c r="C1401" s="1001">
        <v>0</v>
      </c>
      <c r="D1401" s="1018" t="s">
        <v>3603</v>
      </c>
      <c r="E1401" s="973">
        <v>6000</v>
      </c>
      <c r="F1401" s="1377">
        <f t="shared" ref="F1401:F1425" si="25">C1401*E1401</f>
        <v>0</v>
      </c>
      <c r="G1401" s="930"/>
      <c r="H1401" s="796">
        <v>4</v>
      </c>
      <c r="I1401" s="788" t="s">
        <v>3512</v>
      </c>
    </row>
    <row r="1402" spans="1:9" x14ac:dyDescent="0.3">
      <c r="A1402" s="989">
        <v>2</v>
      </c>
      <c r="B1402" s="972" t="s">
        <v>3895</v>
      </c>
      <c r="C1402" s="1001">
        <v>0</v>
      </c>
      <c r="D1402" s="1018" t="s">
        <v>3603</v>
      </c>
      <c r="E1402" s="973">
        <v>3000</v>
      </c>
      <c r="F1402" s="1377">
        <f t="shared" si="25"/>
        <v>0</v>
      </c>
      <c r="G1402" s="930"/>
      <c r="H1402" s="796">
        <v>4</v>
      </c>
      <c r="I1402" s="788" t="s">
        <v>3512</v>
      </c>
    </row>
    <row r="1403" spans="1:9" x14ac:dyDescent="0.3">
      <c r="A1403" s="989">
        <v>3</v>
      </c>
      <c r="B1403" s="972" t="s">
        <v>3895</v>
      </c>
      <c r="C1403" s="1001">
        <v>0</v>
      </c>
      <c r="D1403" s="1018" t="s">
        <v>3603</v>
      </c>
      <c r="E1403" s="973">
        <v>6000</v>
      </c>
      <c r="F1403" s="1377">
        <f t="shared" si="25"/>
        <v>0</v>
      </c>
      <c r="G1403" s="930"/>
      <c r="H1403" s="796">
        <v>4</v>
      </c>
      <c r="I1403" s="788" t="s">
        <v>3512</v>
      </c>
    </row>
    <row r="1404" spans="1:9" x14ac:dyDescent="0.3">
      <c r="A1404" s="989">
        <v>4</v>
      </c>
      <c r="B1404" s="972" t="s">
        <v>3895</v>
      </c>
      <c r="C1404" s="1001">
        <v>0</v>
      </c>
      <c r="D1404" s="1018" t="s">
        <v>3603</v>
      </c>
      <c r="E1404" s="973">
        <v>3000</v>
      </c>
      <c r="F1404" s="1377">
        <f t="shared" si="25"/>
        <v>0</v>
      </c>
      <c r="G1404" s="930"/>
      <c r="H1404" s="796">
        <v>4</v>
      </c>
      <c r="I1404" s="788" t="s">
        <v>3512</v>
      </c>
    </row>
    <row r="1405" spans="1:9" x14ac:dyDescent="0.3">
      <c r="A1405" s="989">
        <v>5</v>
      </c>
      <c r="B1405" s="974" t="s">
        <v>3851</v>
      </c>
      <c r="C1405" s="1002">
        <v>0</v>
      </c>
      <c r="D1405" s="1019" t="s">
        <v>3603</v>
      </c>
      <c r="E1405" s="975">
        <v>6000</v>
      </c>
      <c r="F1405" s="1377">
        <f t="shared" si="25"/>
        <v>0</v>
      </c>
      <c r="G1405" s="930"/>
      <c r="H1405" s="796">
        <v>4</v>
      </c>
      <c r="I1405" s="788" t="s">
        <v>3512</v>
      </c>
    </row>
    <row r="1406" spans="1:9" x14ac:dyDescent="0.3">
      <c r="A1406" s="989">
        <v>6</v>
      </c>
      <c r="B1406" s="974" t="s">
        <v>3853</v>
      </c>
      <c r="C1406" s="1002">
        <v>0</v>
      </c>
      <c r="D1406" s="1019" t="s">
        <v>3603</v>
      </c>
      <c r="E1406" s="975">
        <v>3000</v>
      </c>
      <c r="F1406" s="1377">
        <f t="shared" si="25"/>
        <v>0</v>
      </c>
      <c r="G1406" s="930"/>
      <c r="H1406" s="796">
        <v>4</v>
      </c>
      <c r="I1406" s="788" t="s">
        <v>3512</v>
      </c>
    </row>
    <row r="1407" spans="1:9" x14ac:dyDescent="0.3">
      <c r="A1407" s="989">
        <v>7</v>
      </c>
      <c r="B1407" s="974" t="s">
        <v>3853</v>
      </c>
      <c r="C1407" s="1002">
        <v>0</v>
      </c>
      <c r="D1407" s="1019" t="s">
        <v>3603</v>
      </c>
      <c r="E1407" s="975">
        <v>3000</v>
      </c>
      <c r="F1407" s="1377">
        <f t="shared" si="25"/>
        <v>0</v>
      </c>
      <c r="G1407" s="930"/>
      <c r="H1407" s="796">
        <v>4</v>
      </c>
      <c r="I1407" s="788" t="s">
        <v>3512</v>
      </c>
    </row>
    <row r="1408" spans="1:9" x14ac:dyDescent="0.3">
      <c r="A1408" s="989">
        <v>8</v>
      </c>
      <c r="B1408" s="974" t="s">
        <v>3851</v>
      </c>
      <c r="C1408" s="1002">
        <v>0</v>
      </c>
      <c r="D1408" s="1019" t="s">
        <v>3603</v>
      </c>
      <c r="E1408" s="975">
        <v>6000</v>
      </c>
      <c r="F1408" s="1377">
        <f t="shared" si="25"/>
        <v>0</v>
      </c>
      <c r="G1408" s="930"/>
      <c r="H1408" s="796">
        <v>4</v>
      </c>
      <c r="I1408" s="788" t="s">
        <v>3512</v>
      </c>
    </row>
    <row r="1409" spans="1:9" x14ac:dyDescent="0.3">
      <c r="A1409" s="989">
        <v>9</v>
      </c>
      <c r="B1409" s="974" t="s">
        <v>3851</v>
      </c>
      <c r="C1409" s="1002">
        <v>0</v>
      </c>
      <c r="D1409" s="1019" t="s">
        <v>3603</v>
      </c>
      <c r="E1409" s="975">
        <v>6000</v>
      </c>
      <c r="F1409" s="1377">
        <f t="shared" si="25"/>
        <v>0</v>
      </c>
      <c r="G1409" s="930"/>
      <c r="H1409" s="796">
        <v>4</v>
      </c>
      <c r="I1409" s="788" t="s">
        <v>3512</v>
      </c>
    </row>
    <row r="1410" spans="1:9" x14ac:dyDescent="0.3">
      <c r="A1410" s="989">
        <v>10</v>
      </c>
      <c r="B1410" s="972" t="s">
        <v>3896</v>
      </c>
      <c r="C1410" s="1001">
        <v>0</v>
      </c>
      <c r="D1410" s="1018" t="s">
        <v>3603</v>
      </c>
      <c r="E1410" s="973">
        <v>3000</v>
      </c>
      <c r="F1410" s="1377">
        <f t="shared" si="25"/>
        <v>0</v>
      </c>
      <c r="G1410" s="930"/>
      <c r="H1410" s="796">
        <v>4</v>
      </c>
      <c r="I1410" s="788" t="s">
        <v>3512</v>
      </c>
    </row>
    <row r="1411" spans="1:9" x14ac:dyDescent="0.3">
      <c r="A1411" s="989">
        <v>11</v>
      </c>
      <c r="B1411" s="972" t="s">
        <v>3897</v>
      </c>
      <c r="C1411" s="1001">
        <v>0</v>
      </c>
      <c r="D1411" s="1018" t="s">
        <v>3603</v>
      </c>
      <c r="E1411" s="973">
        <v>6000</v>
      </c>
      <c r="F1411" s="1377">
        <f t="shared" si="25"/>
        <v>0</v>
      </c>
      <c r="G1411" s="930"/>
      <c r="H1411" s="796">
        <v>4</v>
      </c>
      <c r="I1411" s="788" t="s">
        <v>3512</v>
      </c>
    </row>
    <row r="1412" spans="1:9" x14ac:dyDescent="0.3">
      <c r="A1412" s="989">
        <v>12</v>
      </c>
      <c r="B1412" s="972" t="s">
        <v>3896</v>
      </c>
      <c r="C1412" s="1001">
        <v>0</v>
      </c>
      <c r="D1412" s="1018" t="s">
        <v>3603</v>
      </c>
      <c r="E1412" s="973">
        <v>3000</v>
      </c>
      <c r="F1412" s="1377">
        <f t="shared" si="25"/>
        <v>0</v>
      </c>
      <c r="G1412" s="930"/>
      <c r="H1412" s="796">
        <v>4</v>
      </c>
      <c r="I1412" s="788" t="s">
        <v>3512</v>
      </c>
    </row>
    <row r="1413" spans="1:9" x14ac:dyDescent="0.3">
      <c r="A1413" s="989">
        <v>13</v>
      </c>
      <c r="B1413" s="972" t="s">
        <v>3897</v>
      </c>
      <c r="C1413" s="1001">
        <v>0</v>
      </c>
      <c r="D1413" s="1018" t="s">
        <v>3603</v>
      </c>
      <c r="E1413" s="973">
        <v>6000</v>
      </c>
      <c r="F1413" s="1377">
        <f t="shared" si="25"/>
        <v>0</v>
      </c>
      <c r="G1413" s="930"/>
      <c r="H1413" s="796">
        <v>4</v>
      </c>
      <c r="I1413" s="788" t="s">
        <v>3512</v>
      </c>
    </row>
    <row r="1414" spans="1:9" x14ac:dyDescent="0.3">
      <c r="A1414" s="989">
        <v>14</v>
      </c>
      <c r="B1414" s="974" t="s">
        <v>3853</v>
      </c>
      <c r="C1414" s="1002">
        <v>0</v>
      </c>
      <c r="D1414" s="1019" t="s">
        <v>3603</v>
      </c>
      <c r="E1414" s="975">
        <v>3000</v>
      </c>
      <c r="F1414" s="1377">
        <f t="shared" si="25"/>
        <v>0</v>
      </c>
      <c r="G1414" s="930"/>
      <c r="H1414" s="796">
        <v>4</v>
      </c>
      <c r="I1414" s="788" t="s">
        <v>3512</v>
      </c>
    </row>
    <row r="1415" spans="1:9" x14ac:dyDescent="0.3">
      <c r="A1415" s="989">
        <v>15</v>
      </c>
      <c r="B1415" s="974" t="s">
        <v>3851</v>
      </c>
      <c r="C1415" s="1002">
        <v>0</v>
      </c>
      <c r="D1415" s="1019" t="s">
        <v>3603</v>
      </c>
      <c r="E1415" s="975">
        <v>6000</v>
      </c>
      <c r="F1415" s="1377">
        <f t="shared" si="25"/>
        <v>0</v>
      </c>
      <c r="G1415" s="930"/>
      <c r="H1415" s="796">
        <v>4</v>
      </c>
      <c r="I1415" s="788" t="s">
        <v>3512</v>
      </c>
    </row>
    <row r="1416" spans="1:9" x14ac:dyDescent="0.3">
      <c r="A1416" s="988">
        <v>16</v>
      </c>
      <c r="B1416" s="810" t="s">
        <v>3853</v>
      </c>
      <c r="C1416" s="1005">
        <v>0</v>
      </c>
      <c r="D1416" s="1021" t="s">
        <v>3603</v>
      </c>
      <c r="E1416" s="811">
        <v>3000</v>
      </c>
      <c r="F1416" s="1377">
        <f t="shared" si="25"/>
        <v>0</v>
      </c>
      <c r="G1416" s="930"/>
      <c r="H1416" s="796">
        <v>4</v>
      </c>
      <c r="I1416" s="788" t="s">
        <v>3512</v>
      </c>
    </row>
    <row r="1417" spans="1:9" x14ac:dyDescent="0.3">
      <c r="A1417" s="988">
        <v>17</v>
      </c>
      <c r="B1417" s="810" t="s">
        <v>3851</v>
      </c>
      <c r="C1417" s="1005">
        <v>0</v>
      </c>
      <c r="D1417" s="1021" t="s">
        <v>3603</v>
      </c>
      <c r="E1417" s="811">
        <v>6000</v>
      </c>
      <c r="F1417" s="1377">
        <f t="shared" si="25"/>
        <v>0</v>
      </c>
      <c r="G1417" s="930"/>
      <c r="H1417" s="796">
        <v>4</v>
      </c>
      <c r="I1417" s="788" t="s">
        <v>3512</v>
      </c>
    </row>
    <row r="1418" spans="1:9" x14ac:dyDescent="0.3">
      <c r="A1418" s="988">
        <v>18</v>
      </c>
      <c r="B1418" s="810" t="s">
        <v>3853</v>
      </c>
      <c r="C1418" s="1005">
        <v>0</v>
      </c>
      <c r="D1418" s="1021" t="s">
        <v>3603</v>
      </c>
      <c r="E1418" s="811">
        <v>3000</v>
      </c>
      <c r="F1418" s="1377">
        <f t="shared" si="25"/>
        <v>0</v>
      </c>
      <c r="G1418" s="930"/>
      <c r="H1418" s="796">
        <v>4</v>
      </c>
      <c r="I1418" s="788" t="s">
        <v>3512</v>
      </c>
    </row>
    <row r="1419" spans="1:9" x14ac:dyDescent="0.3">
      <c r="A1419" s="990">
        <v>19</v>
      </c>
      <c r="B1419" s="810" t="s">
        <v>3851</v>
      </c>
      <c r="C1419" s="1005">
        <v>0</v>
      </c>
      <c r="D1419" s="1021" t="s">
        <v>3603</v>
      </c>
      <c r="E1419" s="811">
        <v>6000</v>
      </c>
      <c r="F1419" s="1377">
        <f t="shared" si="25"/>
        <v>0</v>
      </c>
      <c r="G1419" s="930"/>
      <c r="H1419" s="796">
        <v>4</v>
      </c>
      <c r="I1419" s="788" t="s">
        <v>3512</v>
      </c>
    </row>
    <row r="1420" spans="1:9" x14ac:dyDescent="0.3">
      <c r="A1420" s="814">
        <v>20</v>
      </c>
      <c r="B1420" s="972" t="s">
        <v>3898</v>
      </c>
      <c r="C1420" s="1001">
        <v>0</v>
      </c>
      <c r="D1420" s="1018" t="s">
        <v>3603</v>
      </c>
      <c r="E1420" s="973">
        <v>6000</v>
      </c>
      <c r="F1420" s="1377">
        <f t="shared" si="25"/>
        <v>0</v>
      </c>
      <c r="G1420" s="930"/>
      <c r="H1420" s="796">
        <v>4</v>
      </c>
      <c r="I1420" s="788" t="s">
        <v>3512</v>
      </c>
    </row>
    <row r="1421" spans="1:9" x14ac:dyDescent="0.3">
      <c r="A1421" s="814">
        <v>21</v>
      </c>
      <c r="B1421" s="972" t="s">
        <v>3898</v>
      </c>
      <c r="C1421" s="1001">
        <v>0</v>
      </c>
      <c r="D1421" s="1018" t="s">
        <v>3603</v>
      </c>
      <c r="E1421" s="973">
        <v>6000</v>
      </c>
      <c r="F1421" s="1377">
        <f t="shared" si="25"/>
        <v>0</v>
      </c>
      <c r="G1421" s="930"/>
      <c r="H1421" s="796">
        <v>4</v>
      </c>
      <c r="I1421" s="788" t="s">
        <v>3512</v>
      </c>
    </row>
    <row r="1422" spans="1:9" ht="16.5" customHeight="1" x14ac:dyDescent="0.3">
      <c r="A1422" s="814">
        <v>22</v>
      </c>
      <c r="B1422" s="972" t="s">
        <v>3895</v>
      </c>
      <c r="C1422" s="1001">
        <v>0</v>
      </c>
      <c r="D1422" s="1018" t="s">
        <v>3603</v>
      </c>
      <c r="E1422" s="973">
        <v>6000</v>
      </c>
      <c r="F1422" s="1377">
        <f t="shared" si="25"/>
        <v>0</v>
      </c>
      <c r="G1422" s="930"/>
      <c r="H1422" s="796">
        <v>4</v>
      </c>
      <c r="I1422" s="788" t="s">
        <v>3512</v>
      </c>
    </row>
    <row r="1423" spans="1:9" ht="33" x14ac:dyDescent="0.3">
      <c r="A1423" s="814"/>
      <c r="B1423" s="1337" t="s">
        <v>3986</v>
      </c>
      <c r="C1423" s="1338"/>
      <c r="D1423" s="1338"/>
      <c r="E1423" s="1339"/>
      <c r="F1423" s="1380">
        <f>SUM(F1401:F1422)</f>
        <v>0</v>
      </c>
      <c r="G1423" s="930"/>
      <c r="H1423" s="788"/>
      <c r="I1423" s="788"/>
    </row>
    <row r="1424" spans="1:9" x14ac:dyDescent="0.3">
      <c r="A1424" s="1312">
        <v>1</v>
      </c>
      <c r="B1424" s="1151" t="s">
        <v>4388</v>
      </c>
      <c r="C1424" s="1294">
        <v>2760</v>
      </c>
      <c r="D1424" s="1224" t="s">
        <v>4261</v>
      </c>
      <c r="E1424" s="1178">
        <v>9800</v>
      </c>
      <c r="F1424" s="1360">
        <f t="shared" si="25"/>
        <v>27048000</v>
      </c>
      <c r="G1424" s="1313"/>
      <c r="H1424" s="1320">
        <v>5</v>
      </c>
      <c r="I1424" s="1245" t="s">
        <v>3350</v>
      </c>
    </row>
    <row r="1425" spans="1:9" x14ac:dyDescent="0.3">
      <c r="A1425" s="1312">
        <v>2</v>
      </c>
      <c r="B1425" s="1151" t="s">
        <v>4389</v>
      </c>
      <c r="C1425" s="1294">
        <v>184</v>
      </c>
      <c r="D1425" s="1224" t="s">
        <v>4261</v>
      </c>
      <c r="E1425" s="1178">
        <v>39300</v>
      </c>
      <c r="F1425" s="1360">
        <f t="shared" si="25"/>
        <v>7231200</v>
      </c>
      <c r="G1425" s="1313"/>
      <c r="H1425" s="1320">
        <v>5</v>
      </c>
      <c r="I1425" s="1245" t="s">
        <v>3350</v>
      </c>
    </row>
    <row r="1426" spans="1:9" s="1346" customFormat="1" x14ac:dyDescent="0.3">
      <c r="A1426" s="1340"/>
      <c r="B1426" s="1337" t="s">
        <v>4407</v>
      </c>
      <c r="C1426" s="1341"/>
      <c r="D1426" s="1342"/>
      <c r="E1426" s="1343"/>
      <c r="F1426" s="1387">
        <f>SUM(F1424:F1425)</f>
        <v>34279200</v>
      </c>
      <c r="G1426" s="1344"/>
      <c r="H1426" s="1345"/>
      <c r="I1426" s="796"/>
    </row>
    <row r="1427" spans="1:9" ht="17.25" thickBot="1" x14ac:dyDescent="0.35">
      <c r="B1427" s="1347" t="s">
        <v>4209</v>
      </c>
      <c r="C1427" s="1167"/>
      <c r="D1427" s="1167"/>
      <c r="E1427" s="1168"/>
      <c r="F1427" s="1388">
        <f>+F1423+F1260+F1400+F831+F1426</f>
        <v>451529357.43243241</v>
      </c>
      <c r="G1427" s="946"/>
      <c r="H1427" s="796"/>
      <c r="I1427" s="788"/>
    </row>
    <row r="1428" spans="1:9" ht="17.25" thickTop="1" x14ac:dyDescent="0.3">
      <c r="A1428" s="814"/>
      <c r="B1428" s="788"/>
      <c r="C1428" s="991"/>
      <c r="D1428" s="790"/>
      <c r="E1428" s="788"/>
      <c r="F1428" s="1354"/>
      <c r="G1428" s="812"/>
      <c r="H1428" s="812"/>
      <c r="I1428" s="812"/>
    </row>
    <row r="1429" spans="1:9" x14ac:dyDescent="0.3">
      <c r="B1429" s="812"/>
      <c r="C1429" s="991"/>
      <c r="D1429" s="790"/>
      <c r="E1429" s="1546" t="s">
        <v>4228</v>
      </c>
      <c r="F1429" s="1546"/>
      <c r="G1429" s="1546"/>
      <c r="H1429" s="812"/>
      <c r="I1429" s="788"/>
    </row>
    <row r="1430" spans="1:9" x14ac:dyDescent="0.3">
      <c r="B1430" s="812"/>
      <c r="C1430" s="991"/>
      <c r="D1430" s="790"/>
      <c r="E1430" s="1541" t="s">
        <v>3899</v>
      </c>
      <c r="F1430" s="1541"/>
      <c r="G1430" s="1541"/>
      <c r="H1430" s="812"/>
      <c r="I1430" s="788"/>
    </row>
    <row r="1431" spans="1:9" x14ac:dyDescent="0.3">
      <c r="A1431"/>
      <c r="B1431" s="812"/>
      <c r="C1431" s="991"/>
      <c r="D1431" s="790"/>
      <c r="E1431" s="788"/>
      <c r="F1431" s="1389"/>
      <c r="G1431" s="982"/>
      <c r="H1431" s="812"/>
      <c r="I1431" s="788"/>
    </row>
    <row r="1432" spans="1:9" x14ac:dyDescent="0.3">
      <c r="A1432"/>
      <c r="B1432" s="812"/>
      <c r="C1432" s="991"/>
      <c r="D1432" s="790"/>
      <c r="E1432" s="788"/>
      <c r="F1432" s="1390"/>
      <c r="G1432" s="981"/>
      <c r="H1432" s="788"/>
      <c r="I1432" s="788"/>
    </row>
    <row r="1433" spans="1:9" x14ac:dyDescent="0.3">
      <c r="A1433"/>
      <c r="B1433" s="812"/>
      <c r="C1433" s="991"/>
      <c r="D1433" s="790"/>
      <c r="E1433" s="1393">
        <f>F1427+F1438</f>
        <v>17549199948.432434</v>
      </c>
      <c r="F1433" s="1391"/>
      <c r="G1433" s="983"/>
      <c r="H1433" s="788"/>
      <c r="I1433" s="788"/>
    </row>
    <row r="1434" spans="1:9" x14ac:dyDescent="0.3">
      <c r="A1434"/>
      <c r="B1434" s="813"/>
      <c r="C1434" s="1006"/>
      <c r="D1434" s="790"/>
      <c r="E1434" s="788"/>
      <c r="F1434" s="1390"/>
      <c r="G1434" s="981"/>
      <c r="H1434" s="813"/>
      <c r="I1434" s="788"/>
    </row>
    <row r="1435" spans="1:9" x14ac:dyDescent="0.3">
      <c r="A1435"/>
      <c r="B1435" s="812"/>
      <c r="C1435" s="991"/>
      <c r="D1435" s="790"/>
      <c r="E1435" s="1547" t="s">
        <v>4229</v>
      </c>
      <c r="F1435" s="1547"/>
      <c r="G1435" s="1547"/>
      <c r="H1435" s="812"/>
      <c r="I1435" s="788"/>
    </row>
    <row r="1436" spans="1:9" x14ac:dyDescent="0.3">
      <c r="A1436"/>
      <c r="E1436" s="1541" t="s">
        <v>4230</v>
      </c>
      <c r="F1436" s="1541"/>
      <c r="G1436" s="1541"/>
    </row>
    <row r="1438" spans="1:9" ht="17.25" thickBot="1" x14ac:dyDescent="0.35">
      <c r="A1438"/>
      <c r="B1438" s="984" t="s">
        <v>4224</v>
      </c>
      <c r="F1438" s="1388">
        <v>17097670591</v>
      </c>
    </row>
    <row r="1439" spans="1:9" ht="17.25" thickTop="1" x14ac:dyDescent="0.3">
      <c r="A1439"/>
    </row>
  </sheetData>
  <autoFilter ref="A5:I1224">
    <filterColumn colId="2" showButton="0"/>
    <filterColumn colId="4" showButton="0"/>
  </autoFilter>
  <mergeCells count="12">
    <mergeCell ref="E1436:G1436"/>
    <mergeCell ref="B831:E831"/>
    <mergeCell ref="B1260:E1260"/>
    <mergeCell ref="A3:G3"/>
    <mergeCell ref="E1429:G1429"/>
    <mergeCell ref="E1430:G1430"/>
    <mergeCell ref="E1435:G1435"/>
    <mergeCell ref="A5:A6"/>
    <mergeCell ref="B5:B6"/>
    <mergeCell ref="C5:D6"/>
    <mergeCell ref="E5:F5"/>
    <mergeCell ref="G5:G6"/>
  </mergeCells>
  <conditionalFormatting sqref="B905">
    <cfRule type="expression" dxfId="176" priority="221" stopIfTrue="1">
      <formula>+#REF!+#REF!+#REF!+#REF!+#REF!+#REF!+#REF!+#REF!+#REF!+#REF!+#REF!+#REF!&gt;$J898</formula>
    </cfRule>
  </conditionalFormatting>
  <conditionalFormatting sqref="B905">
    <cfRule type="expression" dxfId="175" priority="220" stopIfTrue="1">
      <formula>+#REF!+#REF!+#REF!+#REF!+#REF!+#REF!+#REF!+#REF!+#REF!+#REF!+#REF!+#REF!&gt;$J898</formula>
    </cfRule>
  </conditionalFormatting>
  <conditionalFormatting sqref="B905">
    <cfRule type="expression" dxfId="174" priority="219" stopIfTrue="1">
      <formula>+#REF!+#REF!+#REF!+#REF!+#REF!+#REF!+#REF!+#REF!+#REF!+#REF!+#REF!+#REF!&gt;$N898</formula>
    </cfRule>
  </conditionalFormatting>
  <conditionalFormatting sqref="B782:B783 B768:B772 B1313:B1315 B1214:B1218 B911:B920">
    <cfRule type="expression" dxfId="173" priority="218" stopIfTrue="1">
      <formula>+#REF!+#REF!+#REF!+#REF!+#REF!+#REF!+#REF!+#REF!+#REF!+#REF!+#REF!+#REF!&gt;$J768</formula>
    </cfRule>
  </conditionalFormatting>
  <conditionalFormatting sqref="B782:B783 B768:B772 B1313:B1315 B1214:B1218 B911:B920">
    <cfRule type="expression" dxfId="172" priority="217" stopIfTrue="1">
      <formula>+#REF!+#REF!+#REF!+#REF!+#REF!+#REF!+#REF!+#REF!+#REF!+#REF!+#REF!+#REF!&gt;$J768</formula>
    </cfRule>
  </conditionalFormatting>
  <conditionalFormatting sqref="B782:B783 B768:B772 B1214:B1218 B911:B920">
    <cfRule type="expression" dxfId="171" priority="216" stopIfTrue="1">
      <formula>+#REF!+#REF!+#REF!+#REF!+#REF!+#REF!+#REF!+#REF!+#REF!+#REF!+#REF!+#REF!&gt;$N768</formula>
    </cfRule>
  </conditionalFormatting>
  <conditionalFormatting sqref="B355">
    <cfRule type="expression" dxfId="170" priority="261" stopIfTrue="1">
      <formula>+#REF!+#REF!+#REF!+#REF!+#REF!+#REF!+#REF!+#REF!+#REF!+#REF!+#REF!+#REF!&gt;#REF!</formula>
    </cfRule>
  </conditionalFormatting>
  <conditionalFormatting sqref="B355">
    <cfRule type="expression" dxfId="169" priority="262" stopIfTrue="1">
      <formula>+#REF!+#REF!+#REF!+#REF!+#REF!+#REF!+#REF!+#REF!+#REF!+#REF!+#REF!+#REF!&gt;#REF!</formula>
    </cfRule>
  </conditionalFormatting>
  <conditionalFormatting sqref="B355">
    <cfRule type="expression" dxfId="168" priority="263" stopIfTrue="1">
      <formula>+#REF!+#REF!+#REF!+#REF!+#REF!+#REF!+#REF!+#REF!+#REF!+#REF!+#REF!+#REF!&gt;#REF!</formula>
    </cfRule>
  </conditionalFormatting>
  <conditionalFormatting sqref="B356:B360">
    <cfRule type="expression" dxfId="167" priority="173" stopIfTrue="1">
      <formula>+#REF!+#REF!+#REF!+#REF!+#REF!+#REF!+#REF!+#REF!+#REF!+#REF!+#REF!+#REF!&gt;$J356</formula>
    </cfRule>
  </conditionalFormatting>
  <conditionalFormatting sqref="B356:B360">
    <cfRule type="expression" dxfId="166" priority="172" stopIfTrue="1">
      <formula>+#REF!+#REF!+#REF!+#REF!+#REF!+#REF!+#REF!+#REF!+#REF!+#REF!+#REF!+#REF!&gt;$J356</formula>
    </cfRule>
  </conditionalFormatting>
  <conditionalFormatting sqref="B356:B360">
    <cfRule type="expression" dxfId="165" priority="171" stopIfTrue="1">
      <formula>+#REF!+#REF!+#REF!+#REF!+#REF!+#REF!+#REF!+#REF!+#REF!+#REF!+#REF!+#REF!&gt;$N356</formula>
    </cfRule>
  </conditionalFormatting>
  <conditionalFormatting sqref="B784:B786">
    <cfRule type="expression" dxfId="164" priority="170" stopIfTrue="1">
      <formula>+#REF!+#REF!+#REF!+#REF!+#REF!+#REF!+#REF!+#REF!+#REF!+#REF!+#REF!+#REF!&gt;$J784</formula>
    </cfRule>
  </conditionalFormatting>
  <conditionalFormatting sqref="B784:B786">
    <cfRule type="expression" dxfId="163" priority="169" stopIfTrue="1">
      <formula>+#REF!+#REF!+#REF!+#REF!+#REF!+#REF!+#REF!+#REF!+#REF!+#REF!+#REF!+#REF!&gt;$J784</formula>
    </cfRule>
  </conditionalFormatting>
  <conditionalFormatting sqref="B784:B786">
    <cfRule type="expression" dxfId="162" priority="168" stopIfTrue="1">
      <formula>+#REF!+#REF!+#REF!+#REF!+#REF!+#REF!+#REF!+#REF!+#REF!+#REF!+#REF!+#REF!&gt;$N784</formula>
    </cfRule>
  </conditionalFormatting>
  <conditionalFormatting sqref="B927">
    <cfRule type="expression" dxfId="161" priority="265" stopIfTrue="1">
      <formula>+#REF!+#REF!+#REF!+#REF!+#REF!+#REF!+#REF!+#REF!+#REF!+#REF!+#REF!+#REF!&gt;#REF!</formula>
    </cfRule>
  </conditionalFormatting>
  <conditionalFormatting sqref="B927">
    <cfRule type="expression" dxfId="160" priority="267" stopIfTrue="1">
      <formula>+#REF!+#REF!+#REF!+#REF!+#REF!+#REF!+#REF!+#REF!+#REF!+#REF!+#REF!+#REF!&gt;#REF!</formula>
    </cfRule>
  </conditionalFormatting>
  <conditionalFormatting sqref="B927">
    <cfRule type="expression" dxfId="159" priority="269" stopIfTrue="1">
      <formula>+#REF!+#REF!+#REF!+#REF!+#REF!+#REF!+#REF!+#REF!+#REF!+#REF!+#REF!+#REF!&gt;#REF!</formula>
    </cfRule>
  </conditionalFormatting>
  <conditionalFormatting sqref="B215:B216">
    <cfRule type="expression" dxfId="158" priority="161" stopIfTrue="1">
      <formula>+#REF!+#REF!+#REF!+#REF!+#REF!+#REF!+#REF!+#REF!+#REF!+#REF!+#REF!+#REF!&gt;$J215</formula>
    </cfRule>
  </conditionalFormatting>
  <conditionalFormatting sqref="B215:B216">
    <cfRule type="expression" dxfId="157" priority="160" stopIfTrue="1">
      <formula>+#REF!+#REF!+#REF!+#REF!+#REF!+#REF!+#REF!+#REF!+#REF!+#REF!+#REF!+#REF!&gt;$J215</formula>
    </cfRule>
  </conditionalFormatting>
  <conditionalFormatting sqref="B215:B216">
    <cfRule type="expression" dxfId="156" priority="159" stopIfTrue="1">
      <formula>+#REF!+#REF!+#REF!+#REF!+#REF!+#REF!+#REF!+#REF!+#REF!+#REF!+#REF!+#REF!&gt;$N215</formula>
    </cfRule>
  </conditionalFormatting>
  <conditionalFormatting sqref="B215:B216">
    <cfRule type="expression" dxfId="155" priority="158" stopIfTrue="1">
      <formula>+#REF!+#REF!+#REF!+#REF!+#REF!+#REF!+#REF!+#REF!+#REF!+#REF!+#REF!+#REF!&gt;$J215</formula>
    </cfRule>
  </conditionalFormatting>
  <conditionalFormatting sqref="B215:B216">
    <cfRule type="expression" dxfId="154" priority="157" stopIfTrue="1">
      <formula>+#REF!+#REF!+#REF!+#REF!+#REF!+#REF!+#REF!+#REF!+#REF!+#REF!+#REF!+#REF!&gt;$J215</formula>
    </cfRule>
  </conditionalFormatting>
  <conditionalFormatting sqref="B215:B216">
    <cfRule type="expression" dxfId="153" priority="156" stopIfTrue="1">
      <formula>+#REF!+#REF!+#REF!+#REF!+#REF!+#REF!+#REF!+#REF!+#REF!+#REF!+#REF!+#REF!&gt;$N215</formula>
    </cfRule>
  </conditionalFormatting>
  <conditionalFormatting sqref="B183:B184">
    <cfRule type="expression" dxfId="152" priority="155" stopIfTrue="1">
      <formula>+#REF!+#REF!+#REF!+#REF!+#REF!+#REF!+#REF!+#REF!+#REF!+#REF!+#REF!+#REF!&gt;$J183</formula>
    </cfRule>
  </conditionalFormatting>
  <conditionalFormatting sqref="B183:B184">
    <cfRule type="expression" dxfId="151" priority="154" stopIfTrue="1">
      <formula>+#REF!+#REF!+#REF!+#REF!+#REF!+#REF!+#REF!+#REF!+#REF!+#REF!+#REF!+#REF!&gt;$J183</formula>
    </cfRule>
  </conditionalFormatting>
  <conditionalFormatting sqref="B183:B184">
    <cfRule type="expression" dxfId="150" priority="153" stopIfTrue="1">
      <formula>+#REF!+#REF!+#REF!+#REF!+#REF!+#REF!+#REF!+#REF!+#REF!+#REF!+#REF!+#REF!&gt;$N183</formula>
    </cfRule>
  </conditionalFormatting>
  <conditionalFormatting sqref="B183:B184">
    <cfRule type="expression" dxfId="149" priority="152" stopIfTrue="1">
      <formula>+#REF!+#REF!+#REF!+#REF!+#REF!+#REF!+#REF!+#REF!+#REF!+#REF!+#REF!+#REF!&gt;$J183</formula>
    </cfRule>
  </conditionalFormatting>
  <conditionalFormatting sqref="B183:B184">
    <cfRule type="expression" dxfId="148" priority="151" stopIfTrue="1">
      <formula>+#REF!+#REF!+#REF!+#REF!+#REF!+#REF!+#REF!+#REF!+#REF!+#REF!+#REF!+#REF!&gt;$J183</formula>
    </cfRule>
  </conditionalFormatting>
  <conditionalFormatting sqref="B183:B184">
    <cfRule type="expression" dxfId="147" priority="150" stopIfTrue="1">
      <formula>+#REF!+#REF!+#REF!+#REF!+#REF!+#REF!+#REF!+#REF!+#REF!+#REF!+#REF!+#REF!&gt;$N183</formula>
    </cfRule>
  </conditionalFormatting>
  <conditionalFormatting sqref="B112:B114">
    <cfRule type="expression" dxfId="146" priority="149" stopIfTrue="1">
      <formula>+#REF!+#REF!+#REF!+#REF!+#REF!+#REF!+#REF!+#REF!+#REF!+#REF!+#REF!+#REF!&gt;$J110</formula>
    </cfRule>
  </conditionalFormatting>
  <conditionalFormatting sqref="B112:B114">
    <cfRule type="expression" dxfId="145" priority="148" stopIfTrue="1">
      <formula>+#REF!+#REF!+#REF!+#REF!+#REF!+#REF!+#REF!+#REF!+#REF!+#REF!+#REF!+#REF!&gt;$J110</formula>
    </cfRule>
  </conditionalFormatting>
  <conditionalFormatting sqref="B112:B114">
    <cfRule type="expression" dxfId="144" priority="147" stopIfTrue="1">
      <formula>+#REF!+#REF!+#REF!+#REF!+#REF!+#REF!+#REF!+#REF!+#REF!+#REF!+#REF!+#REF!&gt;$N110</formula>
    </cfRule>
  </conditionalFormatting>
  <conditionalFormatting sqref="B113:B114">
    <cfRule type="expression" dxfId="143" priority="146" stopIfTrue="1">
      <formula>+#REF!+#REF!+#REF!+#REF!+#REF!+#REF!+#REF!+#REF!+#REF!+#REF!+#REF!+#REF!&gt;$J111</formula>
    </cfRule>
  </conditionalFormatting>
  <conditionalFormatting sqref="B113:B114">
    <cfRule type="expression" dxfId="142" priority="145" stopIfTrue="1">
      <formula>+#REF!+#REF!+#REF!+#REF!+#REF!+#REF!+#REF!+#REF!+#REF!+#REF!+#REF!+#REF!&gt;$J111</formula>
    </cfRule>
  </conditionalFormatting>
  <conditionalFormatting sqref="B113:B114">
    <cfRule type="expression" dxfId="141" priority="144" stopIfTrue="1">
      <formula>+#REF!+#REF!+#REF!+#REF!+#REF!+#REF!+#REF!+#REF!+#REF!+#REF!+#REF!+#REF!&gt;$N111</formula>
    </cfRule>
  </conditionalFormatting>
  <conditionalFormatting sqref="B113">
    <cfRule type="expression" dxfId="140" priority="143" stopIfTrue="1">
      <formula>+#REF!+#REF!+#REF!+#REF!+#REF!+#REF!+#REF!+#REF!+#REF!+#REF!+#REF!+#REF!&gt;$J111</formula>
    </cfRule>
  </conditionalFormatting>
  <conditionalFormatting sqref="B114">
    <cfRule type="expression" dxfId="139" priority="142" stopIfTrue="1">
      <formula>+#REF!+#REF!+#REF!+#REF!+#REF!+#REF!+#REF!+#REF!+#REF!+#REF!+#REF!+#REF!&gt;$J112</formula>
    </cfRule>
  </conditionalFormatting>
  <conditionalFormatting sqref="B113">
    <cfRule type="expression" dxfId="138" priority="141" stopIfTrue="1">
      <formula>+#REF!+#REF!+#REF!+#REF!+#REF!+#REF!+#REF!+#REF!+#REF!+#REF!+#REF!+#REF!&gt;$J111</formula>
    </cfRule>
  </conditionalFormatting>
  <conditionalFormatting sqref="B114">
    <cfRule type="expression" dxfId="137" priority="140" stopIfTrue="1">
      <formula>+#REF!+#REF!+#REF!+#REF!+#REF!+#REF!+#REF!+#REF!+#REF!+#REF!+#REF!+#REF!&gt;$J112</formula>
    </cfRule>
  </conditionalFormatting>
  <conditionalFormatting sqref="B114">
    <cfRule type="expression" dxfId="136" priority="139" stopIfTrue="1">
      <formula>+#REF!+#REF!+#REF!+#REF!+#REF!+#REF!+#REF!+#REF!+#REF!+#REF!+#REF!+#REF!&gt;$J112</formula>
    </cfRule>
  </conditionalFormatting>
  <conditionalFormatting sqref="B113:B114">
    <cfRule type="expression" dxfId="135" priority="138" stopIfTrue="1">
      <formula>+#REF!+#REF!+#REF!+#REF!+#REF!+#REF!+#REF!+#REF!+#REF!+#REF!+#REF!+#REF!&gt;$J111</formula>
    </cfRule>
  </conditionalFormatting>
  <conditionalFormatting sqref="B113:B114">
    <cfRule type="expression" dxfId="134" priority="137" stopIfTrue="1">
      <formula>+#REF!+#REF!+#REF!+#REF!+#REF!+#REF!+#REF!+#REF!+#REF!+#REF!+#REF!+#REF!&gt;$N111</formula>
    </cfRule>
  </conditionalFormatting>
  <conditionalFormatting sqref="B113">
    <cfRule type="expression" dxfId="133" priority="136" stopIfTrue="1">
      <formula>+#REF!+#REF!+#REF!+#REF!+#REF!+#REF!+#REF!+#REF!+#REF!+#REF!+#REF!+#REF!&gt;$J111</formula>
    </cfRule>
  </conditionalFormatting>
  <conditionalFormatting sqref="B113">
    <cfRule type="expression" dxfId="132" priority="135" stopIfTrue="1">
      <formula>+#REF!+#REF!+#REF!+#REF!+#REF!+#REF!+#REF!+#REF!+#REF!+#REF!+#REF!+#REF!&gt;$J111</formula>
    </cfRule>
  </conditionalFormatting>
  <conditionalFormatting sqref="B113:B114">
    <cfRule type="expression" dxfId="131" priority="134" stopIfTrue="1">
      <formula>+#REF!+#REF!+#REF!+#REF!+#REF!+#REF!+#REF!+#REF!+#REF!+#REF!+#REF!+#REF!&gt;$J111</formula>
    </cfRule>
  </conditionalFormatting>
  <conditionalFormatting sqref="B113:B114">
    <cfRule type="expression" dxfId="130" priority="133" stopIfTrue="1">
      <formula>+#REF!+#REF!+#REF!+#REF!+#REF!+#REF!+#REF!+#REF!+#REF!+#REF!+#REF!+#REF!&gt;$J111</formula>
    </cfRule>
  </conditionalFormatting>
  <conditionalFormatting sqref="B113:B114">
    <cfRule type="expression" dxfId="129" priority="132" stopIfTrue="1">
      <formula>+#REF!+#REF!+#REF!+#REF!+#REF!+#REF!+#REF!+#REF!+#REF!+#REF!+#REF!+#REF!&gt;$N111</formula>
    </cfRule>
  </conditionalFormatting>
  <conditionalFormatting sqref="B113">
    <cfRule type="expression" dxfId="128" priority="131" stopIfTrue="1">
      <formula>+#REF!+#REF!+#REF!+#REF!+#REF!+#REF!+#REF!+#REF!+#REF!+#REF!+#REF!+#REF!&gt;$J111</formula>
    </cfRule>
  </conditionalFormatting>
  <conditionalFormatting sqref="B114">
    <cfRule type="expression" dxfId="127" priority="130" stopIfTrue="1">
      <formula>+#REF!+#REF!+#REF!+#REF!+#REF!+#REF!+#REF!+#REF!+#REF!+#REF!+#REF!+#REF!&gt;$J112</formula>
    </cfRule>
  </conditionalFormatting>
  <conditionalFormatting sqref="B113">
    <cfRule type="expression" dxfId="126" priority="129" stopIfTrue="1">
      <formula>+#REF!+#REF!+#REF!+#REF!+#REF!+#REF!+#REF!+#REF!+#REF!+#REF!+#REF!+#REF!&gt;$J111</formula>
    </cfRule>
  </conditionalFormatting>
  <conditionalFormatting sqref="B114">
    <cfRule type="expression" dxfId="125" priority="128" stopIfTrue="1">
      <formula>+#REF!+#REF!+#REF!+#REF!+#REF!+#REF!+#REF!+#REF!+#REF!+#REF!+#REF!+#REF!&gt;$J112</formula>
    </cfRule>
  </conditionalFormatting>
  <conditionalFormatting sqref="B114">
    <cfRule type="expression" dxfId="124" priority="127" stopIfTrue="1">
      <formula>+#REF!+#REF!+#REF!+#REF!+#REF!+#REF!+#REF!+#REF!+#REF!+#REF!+#REF!+#REF!&gt;$J112</formula>
    </cfRule>
  </conditionalFormatting>
  <conditionalFormatting sqref="B113:B114">
    <cfRule type="expression" dxfId="123" priority="126" stopIfTrue="1">
      <formula>+#REF!+#REF!+#REF!+#REF!+#REF!+#REF!+#REF!+#REF!+#REF!+#REF!+#REF!+#REF!&gt;$J111</formula>
    </cfRule>
  </conditionalFormatting>
  <conditionalFormatting sqref="B113:B114">
    <cfRule type="expression" dxfId="122" priority="125" stopIfTrue="1">
      <formula>+#REF!+#REF!+#REF!+#REF!+#REF!+#REF!+#REF!+#REF!+#REF!+#REF!+#REF!+#REF!&gt;$N111</formula>
    </cfRule>
  </conditionalFormatting>
  <conditionalFormatting sqref="B113">
    <cfRule type="expression" dxfId="121" priority="124" stopIfTrue="1">
      <formula>+#REF!+#REF!+#REF!+#REF!+#REF!+#REF!+#REF!+#REF!+#REF!+#REF!+#REF!+#REF!&gt;$J111</formula>
    </cfRule>
  </conditionalFormatting>
  <conditionalFormatting sqref="B113">
    <cfRule type="expression" dxfId="120" priority="123" stopIfTrue="1">
      <formula>+#REF!+#REF!+#REF!+#REF!+#REF!+#REF!+#REF!+#REF!+#REF!+#REF!+#REF!+#REF!&gt;$J111</formula>
    </cfRule>
  </conditionalFormatting>
  <conditionalFormatting sqref="B118:B119">
    <cfRule type="expression" dxfId="119" priority="122" stopIfTrue="1">
      <formula>+#REF!+#REF!+#REF!+#REF!+#REF!+#REF!+#REF!+#REF!+#REF!+#REF!+#REF!+#REF!&gt;$J116</formula>
    </cfRule>
  </conditionalFormatting>
  <conditionalFormatting sqref="B118:B119">
    <cfRule type="expression" dxfId="118" priority="121" stopIfTrue="1">
      <formula>+#REF!+#REF!+#REF!+#REF!+#REF!+#REF!+#REF!+#REF!+#REF!+#REF!+#REF!+#REF!&gt;$J116</formula>
    </cfRule>
  </conditionalFormatting>
  <conditionalFormatting sqref="B118:B119">
    <cfRule type="expression" dxfId="117" priority="120" stopIfTrue="1">
      <formula>+#REF!+#REF!+#REF!+#REF!+#REF!+#REF!+#REF!+#REF!+#REF!+#REF!+#REF!+#REF!&gt;$N116</formula>
    </cfRule>
  </conditionalFormatting>
  <conditionalFormatting sqref="B118">
    <cfRule type="expression" dxfId="116" priority="119" stopIfTrue="1">
      <formula>+#REF!+#REF!+#REF!+#REF!+#REF!+#REF!+#REF!+#REF!+#REF!+#REF!+#REF!+#REF!&gt;$J116</formula>
    </cfRule>
  </conditionalFormatting>
  <conditionalFormatting sqref="B118">
    <cfRule type="expression" dxfId="115" priority="118" stopIfTrue="1">
      <formula>+#REF!+#REF!+#REF!+#REF!+#REF!+#REF!+#REF!+#REF!+#REF!+#REF!+#REF!+#REF!&gt;$J116</formula>
    </cfRule>
  </conditionalFormatting>
  <conditionalFormatting sqref="B118">
    <cfRule type="expression" dxfId="114" priority="117" stopIfTrue="1">
      <formula>+#REF!+#REF!+#REF!+#REF!+#REF!+#REF!+#REF!+#REF!+#REF!+#REF!+#REF!+#REF!&gt;$N116</formula>
    </cfRule>
  </conditionalFormatting>
  <conditionalFormatting sqref="B118">
    <cfRule type="expression" dxfId="113" priority="116" stopIfTrue="1">
      <formula>+#REF!+#REF!+#REF!+#REF!+#REF!+#REF!+#REF!+#REF!+#REF!+#REF!+#REF!+#REF!&gt;$J116</formula>
    </cfRule>
  </conditionalFormatting>
  <conditionalFormatting sqref="B118">
    <cfRule type="expression" dxfId="112" priority="115" stopIfTrue="1">
      <formula>+#REF!+#REF!+#REF!+#REF!+#REF!+#REF!+#REF!+#REF!+#REF!+#REF!+#REF!+#REF!&gt;$J116</formula>
    </cfRule>
  </conditionalFormatting>
  <conditionalFormatting sqref="B118">
    <cfRule type="expression" dxfId="111" priority="114" stopIfTrue="1">
      <formula>+#REF!+#REF!+#REF!+#REF!+#REF!+#REF!+#REF!+#REF!+#REF!+#REF!+#REF!+#REF!&gt;$J116</formula>
    </cfRule>
  </conditionalFormatting>
  <conditionalFormatting sqref="B118">
    <cfRule type="expression" dxfId="110" priority="113" stopIfTrue="1">
      <formula>+#REF!+#REF!+#REF!+#REF!+#REF!+#REF!+#REF!+#REF!+#REF!+#REF!+#REF!+#REF!&gt;$J116</formula>
    </cfRule>
  </conditionalFormatting>
  <conditionalFormatting sqref="B118">
    <cfRule type="expression" dxfId="109" priority="112" stopIfTrue="1">
      <formula>+#REF!+#REF!+#REF!+#REF!+#REF!+#REF!+#REF!+#REF!+#REF!+#REF!+#REF!+#REF!&gt;$N116</formula>
    </cfRule>
  </conditionalFormatting>
  <conditionalFormatting sqref="B118">
    <cfRule type="expression" dxfId="108" priority="111" stopIfTrue="1">
      <formula>+#REF!+#REF!+#REF!+#REF!+#REF!+#REF!+#REF!+#REF!+#REF!+#REF!+#REF!+#REF!&gt;$J116</formula>
    </cfRule>
  </conditionalFormatting>
  <conditionalFormatting sqref="B118">
    <cfRule type="expression" dxfId="107" priority="110" stopIfTrue="1">
      <formula>+#REF!+#REF!+#REF!+#REF!+#REF!+#REF!+#REF!+#REF!+#REF!+#REF!+#REF!+#REF!&gt;$J116</formula>
    </cfRule>
  </conditionalFormatting>
  <conditionalFormatting sqref="B118">
    <cfRule type="expression" dxfId="106" priority="109" stopIfTrue="1">
      <formula>+#REF!+#REF!+#REF!+#REF!+#REF!+#REF!+#REF!+#REF!+#REF!+#REF!+#REF!+#REF!&gt;$N116</formula>
    </cfRule>
  </conditionalFormatting>
  <conditionalFormatting sqref="B118">
    <cfRule type="expression" dxfId="105" priority="108" stopIfTrue="1">
      <formula>+#REF!+#REF!+#REF!+#REF!+#REF!+#REF!+#REF!+#REF!+#REF!+#REF!+#REF!+#REF!&gt;$J116</formula>
    </cfRule>
  </conditionalFormatting>
  <conditionalFormatting sqref="B118">
    <cfRule type="expression" dxfId="104" priority="107" stopIfTrue="1">
      <formula>+#REF!+#REF!+#REF!+#REF!+#REF!+#REF!+#REF!+#REF!+#REF!+#REF!+#REF!+#REF!&gt;$J116</formula>
    </cfRule>
  </conditionalFormatting>
  <conditionalFormatting sqref="B118">
    <cfRule type="expression" dxfId="103" priority="106" stopIfTrue="1">
      <formula>+#REF!+#REF!+#REF!+#REF!+#REF!+#REF!+#REF!+#REF!+#REF!+#REF!+#REF!+#REF!&gt;$J116</formula>
    </cfRule>
  </conditionalFormatting>
  <conditionalFormatting sqref="B118">
    <cfRule type="expression" dxfId="102" priority="105" stopIfTrue="1">
      <formula>+#REF!+#REF!+#REF!+#REF!+#REF!+#REF!+#REF!+#REF!+#REF!+#REF!+#REF!+#REF!&gt;$J116</formula>
    </cfRule>
  </conditionalFormatting>
  <conditionalFormatting sqref="B118">
    <cfRule type="expression" dxfId="101" priority="104" stopIfTrue="1">
      <formula>+#REF!+#REF!+#REF!+#REF!+#REF!+#REF!+#REF!+#REF!+#REF!+#REF!+#REF!+#REF!&gt;$N116</formula>
    </cfRule>
  </conditionalFormatting>
  <conditionalFormatting sqref="B129">
    <cfRule type="expression" dxfId="100" priority="103" stopIfTrue="1">
      <formula>+#REF!+#REF!+#REF!+#REF!+#REF!+#REF!+#REF!+#REF!+#REF!+#REF!+#REF!+#REF!&gt;$J127</formula>
    </cfRule>
  </conditionalFormatting>
  <conditionalFormatting sqref="B129">
    <cfRule type="expression" dxfId="99" priority="102" stopIfTrue="1">
      <formula>+#REF!+#REF!+#REF!+#REF!+#REF!+#REF!+#REF!+#REF!+#REF!+#REF!+#REF!+#REF!&gt;$J127</formula>
    </cfRule>
  </conditionalFormatting>
  <conditionalFormatting sqref="B129">
    <cfRule type="expression" dxfId="98" priority="101" stopIfTrue="1">
      <formula>+#REF!+#REF!+#REF!+#REF!+#REF!+#REF!+#REF!+#REF!+#REF!+#REF!+#REF!+#REF!&gt;$N127</formula>
    </cfRule>
  </conditionalFormatting>
  <conditionalFormatting sqref="B132">
    <cfRule type="expression" dxfId="97" priority="100" stopIfTrue="1">
      <formula>+#REF!+#REF!+#REF!+#REF!+#REF!+#REF!+#REF!+#REF!+#REF!+#REF!+#REF!+#REF!&gt;$J130</formula>
    </cfRule>
  </conditionalFormatting>
  <conditionalFormatting sqref="B132">
    <cfRule type="expression" dxfId="96" priority="99" stopIfTrue="1">
      <formula>+#REF!+#REF!+#REF!+#REF!+#REF!+#REF!+#REF!+#REF!+#REF!+#REF!+#REF!+#REF!&gt;$J130</formula>
    </cfRule>
  </conditionalFormatting>
  <conditionalFormatting sqref="B132">
    <cfRule type="expression" dxfId="95" priority="98" stopIfTrue="1">
      <formula>+#REF!+#REF!+#REF!+#REF!+#REF!+#REF!+#REF!+#REF!+#REF!+#REF!+#REF!+#REF!&gt;$N130</formula>
    </cfRule>
  </conditionalFormatting>
  <conditionalFormatting sqref="B135">
    <cfRule type="expression" dxfId="94" priority="97" stopIfTrue="1">
      <formula>+#REF!+#REF!+#REF!+#REF!+#REF!+#REF!+#REF!+#REF!+#REF!+#REF!+#REF!+#REF!&gt;$J136</formula>
    </cfRule>
  </conditionalFormatting>
  <conditionalFormatting sqref="B135">
    <cfRule type="expression" dxfId="93" priority="96" stopIfTrue="1">
      <formula>+#REF!+#REF!+#REF!+#REF!+#REF!+#REF!+#REF!+#REF!+#REF!+#REF!+#REF!+#REF!&gt;$J136</formula>
    </cfRule>
  </conditionalFormatting>
  <conditionalFormatting sqref="B135">
    <cfRule type="expression" dxfId="92" priority="95" stopIfTrue="1">
      <formula>+#REF!+#REF!+#REF!+#REF!+#REF!+#REF!+#REF!+#REF!+#REF!+#REF!+#REF!+#REF!&gt;$N136</formula>
    </cfRule>
  </conditionalFormatting>
  <conditionalFormatting sqref="B143">
    <cfRule type="expression" dxfId="91" priority="94" stopIfTrue="1">
      <formula>+#REF!+#REF!+#REF!+#REF!+#REF!+#REF!+#REF!+#REF!+#REF!+#REF!+#REF!+#REF!&gt;$J141</formula>
    </cfRule>
  </conditionalFormatting>
  <conditionalFormatting sqref="B143">
    <cfRule type="expression" dxfId="90" priority="93" stopIfTrue="1">
      <formula>+#REF!+#REF!+#REF!+#REF!+#REF!+#REF!+#REF!+#REF!+#REF!+#REF!+#REF!+#REF!&gt;$J141</formula>
    </cfRule>
  </conditionalFormatting>
  <conditionalFormatting sqref="B143">
    <cfRule type="expression" dxfId="89" priority="92" stopIfTrue="1">
      <formula>+#REF!+#REF!+#REF!+#REF!+#REF!+#REF!+#REF!+#REF!+#REF!+#REF!+#REF!+#REF!&gt;$N141</formula>
    </cfRule>
  </conditionalFormatting>
  <conditionalFormatting sqref="B145">
    <cfRule type="expression" dxfId="88" priority="91" stopIfTrue="1">
      <formula>+#REF!+#REF!+#REF!+#REF!+#REF!+#REF!+#REF!+#REF!+#REF!+#REF!+#REF!+#REF!&gt;$J143</formula>
    </cfRule>
  </conditionalFormatting>
  <conditionalFormatting sqref="B145">
    <cfRule type="expression" dxfId="87" priority="90" stopIfTrue="1">
      <formula>+#REF!+#REF!+#REF!+#REF!+#REF!+#REF!+#REF!+#REF!+#REF!+#REF!+#REF!+#REF!&gt;$J143</formula>
    </cfRule>
  </conditionalFormatting>
  <conditionalFormatting sqref="B145">
    <cfRule type="expression" dxfId="86" priority="89" stopIfTrue="1">
      <formula>+#REF!+#REF!+#REF!+#REF!+#REF!+#REF!+#REF!+#REF!+#REF!+#REF!+#REF!+#REF!&gt;$N143</formula>
    </cfRule>
  </conditionalFormatting>
  <conditionalFormatting sqref="B23:B26">
    <cfRule type="expression" dxfId="85" priority="79" stopIfTrue="1">
      <formula>+#REF!+#REF!+#REF!+#REF!+#REF!+#REF!+#REF!+#REF!+#REF!+#REF!+#REF!+#REF!&gt;$J23</formula>
    </cfRule>
  </conditionalFormatting>
  <conditionalFormatting sqref="B23:B26">
    <cfRule type="expression" dxfId="84" priority="78" stopIfTrue="1">
      <formula>+#REF!+#REF!+#REF!+#REF!+#REF!+#REF!+#REF!+#REF!+#REF!+#REF!+#REF!+#REF!&gt;$J23</formula>
    </cfRule>
  </conditionalFormatting>
  <conditionalFormatting sqref="B23:B26">
    <cfRule type="expression" dxfId="83" priority="77" stopIfTrue="1">
      <formula>+#REF!+#REF!+#REF!+#REF!+#REF!+#REF!+#REF!+#REF!+#REF!+#REF!+#REF!+#REF!&gt;$N23</formula>
    </cfRule>
  </conditionalFormatting>
  <conditionalFormatting sqref="B24:B26">
    <cfRule type="expression" dxfId="82" priority="76" stopIfTrue="1">
      <formula>+#REF!+#REF!+#REF!+#REF!+#REF!+#REF!+#REF!+#REF!+#REF!+#REF!+#REF!+#REF!&gt;$J24</formula>
    </cfRule>
  </conditionalFormatting>
  <conditionalFormatting sqref="B24:B26">
    <cfRule type="expression" dxfId="81" priority="75" stopIfTrue="1">
      <formula>+#REF!+#REF!+#REF!+#REF!+#REF!+#REF!+#REF!+#REF!+#REF!+#REF!+#REF!+#REF!&gt;$J24</formula>
    </cfRule>
  </conditionalFormatting>
  <conditionalFormatting sqref="B24:B26">
    <cfRule type="expression" dxfId="80" priority="74" stopIfTrue="1">
      <formula>+#REF!+#REF!+#REF!+#REF!+#REF!+#REF!+#REF!+#REF!+#REF!+#REF!+#REF!+#REF!&gt;$N24</formula>
    </cfRule>
  </conditionalFormatting>
  <conditionalFormatting sqref="B24">
    <cfRule type="expression" dxfId="79" priority="73" stopIfTrue="1">
      <formula>+#REF!+#REF!+#REF!+#REF!+#REF!+#REF!+#REF!+#REF!+#REF!+#REF!+#REF!+#REF!&gt;$J24</formula>
    </cfRule>
  </conditionalFormatting>
  <conditionalFormatting sqref="B26">
    <cfRule type="expression" dxfId="78" priority="72" stopIfTrue="1">
      <formula>+#REF!+#REF!+#REF!+#REF!+#REF!+#REF!+#REF!+#REF!+#REF!+#REF!+#REF!+#REF!&gt;$J26</formula>
    </cfRule>
  </conditionalFormatting>
  <conditionalFormatting sqref="B25">
    <cfRule type="expression" dxfId="77" priority="71" stopIfTrue="1">
      <formula>+#REF!+#REF!+#REF!+#REF!+#REF!+#REF!+#REF!+#REF!+#REF!+#REF!+#REF!+#REF!&gt;$J25</formula>
    </cfRule>
  </conditionalFormatting>
  <conditionalFormatting sqref="B24">
    <cfRule type="expression" dxfId="76" priority="70" stopIfTrue="1">
      <formula>+#REF!+#REF!+#REF!+#REF!+#REF!+#REF!+#REF!+#REF!+#REF!+#REF!+#REF!+#REF!&gt;$J24</formula>
    </cfRule>
  </conditionalFormatting>
  <conditionalFormatting sqref="B25">
    <cfRule type="expression" dxfId="75" priority="69" stopIfTrue="1">
      <formula>+#REF!+#REF!+#REF!+#REF!+#REF!+#REF!+#REF!+#REF!+#REF!+#REF!+#REF!+#REF!&gt;$J25</formula>
    </cfRule>
  </conditionalFormatting>
  <conditionalFormatting sqref="B26">
    <cfRule type="expression" dxfId="74" priority="68" stopIfTrue="1">
      <formula>+#REF!+#REF!+#REF!+#REF!+#REF!+#REF!+#REF!+#REF!+#REF!+#REF!+#REF!+#REF!&gt;$J26</formula>
    </cfRule>
  </conditionalFormatting>
  <conditionalFormatting sqref="B26">
    <cfRule type="expression" dxfId="73" priority="67" stopIfTrue="1">
      <formula>+#REF!+#REF!+#REF!+#REF!+#REF!+#REF!+#REF!+#REF!+#REF!+#REF!+#REF!+#REF!&gt;$J26</formula>
    </cfRule>
  </conditionalFormatting>
  <conditionalFormatting sqref="B25">
    <cfRule type="expression" dxfId="72" priority="66" stopIfTrue="1">
      <formula>+#REF!+#REF!+#REF!+#REF!+#REF!+#REF!+#REF!+#REF!+#REF!+#REF!+#REF!+#REF!&gt;$J25</formula>
    </cfRule>
  </conditionalFormatting>
  <conditionalFormatting sqref="B24:B26">
    <cfRule type="expression" dxfId="71" priority="65" stopIfTrue="1">
      <formula>+#REF!+#REF!+#REF!+#REF!+#REF!+#REF!+#REF!+#REF!+#REF!+#REF!+#REF!+#REF!&gt;$J24</formula>
    </cfRule>
  </conditionalFormatting>
  <conditionalFormatting sqref="B24:B26">
    <cfRule type="expression" dxfId="70" priority="64" stopIfTrue="1">
      <formula>+#REF!+#REF!+#REF!+#REF!+#REF!+#REF!+#REF!+#REF!+#REF!+#REF!+#REF!+#REF!&gt;$N24</formula>
    </cfRule>
  </conditionalFormatting>
  <conditionalFormatting sqref="B24">
    <cfRule type="expression" dxfId="69" priority="63" stopIfTrue="1">
      <formula>+#REF!+#REF!+#REF!+#REF!+#REF!+#REF!+#REF!+#REF!+#REF!+#REF!+#REF!+#REF!&gt;$J24</formula>
    </cfRule>
  </conditionalFormatting>
  <conditionalFormatting sqref="B24">
    <cfRule type="expression" dxfId="68" priority="62" stopIfTrue="1">
      <formula>+#REF!+#REF!+#REF!+#REF!+#REF!+#REF!+#REF!+#REF!+#REF!+#REF!+#REF!+#REF!&gt;$J24</formula>
    </cfRule>
  </conditionalFormatting>
  <conditionalFormatting sqref="B24:B26">
    <cfRule type="expression" dxfId="67" priority="61" stopIfTrue="1">
      <formula>+#REF!+#REF!+#REF!+#REF!+#REF!+#REF!+#REF!+#REF!+#REF!+#REF!+#REF!+#REF!&gt;$J24</formula>
    </cfRule>
  </conditionalFormatting>
  <conditionalFormatting sqref="B24:B26">
    <cfRule type="expression" dxfId="66" priority="60" stopIfTrue="1">
      <formula>+#REF!+#REF!+#REF!+#REF!+#REF!+#REF!+#REF!+#REF!+#REF!+#REF!+#REF!+#REF!&gt;$J24</formula>
    </cfRule>
  </conditionalFormatting>
  <conditionalFormatting sqref="B24:B26">
    <cfRule type="expression" dxfId="65" priority="59" stopIfTrue="1">
      <formula>+#REF!+#REF!+#REF!+#REF!+#REF!+#REF!+#REF!+#REF!+#REF!+#REF!+#REF!+#REF!&gt;$N24</formula>
    </cfRule>
  </conditionalFormatting>
  <conditionalFormatting sqref="B24">
    <cfRule type="expression" dxfId="64" priority="58" stopIfTrue="1">
      <formula>+#REF!+#REF!+#REF!+#REF!+#REF!+#REF!+#REF!+#REF!+#REF!+#REF!+#REF!+#REF!&gt;$J24</formula>
    </cfRule>
  </conditionalFormatting>
  <conditionalFormatting sqref="B26">
    <cfRule type="expression" dxfId="63" priority="57" stopIfTrue="1">
      <formula>+#REF!+#REF!+#REF!+#REF!+#REF!+#REF!+#REF!+#REF!+#REF!+#REF!+#REF!+#REF!&gt;$J26</formula>
    </cfRule>
  </conditionalFormatting>
  <conditionalFormatting sqref="B25">
    <cfRule type="expression" dxfId="62" priority="56" stopIfTrue="1">
      <formula>+#REF!+#REF!+#REF!+#REF!+#REF!+#REF!+#REF!+#REF!+#REF!+#REF!+#REF!+#REF!&gt;$J25</formula>
    </cfRule>
  </conditionalFormatting>
  <conditionalFormatting sqref="B24">
    <cfRule type="expression" dxfId="61" priority="55" stopIfTrue="1">
      <formula>+#REF!+#REF!+#REF!+#REF!+#REF!+#REF!+#REF!+#REF!+#REF!+#REF!+#REF!+#REF!&gt;$J24</formula>
    </cfRule>
  </conditionalFormatting>
  <conditionalFormatting sqref="B25">
    <cfRule type="expression" dxfId="60" priority="54" stopIfTrue="1">
      <formula>+#REF!+#REF!+#REF!+#REF!+#REF!+#REF!+#REF!+#REF!+#REF!+#REF!+#REF!+#REF!&gt;$J25</formula>
    </cfRule>
  </conditionalFormatting>
  <conditionalFormatting sqref="B26">
    <cfRule type="expression" dxfId="59" priority="53" stopIfTrue="1">
      <formula>+#REF!+#REF!+#REF!+#REF!+#REF!+#REF!+#REF!+#REF!+#REF!+#REF!+#REF!+#REF!&gt;$J26</formula>
    </cfRule>
  </conditionalFormatting>
  <conditionalFormatting sqref="B26">
    <cfRule type="expression" dxfId="58" priority="52" stopIfTrue="1">
      <formula>+#REF!+#REF!+#REF!+#REF!+#REF!+#REF!+#REF!+#REF!+#REF!+#REF!+#REF!+#REF!&gt;$J26</formula>
    </cfRule>
  </conditionalFormatting>
  <conditionalFormatting sqref="B25">
    <cfRule type="expression" dxfId="57" priority="51" stopIfTrue="1">
      <formula>+#REF!+#REF!+#REF!+#REF!+#REF!+#REF!+#REF!+#REF!+#REF!+#REF!+#REF!+#REF!&gt;$J25</formula>
    </cfRule>
  </conditionalFormatting>
  <conditionalFormatting sqref="B24:B26">
    <cfRule type="expression" dxfId="56" priority="50" stopIfTrue="1">
      <formula>+#REF!+#REF!+#REF!+#REF!+#REF!+#REF!+#REF!+#REF!+#REF!+#REF!+#REF!+#REF!&gt;$J24</formula>
    </cfRule>
  </conditionalFormatting>
  <conditionalFormatting sqref="B24:B26">
    <cfRule type="expression" dxfId="55" priority="49" stopIfTrue="1">
      <formula>+#REF!+#REF!+#REF!+#REF!+#REF!+#REF!+#REF!+#REF!+#REF!+#REF!+#REF!+#REF!&gt;$N24</formula>
    </cfRule>
  </conditionalFormatting>
  <conditionalFormatting sqref="B24">
    <cfRule type="expression" dxfId="54" priority="48" stopIfTrue="1">
      <formula>+#REF!+#REF!+#REF!+#REF!+#REF!+#REF!+#REF!+#REF!+#REF!+#REF!+#REF!+#REF!&gt;$J24</formula>
    </cfRule>
  </conditionalFormatting>
  <conditionalFormatting sqref="B24">
    <cfRule type="expression" dxfId="53" priority="47" stopIfTrue="1">
      <formula>+#REF!+#REF!+#REF!+#REF!+#REF!+#REF!+#REF!+#REF!+#REF!+#REF!+#REF!+#REF!&gt;$J24</formula>
    </cfRule>
  </conditionalFormatting>
  <conditionalFormatting sqref="B34:B36">
    <cfRule type="expression" dxfId="52" priority="46" stopIfTrue="1">
      <formula>+#REF!+#REF!+#REF!+#REF!+#REF!+#REF!+#REF!+#REF!+#REF!+#REF!+#REF!+#REF!&gt;$J34</formula>
    </cfRule>
  </conditionalFormatting>
  <conditionalFormatting sqref="B34:B36">
    <cfRule type="expression" dxfId="51" priority="45" stopIfTrue="1">
      <formula>+#REF!+#REF!+#REF!+#REF!+#REF!+#REF!+#REF!+#REF!+#REF!+#REF!+#REF!+#REF!&gt;$J34</formula>
    </cfRule>
  </conditionalFormatting>
  <conditionalFormatting sqref="B34:B36">
    <cfRule type="expression" dxfId="50" priority="44" stopIfTrue="1">
      <formula>+#REF!+#REF!+#REF!+#REF!+#REF!+#REF!+#REF!+#REF!+#REF!+#REF!+#REF!+#REF!&gt;$N34</formula>
    </cfRule>
  </conditionalFormatting>
  <conditionalFormatting sqref="B35:B36">
    <cfRule type="expression" dxfId="49" priority="43" stopIfTrue="1">
      <formula>+#REF!+#REF!+#REF!+#REF!+#REF!+#REF!+#REF!+#REF!+#REF!+#REF!+#REF!+#REF!&gt;$J35</formula>
    </cfRule>
  </conditionalFormatting>
  <conditionalFormatting sqref="B35:B36">
    <cfRule type="expression" dxfId="48" priority="42" stopIfTrue="1">
      <formula>+#REF!+#REF!+#REF!+#REF!+#REF!+#REF!+#REF!+#REF!+#REF!+#REF!+#REF!+#REF!&gt;$J35</formula>
    </cfRule>
  </conditionalFormatting>
  <conditionalFormatting sqref="B35:B36">
    <cfRule type="expression" dxfId="47" priority="41" stopIfTrue="1">
      <formula>+#REF!+#REF!+#REF!+#REF!+#REF!+#REF!+#REF!+#REF!+#REF!+#REF!+#REF!+#REF!&gt;$N35</formula>
    </cfRule>
  </conditionalFormatting>
  <conditionalFormatting sqref="B35">
    <cfRule type="expression" dxfId="46" priority="40" stopIfTrue="1">
      <formula>+#REF!+#REF!+#REF!+#REF!+#REF!+#REF!+#REF!+#REF!+#REF!+#REF!+#REF!+#REF!&gt;$J35</formula>
    </cfRule>
  </conditionalFormatting>
  <conditionalFormatting sqref="B36">
    <cfRule type="expression" dxfId="45" priority="39" stopIfTrue="1">
      <formula>+#REF!+#REF!+#REF!+#REF!+#REF!+#REF!+#REF!+#REF!+#REF!+#REF!+#REF!+#REF!&gt;$J36</formula>
    </cfRule>
  </conditionalFormatting>
  <conditionalFormatting sqref="B35">
    <cfRule type="expression" dxfId="44" priority="38" stopIfTrue="1">
      <formula>+#REF!+#REF!+#REF!+#REF!+#REF!+#REF!+#REF!+#REF!+#REF!+#REF!+#REF!+#REF!&gt;$J35</formula>
    </cfRule>
  </conditionalFormatting>
  <conditionalFormatting sqref="B36">
    <cfRule type="expression" dxfId="43" priority="37" stopIfTrue="1">
      <formula>+#REF!+#REF!+#REF!+#REF!+#REF!+#REF!+#REF!+#REF!+#REF!+#REF!+#REF!+#REF!&gt;$J36</formula>
    </cfRule>
  </conditionalFormatting>
  <conditionalFormatting sqref="B36">
    <cfRule type="expression" dxfId="42" priority="36" stopIfTrue="1">
      <formula>+#REF!+#REF!+#REF!+#REF!+#REF!+#REF!+#REF!+#REF!+#REF!+#REF!+#REF!+#REF!&gt;$J36</formula>
    </cfRule>
  </conditionalFormatting>
  <conditionalFormatting sqref="B35:B36">
    <cfRule type="expression" dxfId="41" priority="35" stopIfTrue="1">
      <formula>+#REF!+#REF!+#REF!+#REF!+#REF!+#REF!+#REF!+#REF!+#REF!+#REF!+#REF!+#REF!&gt;$J35</formula>
    </cfRule>
  </conditionalFormatting>
  <conditionalFormatting sqref="B35:B36">
    <cfRule type="expression" dxfId="40" priority="34" stopIfTrue="1">
      <formula>+#REF!+#REF!+#REF!+#REF!+#REF!+#REF!+#REF!+#REF!+#REF!+#REF!+#REF!+#REF!&gt;$N35</formula>
    </cfRule>
  </conditionalFormatting>
  <conditionalFormatting sqref="B35">
    <cfRule type="expression" dxfId="39" priority="33" stopIfTrue="1">
      <formula>+#REF!+#REF!+#REF!+#REF!+#REF!+#REF!+#REF!+#REF!+#REF!+#REF!+#REF!+#REF!&gt;$J35</formula>
    </cfRule>
  </conditionalFormatting>
  <conditionalFormatting sqref="B35">
    <cfRule type="expression" dxfId="38" priority="32" stopIfTrue="1">
      <formula>+#REF!+#REF!+#REF!+#REF!+#REF!+#REF!+#REF!+#REF!+#REF!+#REF!+#REF!+#REF!&gt;$J35</formula>
    </cfRule>
  </conditionalFormatting>
  <conditionalFormatting sqref="B35:B36">
    <cfRule type="expression" dxfId="37" priority="31" stopIfTrue="1">
      <formula>+#REF!+#REF!+#REF!+#REF!+#REF!+#REF!+#REF!+#REF!+#REF!+#REF!+#REF!+#REF!&gt;$J35</formula>
    </cfRule>
  </conditionalFormatting>
  <conditionalFormatting sqref="B35:B36">
    <cfRule type="expression" dxfId="36" priority="30" stopIfTrue="1">
      <formula>+#REF!+#REF!+#REF!+#REF!+#REF!+#REF!+#REF!+#REF!+#REF!+#REF!+#REF!+#REF!&gt;$J35</formula>
    </cfRule>
  </conditionalFormatting>
  <conditionalFormatting sqref="B35:B36">
    <cfRule type="expression" dxfId="35" priority="29" stopIfTrue="1">
      <formula>+#REF!+#REF!+#REF!+#REF!+#REF!+#REF!+#REF!+#REF!+#REF!+#REF!+#REF!+#REF!&gt;$N35</formula>
    </cfRule>
  </conditionalFormatting>
  <conditionalFormatting sqref="B35">
    <cfRule type="expression" dxfId="34" priority="28" stopIfTrue="1">
      <formula>+#REF!+#REF!+#REF!+#REF!+#REF!+#REF!+#REF!+#REF!+#REF!+#REF!+#REF!+#REF!&gt;$J35</formula>
    </cfRule>
  </conditionalFormatting>
  <conditionalFormatting sqref="B36">
    <cfRule type="expression" dxfId="33" priority="27" stopIfTrue="1">
      <formula>+#REF!+#REF!+#REF!+#REF!+#REF!+#REF!+#REF!+#REF!+#REF!+#REF!+#REF!+#REF!&gt;$J36</formula>
    </cfRule>
  </conditionalFormatting>
  <conditionalFormatting sqref="B35">
    <cfRule type="expression" dxfId="32" priority="26" stopIfTrue="1">
      <formula>+#REF!+#REF!+#REF!+#REF!+#REF!+#REF!+#REF!+#REF!+#REF!+#REF!+#REF!+#REF!&gt;$J35</formula>
    </cfRule>
  </conditionalFormatting>
  <conditionalFormatting sqref="B36">
    <cfRule type="expression" dxfId="31" priority="25" stopIfTrue="1">
      <formula>+#REF!+#REF!+#REF!+#REF!+#REF!+#REF!+#REF!+#REF!+#REF!+#REF!+#REF!+#REF!&gt;$J36</formula>
    </cfRule>
  </conditionalFormatting>
  <conditionalFormatting sqref="B36">
    <cfRule type="expression" dxfId="30" priority="24" stopIfTrue="1">
      <formula>+#REF!+#REF!+#REF!+#REF!+#REF!+#REF!+#REF!+#REF!+#REF!+#REF!+#REF!+#REF!&gt;$J36</formula>
    </cfRule>
  </conditionalFormatting>
  <conditionalFormatting sqref="B35:B36">
    <cfRule type="expression" dxfId="29" priority="23" stopIfTrue="1">
      <formula>+#REF!+#REF!+#REF!+#REF!+#REF!+#REF!+#REF!+#REF!+#REF!+#REF!+#REF!+#REF!&gt;$J35</formula>
    </cfRule>
  </conditionalFormatting>
  <conditionalFormatting sqref="B35:B36">
    <cfRule type="expression" dxfId="28" priority="22" stopIfTrue="1">
      <formula>+#REF!+#REF!+#REF!+#REF!+#REF!+#REF!+#REF!+#REF!+#REF!+#REF!+#REF!+#REF!&gt;$N35</formula>
    </cfRule>
  </conditionalFormatting>
  <conditionalFormatting sqref="B35">
    <cfRule type="expression" dxfId="27" priority="21" stopIfTrue="1">
      <formula>+#REF!+#REF!+#REF!+#REF!+#REF!+#REF!+#REF!+#REF!+#REF!+#REF!+#REF!+#REF!&gt;$J35</formula>
    </cfRule>
  </conditionalFormatting>
  <conditionalFormatting sqref="B35">
    <cfRule type="expression" dxfId="26" priority="20" stopIfTrue="1">
      <formula>+#REF!+#REF!+#REF!+#REF!+#REF!+#REF!+#REF!+#REF!+#REF!+#REF!+#REF!+#REF!&gt;$J35</formula>
    </cfRule>
  </conditionalFormatting>
  <conditionalFormatting sqref="B37:B38">
    <cfRule type="expression" dxfId="25" priority="1" stopIfTrue="1">
      <formula>+#REF!+#REF!+#REF!+#REF!+#REF!+#REF!+#REF!+#REF!+#REF!+#REF!+#REF!+#REF!&gt;$N37</formula>
    </cfRule>
  </conditionalFormatting>
  <conditionalFormatting sqref="B37:B87">
    <cfRule type="expression" dxfId="24" priority="19" stopIfTrue="1">
      <formula>+#REF!+#REF!+#REF!+#REF!+#REF!+#REF!+#REF!+#REF!+#REF!+#REF!+#REF!+#REF!&gt;$J37</formula>
    </cfRule>
  </conditionalFormatting>
  <conditionalFormatting sqref="B37:B87">
    <cfRule type="expression" dxfId="23" priority="18" stopIfTrue="1">
      <formula>+#REF!+#REF!+#REF!+#REF!+#REF!+#REF!+#REF!+#REF!+#REF!+#REF!+#REF!+#REF!&gt;$J37</formula>
    </cfRule>
  </conditionalFormatting>
  <conditionalFormatting sqref="B37:B87">
    <cfRule type="expression" dxfId="22" priority="17" stopIfTrue="1">
      <formula>+#REF!+#REF!+#REF!+#REF!+#REF!+#REF!+#REF!+#REF!+#REF!+#REF!+#REF!+#REF!&gt;$N37</formula>
    </cfRule>
  </conditionalFormatting>
  <conditionalFormatting sqref="B37:B38">
    <cfRule type="expression" dxfId="21" priority="16" stopIfTrue="1">
      <formula>+#REF!+#REF!+#REF!+#REF!+#REF!+#REF!+#REF!+#REF!+#REF!+#REF!+#REF!+#REF!&gt;$J37</formula>
    </cfRule>
  </conditionalFormatting>
  <conditionalFormatting sqref="B37:B38">
    <cfRule type="expression" dxfId="20" priority="15" stopIfTrue="1">
      <formula>+#REF!+#REF!+#REF!+#REF!+#REF!+#REF!+#REF!+#REF!+#REF!+#REF!+#REF!+#REF!&gt;$J37</formula>
    </cfRule>
  </conditionalFormatting>
  <conditionalFormatting sqref="B37:B38">
    <cfRule type="expression" dxfId="19" priority="14" stopIfTrue="1">
      <formula>+#REF!+#REF!+#REF!+#REF!+#REF!+#REF!+#REF!+#REF!+#REF!+#REF!+#REF!+#REF!&gt;$N37</formula>
    </cfRule>
  </conditionalFormatting>
  <conditionalFormatting sqref="B37:B38">
    <cfRule type="expression" dxfId="18" priority="13" stopIfTrue="1">
      <formula>+#REF!+#REF!+#REF!+#REF!+#REF!+#REF!+#REF!+#REF!+#REF!+#REF!+#REF!+#REF!&gt;$J37</formula>
    </cfRule>
  </conditionalFormatting>
  <conditionalFormatting sqref="B37:B38">
    <cfRule type="expression" dxfId="17" priority="12" stopIfTrue="1">
      <formula>+#REF!+#REF!+#REF!+#REF!+#REF!+#REF!+#REF!+#REF!+#REF!+#REF!+#REF!+#REF!&gt;$J37</formula>
    </cfRule>
  </conditionalFormatting>
  <conditionalFormatting sqref="B37:B38">
    <cfRule type="expression" dxfId="16" priority="11" stopIfTrue="1">
      <formula>+#REF!+#REF!+#REF!+#REF!+#REF!+#REF!+#REF!+#REF!+#REF!+#REF!+#REF!+#REF!&gt;$J37</formula>
    </cfRule>
  </conditionalFormatting>
  <conditionalFormatting sqref="B37:B38">
    <cfRule type="expression" dxfId="15" priority="10" stopIfTrue="1">
      <formula>+#REF!+#REF!+#REF!+#REF!+#REF!+#REF!+#REF!+#REF!+#REF!+#REF!+#REF!+#REF!&gt;$J37</formula>
    </cfRule>
  </conditionalFormatting>
  <conditionalFormatting sqref="B37:B38">
    <cfRule type="expression" dxfId="14" priority="9" stopIfTrue="1">
      <formula>+#REF!+#REF!+#REF!+#REF!+#REF!+#REF!+#REF!+#REF!+#REF!+#REF!+#REF!+#REF!&gt;$N37</formula>
    </cfRule>
  </conditionalFormatting>
  <conditionalFormatting sqref="B37:B38">
    <cfRule type="expression" dxfId="13" priority="8" stopIfTrue="1">
      <formula>+#REF!+#REF!+#REF!+#REF!+#REF!+#REF!+#REF!+#REF!+#REF!+#REF!+#REF!+#REF!&gt;$J37</formula>
    </cfRule>
  </conditionalFormatting>
  <conditionalFormatting sqref="B37:B38">
    <cfRule type="expression" dxfId="12" priority="7" stopIfTrue="1">
      <formula>+#REF!+#REF!+#REF!+#REF!+#REF!+#REF!+#REF!+#REF!+#REF!+#REF!+#REF!+#REF!&gt;$J37</formula>
    </cfRule>
  </conditionalFormatting>
  <conditionalFormatting sqref="B37:B38">
    <cfRule type="expression" dxfId="11" priority="6" stopIfTrue="1">
      <formula>+#REF!+#REF!+#REF!+#REF!+#REF!+#REF!+#REF!+#REF!+#REF!+#REF!+#REF!+#REF!&gt;$N37</formula>
    </cfRule>
  </conditionalFormatting>
  <conditionalFormatting sqref="B37:B38">
    <cfRule type="expression" dxfId="10" priority="5" stopIfTrue="1">
      <formula>+#REF!+#REF!+#REF!+#REF!+#REF!+#REF!+#REF!+#REF!+#REF!+#REF!+#REF!+#REF!&gt;$J37</formula>
    </cfRule>
  </conditionalFormatting>
  <conditionalFormatting sqref="B37:B38">
    <cfRule type="expression" dxfId="9" priority="4" stopIfTrue="1">
      <formula>+#REF!+#REF!+#REF!+#REF!+#REF!+#REF!+#REF!+#REF!+#REF!+#REF!+#REF!+#REF!&gt;$J37</formula>
    </cfRule>
  </conditionalFormatting>
  <conditionalFormatting sqref="B37:B38">
    <cfRule type="expression" dxfId="8" priority="3" stopIfTrue="1">
      <formula>+#REF!+#REF!+#REF!+#REF!+#REF!+#REF!+#REF!+#REF!+#REF!+#REF!+#REF!+#REF!&gt;$J37</formula>
    </cfRule>
  </conditionalFormatting>
  <conditionalFormatting sqref="B37:B38">
    <cfRule type="expression" dxfId="7" priority="2" stopIfTrue="1">
      <formula>+#REF!+#REF!+#REF!+#REF!+#REF!+#REF!+#REF!+#REF!+#REF!+#REF!+#REF!+#REF!&gt;$J37</formula>
    </cfRule>
  </conditionalFormatting>
  <conditionalFormatting sqref="B1313:B1315">
    <cfRule type="expression" dxfId="6" priority="272" stopIfTrue="1">
      <formula>+#REF!+#REF!+#REF!+#REF!+#REF!+#REF!+#REF!+#REF!+#REF!+#REF!+#REF!+#REF!&gt;$N1312</formula>
    </cfRule>
  </conditionalFormatting>
  <conditionalFormatting sqref="B1248">
    <cfRule type="expression" dxfId="5" priority="273" stopIfTrue="1">
      <formula>+#REF!+#REF!+#REF!+#REF!+#REF!+#REF!+#REF!+#REF!+#REF!+#REF!+#REF!+#REF!&gt;$J1250</formula>
    </cfRule>
  </conditionalFormatting>
  <conditionalFormatting sqref="B1248">
    <cfRule type="expression" dxfId="4" priority="274" stopIfTrue="1">
      <formula>+#REF!+#REF!+#REF!+#REF!+#REF!+#REF!+#REF!+#REF!+#REF!+#REF!+#REF!+#REF!&gt;$J1250</formula>
    </cfRule>
  </conditionalFormatting>
  <conditionalFormatting sqref="B1248">
    <cfRule type="expression" dxfId="3" priority="275" stopIfTrue="1">
      <formula>+#REF!+#REF!+#REF!+#REF!+#REF!+#REF!+#REF!+#REF!+#REF!+#REF!+#REF!+#REF!&gt;$N1250</formula>
    </cfRule>
  </conditionalFormatting>
  <conditionalFormatting sqref="B1247">
    <cfRule type="expression" dxfId="2" priority="276" stopIfTrue="1">
      <formula>+#REF!+#REF!+#REF!+#REF!+#REF!+#REF!+#REF!+#REF!+#REF!+#REF!+#REF!+#REF!&gt;$J1256</formula>
    </cfRule>
  </conditionalFormatting>
  <conditionalFormatting sqref="B1247">
    <cfRule type="expression" dxfId="1" priority="277" stopIfTrue="1">
      <formula>+#REF!+#REF!+#REF!+#REF!+#REF!+#REF!+#REF!+#REF!+#REF!+#REF!+#REF!+#REF!&gt;$J1256</formula>
    </cfRule>
  </conditionalFormatting>
  <conditionalFormatting sqref="B1247">
    <cfRule type="expression" dxfId="0" priority="278" stopIfTrue="1">
      <formula>+#REF!+#REF!+#REF!+#REF!+#REF!+#REF!+#REF!+#REF!+#REF!+#REF!+#REF!+#REF!&gt;$N1256</formula>
    </cfRule>
  </conditionalFormatting>
  <pageMargins left="0.70866141732283472" right="0.19685039370078741" top="0.51181102362204722" bottom="0.51181102362204722" header="0.31496062992125984" footer="0.31496062992125984"/>
  <pageSetup paperSize="119" scale="98" orientation="portrait" r:id="rId1"/>
  <headerFooter>
    <oddFooter>&amp;C&amp;P</oddFooter>
  </headerFooter>
  <rowBreaks count="1" manualBreakCount="1">
    <brk id="142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63"/>
  <sheetViews>
    <sheetView view="pageBreakPreview" zoomScale="60" zoomScalePageLayoutView="60" workbookViewId="0">
      <pane xSplit="6" ySplit="14" topLeftCell="G40" activePane="bottomRight" state="frozen"/>
      <selection pane="topRight" activeCell="G1" sqref="G1"/>
      <selection pane="bottomLeft" activeCell="A15" sqref="A15"/>
      <selection pane="bottomRight" activeCell="G11" sqref="G11"/>
    </sheetView>
  </sheetViews>
  <sheetFormatPr defaultRowHeight="15" x14ac:dyDescent="0.25"/>
  <cols>
    <col min="1" max="1" width="9.33203125" style="330"/>
    <col min="2" max="2" width="23.5" style="335" customWidth="1"/>
    <col min="3" max="3" width="4.1640625" style="330" customWidth="1"/>
    <col min="4" max="4" width="4.33203125" style="330" customWidth="1"/>
    <col min="5" max="5" width="4.6640625" style="330" customWidth="1"/>
    <col min="6" max="6" width="86.6640625" style="330" customWidth="1"/>
    <col min="7" max="7" width="21.5" style="330" customWidth="1"/>
    <col min="8" max="8" width="50.1640625" style="330" bestFit="1" customWidth="1"/>
    <col min="9" max="9" width="50.83203125" style="330" bestFit="1" customWidth="1"/>
    <col min="10" max="10" width="4.1640625" style="330" customWidth="1"/>
    <col min="11" max="11" width="46.1640625" style="333" bestFit="1" customWidth="1"/>
    <col min="12" max="12" width="18.1640625" style="330" bestFit="1" customWidth="1"/>
    <col min="13" max="13" width="40.5" style="330" bestFit="1" customWidth="1"/>
    <col min="14" max="16384" width="9.33203125" style="330"/>
  </cols>
  <sheetData>
    <row r="1" spans="2:12" x14ac:dyDescent="0.25">
      <c r="D1" s="331"/>
    </row>
    <row r="2" spans="2:12" x14ac:dyDescent="0.25">
      <c r="D2" s="331"/>
    </row>
    <row r="3" spans="2:12" x14ac:dyDescent="0.25">
      <c r="D3" s="331"/>
      <c r="I3" s="334"/>
      <c r="J3" s="334"/>
    </row>
    <row r="4" spans="2:12" x14ac:dyDescent="0.25">
      <c r="D4" s="331"/>
    </row>
    <row r="5" spans="2:12" x14ac:dyDescent="0.25">
      <c r="D5" s="1407"/>
      <c r="E5" s="1407"/>
      <c r="F5" s="1407"/>
      <c r="G5" s="1407"/>
      <c r="H5" s="1407"/>
      <c r="I5" s="1407"/>
      <c r="J5" s="335"/>
    </row>
    <row r="6" spans="2:12" x14ac:dyDescent="0.25">
      <c r="D6" s="335"/>
      <c r="E6" s="335"/>
      <c r="F6" s="335"/>
      <c r="G6" s="335"/>
      <c r="H6" s="335"/>
      <c r="I6" s="335"/>
      <c r="J6" s="335"/>
    </row>
    <row r="7" spans="2:12" s="338" customFormat="1" ht="33.75" x14ac:dyDescent="0.6">
      <c r="B7" s="1408" t="s">
        <v>3075</v>
      </c>
      <c r="C7" s="1408"/>
      <c r="D7" s="1408"/>
      <c r="E7" s="1408"/>
      <c r="F7" s="1408"/>
      <c r="G7" s="1408"/>
      <c r="H7" s="1408"/>
      <c r="I7" s="1408"/>
      <c r="J7" s="336"/>
      <c r="K7" s="337"/>
    </row>
    <row r="8" spans="2:12" s="338" customFormat="1" ht="30" x14ac:dyDescent="0.4">
      <c r="B8" s="1409" t="s">
        <v>2875</v>
      </c>
      <c r="C8" s="1409"/>
      <c r="D8" s="1409"/>
      <c r="E8" s="1409"/>
      <c r="F8" s="1409"/>
      <c r="G8" s="1409"/>
      <c r="H8" s="1409"/>
      <c r="I8" s="1409"/>
      <c r="J8" s="336"/>
      <c r="K8" s="337"/>
    </row>
    <row r="9" spans="2:12" s="338" customFormat="1" ht="30" x14ac:dyDescent="0.4">
      <c r="B9" s="1409" t="s">
        <v>4227</v>
      </c>
      <c r="C9" s="1409"/>
      <c r="D9" s="1409"/>
      <c r="E9" s="1409"/>
      <c r="F9" s="1409"/>
      <c r="G9" s="1409"/>
      <c r="H9" s="1409"/>
      <c r="I9" s="1409"/>
      <c r="J9" s="336"/>
      <c r="K9" s="337"/>
    </row>
    <row r="10" spans="2:12" s="338" customFormat="1" ht="22.5" x14ac:dyDescent="0.3">
      <c r="B10" s="336"/>
      <c r="C10" s="336"/>
      <c r="D10" s="336"/>
      <c r="E10" s="336"/>
      <c r="F10" s="336"/>
      <c r="G10" s="336"/>
      <c r="H10" s="336"/>
      <c r="I10" s="336"/>
      <c r="J10" s="336"/>
      <c r="K10" s="337"/>
    </row>
    <row r="11" spans="2:12" s="339" customFormat="1" ht="21" x14ac:dyDescent="0.35">
      <c r="B11" s="393" t="s">
        <v>3901</v>
      </c>
      <c r="C11" s="390"/>
      <c r="K11" s="341"/>
    </row>
    <row r="12" spans="2:12" s="339" customFormat="1" ht="21.75" thickBot="1" x14ac:dyDescent="0.4">
      <c r="B12" s="391"/>
      <c r="H12" s="340"/>
      <c r="I12" s="342" t="s">
        <v>3076</v>
      </c>
      <c r="J12" s="342"/>
      <c r="K12" s="341"/>
    </row>
    <row r="13" spans="2:12" s="344" customFormat="1" ht="43.5" customHeight="1" thickTop="1" x14ac:dyDescent="0.3">
      <c r="B13" s="481" t="s">
        <v>550</v>
      </c>
      <c r="C13" s="1412" t="s">
        <v>549</v>
      </c>
      <c r="D13" s="1413"/>
      <c r="E13" s="1413"/>
      <c r="F13" s="1414"/>
      <c r="G13" s="482" t="s">
        <v>3077</v>
      </c>
      <c r="H13" s="483">
        <v>2020</v>
      </c>
      <c r="I13" s="484">
        <v>2019</v>
      </c>
      <c r="J13" s="470"/>
      <c r="K13" s="343"/>
    </row>
    <row r="14" spans="2:12" s="344" customFormat="1" ht="20.25" x14ac:dyDescent="0.3">
      <c r="B14" s="485">
        <v>1</v>
      </c>
      <c r="C14" s="1415">
        <v>2</v>
      </c>
      <c r="D14" s="1416"/>
      <c r="E14" s="1416"/>
      <c r="F14" s="1417"/>
      <c r="G14" s="486">
        <v>3</v>
      </c>
      <c r="H14" s="487">
        <v>4</v>
      </c>
      <c r="I14" s="488">
        <v>5</v>
      </c>
      <c r="J14" s="470"/>
      <c r="K14" s="343"/>
    </row>
    <row r="15" spans="2:12" s="344" customFormat="1" ht="20.25" x14ac:dyDescent="0.3">
      <c r="B15" s="394">
        <v>1</v>
      </c>
      <c r="C15" s="395"/>
      <c r="D15" s="395" t="s">
        <v>481</v>
      </c>
      <c r="E15" s="395"/>
      <c r="F15" s="395"/>
      <c r="G15" s="396"/>
      <c r="H15" s="396"/>
      <c r="I15" s="397"/>
      <c r="J15" s="343"/>
      <c r="K15" s="343"/>
    </row>
    <row r="16" spans="2:12" s="346" customFormat="1" ht="20.25" x14ac:dyDescent="0.3">
      <c r="B16" s="398" t="s">
        <v>607</v>
      </c>
      <c r="C16" s="399"/>
      <c r="D16" s="399" t="s">
        <v>482</v>
      </c>
      <c r="E16" s="399"/>
      <c r="F16" s="399"/>
      <c r="G16" s="400"/>
      <c r="H16" s="401"/>
      <c r="I16" s="402"/>
      <c r="J16" s="345"/>
      <c r="K16" s="343" t="s">
        <v>3078</v>
      </c>
      <c r="L16" s="346" t="s">
        <v>3079</v>
      </c>
    </row>
    <row r="17" spans="2:13" s="346" customFormat="1" ht="20.25" x14ac:dyDescent="0.3">
      <c r="B17" s="398" t="s">
        <v>608</v>
      </c>
      <c r="C17" s="399"/>
      <c r="D17" s="399"/>
      <c r="E17" s="399" t="s">
        <v>615</v>
      </c>
      <c r="F17" s="399"/>
      <c r="G17" s="403"/>
      <c r="H17" s="404">
        <f>SUM(H18:H23)</f>
        <v>0</v>
      </c>
      <c r="I17" s="418">
        <f>SUM(I18:I23)</f>
        <v>117877312197.99001</v>
      </c>
      <c r="J17" s="345"/>
      <c r="K17" s="345">
        <f t="shared" ref="K17:K48" si="0">+H17-I17</f>
        <v>-117877312197.99001</v>
      </c>
      <c r="L17" s="347">
        <f>+K17/I17*100</f>
        <v>-100</v>
      </c>
    </row>
    <row r="18" spans="2:13" s="338" customFormat="1" ht="20.25" x14ac:dyDescent="0.3">
      <c r="B18" s="405" t="s">
        <v>609</v>
      </c>
      <c r="C18" s="406"/>
      <c r="D18" s="406"/>
      <c r="E18" s="406"/>
      <c r="F18" s="406" t="s">
        <v>483</v>
      </c>
      <c r="G18" s="407"/>
      <c r="H18" s="408">
        <f>+'NERACA, LRA, LO'!I8</f>
        <v>0</v>
      </c>
      <c r="I18" s="471">
        <f>+'NERACA, LRA, LO'!D8</f>
        <v>0</v>
      </c>
      <c r="J18" s="348"/>
      <c r="K18" s="345">
        <f t="shared" si="0"/>
        <v>0</v>
      </c>
      <c r="L18" s="347" t="e">
        <f>+K18/I18*100</f>
        <v>#DIV/0!</v>
      </c>
      <c r="M18" s="349" t="e">
        <f>H17+#REF!</f>
        <v>#REF!</v>
      </c>
    </row>
    <row r="19" spans="2:13" s="338" customFormat="1" ht="20.25" x14ac:dyDescent="0.3">
      <c r="B19" s="405" t="s">
        <v>610</v>
      </c>
      <c r="C19" s="406"/>
      <c r="D19" s="406"/>
      <c r="E19" s="406"/>
      <c r="F19" s="406" t="s">
        <v>484</v>
      </c>
      <c r="G19" s="407"/>
      <c r="H19" s="408">
        <f>+'NERACA, LRA, LO'!I10</f>
        <v>0</v>
      </c>
      <c r="I19" s="471">
        <v>43735515</v>
      </c>
      <c r="J19" s="348"/>
      <c r="K19" s="345">
        <f t="shared" si="0"/>
        <v>-43735515</v>
      </c>
      <c r="L19" s="347">
        <f>+K19/I19*100</f>
        <v>-100</v>
      </c>
    </row>
    <row r="20" spans="2:13" s="338" customFormat="1" ht="20.25" x14ac:dyDescent="0.3">
      <c r="B20" s="405" t="s">
        <v>611</v>
      </c>
      <c r="C20" s="406"/>
      <c r="D20" s="406"/>
      <c r="E20" s="406"/>
      <c r="F20" s="406" t="s">
        <v>3067</v>
      </c>
      <c r="G20" s="407"/>
      <c r="H20" s="408">
        <f>+'NERACA, LRA, LO'!I12</f>
        <v>0</v>
      </c>
      <c r="I20" s="471">
        <v>137068625</v>
      </c>
      <c r="J20" s="348"/>
      <c r="K20" s="345">
        <f t="shared" si="0"/>
        <v>-137068625</v>
      </c>
      <c r="L20" s="347">
        <f>+K20/I20*100</f>
        <v>-100</v>
      </c>
    </row>
    <row r="21" spans="2:13" s="338" customFormat="1" ht="20.25" x14ac:dyDescent="0.3">
      <c r="B21" s="405" t="s">
        <v>612</v>
      </c>
      <c r="C21" s="406"/>
      <c r="D21" s="406"/>
      <c r="E21" s="406"/>
      <c r="F21" s="406" t="s">
        <v>485</v>
      </c>
      <c r="G21" s="407"/>
      <c r="H21" s="408">
        <f>+'NERACA, LRA, LO'!I14</f>
        <v>0</v>
      </c>
      <c r="I21" s="471">
        <f>+'NERACA, LRA, LO'!D14</f>
        <v>0</v>
      </c>
      <c r="J21" s="348"/>
      <c r="K21" s="345">
        <f t="shared" si="0"/>
        <v>0</v>
      </c>
      <c r="L21" s="347" t="e">
        <f>+K21/I21*100</f>
        <v>#DIV/0!</v>
      </c>
    </row>
    <row r="22" spans="2:13" s="338" customFormat="1" ht="20.25" x14ac:dyDescent="0.3">
      <c r="B22" s="405" t="s">
        <v>613</v>
      </c>
      <c r="C22" s="406"/>
      <c r="D22" s="406"/>
      <c r="E22" s="406"/>
      <c r="F22" s="406" t="s">
        <v>486</v>
      </c>
      <c r="G22" s="407"/>
      <c r="H22" s="408">
        <f>+'NERACA, LRA, LO'!I16</f>
        <v>0</v>
      </c>
      <c r="I22" s="471">
        <v>117696508057.99001</v>
      </c>
      <c r="J22" s="348"/>
      <c r="K22" s="345">
        <f t="shared" si="0"/>
        <v>-117696508057.99001</v>
      </c>
      <c r="L22" s="347">
        <f t="shared" ref="L22:L85" si="1">+K22/I22*100</f>
        <v>-100</v>
      </c>
    </row>
    <row r="23" spans="2:13" s="338" customFormat="1" ht="20.25" x14ac:dyDescent="0.3">
      <c r="B23" s="405" t="s">
        <v>614</v>
      </c>
      <c r="C23" s="406"/>
      <c r="D23" s="406"/>
      <c r="E23" s="406"/>
      <c r="F23" s="406" t="s">
        <v>487</v>
      </c>
      <c r="G23" s="407"/>
      <c r="H23" s="408">
        <f>+'NERACA, LRA, LO'!I18</f>
        <v>0</v>
      </c>
      <c r="I23" s="471">
        <f>+'NERACA, LRA, LO'!D18</f>
        <v>0</v>
      </c>
      <c r="J23" s="348"/>
      <c r="K23" s="345">
        <f t="shared" si="0"/>
        <v>0</v>
      </c>
      <c r="L23" s="347" t="e">
        <f t="shared" si="1"/>
        <v>#DIV/0!</v>
      </c>
    </row>
    <row r="24" spans="2:13" s="346" customFormat="1" ht="20.25" x14ac:dyDescent="0.3">
      <c r="B24" s="398" t="s">
        <v>616</v>
      </c>
      <c r="C24" s="399"/>
      <c r="D24" s="399"/>
      <c r="E24" s="399" t="s">
        <v>488</v>
      </c>
      <c r="F24" s="399"/>
      <c r="G24" s="411"/>
      <c r="H24" s="412">
        <f>+H25</f>
        <v>0</v>
      </c>
      <c r="I24" s="419">
        <f>+I25</f>
        <v>0</v>
      </c>
      <c r="J24" s="345"/>
      <c r="K24" s="345">
        <f t="shared" si="0"/>
        <v>0</v>
      </c>
      <c r="L24" s="347" t="e">
        <f t="shared" si="1"/>
        <v>#DIV/0!</v>
      </c>
    </row>
    <row r="25" spans="2:13" s="338" customFormat="1" ht="20.25" x14ac:dyDescent="0.3">
      <c r="B25" s="405" t="s">
        <v>617</v>
      </c>
      <c r="C25" s="406"/>
      <c r="D25" s="406"/>
      <c r="E25" s="406"/>
      <c r="F25" s="406" t="s">
        <v>618</v>
      </c>
      <c r="G25" s="407"/>
      <c r="H25" s="408">
        <f>+'NERACA, LRA, LO'!I22</f>
        <v>0</v>
      </c>
      <c r="I25" s="471">
        <f>+'NERACA, LRA, LO'!D22</f>
        <v>0</v>
      </c>
      <c r="J25" s="348"/>
      <c r="K25" s="345">
        <f t="shared" si="0"/>
        <v>0</v>
      </c>
      <c r="L25" s="347" t="e">
        <f t="shared" si="1"/>
        <v>#DIV/0!</v>
      </c>
    </row>
    <row r="26" spans="2:13" s="346" customFormat="1" ht="20.25" x14ac:dyDescent="0.3">
      <c r="B26" s="398" t="s">
        <v>619</v>
      </c>
      <c r="C26" s="399"/>
      <c r="D26" s="399"/>
      <c r="E26" s="399" t="s">
        <v>3117</v>
      </c>
      <c r="F26" s="399"/>
      <c r="G26" s="400"/>
      <c r="H26" s="412">
        <f>+H29+H32+H35+H38+H41</f>
        <v>0</v>
      </c>
      <c r="I26" s="419">
        <f>+I29+I32+I35+I38+I41</f>
        <v>0</v>
      </c>
      <c r="J26" s="345"/>
      <c r="K26" s="345">
        <f t="shared" si="0"/>
        <v>0</v>
      </c>
      <c r="L26" s="347" t="e">
        <f t="shared" si="1"/>
        <v>#DIV/0!</v>
      </c>
    </row>
    <row r="27" spans="2:13" s="338" customFormat="1" ht="20.25" x14ac:dyDescent="0.3">
      <c r="B27" s="405" t="s">
        <v>620</v>
      </c>
      <c r="C27" s="406"/>
      <c r="D27" s="406"/>
      <c r="E27" s="406"/>
      <c r="F27" s="406" t="s">
        <v>489</v>
      </c>
      <c r="G27" s="407"/>
      <c r="H27" s="408">
        <f>+'NERACA, LRA, LO'!I25</f>
        <v>0</v>
      </c>
      <c r="I27" s="471">
        <f>+'NERACA, LRA, LO'!D25</f>
        <v>0</v>
      </c>
      <c r="J27" s="348"/>
      <c r="K27" s="345">
        <f t="shared" si="0"/>
        <v>0</v>
      </c>
      <c r="L27" s="347" t="e">
        <f t="shared" si="1"/>
        <v>#DIV/0!</v>
      </c>
    </row>
    <row r="28" spans="2:13" s="338" customFormat="1" ht="20.25" x14ac:dyDescent="0.3">
      <c r="B28" s="405" t="s">
        <v>623</v>
      </c>
      <c r="C28" s="406"/>
      <c r="D28" s="406"/>
      <c r="E28" s="406"/>
      <c r="F28" s="406" t="s">
        <v>2068</v>
      </c>
      <c r="G28" s="407"/>
      <c r="H28" s="413">
        <f>+'NERACA, LRA, LO'!I32</f>
        <v>0</v>
      </c>
      <c r="I28" s="489">
        <f>+'NERACA, LRA, LO'!D32</f>
        <v>0</v>
      </c>
      <c r="J28" s="351"/>
      <c r="K28" s="345">
        <f t="shared" si="0"/>
        <v>0</v>
      </c>
      <c r="L28" s="347" t="e">
        <f t="shared" si="1"/>
        <v>#DIV/0!</v>
      </c>
    </row>
    <row r="29" spans="2:13" s="338" customFormat="1" ht="20.25" x14ac:dyDescent="0.3">
      <c r="B29" s="405"/>
      <c r="C29" s="406"/>
      <c r="D29" s="406"/>
      <c r="E29" s="406"/>
      <c r="F29" s="414" t="s">
        <v>490</v>
      </c>
      <c r="G29" s="407"/>
      <c r="H29" s="408">
        <f>SUM(H27:H28)</f>
        <v>0</v>
      </c>
      <c r="I29" s="471">
        <f>SUM(I27:I28)</f>
        <v>0</v>
      </c>
      <c r="J29" s="348"/>
      <c r="K29" s="345">
        <f t="shared" si="0"/>
        <v>0</v>
      </c>
      <c r="L29" s="347" t="e">
        <f t="shared" si="1"/>
        <v>#DIV/0!</v>
      </c>
    </row>
    <row r="30" spans="2:13" s="338" customFormat="1" ht="20.25" x14ac:dyDescent="0.3">
      <c r="B30" s="405" t="s">
        <v>621</v>
      </c>
      <c r="C30" s="406"/>
      <c r="D30" s="406"/>
      <c r="E30" s="406"/>
      <c r="F30" s="406" t="s">
        <v>491</v>
      </c>
      <c r="G30" s="407"/>
      <c r="H30" s="408">
        <f>+'NERACA, LRA, LO'!I35</f>
        <v>0</v>
      </c>
      <c r="I30" s="471">
        <f>+'NERACA, LRA, LO'!D35</f>
        <v>0</v>
      </c>
      <c r="J30" s="348"/>
      <c r="K30" s="345">
        <f t="shared" si="0"/>
        <v>0</v>
      </c>
      <c r="L30" s="347" t="e">
        <f t="shared" si="1"/>
        <v>#DIV/0!</v>
      </c>
    </row>
    <row r="31" spans="2:13" s="338" customFormat="1" ht="20.25" x14ac:dyDescent="0.3">
      <c r="B31" s="405" t="s">
        <v>623</v>
      </c>
      <c r="C31" s="406"/>
      <c r="D31" s="406"/>
      <c r="E31" s="406"/>
      <c r="F31" s="406" t="s">
        <v>2068</v>
      </c>
      <c r="G31" s="407"/>
      <c r="H31" s="413">
        <f>+'NERACA, LRA, LO'!I41</f>
        <v>0</v>
      </c>
      <c r="I31" s="489">
        <f>+'NERACA, LRA, LO'!D41</f>
        <v>0</v>
      </c>
      <c r="J31" s="351"/>
      <c r="K31" s="345">
        <f t="shared" si="0"/>
        <v>0</v>
      </c>
      <c r="L31" s="347" t="e">
        <f t="shared" si="1"/>
        <v>#DIV/0!</v>
      </c>
    </row>
    <row r="32" spans="2:13" s="338" customFormat="1" ht="20.25" x14ac:dyDescent="0.3">
      <c r="B32" s="405"/>
      <c r="C32" s="406"/>
      <c r="D32" s="406"/>
      <c r="E32" s="406"/>
      <c r="F32" s="414" t="s">
        <v>492</v>
      </c>
      <c r="G32" s="407"/>
      <c r="H32" s="408">
        <f>SUM(H30:H31)</f>
        <v>0</v>
      </c>
      <c r="I32" s="471">
        <f>SUM(I30:I31)</f>
        <v>0</v>
      </c>
      <c r="J32" s="348"/>
      <c r="K32" s="345">
        <f t="shared" si="0"/>
        <v>0</v>
      </c>
      <c r="L32" s="347" t="e">
        <f t="shared" si="1"/>
        <v>#DIV/0!</v>
      </c>
    </row>
    <row r="33" spans="2:13" s="338" customFormat="1" ht="20.25" x14ac:dyDescent="0.3">
      <c r="B33" s="405" t="s">
        <v>622</v>
      </c>
      <c r="C33" s="406"/>
      <c r="D33" s="406"/>
      <c r="E33" s="406"/>
      <c r="F33" s="406" t="s">
        <v>746</v>
      </c>
      <c r="G33" s="407"/>
      <c r="H33" s="408">
        <f>+'NERACA, LRA, LO'!I44</f>
        <v>0</v>
      </c>
      <c r="I33" s="471">
        <f>+'NERACA, LRA, LO'!D44</f>
        <v>0</v>
      </c>
      <c r="J33" s="348"/>
      <c r="K33" s="345">
        <f t="shared" si="0"/>
        <v>0</v>
      </c>
      <c r="L33" s="347" t="e">
        <f t="shared" si="1"/>
        <v>#DIV/0!</v>
      </c>
    </row>
    <row r="34" spans="2:13" s="338" customFormat="1" ht="20.25" x14ac:dyDescent="0.3">
      <c r="B34" s="405" t="s">
        <v>623</v>
      </c>
      <c r="C34" s="406"/>
      <c r="D34" s="406"/>
      <c r="E34" s="406"/>
      <c r="F34" s="406" t="s">
        <v>2068</v>
      </c>
      <c r="G34" s="407"/>
      <c r="H34" s="413">
        <f>+'NERACA, LRA, LO'!I51</f>
        <v>0</v>
      </c>
      <c r="I34" s="489">
        <f>+'NERACA, LRA, LO'!D51</f>
        <v>0</v>
      </c>
      <c r="J34" s="351"/>
      <c r="K34" s="345">
        <f t="shared" si="0"/>
        <v>0</v>
      </c>
      <c r="L34" s="347" t="e">
        <f t="shared" si="1"/>
        <v>#DIV/0!</v>
      </c>
      <c r="M34" s="349"/>
    </row>
    <row r="35" spans="2:13" s="338" customFormat="1" ht="20.25" x14ac:dyDescent="0.3">
      <c r="B35" s="405"/>
      <c r="C35" s="406"/>
      <c r="D35" s="406"/>
      <c r="E35" s="406"/>
      <c r="F35" s="414" t="s">
        <v>3118</v>
      </c>
      <c r="G35" s="407"/>
      <c r="H35" s="408">
        <f>SUM(H33:H34)</f>
        <v>0</v>
      </c>
      <c r="I35" s="471">
        <f>SUM(I33:I34)</f>
        <v>0</v>
      </c>
      <c r="J35" s="351"/>
      <c r="K35" s="345">
        <f t="shared" si="0"/>
        <v>0</v>
      </c>
      <c r="L35" s="347" t="e">
        <f t="shared" si="1"/>
        <v>#DIV/0!</v>
      </c>
    </row>
    <row r="36" spans="2:13" s="338" customFormat="1" ht="20.25" x14ac:dyDescent="0.3">
      <c r="B36" s="405" t="s">
        <v>2059</v>
      </c>
      <c r="C36" s="406"/>
      <c r="D36" s="406"/>
      <c r="E36" s="406"/>
      <c r="F36" s="406" t="s">
        <v>2062</v>
      </c>
      <c r="G36" s="407"/>
      <c r="H36" s="408">
        <f>+'NERACA, LRA, LO'!I54</f>
        <v>0</v>
      </c>
      <c r="I36" s="471">
        <f>+'NERACA, LRA, LO'!D54</f>
        <v>0</v>
      </c>
      <c r="J36" s="348"/>
      <c r="K36" s="345">
        <f t="shared" si="0"/>
        <v>0</v>
      </c>
      <c r="L36" s="347" t="e">
        <f t="shared" si="1"/>
        <v>#DIV/0!</v>
      </c>
    </row>
    <row r="37" spans="2:13" s="338" customFormat="1" ht="20.25" x14ac:dyDescent="0.3">
      <c r="B37" s="405" t="s">
        <v>623</v>
      </c>
      <c r="C37" s="406"/>
      <c r="D37" s="406"/>
      <c r="E37" s="406"/>
      <c r="F37" s="406" t="s">
        <v>2068</v>
      </c>
      <c r="G37" s="407"/>
      <c r="H37" s="413">
        <f>+'NERACA, LRA, LO'!I57</f>
        <v>0</v>
      </c>
      <c r="I37" s="489">
        <f>+'NERACA, LRA, LO'!D57</f>
        <v>0</v>
      </c>
      <c r="J37" s="351"/>
      <c r="K37" s="345">
        <f t="shared" si="0"/>
        <v>0</v>
      </c>
      <c r="L37" s="347" t="e">
        <f t="shared" si="1"/>
        <v>#DIV/0!</v>
      </c>
      <c r="M37" s="349"/>
    </row>
    <row r="38" spans="2:13" s="338" customFormat="1" ht="20.25" x14ac:dyDescent="0.3">
      <c r="B38" s="405"/>
      <c r="C38" s="406"/>
      <c r="D38" s="406"/>
      <c r="E38" s="406"/>
      <c r="F38" s="414" t="s">
        <v>2063</v>
      </c>
      <c r="G38" s="407"/>
      <c r="H38" s="408">
        <f>SUM(H36:H37)</f>
        <v>0</v>
      </c>
      <c r="I38" s="471">
        <f>SUM(I36:I37)</f>
        <v>0</v>
      </c>
      <c r="J38" s="351"/>
      <c r="K38" s="345">
        <f t="shared" si="0"/>
        <v>0</v>
      </c>
      <c r="L38" s="347" t="e">
        <f t="shared" si="1"/>
        <v>#DIV/0!</v>
      </c>
    </row>
    <row r="39" spans="2:13" s="338" customFormat="1" ht="20.25" x14ac:dyDescent="0.3">
      <c r="B39" s="405" t="s">
        <v>2050</v>
      </c>
      <c r="C39" s="406"/>
      <c r="D39" s="406"/>
      <c r="E39" s="406"/>
      <c r="F39" s="406" t="s">
        <v>2047</v>
      </c>
      <c r="G39" s="407"/>
      <c r="H39" s="408">
        <f>+'NERACA, LRA, LO'!I60</f>
        <v>0</v>
      </c>
      <c r="I39" s="471">
        <f>+'NERACA, LRA, LO'!D60</f>
        <v>0</v>
      </c>
      <c r="J39" s="348"/>
      <c r="K39" s="345">
        <f t="shared" si="0"/>
        <v>0</v>
      </c>
      <c r="L39" s="347" t="e">
        <f t="shared" si="1"/>
        <v>#DIV/0!</v>
      </c>
    </row>
    <row r="40" spans="2:13" s="338" customFormat="1" ht="20.25" x14ac:dyDescent="0.3">
      <c r="B40" s="405" t="s">
        <v>623</v>
      </c>
      <c r="C40" s="406"/>
      <c r="D40" s="406"/>
      <c r="E40" s="406"/>
      <c r="F40" s="406" t="s">
        <v>2068</v>
      </c>
      <c r="G40" s="407"/>
      <c r="H40" s="413">
        <f>+'NERACA, LRA, LO'!I66</f>
        <v>0</v>
      </c>
      <c r="I40" s="489">
        <f>+'NERACA, LRA, LO'!D66</f>
        <v>0</v>
      </c>
      <c r="J40" s="351"/>
      <c r="K40" s="345">
        <f t="shared" si="0"/>
        <v>0</v>
      </c>
      <c r="L40" s="347" t="e">
        <f t="shared" si="1"/>
        <v>#DIV/0!</v>
      </c>
      <c r="M40" s="349"/>
    </row>
    <row r="41" spans="2:13" s="338" customFormat="1" ht="20.25" x14ac:dyDescent="0.3">
      <c r="B41" s="405"/>
      <c r="C41" s="406"/>
      <c r="D41" s="406"/>
      <c r="E41" s="406"/>
      <c r="F41" s="414" t="s">
        <v>2049</v>
      </c>
      <c r="G41" s="407"/>
      <c r="H41" s="408">
        <f>SUM(H39:H40)</f>
        <v>0</v>
      </c>
      <c r="I41" s="471">
        <f>SUM(I39:I40)</f>
        <v>0</v>
      </c>
      <c r="J41" s="351"/>
      <c r="K41" s="345">
        <f t="shared" si="0"/>
        <v>0</v>
      </c>
      <c r="L41" s="347" t="e">
        <f t="shared" si="1"/>
        <v>#DIV/0!</v>
      </c>
    </row>
    <row r="42" spans="2:13" s="346" customFormat="1" ht="20.25" x14ac:dyDescent="0.3">
      <c r="B42" s="398" t="s">
        <v>624</v>
      </c>
      <c r="C42" s="399"/>
      <c r="D42" s="399"/>
      <c r="E42" s="399" t="s">
        <v>493</v>
      </c>
      <c r="F42" s="415"/>
      <c r="G42" s="411"/>
      <c r="H42" s="412">
        <f>+H43</f>
        <v>298820749.99999994</v>
      </c>
      <c r="I42" s="419">
        <f>+I43</f>
        <v>328387185.663333</v>
      </c>
      <c r="J42" s="352"/>
      <c r="K42" s="345">
        <f t="shared" si="0"/>
        <v>-29566435.663333058</v>
      </c>
      <c r="L42" s="347">
        <f t="shared" si="1"/>
        <v>-9.0035290517227953</v>
      </c>
    </row>
    <row r="43" spans="2:13" s="338" customFormat="1" ht="20.25" x14ac:dyDescent="0.3">
      <c r="B43" s="405" t="s">
        <v>625</v>
      </c>
      <c r="C43" s="406"/>
      <c r="D43" s="406"/>
      <c r="E43" s="406"/>
      <c r="F43" s="406" t="s">
        <v>493</v>
      </c>
      <c r="G43" s="407"/>
      <c r="H43" s="408">
        <f>+'NERACA, LRA, LO'!I70</f>
        <v>298820749.99999994</v>
      </c>
      <c r="I43" s="471">
        <v>328387185.663333</v>
      </c>
      <c r="J43" s="348"/>
      <c r="K43" s="345">
        <f t="shared" si="0"/>
        <v>-29566435.663333058</v>
      </c>
      <c r="L43" s="347">
        <f t="shared" si="1"/>
        <v>-9.0035290517227953</v>
      </c>
    </row>
    <row r="44" spans="2:13" s="346" customFormat="1" ht="20.25" x14ac:dyDescent="0.3">
      <c r="B44" s="398" t="s">
        <v>627</v>
      </c>
      <c r="C44" s="399"/>
      <c r="D44" s="399"/>
      <c r="E44" s="399" t="s">
        <v>494</v>
      </c>
      <c r="F44" s="399"/>
      <c r="G44" s="411"/>
      <c r="H44" s="412">
        <f>+H45</f>
        <v>17549199948.43243</v>
      </c>
      <c r="I44" s="419">
        <f>+I45</f>
        <v>18278360265.000004</v>
      </c>
      <c r="J44" s="345"/>
      <c r="K44" s="345">
        <f t="shared" si="0"/>
        <v>-729160316.56757355</v>
      </c>
      <c r="L44" s="347">
        <f t="shared" si="1"/>
        <v>-3.9891998297232023</v>
      </c>
    </row>
    <row r="45" spans="2:13" s="338" customFormat="1" ht="20.25" x14ac:dyDescent="0.3">
      <c r="B45" s="405" t="s">
        <v>628</v>
      </c>
      <c r="C45" s="406"/>
      <c r="D45" s="406"/>
      <c r="E45" s="406"/>
      <c r="F45" s="406" t="s">
        <v>3119</v>
      </c>
      <c r="G45" s="407"/>
      <c r="H45" s="408">
        <f>+'NERACA, LRA, LO'!I79</f>
        <v>17549199948.43243</v>
      </c>
      <c r="I45" s="471">
        <f>+'NERACA, LRA, LO'!D79</f>
        <v>18278360265.000004</v>
      </c>
      <c r="J45" s="348"/>
      <c r="K45" s="345">
        <f t="shared" si="0"/>
        <v>-729160316.56757355</v>
      </c>
      <c r="L45" s="347">
        <f t="shared" si="1"/>
        <v>-3.9891998297232023</v>
      </c>
    </row>
    <row r="46" spans="2:13" s="338" customFormat="1" ht="20.25" x14ac:dyDescent="0.3">
      <c r="B46" s="405"/>
      <c r="C46" s="406"/>
      <c r="D46" s="406"/>
      <c r="E46" s="406"/>
      <c r="F46" s="406"/>
      <c r="G46" s="407"/>
      <c r="H46" s="408"/>
      <c r="I46" s="471"/>
      <c r="J46" s="348"/>
      <c r="K46" s="345">
        <f t="shared" si="0"/>
        <v>0</v>
      </c>
      <c r="L46" s="347" t="e">
        <f t="shared" si="1"/>
        <v>#DIV/0!</v>
      </c>
    </row>
    <row r="47" spans="2:13" s="346" customFormat="1" ht="20.25" x14ac:dyDescent="0.3">
      <c r="B47" s="398"/>
      <c r="C47" s="399"/>
      <c r="D47" s="399"/>
      <c r="E47" s="399"/>
      <c r="F47" s="416" t="s">
        <v>3080</v>
      </c>
      <c r="G47" s="400"/>
      <c r="H47" s="412">
        <f>+H17+H24+H26+H42+H44</f>
        <v>17848020698.43243</v>
      </c>
      <c r="I47" s="419">
        <f>+I17+I24+I26+I42+I44</f>
        <v>136484059648.65334</v>
      </c>
      <c r="J47" s="345"/>
      <c r="K47" s="345">
        <f t="shared" si="0"/>
        <v>-118636038950.2209</v>
      </c>
      <c r="L47" s="347">
        <f t="shared" si="1"/>
        <v>-86.922999840143945</v>
      </c>
    </row>
    <row r="48" spans="2:13" s="346" customFormat="1" ht="20.25" x14ac:dyDescent="0.3">
      <c r="B48" s="398"/>
      <c r="C48" s="399"/>
      <c r="D48" s="399"/>
      <c r="E48" s="399"/>
      <c r="F48" s="399"/>
      <c r="G48" s="400"/>
      <c r="H48" s="417"/>
      <c r="I48" s="490"/>
      <c r="J48" s="353"/>
      <c r="K48" s="345">
        <f t="shared" si="0"/>
        <v>0</v>
      </c>
      <c r="L48" s="347" t="e">
        <f t="shared" si="1"/>
        <v>#DIV/0!</v>
      </c>
    </row>
    <row r="49" spans="2:15" s="346" customFormat="1" ht="20.25" x14ac:dyDescent="0.3">
      <c r="B49" s="398" t="s">
        <v>630</v>
      </c>
      <c r="C49" s="399"/>
      <c r="D49" s="399" t="s">
        <v>502</v>
      </c>
      <c r="E49" s="399"/>
      <c r="F49" s="399"/>
      <c r="G49" s="400"/>
      <c r="H49" s="412"/>
      <c r="I49" s="419"/>
      <c r="J49" s="353"/>
      <c r="K49" s="345">
        <f t="shared" ref="K49:K80" si="2">+H49-I49</f>
        <v>0</v>
      </c>
      <c r="L49" s="347" t="e">
        <f t="shared" si="1"/>
        <v>#DIV/0!</v>
      </c>
    </row>
    <row r="50" spans="2:15" s="346" customFormat="1" ht="20.25" x14ac:dyDescent="0.3">
      <c r="B50" s="398" t="s">
        <v>631</v>
      </c>
      <c r="C50" s="399"/>
      <c r="D50" s="399"/>
      <c r="E50" s="399" t="s">
        <v>3081</v>
      </c>
      <c r="F50" s="399"/>
      <c r="G50" s="400"/>
      <c r="H50" s="412">
        <f>+H53</f>
        <v>0</v>
      </c>
      <c r="I50" s="419">
        <f>+I53</f>
        <v>0</v>
      </c>
      <c r="J50" s="345"/>
      <c r="K50" s="345">
        <f t="shared" si="2"/>
        <v>0</v>
      </c>
      <c r="L50" s="347" t="e">
        <f t="shared" si="1"/>
        <v>#DIV/0!</v>
      </c>
    </row>
    <row r="51" spans="2:15" s="338" customFormat="1" ht="20.25" x14ac:dyDescent="0.3">
      <c r="B51" s="405" t="s">
        <v>2092</v>
      </c>
      <c r="C51" s="406"/>
      <c r="D51" s="406"/>
      <c r="E51" s="406"/>
      <c r="F51" s="406" t="s">
        <v>2091</v>
      </c>
      <c r="G51" s="407"/>
      <c r="H51" s="408">
        <f>+'NERACA, LRA, LO'!I148</f>
        <v>0</v>
      </c>
      <c r="I51" s="471">
        <f>+'NERACA, LRA, LO'!D148</f>
        <v>0</v>
      </c>
      <c r="J51" s="348"/>
      <c r="K51" s="345">
        <f t="shared" si="2"/>
        <v>0</v>
      </c>
      <c r="L51" s="347" t="e">
        <f t="shared" si="1"/>
        <v>#DIV/0!</v>
      </c>
    </row>
    <row r="52" spans="2:15" s="338" customFormat="1" ht="20.25" x14ac:dyDescent="0.3">
      <c r="B52" s="405" t="s">
        <v>623</v>
      </c>
      <c r="C52" s="406"/>
      <c r="D52" s="406"/>
      <c r="E52" s="406"/>
      <c r="F52" s="406" t="s">
        <v>2071</v>
      </c>
      <c r="G52" s="407"/>
      <c r="H52" s="408">
        <f>+'NERACA, LRA, LO'!I151</f>
        <v>0</v>
      </c>
      <c r="I52" s="471">
        <f>+'NERACA, LRA, LO'!D151</f>
        <v>0</v>
      </c>
      <c r="J52" s="354"/>
      <c r="K52" s="345">
        <f t="shared" si="2"/>
        <v>0</v>
      </c>
      <c r="L52" s="347" t="e">
        <f t="shared" si="1"/>
        <v>#DIV/0!</v>
      </c>
    </row>
    <row r="53" spans="2:15" s="346" customFormat="1" ht="20.25" x14ac:dyDescent="0.3">
      <c r="B53" s="398"/>
      <c r="C53" s="399"/>
      <c r="D53" s="399"/>
      <c r="E53" s="399"/>
      <c r="F53" s="414" t="s">
        <v>2095</v>
      </c>
      <c r="G53" s="400"/>
      <c r="H53" s="412">
        <f>SUM(H51:H52)</f>
        <v>0</v>
      </c>
      <c r="I53" s="419">
        <f>SUM(I51:I52)</f>
        <v>0</v>
      </c>
      <c r="J53" s="353"/>
      <c r="K53" s="345">
        <f t="shared" si="2"/>
        <v>0</v>
      </c>
      <c r="L53" s="347" t="e">
        <f t="shared" si="1"/>
        <v>#DIV/0!</v>
      </c>
    </row>
    <row r="54" spans="2:15" s="338" customFormat="1" ht="20.25" x14ac:dyDescent="0.3">
      <c r="B54" s="405" t="s">
        <v>632</v>
      </c>
      <c r="C54" s="406"/>
      <c r="D54" s="406"/>
      <c r="E54" s="399" t="s">
        <v>503</v>
      </c>
      <c r="F54" s="406"/>
      <c r="G54" s="420"/>
      <c r="H54" s="412">
        <f>+H55</f>
        <v>0</v>
      </c>
      <c r="I54" s="419">
        <f>+I55</f>
        <v>0</v>
      </c>
      <c r="J54" s="345"/>
      <c r="K54" s="345">
        <f t="shared" si="2"/>
        <v>0</v>
      </c>
      <c r="L54" s="347" t="e">
        <f t="shared" si="1"/>
        <v>#DIV/0!</v>
      </c>
    </row>
    <row r="55" spans="2:15" s="338" customFormat="1" ht="20.25" x14ac:dyDescent="0.3">
      <c r="B55" s="405" t="s">
        <v>633</v>
      </c>
      <c r="C55" s="406"/>
      <c r="D55" s="406"/>
      <c r="E55" s="406"/>
      <c r="F55" s="406" t="s">
        <v>504</v>
      </c>
      <c r="G55" s="407"/>
      <c r="H55" s="408">
        <f>+'NERACA, LRA, LO'!I155</f>
        <v>0</v>
      </c>
      <c r="I55" s="471">
        <f>+'NERACA, LRA, LO'!D155</f>
        <v>0</v>
      </c>
      <c r="J55" s="348"/>
      <c r="K55" s="345">
        <f t="shared" si="2"/>
        <v>0</v>
      </c>
      <c r="L55" s="347" t="e">
        <f t="shared" si="1"/>
        <v>#DIV/0!</v>
      </c>
    </row>
    <row r="56" spans="2:15" s="346" customFormat="1" ht="20.25" x14ac:dyDescent="0.3">
      <c r="B56" s="398"/>
      <c r="C56" s="399"/>
      <c r="D56" s="399"/>
      <c r="E56" s="399"/>
      <c r="F56" s="399"/>
      <c r="G56" s="400"/>
      <c r="H56" s="404"/>
      <c r="I56" s="418"/>
      <c r="J56" s="345"/>
      <c r="K56" s="345">
        <f t="shared" si="2"/>
        <v>0</v>
      </c>
      <c r="L56" s="347" t="e">
        <f t="shared" si="1"/>
        <v>#DIV/0!</v>
      </c>
    </row>
    <row r="57" spans="2:15" s="346" customFormat="1" ht="20.25" x14ac:dyDescent="0.3">
      <c r="B57" s="398"/>
      <c r="C57" s="399"/>
      <c r="D57" s="399"/>
      <c r="E57" s="399"/>
      <c r="F57" s="416" t="s">
        <v>3082</v>
      </c>
      <c r="G57" s="400"/>
      <c r="H57" s="404">
        <f>+H50+H54</f>
        <v>0</v>
      </c>
      <c r="I57" s="418">
        <f>+I50+I54</f>
        <v>0</v>
      </c>
      <c r="J57" s="345"/>
      <c r="K57" s="345">
        <f t="shared" si="2"/>
        <v>0</v>
      </c>
      <c r="L57" s="347" t="e">
        <f t="shared" si="1"/>
        <v>#DIV/0!</v>
      </c>
    </row>
    <row r="58" spans="2:15" s="338" customFormat="1" ht="20.25" x14ac:dyDescent="0.3">
      <c r="B58" s="405"/>
      <c r="C58" s="406"/>
      <c r="D58" s="406"/>
      <c r="E58" s="406"/>
      <c r="F58" s="406"/>
      <c r="G58" s="420"/>
      <c r="H58" s="409"/>
      <c r="I58" s="410"/>
      <c r="J58" s="337"/>
      <c r="K58" s="345">
        <f t="shared" si="2"/>
        <v>0</v>
      </c>
      <c r="L58" s="347" t="e">
        <f t="shared" si="1"/>
        <v>#DIV/0!</v>
      </c>
    </row>
    <row r="59" spans="2:15" s="338" customFormat="1" ht="20.25" x14ac:dyDescent="0.3">
      <c r="B59" s="398" t="s">
        <v>634</v>
      </c>
      <c r="C59" s="406"/>
      <c r="D59" s="399" t="s">
        <v>506</v>
      </c>
      <c r="E59" s="406"/>
      <c r="F59" s="406"/>
      <c r="G59" s="420"/>
      <c r="H59" s="409"/>
      <c r="I59" s="410"/>
      <c r="J59" s="337"/>
      <c r="K59" s="345">
        <f t="shared" si="2"/>
        <v>0</v>
      </c>
      <c r="L59" s="347" t="e">
        <f t="shared" si="1"/>
        <v>#DIV/0!</v>
      </c>
    </row>
    <row r="60" spans="2:15" s="346" customFormat="1" ht="20.25" x14ac:dyDescent="0.3">
      <c r="B60" s="405" t="s">
        <v>635</v>
      </c>
      <c r="C60" s="399"/>
      <c r="D60" s="399"/>
      <c r="E60" s="406" t="s">
        <v>507</v>
      </c>
      <c r="F60" s="406"/>
      <c r="G60" s="407"/>
      <c r="H60" s="409">
        <f>+'NERACA, LRA, LO'!I161</f>
        <v>1925711482236</v>
      </c>
      <c r="I60" s="410">
        <v>1920304675909</v>
      </c>
      <c r="J60" s="345"/>
      <c r="K60" s="345">
        <f t="shared" si="2"/>
        <v>5406806327</v>
      </c>
      <c r="L60" s="347">
        <f t="shared" si="1"/>
        <v>0.28155981677441999</v>
      </c>
      <c r="M60" s="355"/>
      <c r="N60" s="356"/>
      <c r="O60" s="356"/>
    </row>
    <row r="61" spans="2:15" s="346" customFormat="1" ht="20.25" x14ac:dyDescent="0.3">
      <c r="B61" s="405" t="s">
        <v>637</v>
      </c>
      <c r="C61" s="399"/>
      <c r="D61" s="399"/>
      <c r="E61" s="406" t="s">
        <v>508</v>
      </c>
      <c r="F61" s="406"/>
      <c r="G61" s="407"/>
      <c r="H61" s="409">
        <f>+'NERACA, LRA, LO'!I166</f>
        <v>2820150892359</v>
      </c>
      <c r="I61" s="410">
        <v>2377479220136</v>
      </c>
      <c r="J61" s="345"/>
      <c r="K61" s="345">
        <f t="shared" si="2"/>
        <v>442671672223</v>
      </c>
      <c r="L61" s="347">
        <f t="shared" si="1"/>
        <v>18.619370822415753</v>
      </c>
      <c r="M61" s="355"/>
      <c r="N61" s="356"/>
      <c r="O61" s="356"/>
    </row>
    <row r="62" spans="2:15" s="346" customFormat="1" ht="20.25" x14ac:dyDescent="0.3">
      <c r="B62" s="405" t="s">
        <v>676</v>
      </c>
      <c r="C62" s="399"/>
      <c r="D62" s="399"/>
      <c r="E62" s="406" t="s">
        <v>512</v>
      </c>
      <c r="F62" s="406"/>
      <c r="G62" s="420"/>
      <c r="H62" s="409">
        <f>+'NERACA, LRA, LO'!I241</f>
        <v>4395542482128</v>
      </c>
      <c r="I62" s="410">
        <v>4212158671363</v>
      </c>
      <c r="J62" s="345"/>
      <c r="K62" s="345">
        <f t="shared" si="2"/>
        <v>183383810765</v>
      </c>
      <c r="L62" s="347">
        <f t="shared" si="1"/>
        <v>4.35367765254815</v>
      </c>
      <c r="M62" s="355"/>
      <c r="N62" s="356"/>
      <c r="O62" s="356"/>
    </row>
    <row r="63" spans="2:15" s="346" customFormat="1" ht="20.25" x14ac:dyDescent="0.3">
      <c r="B63" s="405" t="s">
        <v>682</v>
      </c>
      <c r="C63" s="399"/>
      <c r="D63" s="399"/>
      <c r="E63" s="406" t="s">
        <v>514</v>
      </c>
      <c r="F63" s="406"/>
      <c r="G63" s="420"/>
      <c r="H63" s="409">
        <f>+'NERACA, LRA, LO'!I251</f>
        <v>67081750802</v>
      </c>
      <c r="I63" s="410">
        <v>62088963486</v>
      </c>
      <c r="J63" s="345"/>
      <c r="K63" s="345">
        <f t="shared" si="2"/>
        <v>4992787316</v>
      </c>
      <c r="L63" s="347">
        <f t="shared" si="1"/>
        <v>8.0413442835549791</v>
      </c>
      <c r="M63" s="355"/>
      <c r="N63" s="356"/>
      <c r="O63" s="356"/>
    </row>
    <row r="64" spans="2:15" s="346" customFormat="1" ht="20.25" x14ac:dyDescent="0.3">
      <c r="B64" s="405" t="s">
        <v>687</v>
      </c>
      <c r="C64" s="399"/>
      <c r="D64" s="399"/>
      <c r="E64" s="406" t="s">
        <v>518</v>
      </c>
      <c r="F64" s="406"/>
      <c r="G64" s="407"/>
      <c r="H64" s="409">
        <f>+'NERACA, LRA, LO'!I279</f>
        <v>1331774880045</v>
      </c>
      <c r="I64" s="410">
        <v>1219999481279</v>
      </c>
      <c r="J64" s="345"/>
      <c r="K64" s="345">
        <f t="shared" si="2"/>
        <v>111775398766</v>
      </c>
      <c r="L64" s="347">
        <f t="shared" si="1"/>
        <v>9.1619218271157798</v>
      </c>
      <c r="M64" s="355"/>
      <c r="N64" s="356"/>
      <c r="O64" s="356"/>
    </row>
    <row r="65" spans="2:15" s="346" customFormat="1" ht="20.25" x14ac:dyDescent="0.3">
      <c r="B65" s="405" t="s">
        <v>701</v>
      </c>
      <c r="C65" s="399"/>
      <c r="D65" s="399"/>
      <c r="E65" s="406" t="s">
        <v>520</v>
      </c>
      <c r="F65" s="406"/>
      <c r="G65" s="407"/>
      <c r="H65" s="409">
        <f>+'NERACA, LRA, LO'!I313</f>
        <v>28612979659</v>
      </c>
      <c r="I65" s="410">
        <v>26282212369</v>
      </c>
      <c r="J65" s="345"/>
      <c r="K65" s="345">
        <f t="shared" si="2"/>
        <v>2330767290</v>
      </c>
      <c r="L65" s="347">
        <f t="shared" si="1"/>
        <v>8.868230943712911</v>
      </c>
      <c r="M65" s="355"/>
      <c r="N65" s="356"/>
      <c r="O65" s="356"/>
    </row>
    <row r="66" spans="2:15" s="346" customFormat="1" ht="20.25" x14ac:dyDescent="0.3">
      <c r="B66" s="405" t="s">
        <v>705</v>
      </c>
      <c r="C66" s="399"/>
      <c r="D66" s="399"/>
      <c r="E66" s="406" t="s">
        <v>3083</v>
      </c>
      <c r="F66" s="406"/>
      <c r="G66" s="407"/>
      <c r="H66" s="409">
        <f>+'NERACA, LRA, LO'!I316</f>
        <v>-2690726765934.0903</v>
      </c>
      <c r="I66" s="410">
        <v>-2689905955570.6299</v>
      </c>
      <c r="J66" s="352"/>
      <c r="K66" s="345">
        <f t="shared" si="2"/>
        <v>-820810363.46044922</v>
      </c>
      <c r="L66" s="347">
        <f t="shared" si="1"/>
        <v>3.0514463219823779E-2</v>
      </c>
      <c r="M66" s="355"/>
      <c r="N66" s="356"/>
      <c r="O66" s="356"/>
    </row>
    <row r="67" spans="2:15" s="338" customFormat="1" ht="20.25" x14ac:dyDescent="0.3">
      <c r="B67" s="421"/>
      <c r="C67" s="422"/>
      <c r="D67" s="422"/>
      <c r="E67" s="422"/>
      <c r="F67" s="422"/>
      <c r="G67" s="423"/>
      <c r="H67" s="424"/>
      <c r="I67" s="425"/>
      <c r="J67" s="357"/>
      <c r="K67" s="345">
        <f t="shared" si="2"/>
        <v>0</v>
      </c>
      <c r="L67" s="347" t="e">
        <f t="shared" si="1"/>
        <v>#DIV/0!</v>
      </c>
      <c r="M67" s="358"/>
      <c r="N67" s="356"/>
      <c r="O67" s="356"/>
    </row>
    <row r="68" spans="2:15" s="346" customFormat="1" ht="20.25" x14ac:dyDescent="0.3">
      <c r="B68" s="426"/>
      <c r="C68" s="427"/>
      <c r="D68" s="427"/>
      <c r="E68" s="427"/>
      <c r="F68" s="428" t="s">
        <v>3084</v>
      </c>
      <c r="G68" s="429"/>
      <c r="H68" s="430">
        <f>+H65+H64+H63+H62+H61+H60+H66</f>
        <v>7878147701294.9102</v>
      </c>
      <c r="I68" s="491">
        <f>+I65+I64+I63+I62+I61+I60+I66</f>
        <v>7128407268971.3701</v>
      </c>
      <c r="J68" s="345"/>
      <c r="K68" s="345">
        <f t="shared" si="2"/>
        <v>749740432323.54004</v>
      </c>
      <c r="L68" s="347">
        <f t="shared" si="1"/>
        <v>10.517643058737967</v>
      </c>
    </row>
    <row r="69" spans="2:15" s="346" customFormat="1" ht="20.25" x14ac:dyDescent="0.3">
      <c r="B69" s="426"/>
      <c r="C69" s="427"/>
      <c r="D69" s="427"/>
      <c r="E69" s="427"/>
      <c r="F69" s="428"/>
      <c r="G69" s="429"/>
      <c r="H69" s="430"/>
      <c r="I69" s="491"/>
      <c r="J69" s="345"/>
      <c r="K69" s="345">
        <f t="shared" si="2"/>
        <v>0</v>
      </c>
      <c r="L69" s="347" t="e">
        <f t="shared" si="1"/>
        <v>#DIV/0!</v>
      </c>
    </row>
    <row r="70" spans="2:15" s="346" customFormat="1" ht="20.25" x14ac:dyDescent="0.3">
      <c r="B70" s="398" t="s">
        <v>710</v>
      </c>
      <c r="C70" s="399"/>
      <c r="D70" s="399" t="s">
        <v>525</v>
      </c>
      <c r="E70" s="399"/>
      <c r="F70" s="399"/>
      <c r="G70" s="400"/>
      <c r="H70" s="412"/>
      <c r="I70" s="419"/>
      <c r="J70" s="353"/>
      <c r="K70" s="345">
        <f t="shared" si="2"/>
        <v>0</v>
      </c>
      <c r="L70" s="347" t="e">
        <f t="shared" si="1"/>
        <v>#DIV/0!</v>
      </c>
    </row>
    <row r="71" spans="2:15" s="338" customFormat="1" ht="20.25" x14ac:dyDescent="0.3">
      <c r="B71" s="405" t="s">
        <v>711</v>
      </c>
      <c r="C71" s="406"/>
      <c r="D71" s="406"/>
      <c r="E71" s="406" t="s">
        <v>526</v>
      </c>
      <c r="F71" s="406"/>
      <c r="G71" s="407"/>
      <c r="H71" s="408">
        <f>+'NERACA, LRA, LO'!I352</f>
        <v>0</v>
      </c>
      <c r="I71" s="471">
        <f>+'NERACA, LRA, LO'!D352</f>
        <v>0</v>
      </c>
      <c r="J71" s="359"/>
      <c r="K71" s="345">
        <f t="shared" si="2"/>
        <v>0</v>
      </c>
      <c r="L71" s="347" t="e">
        <f t="shared" si="1"/>
        <v>#DIV/0!</v>
      </c>
    </row>
    <row r="72" spans="2:15" s="346" customFormat="1" ht="20.25" x14ac:dyDescent="0.3">
      <c r="B72" s="398"/>
      <c r="C72" s="399"/>
      <c r="D72" s="399"/>
      <c r="E72" s="399"/>
      <c r="F72" s="416" t="s">
        <v>3085</v>
      </c>
      <c r="G72" s="400"/>
      <c r="H72" s="412">
        <f>SUM(H71)</f>
        <v>0</v>
      </c>
      <c r="I72" s="419">
        <f>SUM(I71)</f>
        <v>0</v>
      </c>
      <c r="J72" s="360"/>
      <c r="K72" s="345">
        <f t="shared" si="2"/>
        <v>0</v>
      </c>
      <c r="L72" s="347" t="e">
        <f t="shared" si="1"/>
        <v>#DIV/0!</v>
      </c>
    </row>
    <row r="73" spans="2:15" s="338" customFormat="1" ht="20.25" x14ac:dyDescent="0.3">
      <c r="B73" s="421"/>
      <c r="C73" s="422"/>
      <c r="D73" s="422"/>
      <c r="E73" s="422"/>
      <c r="F73" s="422"/>
      <c r="G73" s="423"/>
      <c r="H73" s="431"/>
      <c r="I73" s="492"/>
      <c r="J73" s="337"/>
      <c r="K73" s="345">
        <f t="shared" si="2"/>
        <v>0</v>
      </c>
      <c r="L73" s="347" t="e">
        <f t="shared" si="1"/>
        <v>#DIV/0!</v>
      </c>
    </row>
    <row r="74" spans="2:15" s="346" customFormat="1" ht="20.25" x14ac:dyDescent="0.3">
      <c r="B74" s="394" t="s">
        <v>712</v>
      </c>
      <c r="C74" s="432"/>
      <c r="D74" s="432" t="s">
        <v>528</v>
      </c>
      <c r="E74" s="432"/>
      <c r="F74" s="432"/>
      <c r="G74" s="396"/>
      <c r="H74" s="433"/>
      <c r="I74" s="452"/>
      <c r="J74" s="353"/>
      <c r="K74" s="345">
        <f t="shared" si="2"/>
        <v>0</v>
      </c>
      <c r="L74" s="347" t="e">
        <f t="shared" si="1"/>
        <v>#DIV/0!</v>
      </c>
    </row>
    <row r="75" spans="2:15" s="346" customFormat="1" ht="20.25" x14ac:dyDescent="0.3">
      <c r="B75" s="398" t="s">
        <v>716</v>
      </c>
      <c r="C75" s="399"/>
      <c r="D75" s="399"/>
      <c r="E75" s="399" t="s">
        <v>530</v>
      </c>
      <c r="F75" s="399"/>
      <c r="G75" s="411"/>
      <c r="H75" s="412">
        <f>+H76</f>
        <v>0</v>
      </c>
      <c r="I75" s="419">
        <f>+I76</f>
        <v>0</v>
      </c>
      <c r="J75" s="345"/>
      <c r="K75" s="345">
        <f t="shared" si="2"/>
        <v>0</v>
      </c>
      <c r="L75" s="347" t="e">
        <f t="shared" si="1"/>
        <v>#DIV/0!</v>
      </c>
    </row>
    <row r="76" spans="2:15" s="338" customFormat="1" ht="20.25" x14ac:dyDescent="0.3">
      <c r="B76" s="405" t="s">
        <v>720</v>
      </c>
      <c r="C76" s="406"/>
      <c r="D76" s="406"/>
      <c r="E76" s="406"/>
      <c r="F76" s="406" t="s">
        <v>718</v>
      </c>
      <c r="G76" s="407"/>
      <c r="H76" s="408">
        <f>+'NERACA, LRA, LO'!I364</f>
        <v>0</v>
      </c>
      <c r="I76" s="471">
        <f>+'NERACA, LRA, LO'!D364</f>
        <v>0</v>
      </c>
      <c r="J76" s="348"/>
      <c r="K76" s="345">
        <f t="shared" si="2"/>
        <v>0</v>
      </c>
      <c r="L76" s="347" t="e">
        <f t="shared" si="1"/>
        <v>#DIV/0!</v>
      </c>
    </row>
    <row r="77" spans="2:15" s="346" customFormat="1" ht="20.25" x14ac:dyDescent="0.3">
      <c r="B77" s="398" t="s">
        <v>721</v>
      </c>
      <c r="C77" s="399"/>
      <c r="D77" s="399"/>
      <c r="E77" s="399" t="s">
        <v>531</v>
      </c>
      <c r="F77" s="399"/>
      <c r="G77" s="411"/>
      <c r="H77" s="412">
        <f>+H80</f>
        <v>995177240.20000005</v>
      </c>
      <c r="I77" s="419">
        <f>+I80</f>
        <v>255673940.20000005</v>
      </c>
      <c r="J77" s="345"/>
      <c r="K77" s="345">
        <f t="shared" si="2"/>
        <v>739503300</v>
      </c>
      <c r="L77" s="347">
        <f t="shared" si="1"/>
        <v>289.23686920204938</v>
      </c>
    </row>
    <row r="78" spans="2:15" s="338" customFormat="1" ht="20.25" x14ac:dyDescent="0.3">
      <c r="B78" s="405" t="s">
        <v>722</v>
      </c>
      <c r="C78" s="406"/>
      <c r="D78" s="406"/>
      <c r="E78" s="406"/>
      <c r="F78" s="406" t="s">
        <v>723</v>
      </c>
      <c r="G78" s="407"/>
      <c r="H78" s="408">
        <f>+'NERACA, LRA, LO'!I367</f>
        <v>2426329291</v>
      </c>
      <c r="I78" s="471">
        <f>+'NERACA, LRA, LO'!D367</f>
        <v>1686825991</v>
      </c>
      <c r="J78" s="348"/>
      <c r="K78" s="345">
        <f t="shared" si="2"/>
        <v>739503300</v>
      </c>
      <c r="L78" s="347">
        <f t="shared" si="1"/>
        <v>43.839928003575565</v>
      </c>
    </row>
    <row r="79" spans="2:15" s="338" customFormat="1" ht="20.25" x14ac:dyDescent="0.3">
      <c r="B79" s="405" t="s">
        <v>724</v>
      </c>
      <c r="C79" s="406"/>
      <c r="D79" s="406"/>
      <c r="E79" s="406"/>
      <c r="F79" s="406" t="s">
        <v>532</v>
      </c>
      <c r="G79" s="407"/>
      <c r="H79" s="434">
        <f>+'NERACA, LRA, LO'!I369</f>
        <v>-1431152050.8</v>
      </c>
      <c r="I79" s="472">
        <f>+'NERACA, LRA, LO'!D369</f>
        <v>-1431152050.8</v>
      </c>
      <c r="J79" s="348"/>
      <c r="K79" s="345">
        <f t="shared" si="2"/>
        <v>0</v>
      </c>
      <c r="L79" s="347">
        <f t="shared" si="1"/>
        <v>0</v>
      </c>
    </row>
    <row r="80" spans="2:15" s="338" customFormat="1" ht="21" thickBot="1" x14ac:dyDescent="0.35">
      <c r="B80" s="461"/>
      <c r="C80" s="462"/>
      <c r="D80" s="462"/>
      <c r="E80" s="462"/>
      <c r="F80" s="463" t="s">
        <v>3086</v>
      </c>
      <c r="G80" s="464"/>
      <c r="H80" s="465">
        <f>SUM(H78:H79)</f>
        <v>995177240.20000005</v>
      </c>
      <c r="I80" s="473">
        <f>SUM(I78:I79)</f>
        <v>255673940.20000005</v>
      </c>
      <c r="J80" s="348"/>
      <c r="K80" s="345">
        <f t="shared" si="2"/>
        <v>739503300</v>
      </c>
      <c r="L80" s="347">
        <f t="shared" si="1"/>
        <v>289.23686920204938</v>
      </c>
    </row>
    <row r="81" spans="2:14" s="346" customFormat="1" ht="21" thickTop="1" x14ac:dyDescent="0.3">
      <c r="B81" s="466" t="s">
        <v>727</v>
      </c>
      <c r="C81" s="467"/>
      <c r="D81" s="467"/>
      <c r="E81" s="467" t="s">
        <v>3087</v>
      </c>
      <c r="F81" s="467"/>
      <c r="G81" s="468"/>
      <c r="H81" s="469">
        <f>+H84</f>
        <v>13087640245.930004</v>
      </c>
      <c r="I81" s="474">
        <f>+I84</f>
        <v>12356673362.690002</v>
      </c>
      <c r="J81" s="345"/>
      <c r="K81" s="345">
        <f t="shared" ref="K81:K114" si="3">+H81-I81</f>
        <v>730966883.24000168</v>
      </c>
      <c r="L81" s="347">
        <f t="shared" si="1"/>
        <v>5.9155636940853222</v>
      </c>
    </row>
    <row r="82" spans="2:14" s="338" customFormat="1" ht="20.25" x14ac:dyDescent="0.3">
      <c r="B82" s="405" t="s">
        <v>728</v>
      </c>
      <c r="C82" s="406"/>
      <c r="D82" s="406"/>
      <c r="E82" s="406"/>
      <c r="F82" s="406" t="s">
        <v>534</v>
      </c>
      <c r="G82" s="407"/>
      <c r="H82" s="408">
        <f>+'NERACA, LRA, LO'!I373</f>
        <v>47172721902</v>
      </c>
      <c r="I82" s="471">
        <v>47769063149</v>
      </c>
      <c r="J82" s="348"/>
      <c r="K82" s="345">
        <f t="shared" si="3"/>
        <v>-596341247</v>
      </c>
      <c r="L82" s="347">
        <f t="shared" si="1"/>
        <v>-1.2483838025876877</v>
      </c>
    </row>
    <row r="83" spans="2:14" s="338" customFormat="1" ht="20.25" x14ac:dyDescent="0.3">
      <c r="B83" s="405" t="s">
        <v>729</v>
      </c>
      <c r="C83" s="406"/>
      <c r="D83" s="406"/>
      <c r="E83" s="406"/>
      <c r="F83" s="406" t="s">
        <v>3088</v>
      </c>
      <c r="G83" s="407"/>
      <c r="H83" s="434">
        <f>+'NERACA, LRA, LO'!I375</f>
        <v>-34085081656.069996</v>
      </c>
      <c r="I83" s="472">
        <v>-35412389786.309998</v>
      </c>
      <c r="J83" s="348"/>
      <c r="K83" s="345">
        <f t="shared" si="3"/>
        <v>1327308130.2400017</v>
      </c>
      <c r="L83" s="347">
        <f t="shared" si="1"/>
        <v>-3.7481461664954416</v>
      </c>
    </row>
    <row r="84" spans="2:14" s="338" customFormat="1" ht="20.25" x14ac:dyDescent="0.3">
      <c r="B84" s="405"/>
      <c r="C84" s="406"/>
      <c r="D84" s="406"/>
      <c r="E84" s="406"/>
      <c r="F84" s="414" t="s">
        <v>3089</v>
      </c>
      <c r="G84" s="407"/>
      <c r="H84" s="408">
        <f>SUM(H82:H83)</f>
        <v>13087640245.930004</v>
      </c>
      <c r="I84" s="471">
        <f>SUM(I82:I83)</f>
        <v>12356673362.690002</v>
      </c>
      <c r="J84" s="348"/>
      <c r="K84" s="345">
        <f t="shared" si="3"/>
        <v>730966883.24000168</v>
      </c>
      <c r="L84" s="347">
        <f t="shared" si="1"/>
        <v>5.9155636940853222</v>
      </c>
    </row>
    <row r="85" spans="2:14" s="338" customFormat="1" ht="20.25" x14ac:dyDescent="0.3">
      <c r="B85" s="405"/>
      <c r="C85" s="406"/>
      <c r="D85" s="406"/>
      <c r="E85" s="406"/>
      <c r="F85" s="406"/>
      <c r="G85" s="407"/>
      <c r="H85" s="408"/>
      <c r="I85" s="471"/>
      <c r="J85" s="348"/>
      <c r="K85" s="345">
        <f t="shared" si="3"/>
        <v>0</v>
      </c>
      <c r="L85" s="347" t="e">
        <f t="shared" si="1"/>
        <v>#DIV/0!</v>
      </c>
    </row>
    <row r="86" spans="2:14" s="346" customFormat="1" ht="20.25" x14ac:dyDescent="0.3">
      <c r="B86" s="398"/>
      <c r="C86" s="399"/>
      <c r="D86" s="399"/>
      <c r="E86" s="399"/>
      <c r="F86" s="416" t="s">
        <v>535</v>
      </c>
      <c r="G86" s="400"/>
      <c r="H86" s="412">
        <f>+H75+H77+H81</f>
        <v>14082817486.130005</v>
      </c>
      <c r="I86" s="419">
        <f>+I75+I77+I81</f>
        <v>12612347302.890003</v>
      </c>
      <c r="J86" s="361"/>
      <c r="K86" s="345">
        <f t="shared" si="3"/>
        <v>1470470183.2400017</v>
      </c>
      <c r="L86" s="347">
        <f t="shared" ref="L86:L141" si="4">+K86/I86*100</f>
        <v>11.65897313106068</v>
      </c>
    </row>
    <row r="87" spans="2:14" s="346" customFormat="1" ht="20.25" x14ac:dyDescent="0.3">
      <c r="B87" s="398"/>
      <c r="C87" s="399"/>
      <c r="D87" s="399"/>
      <c r="E87" s="399"/>
      <c r="F87" s="399"/>
      <c r="G87" s="400"/>
      <c r="H87" s="412"/>
      <c r="I87" s="419"/>
      <c r="J87" s="345"/>
      <c r="K87" s="345">
        <f t="shared" si="3"/>
        <v>0</v>
      </c>
      <c r="L87" s="347" t="e">
        <f t="shared" si="4"/>
        <v>#DIV/0!</v>
      </c>
    </row>
    <row r="88" spans="2:14" s="346" customFormat="1" ht="20.25" x14ac:dyDescent="0.3">
      <c r="B88" s="398"/>
      <c r="C88" s="399"/>
      <c r="D88" s="399"/>
      <c r="E88" s="399"/>
      <c r="F88" s="416" t="s">
        <v>3090</v>
      </c>
      <c r="G88" s="400"/>
      <c r="H88" s="412">
        <f>+H47+H57+H68+H72+H86</f>
        <v>7910078539479.4727</v>
      </c>
      <c r="I88" s="419">
        <f>+I47+I57+I68+I72+I86</f>
        <v>7277503675922.9131</v>
      </c>
      <c r="J88" s="345"/>
      <c r="K88" s="345">
        <f t="shared" si="3"/>
        <v>632574863556.55957</v>
      </c>
      <c r="L88" s="347">
        <f t="shared" si="4"/>
        <v>8.6921957270786017</v>
      </c>
    </row>
    <row r="89" spans="2:14" s="346" customFormat="1" ht="20.25" x14ac:dyDescent="0.3">
      <c r="B89" s="398"/>
      <c r="C89" s="399"/>
      <c r="D89" s="399"/>
      <c r="E89" s="399"/>
      <c r="F89" s="399"/>
      <c r="G89" s="400"/>
      <c r="H89" s="412"/>
      <c r="I89" s="419"/>
      <c r="J89" s="353"/>
      <c r="K89" s="345">
        <f t="shared" si="3"/>
        <v>0</v>
      </c>
      <c r="L89" s="347" t="e">
        <f t="shared" si="4"/>
        <v>#DIV/0!</v>
      </c>
    </row>
    <row r="90" spans="2:14" s="346" customFormat="1" ht="20.25" x14ac:dyDescent="0.3">
      <c r="B90" s="394">
        <v>2</v>
      </c>
      <c r="C90" s="440" t="s">
        <v>536</v>
      </c>
      <c r="D90" s="432"/>
      <c r="E90" s="432"/>
      <c r="F90" s="432"/>
      <c r="G90" s="396"/>
      <c r="H90" s="433"/>
      <c r="I90" s="452"/>
      <c r="J90" s="345"/>
      <c r="K90" s="345">
        <f t="shared" si="3"/>
        <v>0</v>
      </c>
      <c r="L90" s="347" t="e">
        <f t="shared" si="4"/>
        <v>#DIV/0!</v>
      </c>
      <c r="N90" s="362"/>
    </row>
    <row r="91" spans="2:14" s="346" customFormat="1" ht="20.25" x14ac:dyDescent="0.3">
      <c r="B91" s="398" t="s">
        <v>732</v>
      </c>
      <c r="C91" s="399"/>
      <c r="D91" s="399" t="s">
        <v>537</v>
      </c>
      <c r="E91" s="399"/>
      <c r="F91" s="399"/>
      <c r="G91" s="400"/>
      <c r="H91" s="441"/>
      <c r="I91" s="493"/>
      <c r="J91" s="363"/>
      <c r="K91" s="345">
        <f t="shared" si="3"/>
        <v>0</v>
      </c>
      <c r="L91" s="347" t="e">
        <f t="shared" si="4"/>
        <v>#DIV/0!</v>
      </c>
    </row>
    <row r="92" spans="2:14" s="346" customFormat="1" ht="20.25" x14ac:dyDescent="0.3">
      <c r="B92" s="398" t="s">
        <v>4414</v>
      </c>
      <c r="C92" s="399"/>
      <c r="D92" s="399"/>
      <c r="E92" s="399" t="s">
        <v>4416</v>
      </c>
      <c r="F92" s="399"/>
      <c r="G92" s="411"/>
      <c r="H92" s="442">
        <f>+H93</f>
        <v>0</v>
      </c>
      <c r="I92" s="475">
        <f>+I93</f>
        <v>7861563001.9899998</v>
      </c>
      <c r="J92" s="345"/>
      <c r="K92" s="345">
        <f t="shared" ref="K92:K93" si="5">+H92-I92</f>
        <v>-7861563001.9899998</v>
      </c>
      <c r="L92" s="347">
        <f t="shared" ref="L92:L93" si="6">+K92/I92*100</f>
        <v>-100</v>
      </c>
    </row>
    <row r="93" spans="2:14" s="338" customFormat="1" ht="20.25" x14ac:dyDescent="0.3">
      <c r="B93" s="421" t="s">
        <v>4415</v>
      </c>
      <c r="C93" s="422"/>
      <c r="D93" s="422"/>
      <c r="E93" s="422"/>
      <c r="F93" s="422" t="s">
        <v>4416</v>
      </c>
      <c r="G93" s="443"/>
      <c r="H93" s="444">
        <f>+'NERACA, LRA, LO'!I383</f>
        <v>0</v>
      </c>
      <c r="I93" s="476">
        <v>7861563001.9899998</v>
      </c>
      <c r="J93" s="348"/>
      <c r="K93" s="345">
        <f t="shared" si="5"/>
        <v>-7861563001.9899998</v>
      </c>
      <c r="L93" s="347">
        <f t="shared" si="6"/>
        <v>-100</v>
      </c>
    </row>
    <row r="94" spans="2:14" s="346" customFormat="1" ht="20.25" x14ac:dyDescent="0.3">
      <c r="B94" s="398" t="s">
        <v>734</v>
      </c>
      <c r="C94" s="399"/>
      <c r="D94" s="399"/>
      <c r="E94" s="399" t="s">
        <v>733</v>
      </c>
      <c r="F94" s="399"/>
      <c r="G94" s="411"/>
      <c r="H94" s="442">
        <f>+H95</f>
        <v>0</v>
      </c>
      <c r="I94" s="475">
        <f>+I95</f>
        <v>0</v>
      </c>
      <c r="J94" s="345"/>
      <c r="K94" s="345">
        <f t="shared" si="3"/>
        <v>0</v>
      </c>
      <c r="L94" s="347" t="e">
        <f t="shared" si="4"/>
        <v>#DIV/0!</v>
      </c>
    </row>
    <row r="95" spans="2:14" s="338" customFormat="1" ht="20.25" x14ac:dyDescent="0.3">
      <c r="B95" s="421" t="s">
        <v>735</v>
      </c>
      <c r="C95" s="422"/>
      <c r="D95" s="422"/>
      <c r="E95" s="422"/>
      <c r="F95" s="422" t="s">
        <v>733</v>
      </c>
      <c r="G95" s="443"/>
      <c r="H95" s="444">
        <f>+'NERACA, LRA, LO'!I385</f>
        <v>0</v>
      </c>
      <c r="I95" s="476">
        <f>+'NERACA, LRA, LO'!D385</f>
        <v>0</v>
      </c>
      <c r="J95" s="348"/>
      <c r="K95" s="345">
        <f t="shared" si="3"/>
        <v>0</v>
      </c>
      <c r="L95" s="347" t="e">
        <f t="shared" si="4"/>
        <v>#DIV/0!</v>
      </c>
    </row>
    <row r="96" spans="2:14" s="346" customFormat="1" ht="20.25" x14ac:dyDescent="0.3">
      <c r="B96" s="394" t="s">
        <v>737</v>
      </c>
      <c r="C96" s="432"/>
      <c r="D96" s="432"/>
      <c r="E96" s="432" t="s">
        <v>736</v>
      </c>
      <c r="F96" s="432"/>
      <c r="G96" s="445"/>
      <c r="H96" s="446">
        <f>SUM(H97:H98)</f>
        <v>0</v>
      </c>
      <c r="I96" s="477">
        <f>SUM(I97:I98)</f>
        <v>135977197</v>
      </c>
      <c r="J96" s="345"/>
      <c r="K96" s="345">
        <f t="shared" si="3"/>
        <v>-135977197</v>
      </c>
      <c r="L96" s="347">
        <f t="shared" si="4"/>
        <v>-100</v>
      </c>
    </row>
    <row r="97" spans="2:12" s="338" customFormat="1" ht="20.25" x14ac:dyDescent="0.3">
      <c r="B97" s="421" t="s">
        <v>3071</v>
      </c>
      <c r="C97" s="422"/>
      <c r="D97" s="422"/>
      <c r="E97" s="422"/>
      <c r="F97" s="422" t="s">
        <v>3073</v>
      </c>
      <c r="G97" s="443"/>
      <c r="H97" s="447">
        <f>+'NERACA, LRA, LO'!I388</f>
        <v>0</v>
      </c>
      <c r="I97" s="478">
        <v>135977197</v>
      </c>
      <c r="J97" s="348"/>
      <c r="K97" s="345">
        <f t="shared" si="3"/>
        <v>-135977197</v>
      </c>
      <c r="L97" s="347">
        <f t="shared" si="4"/>
        <v>-100</v>
      </c>
    </row>
    <row r="98" spans="2:12" s="338" customFormat="1" ht="20.25" x14ac:dyDescent="0.3">
      <c r="B98" s="421" t="s">
        <v>739</v>
      </c>
      <c r="C98" s="422"/>
      <c r="D98" s="422"/>
      <c r="E98" s="422"/>
      <c r="F98" s="422" t="s">
        <v>738</v>
      </c>
      <c r="G98" s="443"/>
      <c r="H98" s="447">
        <f>+'NERACA, LRA, LO'!I390</f>
        <v>0</v>
      </c>
      <c r="I98" s="478">
        <f>+'NERACA, LRA, LO'!D390</f>
        <v>0</v>
      </c>
      <c r="J98" s="348"/>
      <c r="K98" s="345">
        <f t="shared" si="3"/>
        <v>0</v>
      </c>
      <c r="L98" s="347" t="e">
        <f t="shared" si="4"/>
        <v>#DIV/0!</v>
      </c>
    </row>
    <row r="99" spans="2:12" s="346" customFormat="1" ht="20.25" x14ac:dyDescent="0.3">
      <c r="B99" s="394" t="s">
        <v>740</v>
      </c>
      <c r="C99" s="432"/>
      <c r="D99" s="432"/>
      <c r="E99" s="432" t="s">
        <v>539</v>
      </c>
      <c r="F99" s="432"/>
      <c r="G99" s="445"/>
      <c r="H99" s="448">
        <f>+H100</f>
        <v>0</v>
      </c>
      <c r="I99" s="479">
        <f>+I100</f>
        <v>0</v>
      </c>
      <c r="J99" s="345"/>
      <c r="K99" s="345">
        <f t="shared" si="3"/>
        <v>0</v>
      </c>
      <c r="L99" s="347" t="e">
        <f t="shared" si="4"/>
        <v>#DIV/0!</v>
      </c>
    </row>
    <row r="100" spans="2:12" s="338" customFormat="1" ht="20.25" x14ac:dyDescent="0.3">
      <c r="B100" s="421" t="s">
        <v>742</v>
      </c>
      <c r="C100" s="422"/>
      <c r="D100" s="422"/>
      <c r="E100" s="422"/>
      <c r="F100" s="422" t="s">
        <v>741</v>
      </c>
      <c r="G100" s="443"/>
      <c r="H100" s="449">
        <f>+'NERACA, LRA, LO'!I393</f>
        <v>0</v>
      </c>
      <c r="I100" s="480">
        <f>+'NERACA, LRA, LO'!D393</f>
        <v>0</v>
      </c>
      <c r="J100" s="348"/>
      <c r="K100" s="345">
        <f t="shared" si="3"/>
        <v>0</v>
      </c>
      <c r="L100" s="347" t="e">
        <f t="shared" si="4"/>
        <v>#DIV/0!</v>
      </c>
    </row>
    <row r="101" spans="2:12" s="338" customFormat="1" ht="20.25" x14ac:dyDescent="0.3">
      <c r="B101" s="421"/>
      <c r="C101" s="422"/>
      <c r="D101" s="422"/>
      <c r="E101" s="422"/>
      <c r="F101" s="450" t="s">
        <v>3091</v>
      </c>
      <c r="G101" s="443"/>
      <c r="H101" s="448">
        <f>+H94+H96+H99</f>
        <v>0</v>
      </c>
      <c r="I101" s="479">
        <f>+I92+I96+I99</f>
        <v>7997540198.9899998</v>
      </c>
      <c r="J101" s="348"/>
      <c r="K101" s="345">
        <f t="shared" si="3"/>
        <v>-7997540198.9899998</v>
      </c>
      <c r="L101" s="347">
        <f t="shared" si="4"/>
        <v>-100</v>
      </c>
    </row>
    <row r="102" spans="2:12" s="338" customFormat="1" ht="20.25" x14ac:dyDescent="0.3">
      <c r="B102" s="405"/>
      <c r="C102" s="406"/>
      <c r="D102" s="406"/>
      <c r="E102" s="406"/>
      <c r="F102" s="406"/>
      <c r="G102" s="407"/>
      <c r="H102" s="451"/>
      <c r="I102" s="494"/>
      <c r="J102" s="348"/>
      <c r="K102" s="345">
        <f t="shared" si="3"/>
        <v>0</v>
      </c>
      <c r="L102" s="347" t="e">
        <f t="shared" si="4"/>
        <v>#DIV/0!</v>
      </c>
    </row>
    <row r="103" spans="2:12" s="346" customFormat="1" ht="20.25" hidden="1" x14ac:dyDescent="0.3">
      <c r="B103" s="398"/>
      <c r="C103" s="399"/>
      <c r="D103" s="399" t="s">
        <v>541</v>
      </c>
      <c r="E103" s="399"/>
      <c r="F103" s="399"/>
      <c r="G103" s="400"/>
      <c r="H103" s="412"/>
      <c r="I103" s="419"/>
      <c r="J103" s="353"/>
      <c r="K103" s="345">
        <f t="shared" si="3"/>
        <v>0</v>
      </c>
      <c r="L103" s="347" t="e">
        <f t="shared" si="4"/>
        <v>#DIV/0!</v>
      </c>
    </row>
    <row r="104" spans="2:12" s="338" customFormat="1" ht="20.25" hidden="1" x14ac:dyDescent="0.3">
      <c r="B104" s="405"/>
      <c r="C104" s="406"/>
      <c r="D104" s="406"/>
      <c r="E104" s="406" t="s">
        <v>3092</v>
      </c>
      <c r="F104" s="406"/>
      <c r="G104" s="420"/>
      <c r="H104" s="408"/>
      <c r="I104" s="471"/>
      <c r="J104" s="364"/>
      <c r="K104" s="345">
        <f t="shared" si="3"/>
        <v>0</v>
      </c>
      <c r="L104" s="347" t="e">
        <f t="shared" si="4"/>
        <v>#DIV/0!</v>
      </c>
    </row>
    <row r="105" spans="2:12" s="338" customFormat="1" ht="20.25" hidden="1" x14ac:dyDescent="0.3">
      <c r="B105" s="405"/>
      <c r="C105" s="406"/>
      <c r="D105" s="406"/>
      <c r="E105" s="406" t="s">
        <v>3093</v>
      </c>
      <c r="F105" s="406"/>
      <c r="G105" s="420"/>
      <c r="H105" s="408"/>
      <c r="I105" s="471"/>
      <c r="J105" s="364"/>
      <c r="K105" s="345">
        <f t="shared" si="3"/>
        <v>0</v>
      </c>
      <c r="L105" s="347" t="e">
        <f t="shared" si="4"/>
        <v>#DIV/0!</v>
      </c>
    </row>
    <row r="106" spans="2:12" s="338" customFormat="1" ht="20.25" hidden="1" x14ac:dyDescent="0.3">
      <c r="B106" s="405"/>
      <c r="C106" s="406"/>
      <c r="D106" s="406"/>
      <c r="E106" s="406" t="s">
        <v>3094</v>
      </c>
      <c r="F106" s="406"/>
      <c r="G106" s="420"/>
      <c r="H106" s="408"/>
      <c r="I106" s="471"/>
      <c r="J106" s="364"/>
      <c r="K106" s="345">
        <f t="shared" si="3"/>
        <v>0</v>
      </c>
      <c r="L106" s="347" t="e">
        <f t="shared" si="4"/>
        <v>#DIV/0!</v>
      </c>
    </row>
    <row r="107" spans="2:12" s="338" customFormat="1" ht="20.25" hidden="1" x14ac:dyDescent="0.3">
      <c r="B107" s="405"/>
      <c r="C107" s="406"/>
      <c r="D107" s="406"/>
      <c r="E107" s="406" t="s">
        <v>3095</v>
      </c>
      <c r="F107" s="406"/>
      <c r="G107" s="420"/>
      <c r="H107" s="408"/>
      <c r="I107" s="471"/>
      <c r="J107" s="364"/>
      <c r="K107" s="345">
        <f t="shared" si="3"/>
        <v>0</v>
      </c>
      <c r="L107" s="347" t="e">
        <f t="shared" si="4"/>
        <v>#DIV/0!</v>
      </c>
    </row>
    <row r="108" spans="2:12" s="338" customFormat="1" ht="20.25" hidden="1" x14ac:dyDescent="0.3">
      <c r="B108" s="405"/>
      <c r="C108" s="406"/>
      <c r="D108" s="406"/>
      <c r="E108" s="406" t="s">
        <v>3096</v>
      </c>
      <c r="F108" s="406"/>
      <c r="G108" s="420"/>
      <c r="H108" s="408"/>
      <c r="I108" s="471"/>
      <c r="J108" s="364"/>
      <c r="K108" s="345">
        <f t="shared" si="3"/>
        <v>0</v>
      </c>
      <c r="L108" s="347" t="e">
        <f t="shared" si="4"/>
        <v>#DIV/0!</v>
      </c>
    </row>
    <row r="109" spans="2:12" s="338" customFormat="1" ht="20.25" hidden="1" x14ac:dyDescent="0.3">
      <c r="B109" s="405"/>
      <c r="C109" s="406"/>
      <c r="D109" s="406"/>
      <c r="E109" s="406" t="s">
        <v>3097</v>
      </c>
      <c r="F109" s="406"/>
      <c r="G109" s="420"/>
      <c r="H109" s="408"/>
      <c r="I109" s="471"/>
      <c r="J109" s="364"/>
      <c r="K109" s="345">
        <f t="shared" si="3"/>
        <v>0</v>
      </c>
      <c r="L109" s="347" t="e">
        <f t="shared" si="4"/>
        <v>#DIV/0!</v>
      </c>
    </row>
    <row r="110" spans="2:12" s="346" customFormat="1" ht="20.25" hidden="1" x14ac:dyDescent="0.3">
      <c r="B110" s="398"/>
      <c r="C110" s="399"/>
      <c r="D110" s="399"/>
      <c r="E110" s="399"/>
      <c r="F110" s="450" t="s">
        <v>3098</v>
      </c>
      <c r="G110" s="400"/>
      <c r="H110" s="412">
        <f>SUM(H104:H109)</f>
        <v>0</v>
      </c>
      <c r="I110" s="419">
        <f>SUM(I104:I109)</f>
        <v>0</v>
      </c>
      <c r="J110" s="365"/>
      <c r="K110" s="345">
        <f t="shared" si="3"/>
        <v>0</v>
      </c>
      <c r="L110" s="347" t="e">
        <f t="shared" si="4"/>
        <v>#DIV/0!</v>
      </c>
    </row>
    <row r="111" spans="2:12" s="346" customFormat="1" ht="20.25" hidden="1" x14ac:dyDescent="0.3">
      <c r="B111" s="398"/>
      <c r="C111" s="399"/>
      <c r="D111" s="399"/>
      <c r="E111" s="399"/>
      <c r="F111" s="399"/>
      <c r="G111" s="400"/>
      <c r="H111" s="412"/>
      <c r="I111" s="419"/>
      <c r="J111" s="366"/>
      <c r="K111" s="345">
        <f t="shared" si="3"/>
        <v>0</v>
      </c>
      <c r="L111" s="347" t="e">
        <f t="shared" si="4"/>
        <v>#DIV/0!</v>
      </c>
    </row>
    <row r="112" spans="2:12" s="346" customFormat="1" ht="20.25" x14ac:dyDescent="0.3">
      <c r="B112" s="394"/>
      <c r="C112" s="432"/>
      <c r="D112" s="432"/>
      <c r="E112" s="432"/>
      <c r="F112" s="450" t="s">
        <v>3099</v>
      </c>
      <c r="G112" s="396"/>
      <c r="H112" s="433">
        <f>H101+H110</f>
        <v>0</v>
      </c>
      <c r="I112" s="452">
        <f>I101+I110</f>
        <v>7997540198.9899998</v>
      </c>
      <c r="J112" s="345"/>
      <c r="K112" s="345">
        <f t="shared" si="3"/>
        <v>-7997540198.9899998</v>
      </c>
      <c r="L112" s="347">
        <f t="shared" si="4"/>
        <v>-100</v>
      </c>
    </row>
    <row r="113" spans="2:13" s="346" customFormat="1" ht="20.25" x14ac:dyDescent="0.3">
      <c r="B113" s="394"/>
      <c r="C113" s="432"/>
      <c r="D113" s="432"/>
      <c r="E113" s="432"/>
      <c r="F113" s="450"/>
      <c r="G113" s="396"/>
      <c r="H113" s="433"/>
      <c r="I113" s="452"/>
      <c r="J113" s="345"/>
      <c r="K113" s="345">
        <f t="shared" si="3"/>
        <v>0</v>
      </c>
      <c r="L113" s="347" t="e">
        <f t="shared" si="4"/>
        <v>#DIV/0!</v>
      </c>
    </row>
    <row r="114" spans="2:13" s="346" customFormat="1" ht="20.25" x14ac:dyDescent="0.3">
      <c r="B114" s="398">
        <v>3</v>
      </c>
      <c r="C114" s="399" t="s">
        <v>545</v>
      </c>
      <c r="D114" s="399"/>
      <c r="E114" s="399"/>
      <c r="F114" s="399"/>
      <c r="G114" s="407"/>
      <c r="H114" s="412"/>
      <c r="I114" s="419"/>
      <c r="J114" s="345"/>
      <c r="K114" s="345">
        <f t="shared" si="3"/>
        <v>0</v>
      </c>
      <c r="L114" s="347" t="e">
        <f t="shared" si="4"/>
        <v>#DIV/0!</v>
      </c>
    </row>
    <row r="115" spans="2:13" s="346" customFormat="1" ht="20.25" hidden="1" x14ac:dyDescent="0.3">
      <c r="B115" s="398"/>
      <c r="C115" s="399" t="s">
        <v>545</v>
      </c>
      <c r="D115" s="399"/>
      <c r="E115" s="399"/>
      <c r="F115" s="399"/>
      <c r="G115" s="411"/>
      <c r="H115" s="412"/>
      <c r="I115" s="419"/>
      <c r="J115" s="345"/>
      <c r="K115" s="345">
        <f t="shared" ref="K115:K141" si="7">+H115-I115</f>
        <v>0</v>
      </c>
      <c r="L115" s="347" t="e">
        <f t="shared" si="4"/>
        <v>#DIV/0!</v>
      </c>
    </row>
    <row r="116" spans="2:13" s="346" customFormat="1" ht="20.25" hidden="1" x14ac:dyDescent="0.3">
      <c r="B116" s="398"/>
      <c r="C116" s="399" t="s">
        <v>545</v>
      </c>
      <c r="D116" s="399" t="s">
        <v>3100</v>
      </c>
      <c r="E116" s="399"/>
      <c r="F116" s="399"/>
      <c r="G116" s="411"/>
      <c r="H116" s="453"/>
      <c r="I116" s="495"/>
      <c r="J116" s="345"/>
      <c r="K116" s="345">
        <f t="shared" si="7"/>
        <v>0</v>
      </c>
      <c r="L116" s="347" t="e">
        <f t="shared" si="4"/>
        <v>#DIV/0!</v>
      </c>
    </row>
    <row r="117" spans="2:13" s="338" customFormat="1" ht="20.25" hidden="1" x14ac:dyDescent="0.3">
      <c r="B117" s="405"/>
      <c r="C117" s="399" t="s">
        <v>545</v>
      </c>
      <c r="D117" s="406"/>
      <c r="E117" s="406"/>
      <c r="F117" s="406" t="s">
        <v>3101</v>
      </c>
      <c r="G117" s="407"/>
      <c r="H117" s="454" t="e">
        <f>+'[14]NERACA KEWJ &amp; EKUITAS'!C77</f>
        <v>#REF!</v>
      </c>
      <c r="I117" s="496">
        <f>+'[15]ONFACE NERACA '!I77</f>
        <v>0</v>
      </c>
      <c r="J117" s="348"/>
      <c r="K117" s="345" t="e">
        <f t="shared" si="7"/>
        <v>#REF!</v>
      </c>
      <c r="L117" s="347" t="e">
        <f t="shared" si="4"/>
        <v>#REF!</v>
      </c>
    </row>
    <row r="118" spans="2:13" s="338" customFormat="1" ht="20.25" hidden="1" x14ac:dyDescent="0.3">
      <c r="B118" s="405"/>
      <c r="C118" s="399" t="s">
        <v>545</v>
      </c>
      <c r="D118" s="406"/>
      <c r="E118" s="406"/>
      <c r="F118" s="406" t="s">
        <v>3102</v>
      </c>
      <c r="G118" s="407"/>
      <c r="H118" s="454">
        <f>+'[15]NERACA KEWJ &amp; EKUITAS'!C78</f>
        <v>1744590456608.6509</v>
      </c>
      <c r="I118" s="496">
        <f>+'[15]ONFACE NERACA '!I78</f>
        <v>0</v>
      </c>
      <c r="J118" s="348"/>
      <c r="K118" s="345">
        <f t="shared" si="7"/>
        <v>1744590456608.6509</v>
      </c>
      <c r="L118" s="347" t="e">
        <f t="shared" si="4"/>
        <v>#DIV/0!</v>
      </c>
    </row>
    <row r="119" spans="2:13" s="338" customFormat="1" ht="20.25" hidden="1" x14ac:dyDescent="0.3">
      <c r="B119" s="405"/>
      <c r="C119" s="399" t="s">
        <v>545</v>
      </c>
      <c r="D119" s="406"/>
      <c r="E119" s="406"/>
      <c r="F119" s="406" t="s">
        <v>3103</v>
      </c>
      <c r="G119" s="407"/>
      <c r="H119" s="454">
        <f>+'[15]NERACA KEWJ &amp; EKUITAS'!C79</f>
        <v>218858516077.13699</v>
      </c>
      <c r="I119" s="496">
        <f>+'[15]ONFACE NERACA '!I79</f>
        <v>0</v>
      </c>
      <c r="J119" s="348"/>
      <c r="K119" s="345">
        <f t="shared" si="7"/>
        <v>218858516077.13699</v>
      </c>
      <c r="L119" s="347" t="e">
        <f t="shared" si="4"/>
        <v>#DIV/0!</v>
      </c>
    </row>
    <row r="120" spans="2:13" s="338" customFormat="1" ht="20.25" hidden="1" customHeight="1" x14ac:dyDescent="0.3">
      <c r="B120" s="405"/>
      <c r="C120" s="399" t="s">
        <v>545</v>
      </c>
      <c r="D120" s="406"/>
      <c r="E120" s="406"/>
      <c r="F120" s="455" t="s">
        <v>3104</v>
      </c>
      <c r="G120" s="407"/>
      <c r="H120" s="456">
        <f>+'[15]NERACA KEWJ &amp; EKUITAS'!C80</f>
        <v>-340159773369.29102</v>
      </c>
      <c r="I120" s="497">
        <f>+'[15]ONFACE NERACA '!I80</f>
        <v>0</v>
      </c>
      <c r="J120" s="348"/>
      <c r="K120" s="345">
        <f t="shared" si="7"/>
        <v>-340159773369.29102</v>
      </c>
      <c r="L120" s="347" t="e">
        <f t="shared" si="4"/>
        <v>#DIV/0!</v>
      </c>
      <c r="M120" s="367">
        <f>I91+I120</f>
        <v>0</v>
      </c>
    </row>
    <row r="121" spans="2:13" s="338" customFormat="1" ht="20.25" hidden="1" x14ac:dyDescent="0.3">
      <c r="B121" s="405"/>
      <c r="C121" s="399" t="s">
        <v>545</v>
      </c>
      <c r="D121" s="406"/>
      <c r="E121" s="406"/>
      <c r="F121" s="455"/>
      <c r="G121" s="407"/>
      <c r="H121" s="456"/>
      <c r="I121" s="497"/>
      <c r="J121" s="368"/>
      <c r="K121" s="345">
        <f t="shared" si="7"/>
        <v>0</v>
      </c>
      <c r="L121" s="347" t="e">
        <f t="shared" si="4"/>
        <v>#DIV/0!</v>
      </c>
    </row>
    <row r="122" spans="2:13" s="338" customFormat="1" ht="20.25" hidden="1" x14ac:dyDescent="0.3">
      <c r="B122" s="405"/>
      <c r="C122" s="399" t="s">
        <v>545</v>
      </c>
      <c r="D122" s="399" t="s">
        <v>3105</v>
      </c>
      <c r="E122" s="406"/>
      <c r="F122" s="455"/>
      <c r="G122" s="407"/>
      <c r="H122" s="456"/>
      <c r="I122" s="497"/>
      <c r="J122" s="369"/>
      <c r="K122" s="345">
        <f t="shared" si="7"/>
        <v>0</v>
      </c>
      <c r="L122" s="347" t="e">
        <f t="shared" si="4"/>
        <v>#DIV/0!</v>
      </c>
    </row>
    <row r="123" spans="2:13" s="338" customFormat="1" ht="20.25" hidden="1" x14ac:dyDescent="0.3">
      <c r="B123" s="405"/>
      <c r="C123" s="399" t="s">
        <v>545</v>
      </c>
      <c r="D123" s="406"/>
      <c r="E123" s="406"/>
      <c r="F123" s="406" t="s">
        <v>3106</v>
      </c>
      <c r="G123" s="407"/>
      <c r="H123" s="454">
        <f>+'[15]NERACA KEWJ &amp; EKUITAS'!C81</f>
        <v>5915900631546.248</v>
      </c>
      <c r="I123" s="496" t="e">
        <f>+'[15]NERACA KEWD &amp; EKUITAS'!I81</f>
        <v>#REF!</v>
      </c>
      <c r="J123" s="348"/>
      <c r="K123" s="345" t="e">
        <f t="shared" si="7"/>
        <v>#REF!</v>
      </c>
      <c r="L123" s="347" t="e">
        <f t="shared" si="4"/>
        <v>#REF!</v>
      </c>
    </row>
    <row r="124" spans="2:13" s="338" customFormat="1" ht="20.25" hidden="1" x14ac:dyDescent="0.3">
      <c r="B124" s="405"/>
      <c r="C124" s="399" t="s">
        <v>545</v>
      </c>
      <c r="D124" s="406"/>
      <c r="E124" s="406"/>
      <c r="F124" s="406" t="s">
        <v>3107</v>
      </c>
      <c r="G124" s="407"/>
      <c r="H124" s="454">
        <f>+'[15]NERACA KEWJ &amp; EKUITAS'!C82</f>
        <v>24411222422226.102</v>
      </c>
      <c r="I124" s="496">
        <f>+'[15]NERACA KEWJ &amp; EKUITAS'!I82</f>
        <v>1549020201718.6641</v>
      </c>
      <c r="J124" s="348"/>
      <c r="K124" s="345">
        <f t="shared" si="7"/>
        <v>22862202220507.438</v>
      </c>
      <c r="L124" s="347">
        <f t="shared" si="4"/>
        <v>1475.9137547167841</v>
      </c>
    </row>
    <row r="125" spans="2:13" s="338" customFormat="1" ht="20.25" hidden="1" x14ac:dyDescent="0.3">
      <c r="B125" s="405"/>
      <c r="C125" s="399" t="s">
        <v>545</v>
      </c>
      <c r="D125" s="406"/>
      <c r="E125" s="406"/>
      <c r="F125" s="406" t="s">
        <v>3108</v>
      </c>
      <c r="G125" s="407"/>
      <c r="H125" s="454">
        <f>+'[15]NERACA KEWJ &amp; EKUITAS'!C83</f>
        <v>352544058652.41003</v>
      </c>
      <c r="I125" s="496">
        <f>+'[15]NERACA KEWJ &amp; EKUITAS'!I83</f>
        <v>35840835396.340027</v>
      </c>
      <c r="J125" s="348"/>
      <c r="K125" s="345">
        <f t="shared" si="7"/>
        <v>316703223256.07001</v>
      </c>
      <c r="L125" s="347">
        <f t="shared" si="4"/>
        <v>883.63795027057574</v>
      </c>
    </row>
    <row r="126" spans="2:13" s="338" customFormat="1" ht="20.25" hidden="1" x14ac:dyDescent="0.3">
      <c r="B126" s="405"/>
      <c r="C126" s="399" t="s">
        <v>545</v>
      </c>
      <c r="D126" s="406"/>
      <c r="E126" s="406"/>
      <c r="F126" s="457"/>
      <c r="G126" s="407"/>
      <c r="H126" s="454"/>
      <c r="I126" s="496"/>
      <c r="J126" s="348"/>
      <c r="K126" s="345">
        <f t="shared" si="7"/>
        <v>0</v>
      </c>
      <c r="L126" s="347" t="e">
        <f t="shared" si="4"/>
        <v>#DIV/0!</v>
      </c>
    </row>
    <row r="127" spans="2:13" s="338" customFormat="1" ht="20.25" hidden="1" x14ac:dyDescent="0.3">
      <c r="B127" s="405"/>
      <c r="C127" s="399" t="s">
        <v>545</v>
      </c>
      <c r="D127" s="399" t="s">
        <v>3109</v>
      </c>
      <c r="E127" s="406"/>
      <c r="F127" s="457"/>
      <c r="G127" s="407"/>
      <c r="H127" s="454"/>
      <c r="I127" s="496"/>
      <c r="J127" s="348"/>
      <c r="K127" s="345">
        <f t="shared" si="7"/>
        <v>0</v>
      </c>
      <c r="L127" s="347" t="e">
        <f t="shared" si="4"/>
        <v>#DIV/0!</v>
      </c>
    </row>
    <row r="128" spans="2:13" s="338" customFormat="1" ht="20.25" hidden="1" x14ac:dyDescent="0.3">
      <c r="B128" s="405"/>
      <c r="C128" s="399" t="s">
        <v>545</v>
      </c>
      <c r="D128" s="406"/>
      <c r="E128" s="406"/>
      <c r="F128" s="457" t="s">
        <v>3110</v>
      </c>
      <c r="G128" s="407"/>
      <c r="H128" s="454">
        <f>+'[15]NERACA KEWJ &amp; EKUITAS'!C84</f>
        <v>382861505239</v>
      </c>
      <c r="I128" s="496">
        <f>+'[15]NERACA KEWJ &amp; EKUITAS'!I84</f>
        <v>167558248592</v>
      </c>
      <c r="J128" s="348"/>
      <c r="K128" s="345">
        <f t="shared" si="7"/>
        <v>215303256647</v>
      </c>
      <c r="L128" s="347">
        <f t="shared" si="4"/>
        <v>128.49457335356723</v>
      </c>
    </row>
    <row r="129" spans="2:12" s="338" customFormat="1" ht="20.25" hidden="1" x14ac:dyDescent="0.3">
      <c r="B129" s="405"/>
      <c r="C129" s="399" t="s">
        <v>545</v>
      </c>
      <c r="D129" s="406"/>
      <c r="E129" s="406"/>
      <c r="F129" s="406" t="s">
        <v>3111</v>
      </c>
      <c r="G129" s="407"/>
      <c r="H129" s="408">
        <f>+'[15]NERACA KEWJ &amp; EKUITAS'!C85</f>
        <v>4330424760.0766668</v>
      </c>
      <c r="I129" s="471">
        <f>+'[15]NERACA KEWJ &amp; EKUITAS'!I85</f>
        <v>246003872.84666681</v>
      </c>
      <c r="J129" s="348"/>
      <c r="K129" s="345">
        <f t="shared" si="7"/>
        <v>4084420887.23</v>
      </c>
      <c r="L129" s="347">
        <f t="shared" si="4"/>
        <v>1660.3075553106444</v>
      </c>
    </row>
    <row r="130" spans="2:12" s="338" customFormat="1" ht="20.25" hidden="1" x14ac:dyDescent="0.3">
      <c r="B130" s="405"/>
      <c r="C130" s="399" t="s">
        <v>545</v>
      </c>
      <c r="D130" s="406"/>
      <c r="E130" s="406"/>
      <c r="F130" s="406" t="s">
        <v>3112</v>
      </c>
      <c r="G130" s="407"/>
      <c r="H130" s="434">
        <f>+'[15]NERACA KEWJ &amp; EKUITAS'!C86</f>
        <v>-29298716441.330002</v>
      </c>
      <c r="I130" s="472">
        <f>+'[15]NERACA KEWJ &amp; EKUITAS'!I86</f>
        <v>-28945907307.670002</v>
      </c>
      <c r="J130" s="368"/>
      <c r="K130" s="345">
        <f t="shared" si="7"/>
        <v>-352809133.65999985</v>
      </c>
      <c r="L130" s="347">
        <f t="shared" si="4"/>
        <v>1.2188567105875914</v>
      </c>
    </row>
    <row r="131" spans="2:12" s="338" customFormat="1" ht="20.25" hidden="1" x14ac:dyDescent="0.3">
      <c r="B131" s="405"/>
      <c r="C131" s="399" t="s">
        <v>545</v>
      </c>
      <c r="D131" s="406"/>
      <c r="E131" s="406"/>
      <c r="F131" s="406"/>
      <c r="G131" s="407"/>
      <c r="H131" s="434"/>
      <c r="I131" s="472"/>
      <c r="J131" s="368"/>
      <c r="K131" s="345">
        <f t="shared" si="7"/>
        <v>0</v>
      </c>
      <c r="L131" s="347" t="e">
        <f t="shared" si="4"/>
        <v>#DIV/0!</v>
      </c>
    </row>
    <row r="132" spans="2:12" s="346" customFormat="1" ht="20.25" hidden="1" x14ac:dyDescent="0.3">
      <c r="B132" s="398"/>
      <c r="C132" s="399" t="s">
        <v>545</v>
      </c>
      <c r="D132" s="399" t="s">
        <v>3113</v>
      </c>
      <c r="E132" s="399"/>
      <c r="F132" s="399"/>
      <c r="G132" s="411"/>
      <c r="H132" s="458"/>
      <c r="I132" s="498"/>
      <c r="J132" s="369"/>
      <c r="K132" s="345">
        <f t="shared" si="7"/>
        <v>0</v>
      </c>
      <c r="L132" s="347" t="e">
        <f t="shared" si="4"/>
        <v>#DIV/0!</v>
      </c>
    </row>
    <row r="133" spans="2:12" s="346" customFormat="1" ht="20.25" hidden="1" x14ac:dyDescent="0.3">
      <c r="B133" s="398"/>
      <c r="C133" s="399" t="s">
        <v>545</v>
      </c>
      <c r="D133" s="399" t="s">
        <v>3114</v>
      </c>
      <c r="E133" s="399"/>
      <c r="F133" s="459"/>
      <c r="G133" s="411"/>
      <c r="H133" s="404"/>
      <c r="I133" s="418"/>
      <c r="J133" s="369"/>
      <c r="K133" s="345">
        <f t="shared" si="7"/>
        <v>0</v>
      </c>
      <c r="L133" s="347" t="e">
        <f t="shared" si="4"/>
        <v>#DIV/0!</v>
      </c>
    </row>
    <row r="134" spans="2:12" s="346" customFormat="1" ht="20.25" x14ac:dyDescent="0.3">
      <c r="B134" s="398" t="s">
        <v>752</v>
      </c>
      <c r="C134" s="399" t="s">
        <v>545</v>
      </c>
      <c r="D134" s="399"/>
      <c r="E134" s="399"/>
      <c r="F134" s="459"/>
      <c r="G134" s="411"/>
      <c r="H134" s="404"/>
      <c r="I134" s="418"/>
      <c r="J134" s="369"/>
      <c r="K134" s="345">
        <f t="shared" si="7"/>
        <v>0</v>
      </c>
      <c r="L134" s="347" t="e">
        <f t="shared" si="4"/>
        <v>#DIV/0!</v>
      </c>
    </row>
    <row r="135" spans="2:12" s="346" customFormat="1" ht="20.25" x14ac:dyDescent="0.3">
      <c r="B135" s="398" t="s">
        <v>754</v>
      </c>
      <c r="C135" s="399" t="s">
        <v>3120</v>
      </c>
      <c r="D135" s="399"/>
      <c r="E135" s="399"/>
      <c r="F135" s="459"/>
      <c r="G135" s="411"/>
      <c r="H135" s="404">
        <f>+'NERACA, LRA, LO'!I405+'NERACA, LRA, LO'!I413</f>
        <v>12723716835803.895</v>
      </c>
      <c r="I135" s="418">
        <v>6625928154180.9404</v>
      </c>
      <c r="J135" s="369"/>
      <c r="K135" s="345">
        <f t="shared" si="7"/>
        <v>6097788681622.9541</v>
      </c>
      <c r="L135" s="347">
        <f t="shared" si="4"/>
        <v>92.029200132139493</v>
      </c>
    </row>
    <row r="136" spans="2:12" s="346" customFormat="1" ht="20.25" x14ac:dyDescent="0.3">
      <c r="B136" s="398" t="s">
        <v>4417</v>
      </c>
      <c r="C136" s="399" t="s">
        <v>2395</v>
      </c>
      <c r="D136" s="399"/>
      <c r="E136" s="399"/>
      <c r="F136" s="459"/>
      <c r="G136" s="411"/>
      <c r="H136" s="404">
        <f>+'NERACA, LRA, LO'!I406+'NERACA, LRA, LO'!I414</f>
        <v>1800596402542.0928</v>
      </c>
      <c r="I136" s="418">
        <v>-5333842904937.8213</v>
      </c>
      <c r="J136" s="369"/>
      <c r="K136" s="345">
        <f t="shared" ref="K136" si="8">+H136-I136</f>
        <v>7134439307479.9141</v>
      </c>
      <c r="L136" s="347">
        <f t="shared" ref="L136" si="9">+K136/I136*100</f>
        <v>-133.75795715459083</v>
      </c>
    </row>
    <row r="137" spans="2:12" s="346" customFormat="1" ht="20.25" x14ac:dyDescent="0.3">
      <c r="B137" s="398"/>
      <c r="C137" s="399"/>
      <c r="D137" s="399"/>
      <c r="E137" s="399"/>
      <c r="F137" s="416" t="s">
        <v>3115</v>
      </c>
      <c r="G137" s="400"/>
      <c r="H137" s="404">
        <f>+H135</f>
        <v>12723716835803.895</v>
      </c>
      <c r="I137" s="418">
        <f>I135+I136</f>
        <v>1292085249243.1191</v>
      </c>
      <c r="J137" s="345"/>
      <c r="K137" s="345">
        <f t="shared" si="7"/>
        <v>11431631586560.775</v>
      </c>
      <c r="L137" s="347">
        <f t="shared" si="4"/>
        <v>884.74282894702367</v>
      </c>
    </row>
    <row r="138" spans="2:12" s="346" customFormat="1" ht="20.25" x14ac:dyDescent="0.3">
      <c r="B138" s="398"/>
      <c r="C138" s="399"/>
      <c r="D138" s="399"/>
      <c r="E138" s="399"/>
      <c r="F138" s="416"/>
      <c r="G138" s="400"/>
      <c r="H138" s="404"/>
      <c r="I138" s="418"/>
      <c r="J138" s="345"/>
      <c r="K138" s="345"/>
      <c r="L138" s="347"/>
    </row>
    <row r="139" spans="2:12" s="346" customFormat="1" ht="20.25" x14ac:dyDescent="0.3">
      <c r="B139" s="398"/>
      <c r="C139" s="399" t="s">
        <v>2399</v>
      </c>
      <c r="D139" s="399"/>
      <c r="E139" s="399"/>
      <c r="F139" s="416"/>
      <c r="G139" s="400"/>
      <c r="H139" s="404"/>
      <c r="I139" s="418">
        <v>5977420886480.7998</v>
      </c>
      <c r="J139" s="345"/>
      <c r="K139" s="345"/>
      <c r="L139" s="347"/>
    </row>
    <row r="140" spans="2:12" s="338" customFormat="1" ht="20.25" x14ac:dyDescent="0.3">
      <c r="B140" s="405"/>
      <c r="C140" s="406"/>
      <c r="D140" s="406"/>
      <c r="E140" s="406"/>
      <c r="F140" s="406"/>
      <c r="G140" s="420"/>
      <c r="H140" s="409"/>
      <c r="I140" s="410"/>
      <c r="J140" s="348"/>
      <c r="K140" s="345">
        <f t="shared" si="7"/>
        <v>0</v>
      </c>
      <c r="L140" s="347" t="e">
        <f t="shared" si="4"/>
        <v>#DIV/0!</v>
      </c>
    </row>
    <row r="141" spans="2:12" s="346" customFormat="1" ht="21" thickBot="1" x14ac:dyDescent="0.35">
      <c r="B141" s="435"/>
      <c r="C141" s="436"/>
      <c r="D141" s="436"/>
      <c r="E141" s="436"/>
      <c r="F141" s="460" t="s">
        <v>3116</v>
      </c>
      <c r="G141" s="437"/>
      <c r="H141" s="438">
        <f>+H137+H112</f>
        <v>12723716835803.895</v>
      </c>
      <c r="I141" s="439">
        <f>I112+I137+I139</f>
        <v>7277503675922.9092</v>
      </c>
      <c r="J141" s="345"/>
      <c r="K141" s="345">
        <f t="shared" si="7"/>
        <v>5446213159880.9854</v>
      </c>
      <c r="L141" s="347">
        <f t="shared" si="4"/>
        <v>74.836281813218235</v>
      </c>
    </row>
    <row r="142" spans="2:12" s="339" customFormat="1" ht="21.75" thickTop="1" x14ac:dyDescent="0.35">
      <c r="B142" s="371" t="s">
        <v>3121</v>
      </c>
      <c r="D142" s="370"/>
      <c r="F142" s="371"/>
      <c r="G142" s="371"/>
      <c r="H142" s="371"/>
      <c r="I142" s="372"/>
      <c r="J142" s="372"/>
      <c r="K142" s="341"/>
    </row>
    <row r="143" spans="2:12" s="339" customFormat="1" ht="21" x14ac:dyDescent="0.35">
      <c r="B143" s="373"/>
      <c r="D143" s="370"/>
      <c r="F143" s="373"/>
      <c r="G143" s="373"/>
      <c r="H143" s="1072">
        <f>H88-H141</f>
        <v>-4813638296324.4219</v>
      </c>
      <c r="I143" s="372"/>
      <c r="J143" s="372"/>
      <c r="K143" s="341"/>
    </row>
    <row r="144" spans="2:12" s="339" customFormat="1" ht="21" x14ac:dyDescent="0.35">
      <c r="B144" s="391"/>
      <c r="D144" s="370"/>
      <c r="E144" s="373"/>
      <c r="F144" s="373"/>
      <c r="G144" s="373"/>
      <c r="H144" s="1071">
        <f>H88-'NERACA, LRA, LO'!I380</f>
        <v>0</v>
      </c>
      <c r="I144" s="374"/>
      <c r="J144" s="374"/>
      <c r="K144" s="341"/>
    </row>
    <row r="145" spans="2:11" s="339" customFormat="1" ht="21" x14ac:dyDescent="0.35">
      <c r="B145" s="391"/>
      <c r="D145" s="370"/>
      <c r="E145" s="373"/>
      <c r="F145" s="373"/>
      <c r="G145" s="373"/>
      <c r="H145" s="1410" t="s">
        <v>4228</v>
      </c>
      <c r="I145" s="1411"/>
      <c r="J145" s="1411"/>
      <c r="K145" s="375"/>
    </row>
    <row r="146" spans="2:11" s="339" customFormat="1" ht="21" x14ac:dyDescent="0.35">
      <c r="B146" s="391"/>
      <c r="D146" s="370"/>
      <c r="E146" s="373"/>
      <c r="F146" s="373"/>
      <c r="G146" s="373"/>
      <c r="H146" s="1406" t="s">
        <v>3899</v>
      </c>
      <c r="I146" s="1406"/>
      <c r="J146" s="1406"/>
      <c r="K146" s="375"/>
    </row>
    <row r="147" spans="2:11" s="339" customFormat="1" ht="21" x14ac:dyDescent="0.35">
      <c r="B147" s="391"/>
      <c r="H147" s="1406"/>
      <c r="I147" s="1406"/>
      <c r="J147" s="1406"/>
      <c r="K147" s="376"/>
    </row>
    <row r="148" spans="2:11" s="339" customFormat="1" ht="21" x14ac:dyDescent="0.35">
      <c r="B148" s="391"/>
      <c r="H148" s="735"/>
      <c r="I148" s="735"/>
      <c r="J148" s="378"/>
      <c r="K148" s="376"/>
    </row>
    <row r="149" spans="2:11" s="339" customFormat="1" ht="21" x14ac:dyDescent="0.35">
      <c r="B149" s="391"/>
      <c r="H149" s="736"/>
      <c r="I149" s="736"/>
      <c r="J149" s="378"/>
      <c r="K149" s="377"/>
    </row>
    <row r="150" spans="2:11" s="339" customFormat="1" ht="21" x14ac:dyDescent="0.35">
      <c r="B150" s="391"/>
      <c r="H150" s="737"/>
      <c r="I150" s="735"/>
      <c r="J150" s="378"/>
      <c r="K150" s="375"/>
    </row>
    <row r="151" spans="2:11" s="339" customFormat="1" ht="21" x14ac:dyDescent="0.35">
      <c r="B151" s="391"/>
      <c r="H151" s="1405" t="s">
        <v>4229</v>
      </c>
      <c r="I151" s="1406"/>
      <c r="J151" s="1406"/>
      <c r="K151" s="377"/>
    </row>
    <row r="152" spans="2:11" s="339" customFormat="1" ht="21" x14ac:dyDescent="0.35">
      <c r="B152" s="391"/>
      <c r="H152" s="1405" t="s">
        <v>4230</v>
      </c>
      <c r="I152" s="1406"/>
      <c r="J152" s="1406"/>
      <c r="K152" s="375"/>
    </row>
    <row r="153" spans="2:11" s="339" customFormat="1" ht="21" x14ac:dyDescent="0.35">
      <c r="B153" s="391"/>
      <c r="H153" s="816"/>
      <c r="I153" s="816"/>
      <c r="J153" s="344"/>
      <c r="K153" s="375"/>
    </row>
    <row r="154" spans="2:11" ht="26.25" x14ac:dyDescent="0.4">
      <c r="H154" s="392"/>
      <c r="I154" s="738"/>
      <c r="K154" s="385"/>
    </row>
    <row r="156" spans="2:11" ht="23.25" x14ac:dyDescent="0.35">
      <c r="K156" s="386"/>
    </row>
    <row r="157" spans="2:11" x14ac:dyDescent="0.25">
      <c r="K157" s="387"/>
    </row>
    <row r="158" spans="2:11" x14ac:dyDescent="0.25">
      <c r="K158" s="387"/>
    </row>
    <row r="159" spans="2:11" x14ac:dyDescent="0.25">
      <c r="K159" s="387"/>
    </row>
    <row r="160" spans="2:11" ht="18.75" x14ac:dyDescent="0.3">
      <c r="K160" s="388"/>
    </row>
    <row r="161" spans="11:11" s="330" customFormat="1" ht="26.25" x14ac:dyDescent="0.4">
      <c r="K161" s="385"/>
    </row>
    <row r="162" spans="11:11" s="330" customFormat="1" ht="26.25" x14ac:dyDescent="0.4">
      <c r="K162" s="389"/>
    </row>
    <row r="163" spans="11:11" s="330" customFormat="1" ht="26.25" x14ac:dyDescent="0.4">
      <c r="K163" s="385"/>
    </row>
  </sheetData>
  <mergeCells count="11">
    <mergeCell ref="H152:J152"/>
    <mergeCell ref="D5:I5"/>
    <mergeCell ref="B7:I7"/>
    <mergeCell ref="B8:I8"/>
    <mergeCell ref="B9:I9"/>
    <mergeCell ref="H145:J145"/>
    <mergeCell ref="H146:J146"/>
    <mergeCell ref="H147:J147"/>
    <mergeCell ref="C13:F13"/>
    <mergeCell ref="C14:F14"/>
    <mergeCell ref="H151:J151"/>
  </mergeCells>
  <printOptions horizontalCentered="1"/>
  <pageMargins left="0.19685039370078741" right="0.19685039370078741" top="0.43307086614173229" bottom="0.62992125984251968" header="0.43307086614173229" footer="0.31496062992125984"/>
  <pageSetup paperSize="9" scale="49" firstPageNumber="4" orientation="portrait" useFirstPageNumber="1" horizontalDpi="4294967293" verticalDpi="200" r:id="rId1"/>
  <headerFooter>
    <oddFooter>&amp;R&amp;22&amp;P</oddFooter>
  </headerFooter>
  <rowBreaks count="1" manualBreakCount="1">
    <brk id="8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93"/>
  <sheetViews>
    <sheetView view="pageBreakPreview" zoomScale="85" zoomScaleNormal="70" zoomScaleSheetLayoutView="85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E11" sqref="E11"/>
    </sheetView>
  </sheetViews>
  <sheetFormatPr defaultRowHeight="15" x14ac:dyDescent="0.3"/>
  <cols>
    <col min="1" max="1" width="2" style="179" customWidth="1"/>
    <col min="2" max="2" width="8.33203125" style="177" bestFit="1" customWidth="1"/>
    <col min="3" max="3" width="4.83203125" style="178" customWidth="1"/>
    <col min="4" max="4" width="99.33203125" style="179" bestFit="1" customWidth="1"/>
    <col min="5" max="5" width="40.83203125" style="1081" customWidth="1"/>
    <col min="6" max="6" width="39.33203125" style="1081" customWidth="1"/>
    <col min="7" max="16384" width="9.33203125" style="179"/>
  </cols>
  <sheetData>
    <row r="1" spans="2:6" x14ac:dyDescent="0.3">
      <c r="B1" s="177" t="s">
        <v>3227</v>
      </c>
    </row>
    <row r="7" spans="2:6" s="176" customFormat="1" ht="15.75" customHeight="1" x14ac:dyDescent="0.35">
      <c r="B7" s="1423" t="s">
        <v>2981</v>
      </c>
      <c r="C7" s="1423"/>
      <c r="D7" s="1423"/>
      <c r="E7" s="1423"/>
      <c r="F7" s="1423"/>
    </row>
    <row r="8" spans="2:6" s="176" customFormat="1" ht="15.75" customHeight="1" x14ac:dyDescent="0.35">
      <c r="B8" s="1423" t="s">
        <v>3066</v>
      </c>
      <c r="C8" s="1423"/>
      <c r="D8" s="1423"/>
      <c r="E8" s="1423"/>
      <c r="F8" s="1423"/>
    </row>
    <row r="9" spans="2:6" s="176" customFormat="1" ht="15.75" customHeight="1" x14ac:dyDescent="0.35">
      <c r="B9" s="1423" t="s">
        <v>4231</v>
      </c>
      <c r="C9" s="1423"/>
      <c r="D9" s="1423"/>
      <c r="E9" s="1423"/>
      <c r="F9" s="1423"/>
    </row>
    <row r="10" spans="2:6" s="176" customFormat="1" ht="15.75" customHeight="1" x14ac:dyDescent="0.25">
      <c r="B10" s="329"/>
      <c r="C10" s="329"/>
      <c r="D10" s="329"/>
      <c r="E10" s="1084"/>
      <c r="F10" s="1084"/>
    </row>
    <row r="11" spans="2:6" s="176" customFormat="1" ht="28.5" customHeight="1" x14ac:dyDescent="0.3">
      <c r="B11" s="499" t="s">
        <v>3901</v>
      </c>
      <c r="C11" s="500"/>
      <c r="D11" s="500"/>
      <c r="E11" s="1085"/>
      <c r="F11" s="1085"/>
    </row>
    <row r="12" spans="2:6" ht="24" customHeight="1" thickBot="1" x14ac:dyDescent="0.35">
      <c r="B12" s="501"/>
      <c r="C12" s="499"/>
      <c r="D12" s="502"/>
      <c r="E12" s="1086"/>
      <c r="F12" s="1087" t="s">
        <v>3076</v>
      </c>
    </row>
    <row r="13" spans="2:6" s="180" customFormat="1" ht="29.25" customHeight="1" thickTop="1" x14ac:dyDescent="0.2">
      <c r="B13" s="503" t="s">
        <v>2876</v>
      </c>
      <c r="C13" s="1419" t="s">
        <v>549</v>
      </c>
      <c r="D13" s="1420"/>
      <c r="E13" s="1099">
        <v>2020</v>
      </c>
      <c r="F13" s="1100">
        <v>2019</v>
      </c>
    </row>
    <row r="14" spans="2:6" s="180" customFormat="1" ht="24.75" customHeight="1" x14ac:dyDescent="0.2">
      <c r="B14" s="645">
        <v>1</v>
      </c>
      <c r="C14" s="1421">
        <v>2</v>
      </c>
      <c r="D14" s="1422"/>
      <c r="E14" s="1101">
        <v>3</v>
      </c>
      <c r="F14" s="1102">
        <v>4</v>
      </c>
    </row>
    <row r="15" spans="2:6" s="181" customFormat="1" ht="20.25" x14ac:dyDescent="0.3">
      <c r="B15" s="649">
        <v>1</v>
      </c>
      <c r="C15" s="650" t="s">
        <v>2982</v>
      </c>
      <c r="D15" s="651"/>
      <c r="E15" s="1088">
        <f>+'NERACA, LRA, LO'!D415-'NERACA, LRA, LO'!D402</f>
        <v>7269693113401.7324</v>
      </c>
      <c r="F15" s="1089">
        <v>6524180269784.96</v>
      </c>
    </row>
    <row r="16" spans="2:6" s="182" customFormat="1" ht="20.25" x14ac:dyDescent="0.3">
      <c r="B16" s="652">
        <v>2</v>
      </c>
      <c r="C16" s="653" t="s">
        <v>2983</v>
      </c>
      <c r="D16" s="654"/>
      <c r="E16" s="1090">
        <f>+'NERACA, LRA, LO'!I410</f>
        <v>-4855380991597.6709</v>
      </c>
      <c r="F16" s="1090">
        <v>-5330385010458.7324</v>
      </c>
    </row>
    <row r="17" spans="2:6" s="182" customFormat="1" ht="20.25" x14ac:dyDescent="0.3">
      <c r="B17" s="652">
        <v>3</v>
      </c>
      <c r="C17" s="653" t="s">
        <v>2984</v>
      </c>
      <c r="D17" s="654"/>
      <c r="E17" s="1091">
        <f>+'NERACA, LRA, LO'!I413</f>
        <v>10923120433261.801</v>
      </c>
      <c r="F17" s="1091">
        <v>5977420886480.7998</v>
      </c>
    </row>
    <row r="18" spans="2:6" s="183" customFormat="1" ht="20.25" x14ac:dyDescent="0.3">
      <c r="B18" s="655">
        <v>4</v>
      </c>
      <c r="C18" s="656" t="s">
        <v>2985</v>
      </c>
      <c r="D18" s="657"/>
      <c r="E18" s="1092">
        <f>E19+E29+E36+E39+E42+E48+E57+E60+E72+E78+E75</f>
        <v>147875000</v>
      </c>
      <c r="F18" s="1092">
        <f>F19+F29+F36+F39+F42+F48+F57+F60+F72+F78+F75</f>
        <v>98289989917.080048</v>
      </c>
    </row>
    <row r="19" spans="2:6" s="183" customFormat="1" ht="20.25" x14ac:dyDescent="0.3">
      <c r="B19" s="655" t="s">
        <v>755</v>
      </c>
      <c r="C19" s="656"/>
      <c r="D19" s="657" t="s">
        <v>2986</v>
      </c>
      <c r="E19" s="1092">
        <f>SUM(E20:E28)</f>
        <v>0</v>
      </c>
      <c r="F19" s="1092">
        <f>SUM(F20:F28)</f>
        <v>0</v>
      </c>
    </row>
    <row r="20" spans="2:6" s="183" customFormat="1" ht="20.25" x14ac:dyDescent="0.3">
      <c r="B20" s="655"/>
      <c r="C20" s="658" t="s">
        <v>2987</v>
      </c>
      <c r="D20" s="657" t="s">
        <v>2988</v>
      </c>
      <c r="E20" s="1093"/>
      <c r="F20" s="1093">
        <v>0</v>
      </c>
    </row>
    <row r="21" spans="2:6" s="183" customFormat="1" ht="20.25" x14ac:dyDescent="0.3">
      <c r="B21" s="655"/>
      <c r="C21" s="658" t="s">
        <v>2987</v>
      </c>
      <c r="D21" s="657" t="s">
        <v>2989</v>
      </c>
      <c r="E21" s="1093"/>
      <c r="F21" s="1093">
        <v>0</v>
      </c>
    </row>
    <row r="22" spans="2:6" s="183" customFormat="1" ht="20.25" x14ac:dyDescent="0.3">
      <c r="B22" s="655"/>
      <c r="C22" s="658" t="s">
        <v>2987</v>
      </c>
      <c r="D22" s="657" t="s">
        <v>2990</v>
      </c>
      <c r="E22" s="1093"/>
      <c r="F22" s="1093">
        <v>0</v>
      </c>
    </row>
    <row r="23" spans="2:6" s="183" customFormat="1" ht="20.25" x14ac:dyDescent="0.3">
      <c r="B23" s="655"/>
      <c r="C23" s="658" t="s">
        <v>2987</v>
      </c>
      <c r="D23" s="657" t="s">
        <v>2991</v>
      </c>
      <c r="E23" s="1093"/>
      <c r="F23" s="1093">
        <v>0</v>
      </c>
    </row>
    <row r="24" spans="2:6" s="183" customFormat="1" ht="20.25" x14ac:dyDescent="0.3">
      <c r="B24" s="655"/>
      <c r="C24" s="658" t="s">
        <v>2987</v>
      </c>
      <c r="D24" s="657" t="s">
        <v>2992</v>
      </c>
      <c r="E24" s="1093"/>
      <c r="F24" s="1093">
        <v>0</v>
      </c>
    </row>
    <row r="25" spans="2:6" s="183" customFormat="1" ht="20.25" x14ac:dyDescent="0.3">
      <c r="B25" s="655"/>
      <c r="C25" s="658" t="s">
        <v>2987</v>
      </c>
      <c r="D25" s="657" t="s">
        <v>2993</v>
      </c>
      <c r="E25" s="1093"/>
      <c r="F25" s="1093">
        <v>0</v>
      </c>
    </row>
    <row r="26" spans="2:6" s="183" customFormat="1" ht="20.25" x14ac:dyDescent="0.3">
      <c r="B26" s="655"/>
      <c r="C26" s="658" t="s">
        <v>2987</v>
      </c>
      <c r="D26" s="657" t="s">
        <v>2994</v>
      </c>
      <c r="E26" s="1093" t="s">
        <v>3228</v>
      </c>
      <c r="F26" s="1093">
        <v>0</v>
      </c>
    </row>
    <row r="27" spans="2:6" s="823" customFormat="1" ht="20.25" x14ac:dyDescent="0.3">
      <c r="B27" s="821"/>
      <c r="C27" s="658" t="s">
        <v>2987</v>
      </c>
      <c r="D27" s="822" t="s">
        <v>3902</v>
      </c>
      <c r="E27" s="1094"/>
      <c r="F27" s="1094">
        <v>0</v>
      </c>
    </row>
    <row r="28" spans="2:6" s="183" customFormat="1" ht="20.25" x14ac:dyDescent="0.3">
      <c r="B28" s="655"/>
      <c r="C28" s="658" t="s">
        <v>2987</v>
      </c>
      <c r="D28" s="657" t="s">
        <v>2995</v>
      </c>
      <c r="E28" s="1093"/>
      <c r="F28" s="1093">
        <v>0</v>
      </c>
    </row>
    <row r="29" spans="2:6" s="183" customFormat="1" ht="20.25" x14ac:dyDescent="0.3">
      <c r="B29" s="655" t="s">
        <v>829</v>
      </c>
      <c r="C29" s="656"/>
      <c r="D29" s="657" t="s">
        <v>2996</v>
      </c>
      <c r="E29" s="1092">
        <f>SUM(E30:E35)</f>
        <v>0</v>
      </c>
      <c r="F29" s="1092">
        <f>SUM(F30:F35)</f>
        <v>0</v>
      </c>
    </row>
    <row r="30" spans="2:6" s="183" customFormat="1" ht="20.25" x14ac:dyDescent="0.3">
      <c r="B30" s="655"/>
      <c r="C30" s="658" t="s">
        <v>2987</v>
      </c>
      <c r="D30" s="657" t="s">
        <v>2997</v>
      </c>
      <c r="E30" s="1093"/>
      <c r="F30" s="1093">
        <v>0</v>
      </c>
    </row>
    <row r="31" spans="2:6" s="183" customFormat="1" ht="20.25" x14ac:dyDescent="0.3">
      <c r="B31" s="655"/>
      <c r="C31" s="658" t="s">
        <v>2987</v>
      </c>
      <c r="D31" s="657" t="s">
        <v>2998</v>
      </c>
      <c r="E31" s="1093"/>
      <c r="F31" s="1093">
        <v>0</v>
      </c>
    </row>
    <row r="32" spans="2:6" s="183" customFormat="1" ht="20.25" x14ac:dyDescent="0.3">
      <c r="B32" s="655"/>
      <c r="C32" s="658" t="s">
        <v>2987</v>
      </c>
      <c r="D32" s="657" t="s">
        <v>2999</v>
      </c>
      <c r="E32" s="1093"/>
      <c r="F32" s="1093">
        <v>0</v>
      </c>
    </row>
    <row r="33" spans="2:6" s="183" customFormat="1" ht="20.25" x14ac:dyDescent="0.3">
      <c r="B33" s="655"/>
      <c r="C33" s="658" t="s">
        <v>2987</v>
      </c>
      <c r="D33" s="657" t="s">
        <v>3000</v>
      </c>
      <c r="E33" s="1093"/>
      <c r="F33" s="1093">
        <v>0</v>
      </c>
    </row>
    <row r="34" spans="2:6" s="183" customFormat="1" ht="20.25" x14ac:dyDescent="0.3">
      <c r="B34" s="655"/>
      <c r="C34" s="658" t="s">
        <v>2987</v>
      </c>
      <c r="D34" s="657" t="s">
        <v>3001</v>
      </c>
      <c r="E34" s="1093"/>
      <c r="F34" s="1093">
        <v>0</v>
      </c>
    </row>
    <row r="35" spans="2:6" s="183" customFormat="1" ht="20.25" x14ac:dyDescent="0.3">
      <c r="B35" s="655"/>
      <c r="C35" s="658" t="s">
        <v>2987</v>
      </c>
      <c r="D35" s="657" t="s">
        <v>3002</v>
      </c>
      <c r="E35" s="1093"/>
      <c r="F35" s="1093">
        <v>0</v>
      </c>
    </row>
    <row r="36" spans="2:6" s="183" customFormat="1" ht="20.25" x14ac:dyDescent="0.3">
      <c r="B36" s="655" t="s">
        <v>843</v>
      </c>
      <c r="C36" s="656"/>
      <c r="D36" s="657" t="s">
        <v>3003</v>
      </c>
      <c r="E36" s="1092">
        <f>SUM(E37:E38)</f>
        <v>0</v>
      </c>
      <c r="F36" s="1092">
        <f>SUM(F37:F38)</f>
        <v>0</v>
      </c>
    </row>
    <row r="37" spans="2:6" s="183" customFormat="1" ht="20.25" x14ac:dyDescent="0.3">
      <c r="B37" s="655"/>
      <c r="C37" s="658" t="s">
        <v>2987</v>
      </c>
      <c r="D37" s="657" t="s">
        <v>3004</v>
      </c>
      <c r="E37" s="1093"/>
      <c r="F37" s="1093">
        <v>0</v>
      </c>
    </row>
    <row r="38" spans="2:6" s="183" customFormat="1" ht="20.25" x14ac:dyDescent="0.3">
      <c r="B38" s="655"/>
      <c r="C38" s="658" t="s">
        <v>2987</v>
      </c>
      <c r="D38" s="657" t="s">
        <v>3005</v>
      </c>
      <c r="E38" s="1093"/>
      <c r="F38" s="1093">
        <v>0</v>
      </c>
    </row>
    <row r="39" spans="2:6" s="183" customFormat="1" ht="20.25" x14ac:dyDescent="0.3">
      <c r="B39" s="655" t="s">
        <v>3006</v>
      </c>
      <c r="C39" s="656"/>
      <c r="D39" s="657" t="s">
        <v>3007</v>
      </c>
      <c r="E39" s="1092">
        <f>SUM(E40:E41)</f>
        <v>0</v>
      </c>
      <c r="F39" s="1092">
        <f>SUM(F40:F41)</f>
        <v>0</v>
      </c>
    </row>
    <row r="40" spans="2:6" s="183" customFormat="1" ht="20.25" x14ac:dyDescent="0.3">
      <c r="B40" s="655"/>
      <c r="C40" s="658" t="s">
        <v>2987</v>
      </c>
      <c r="D40" s="657" t="s">
        <v>3008</v>
      </c>
      <c r="E40" s="1093"/>
      <c r="F40" s="1093">
        <v>0</v>
      </c>
    </row>
    <row r="41" spans="2:6" s="183" customFormat="1" ht="20.25" x14ac:dyDescent="0.3">
      <c r="B41" s="655"/>
      <c r="C41" s="658" t="s">
        <v>2987</v>
      </c>
      <c r="D41" s="657" t="s">
        <v>3009</v>
      </c>
      <c r="E41" s="1093"/>
      <c r="F41" s="1093">
        <v>0</v>
      </c>
    </row>
    <row r="42" spans="2:6" s="183" customFormat="1" ht="20.25" x14ac:dyDescent="0.3">
      <c r="B42" s="655" t="s">
        <v>3010</v>
      </c>
      <c r="C42" s="656"/>
      <c r="D42" s="657" t="s">
        <v>3011</v>
      </c>
      <c r="E42" s="1092">
        <f>SUM(E43:E44)</f>
        <v>0</v>
      </c>
      <c r="F42" s="1092">
        <f>SUM(F43:F44)</f>
        <v>0</v>
      </c>
    </row>
    <row r="43" spans="2:6" s="183" customFormat="1" ht="20.25" x14ac:dyDescent="0.3">
      <c r="B43" s="655"/>
      <c r="C43" s="658" t="s">
        <v>2987</v>
      </c>
      <c r="D43" s="657" t="s">
        <v>3012</v>
      </c>
      <c r="E43" s="1093"/>
      <c r="F43" s="1093">
        <v>0</v>
      </c>
    </row>
    <row r="44" spans="2:6" s="183" customFormat="1" ht="20.25" x14ac:dyDescent="0.3">
      <c r="B44" s="655"/>
      <c r="C44" s="658" t="s">
        <v>2987</v>
      </c>
      <c r="D44" s="657" t="s">
        <v>3013</v>
      </c>
      <c r="E44" s="1093"/>
      <c r="F44" s="1093">
        <v>0</v>
      </c>
    </row>
    <row r="45" spans="2:6" s="183" customFormat="1" ht="20.25" x14ac:dyDescent="0.3">
      <c r="B45" s="655" t="s">
        <v>3014</v>
      </c>
      <c r="C45" s="659"/>
      <c r="D45" s="660" t="s">
        <v>3015</v>
      </c>
      <c r="E45" s="1092"/>
      <c r="F45" s="1092"/>
    </row>
    <row r="46" spans="2:6" s="183" customFormat="1" ht="20.25" x14ac:dyDescent="0.3">
      <c r="B46" s="655"/>
      <c r="C46" s="661" t="s">
        <v>2987</v>
      </c>
      <c r="D46" s="660" t="s">
        <v>3016</v>
      </c>
      <c r="E46" s="1093"/>
      <c r="F46" s="1093">
        <v>0</v>
      </c>
    </row>
    <row r="47" spans="2:6" s="183" customFormat="1" ht="20.25" x14ac:dyDescent="0.3">
      <c r="B47" s="655"/>
      <c r="C47" s="661" t="s">
        <v>2987</v>
      </c>
      <c r="D47" s="660" t="s">
        <v>3017</v>
      </c>
      <c r="E47" s="1093"/>
      <c r="F47" s="1093">
        <v>0</v>
      </c>
    </row>
    <row r="48" spans="2:6" s="183" customFormat="1" ht="20.25" x14ac:dyDescent="0.3">
      <c r="B48" s="655" t="s">
        <v>3018</v>
      </c>
      <c r="C48" s="658"/>
      <c r="D48" s="657" t="s">
        <v>3019</v>
      </c>
      <c r="E48" s="1092">
        <f>SUM(E49:E56)</f>
        <v>0</v>
      </c>
      <c r="F48" s="1092">
        <f>SUM(F49:F56)-6200290696</f>
        <v>112757658166</v>
      </c>
    </row>
    <row r="49" spans="2:6" s="183" customFormat="1" ht="20.25" x14ac:dyDescent="0.3">
      <c r="B49" s="655"/>
      <c r="C49" s="658" t="s">
        <v>2987</v>
      </c>
      <c r="D49" s="657" t="s">
        <v>3020</v>
      </c>
      <c r="E49" s="1095"/>
      <c r="F49" s="1095">
        <v>82437902533</v>
      </c>
    </row>
    <row r="50" spans="2:6" s="183" customFormat="1" ht="20.25" x14ac:dyDescent="0.3">
      <c r="B50" s="655"/>
      <c r="C50" s="658" t="s">
        <v>2987</v>
      </c>
      <c r="D50" s="657" t="s">
        <v>3021</v>
      </c>
      <c r="E50" s="1095"/>
      <c r="F50" s="1095">
        <v>0</v>
      </c>
    </row>
    <row r="51" spans="2:6" s="183" customFormat="1" ht="20.25" x14ac:dyDescent="0.3">
      <c r="B51" s="655"/>
      <c r="C51" s="658" t="s">
        <v>2987</v>
      </c>
      <c r="D51" s="657" t="s">
        <v>3022</v>
      </c>
      <c r="E51" s="1095"/>
      <c r="F51" s="1095">
        <v>0</v>
      </c>
    </row>
    <row r="52" spans="2:6" s="183" customFormat="1" ht="20.25" x14ac:dyDescent="0.3">
      <c r="B52" s="655"/>
      <c r="C52" s="658" t="s">
        <v>2987</v>
      </c>
      <c r="D52" s="657" t="s">
        <v>3023</v>
      </c>
      <c r="E52" s="1095"/>
      <c r="F52" s="1095">
        <v>928864183087</v>
      </c>
    </row>
    <row r="53" spans="2:6" s="183" customFormat="1" ht="20.25" x14ac:dyDescent="0.3">
      <c r="B53" s="655"/>
      <c r="C53" s="658" t="s">
        <v>2987</v>
      </c>
      <c r="D53" s="657" t="s">
        <v>3024</v>
      </c>
      <c r="E53" s="1095"/>
      <c r="F53" s="1095">
        <v>-80411873233</v>
      </c>
    </row>
    <row r="54" spans="2:6" s="183" customFormat="1" ht="20.25" x14ac:dyDescent="0.3">
      <c r="B54" s="655"/>
      <c r="C54" s="658" t="s">
        <v>2987</v>
      </c>
      <c r="D54" s="657" t="s">
        <v>3025</v>
      </c>
      <c r="E54" s="1095"/>
      <c r="F54" s="1095">
        <v>0</v>
      </c>
    </row>
    <row r="55" spans="2:6" s="183" customFormat="1" ht="20.25" x14ac:dyDescent="0.3">
      <c r="B55" s="655"/>
      <c r="C55" s="658" t="s">
        <v>2987</v>
      </c>
      <c r="D55" s="657" t="s">
        <v>3026</v>
      </c>
      <c r="E55" s="1095"/>
      <c r="F55" s="1095">
        <v>0</v>
      </c>
    </row>
    <row r="56" spans="2:6" s="183" customFormat="1" ht="20.25" x14ac:dyDescent="0.3">
      <c r="B56" s="655"/>
      <c r="C56" s="658" t="s">
        <v>2987</v>
      </c>
      <c r="D56" s="657" t="s">
        <v>3027</v>
      </c>
      <c r="E56" s="1093"/>
      <c r="F56" s="1093">
        <v>-811932263525</v>
      </c>
    </row>
    <row r="57" spans="2:6" s="183" customFormat="1" ht="20.25" x14ac:dyDescent="0.3">
      <c r="B57" s="655" t="s">
        <v>3028</v>
      </c>
      <c r="C57" s="662"/>
      <c r="D57" s="657" t="s">
        <v>3029</v>
      </c>
      <c r="E57" s="1092">
        <f>SUM(E58:E59)</f>
        <v>0</v>
      </c>
      <c r="F57" s="1092">
        <f>SUM(F58:F59)</f>
        <v>-14277812600.519958</v>
      </c>
    </row>
    <row r="58" spans="2:6" s="183" customFormat="1" ht="20.25" x14ac:dyDescent="0.3">
      <c r="B58" s="655"/>
      <c r="C58" s="658" t="s">
        <v>2987</v>
      </c>
      <c r="D58" s="657" t="s">
        <v>3030</v>
      </c>
      <c r="E58" s="1095"/>
      <c r="F58" s="1095">
        <v>-211757428671.87997</v>
      </c>
    </row>
    <row r="59" spans="2:6" s="183" customFormat="1" ht="20.25" x14ac:dyDescent="0.3">
      <c r="B59" s="655"/>
      <c r="C59" s="658" t="s">
        <v>2987</v>
      </c>
      <c r="D59" s="657" t="s">
        <v>3031</v>
      </c>
      <c r="E59" s="1095"/>
      <c r="F59" s="1095">
        <v>197479616071.36002</v>
      </c>
    </row>
    <row r="60" spans="2:6" s="183" customFormat="1" ht="20.25" x14ac:dyDescent="0.3">
      <c r="B60" s="655" t="s">
        <v>3032</v>
      </c>
      <c r="C60" s="658"/>
      <c r="D60" s="657" t="s">
        <v>3033</v>
      </c>
      <c r="E60" s="1092">
        <f>SUM(E61:E71)</f>
        <v>147875000</v>
      </c>
      <c r="F60" s="1092">
        <f>SUM(F61:F71)</f>
        <v>-215745055</v>
      </c>
    </row>
    <row r="61" spans="2:6" s="183" customFormat="1" ht="40.5" x14ac:dyDescent="0.3">
      <c r="B61" s="655"/>
      <c r="C61" s="658" t="s">
        <v>2987</v>
      </c>
      <c r="D61" s="657" t="s">
        <v>3048</v>
      </c>
      <c r="E61" s="1093">
        <v>0</v>
      </c>
      <c r="F61" s="1093">
        <v>0</v>
      </c>
    </row>
    <row r="62" spans="2:6" s="183" customFormat="1" ht="40.5" x14ac:dyDescent="0.3">
      <c r="B62" s="655"/>
      <c r="C62" s="658" t="s">
        <v>2987</v>
      </c>
      <c r="D62" s="657" t="s">
        <v>3049</v>
      </c>
      <c r="E62" s="1093">
        <f>+'KK ASET TETAP &amp; ATB'!N76</f>
        <v>0</v>
      </c>
      <c r="F62" s="1093">
        <v>0</v>
      </c>
    </row>
    <row r="63" spans="2:6" s="183" customFormat="1" ht="20.25" x14ac:dyDescent="0.3">
      <c r="B63" s="655"/>
      <c r="C63" s="658" t="s">
        <v>2987</v>
      </c>
      <c r="D63" s="657" t="s">
        <v>3050</v>
      </c>
      <c r="E63" s="1093">
        <f>+'KK ASET TETAP &amp; ATB'!P76</f>
        <v>147875000</v>
      </c>
      <c r="F63" s="1093">
        <v>0</v>
      </c>
    </row>
    <row r="64" spans="2:6" s="183" customFormat="1" ht="20.25" x14ac:dyDescent="0.3">
      <c r="B64" s="655"/>
      <c r="C64" s="658" t="s">
        <v>2987</v>
      </c>
      <c r="D64" s="657" t="s">
        <v>3051</v>
      </c>
      <c r="E64" s="1093">
        <f>+'KK ASET TETAP &amp; ATB'!R76</f>
        <v>0</v>
      </c>
      <c r="F64" s="1093">
        <v>0</v>
      </c>
    </row>
    <row r="65" spans="2:6" s="183" customFormat="1" ht="40.5" x14ac:dyDescent="0.3">
      <c r="B65" s="655"/>
      <c r="C65" s="658" t="s">
        <v>2987</v>
      </c>
      <c r="D65" s="657" t="s">
        <v>3052</v>
      </c>
      <c r="E65" s="1093">
        <f>-'KK ASET TETAP &amp; ATB'!Z76</f>
        <v>0</v>
      </c>
      <c r="F65" s="1093">
        <v>0</v>
      </c>
    </row>
    <row r="66" spans="2:6" s="183" customFormat="1" ht="40.5" x14ac:dyDescent="0.3">
      <c r="B66" s="655"/>
      <c r="C66" s="658" t="s">
        <v>2987</v>
      </c>
      <c r="D66" s="657" t="s">
        <v>3053</v>
      </c>
      <c r="E66" s="1093">
        <f>-'KK ASET TETAP &amp; ATB'!AB76</f>
        <v>0</v>
      </c>
      <c r="F66" s="1093">
        <v>0</v>
      </c>
    </row>
    <row r="67" spans="2:6" s="183" customFormat="1" ht="20.25" x14ac:dyDescent="0.3">
      <c r="B67" s="655"/>
      <c r="C67" s="658" t="s">
        <v>2987</v>
      </c>
      <c r="D67" s="657" t="s">
        <v>3054</v>
      </c>
      <c r="E67" s="1093">
        <f>-'KK ASET TETAP &amp; ATB'!AD76</f>
        <v>0</v>
      </c>
      <c r="F67" s="1093">
        <v>0</v>
      </c>
    </row>
    <row r="68" spans="2:6" s="183" customFormat="1" ht="20.25" x14ac:dyDescent="0.3">
      <c r="B68" s="655"/>
      <c r="C68" s="658" t="s">
        <v>2987</v>
      </c>
      <c r="D68" s="657" t="s">
        <v>3055</v>
      </c>
      <c r="E68" s="1093">
        <f>-'KK ASET TETAP &amp; ATB'!AF76</f>
        <v>0</v>
      </c>
      <c r="F68" s="1093">
        <v>0</v>
      </c>
    </row>
    <row r="69" spans="2:6" s="183" customFormat="1" ht="20.25" x14ac:dyDescent="0.3">
      <c r="B69" s="655"/>
      <c r="C69" s="658" t="s">
        <v>2987</v>
      </c>
      <c r="D69" s="657" t="s">
        <v>3056</v>
      </c>
      <c r="E69" s="1095">
        <v>0</v>
      </c>
      <c r="F69" s="1095">
        <v>0</v>
      </c>
    </row>
    <row r="70" spans="2:6" s="183" customFormat="1" ht="20.25" x14ac:dyDescent="0.3">
      <c r="B70" s="655"/>
      <c r="C70" s="658" t="s">
        <v>2987</v>
      </c>
      <c r="D70" s="657" t="s">
        <v>3034</v>
      </c>
      <c r="E70" s="1093">
        <f>-'KK ASET LAINNYA '!L59</f>
        <v>0</v>
      </c>
      <c r="F70" s="1093">
        <v>0</v>
      </c>
    </row>
    <row r="71" spans="2:6" s="183" customFormat="1" ht="20.25" x14ac:dyDescent="0.3">
      <c r="B71" s="655"/>
      <c r="C71" s="658" t="s">
        <v>2987</v>
      </c>
      <c r="D71" s="657" t="s">
        <v>3035</v>
      </c>
      <c r="E71" s="1093"/>
      <c r="F71" s="1093">
        <v>-215745055</v>
      </c>
    </row>
    <row r="72" spans="2:6" s="183" customFormat="1" ht="20.25" x14ac:dyDescent="0.3">
      <c r="B72" s="655" t="s">
        <v>3036</v>
      </c>
      <c r="C72" s="662"/>
      <c r="D72" s="657" t="s">
        <v>3037</v>
      </c>
      <c r="E72" s="1092">
        <f>SUM(E73:E74)</f>
        <v>0</v>
      </c>
      <c r="F72" s="1092">
        <f>SUM(F73:F74)</f>
        <v>0</v>
      </c>
    </row>
    <row r="73" spans="2:6" s="183" customFormat="1" ht="20.25" x14ac:dyDescent="0.3">
      <c r="B73" s="655"/>
      <c r="C73" s="658" t="s">
        <v>2987</v>
      </c>
      <c r="D73" s="657" t="s">
        <v>3038</v>
      </c>
      <c r="E73" s="1095">
        <f>-'KK AKM PENYS AT &amp; AMOR ATB'!G48</f>
        <v>0</v>
      </c>
      <c r="F73" s="1095">
        <v>0</v>
      </c>
    </row>
    <row r="74" spans="2:6" s="183" customFormat="1" ht="20.25" x14ac:dyDescent="0.3">
      <c r="B74" s="655"/>
      <c r="C74" s="658" t="s">
        <v>2987</v>
      </c>
      <c r="D74" s="657" t="s">
        <v>3039</v>
      </c>
      <c r="E74" s="1095">
        <f>+'KK AKM PENYS AT &amp; AMOR ATB'!H48</f>
        <v>0</v>
      </c>
      <c r="F74" s="1095">
        <v>0</v>
      </c>
    </row>
    <row r="75" spans="2:6" s="183" customFormat="1" ht="20.25" x14ac:dyDescent="0.3">
      <c r="B75" s="655" t="s">
        <v>3040</v>
      </c>
      <c r="C75" s="662"/>
      <c r="D75" s="657" t="s">
        <v>3041</v>
      </c>
      <c r="E75" s="1092">
        <f>SUM(E76:E77)</f>
        <v>0</v>
      </c>
      <c r="F75" s="1092">
        <f>SUM(F76:F77)</f>
        <v>25889406.600000001</v>
      </c>
    </row>
    <row r="76" spans="2:6" s="183" customFormat="1" ht="20.25" x14ac:dyDescent="0.3">
      <c r="B76" s="655"/>
      <c r="C76" s="658" t="s">
        <v>2987</v>
      </c>
      <c r="D76" s="657" t="s">
        <v>3042</v>
      </c>
      <c r="E76" s="1095">
        <f>-'KK PENYS AL'!G38</f>
        <v>0</v>
      </c>
      <c r="F76" s="1095">
        <v>0</v>
      </c>
    </row>
    <row r="77" spans="2:6" s="183" customFormat="1" ht="20.25" x14ac:dyDescent="0.3">
      <c r="B77" s="655"/>
      <c r="C77" s="658" t="s">
        <v>2987</v>
      </c>
      <c r="D77" s="657" t="s">
        <v>3031</v>
      </c>
      <c r="E77" s="1095"/>
      <c r="F77" s="1095">
        <v>25889406.600000001</v>
      </c>
    </row>
    <row r="78" spans="2:6" s="183" customFormat="1" ht="20.25" x14ac:dyDescent="0.3">
      <c r="B78" s="655" t="s">
        <v>3043</v>
      </c>
      <c r="C78" s="662"/>
      <c r="D78" s="657" t="s">
        <v>3044</v>
      </c>
      <c r="E78" s="1092">
        <f>SUM(E79:E80)</f>
        <v>0</v>
      </c>
      <c r="F78" s="1092">
        <f>SUM(F79:F80)</f>
        <v>0</v>
      </c>
    </row>
    <row r="79" spans="2:6" s="183" customFormat="1" ht="20.25" x14ac:dyDescent="0.3">
      <c r="B79" s="655"/>
      <c r="C79" s="658" t="s">
        <v>2987</v>
      </c>
      <c r="D79" s="657" t="s">
        <v>3045</v>
      </c>
      <c r="E79" s="1093"/>
      <c r="F79" s="1093"/>
    </row>
    <row r="80" spans="2:6" s="183" customFormat="1" ht="20.25" x14ac:dyDescent="0.3">
      <c r="B80" s="655"/>
      <c r="C80" s="658" t="s">
        <v>2987</v>
      </c>
      <c r="D80" s="657" t="s">
        <v>3046</v>
      </c>
      <c r="E80" s="1093"/>
      <c r="F80" s="1093"/>
    </row>
    <row r="81" spans="2:9" s="184" customFormat="1" ht="21" thickBot="1" x14ac:dyDescent="0.35">
      <c r="B81" s="646">
        <v>5</v>
      </c>
      <c r="C81" s="647" t="s">
        <v>3047</v>
      </c>
      <c r="D81" s="648"/>
      <c r="E81" s="1096">
        <f>E15+E16+E18+E17</f>
        <v>13337580430065.863</v>
      </c>
      <c r="F81" s="1096">
        <f>F15+F16+F18+F17</f>
        <v>7269506135724.1074</v>
      </c>
    </row>
    <row r="82" spans="2:9" ht="23.25" customHeight="1" thickTop="1" x14ac:dyDescent="0.3">
      <c r="D82" s="185"/>
      <c r="E82" s="1097">
        <f>+'NERACA, LRA, LO'!I415</f>
        <v>12723716835803.895</v>
      </c>
      <c r="F82" s="1097"/>
    </row>
    <row r="83" spans="2:9" ht="21" customHeight="1" x14ac:dyDescent="0.3">
      <c r="D83" s="185"/>
      <c r="E83" s="1097">
        <f>+E81-E82</f>
        <v>613863594261.96875</v>
      </c>
      <c r="F83" s="1097"/>
    </row>
    <row r="84" spans="2:9" ht="20.25" customHeight="1" x14ac:dyDescent="0.3">
      <c r="E84" s="1424" t="s">
        <v>4228</v>
      </c>
      <c r="F84" s="1424"/>
      <c r="G84" s="384"/>
      <c r="H84" s="384"/>
      <c r="I84" s="384"/>
    </row>
    <row r="85" spans="2:9" ht="20.25" customHeight="1" x14ac:dyDescent="0.3">
      <c r="E85" s="1418" t="s">
        <v>3899</v>
      </c>
      <c r="F85" s="1418"/>
      <c r="G85" s="384"/>
      <c r="H85" s="384"/>
      <c r="I85" s="384"/>
    </row>
    <row r="86" spans="2:9" ht="20.25" x14ac:dyDescent="0.3">
      <c r="E86" s="1103"/>
      <c r="F86" s="1103"/>
      <c r="G86" s="344"/>
      <c r="H86" s="344"/>
      <c r="I86" s="344"/>
    </row>
    <row r="87" spans="2:9" ht="20.25" x14ac:dyDescent="0.3">
      <c r="E87" s="1104"/>
      <c r="F87" s="1104"/>
      <c r="G87" s="344"/>
      <c r="H87" s="344"/>
      <c r="I87" s="344"/>
    </row>
    <row r="88" spans="2:9" ht="20.25" x14ac:dyDescent="0.3">
      <c r="E88" s="1105"/>
      <c r="F88" s="1105"/>
      <c r="G88" s="378"/>
      <c r="H88" s="379"/>
      <c r="I88" s="378"/>
    </row>
    <row r="89" spans="2:9" ht="20.25" x14ac:dyDescent="0.3">
      <c r="E89" s="1106"/>
      <c r="F89" s="1106"/>
      <c r="G89" s="344"/>
      <c r="H89" s="381"/>
      <c r="I89" s="344"/>
    </row>
    <row r="90" spans="2:9" ht="21" x14ac:dyDescent="0.35">
      <c r="E90" s="1418" t="s">
        <v>4229</v>
      </c>
      <c r="F90" s="1418"/>
      <c r="G90" s="382"/>
      <c r="H90" s="383"/>
      <c r="I90" s="384"/>
    </row>
    <row r="91" spans="2:9" ht="20.25" x14ac:dyDescent="0.3">
      <c r="E91" s="1418" t="s">
        <v>4230</v>
      </c>
      <c r="F91" s="1418"/>
      <c r="G91" s="384"/>
      <c r="H91" s="384"/>
      <c r="I91" s="384"/>
    </row>
    <row r="92" spans="2:9" ht="20.25" x14ac:dyDescent="0.3">
      <c r="E92" s="1082"/>
      <c r="F92" s="1082"/>
      <c r="G92" s="384"/>
      <c r="H92" s="384"/>
      <c r="I92" s="384"/>
    </row>
    <row r="93" spans="2:9" ht="20.25" x14ac:dyDescent="0.3">
      <c r="E93" s="1098"/>
      <c r="F93" s="1083"/>
      <c r="G93" s="330"/>
      <c r="H93" s="332"/>
      <c r="I93" s="330"/>
    </row>
  </sheetData>
  <mergeCells count="9">
    <mergeCell ref="E91:F91"/>
    <mergeCell ref="C13:D13"/>
    <mergeCell ref="C14:D14"/>
    <mergeCell ref="B7:F7"/>
    <mergeCell ref="B8:F8"/>
    <mergeCell ref="B9:F9"/>
    <mergeCell ref="E85:F85"/>
    <mergeCell ref="E90:F90"/>
    <mergeCell ref="E84:F84"/>
  </mergeCells>
  <pageMargins left="0.70866141732283472" right="0.43307086614173229" top="0.74803149606299213" bottom="1.4960629921259843" header="0.31496062992125984" footer="0.31496062992125984"/>
  <pageSetup paperSize="5" scale="6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7:R117"/>
  <sheetViews>
    <sheetView view="pageBreakPreview" zoomScale="60" workbookViewId="0">
      <pane xSplit="5" ySplit="13" topLeftCell="F97" activePane="bottomRight" state="frozen"/>
      <selection pane="topRight" activeCell="F1" sqref="F1"/>
      <selection pane="bottomLeft" activeCell="A14" sqref="A14"/>
      <selection pane="bottomRight" activeCell="F10" sqref="F10"/>
    </sheetView>
  </sheetViews>
  <sheetFormatPr defaultRowHeight="15" x14ac:dyDescent="0.2"/>
  <cols>
    <col min="1" max="1" width="4.33203125" style="504" customWidth="1"/>
    <col min="2" max="2" width="19.5" style="506" customWidth="1"/>
    <col min="3" max="3" width="4.83203125" style="507" customWidth="1"/>
    <col min="4" max="4" width="104" style="504" customWidth="1"/>
    <col min="5" max="5" width="16.83203125" style="504" bestFit="1" customWidth="1"/>
    <col min="6" max="6" width="40.5" style="504" bestFit="1" customWidth="1"/>
    <col min="7" max="8" width="11.83203125" style="504" hidden="1" customWidth="1"/>
    <col min="9" max="9" width="4.5" style="504" hidden="1" customWidth="1"/>
    <col min="10" max="10" width="26.1640625" style="504" hidden="1" customWidth="1"/>
    <col min="11" max="11" width="38" style="504" hidden="1" customWidth="1"/>
    <col min="12" max="12" width="40.5" style="504" customWidth="1"/>
    <col min="13" max="13" width="38.5" style="504" bestFit="1" customWidth="1"/>
    <col min="14" max="14" width="17.6640625" style="504" customWidth="1"/>
    <col min="15" max="15" width="4.5" style="504" customWidth="1"/>
    <col min="16" max="16" width="40.5" style="505" bestFit="1" customWidth="1"/>
    <col min="17" max="17" width="29.6640625" style="504" bestFit="1" customWidth="1"/>
    <col min="18" max="18" width="25" style="504" bestFit="1" customWidth="1"/>
    <col min="19" max="16384" width="9.33203125" style="504"/>
  </cols>
  <sheetData>
    <row r="7" spans="2:16" ht="31.5" customHeight="1" x14ac:dyDescent="0.2">
      <c r="B7" s="1425" t="s">
        <v>2981</v>
      </c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</row>
    <row r="8" spans="2:16" ht="24.75" x14ac:dyDescent="0.2">
      <c r="B8" s="1425" t="s">
        <v>552</v>
      </c>
      <c r="C8" s="1425"/>
      <c r="D8" s="1425"/>
      <c r="E8" s="1425"/>
      <c r="F8" s="1425"/>
      <c r="G8" s="1425"/>
      <c r="H8" s="1425"/>
      <c r="I8" s="1425"/>
      <c r="J8" s="1425"/>
      <c r="K8" s="1425"/>
      <c r="L8" s="1425"/>
      <c r="M8" s="1425"/>
      <c r="N8" s="1425"/>
    </row>
    <row r="9" spans="2:16" ht="22.5" customHeight="1" x14ac:dyDescent="0.2">
      <c r="B9" s="1426" t="s">
        <v>4227</v>
      </c>
      <c r="C9" s="1425"/>
      <c r="D9" s="1425"/>
      <c r="E9" s="1425"/>
      <c r="F9" s="1425"/>
      <c r="G9" s="1425"/>
      <c r="H9" s="1425"/>
      <c r="I9" s="1425"/>
      <c r="J9" s="1425"/>
      <c r="K9" s="1425"/>
      <c r="L9" s="1425"/>
      <c r="M9" s="1425"/>
      <c r="N9" s="1425"/>
    </row>
    <row r="10" spans="2:16" ht="22.5" customHeight="1" x14ac:dyDescent="0.3">
      <c r="B10" s="499" t="s">
        <v>3901</v>
      </c>
      <c r="C10" s="530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</row>
    <row r="11" spans="2:16" ht="29.25" customHeight="1" thickBot="1" x14ac:dyDescent="0.25">
      <c r="D11" s="508"/>
      <c r="E11" s="508"/>
      <c r="F11" s="509"/>
      <c r="G11" s="510"/>
      <c r="H11" s="510"/>
      <c r="I11" s="510"/>
      <c r="J11" s="510"/>
      <c r="K11" s="510"/>
      <c r="L11" s="508"/>
      <c r="M11" s="1427" t="s">
        <v>3076</v>
      </c>
      <c r="N11" s="1427"/>
      <c r="O11" s="511"/>
    </row>
    <row r="12" spans="2:16" s="523" customFormat="1" ht="55.5" customHeight="1" thickTop="1" x14ac:dyDescent="0.2">
      <c r="B12" s="531" t="s">
        <v>3145</v>
      </c>
      <c r="C12" s="1428" t="s">
        <v>549</v>
      </c>
      <c r="D12" s="1429"/>
      <c r="E12" s="532" t="s">
        <v>3077</v>
      </c>
      <c r="F12" s="532">
        <v>2020</v>
      </c>
      <c r="G12" s="532" t="s">
        <v>3122</v>
      </c>
      <c r="H12" s="532"/>
      <c r="I12" s="532"/>
      <c r="J12" s="532"/>
      <c r="K12" s="532" t="s">
        <v>3123</v>
      </c>
      <c r="L12" s="532">
        <v>2019</v>
      </c>
      <c r="M12" s="532" t="s">
        <v>3124</v>
      </c>
      <c r="N12" s="533" t="s">
        <v>3125</v>
      </c>
      <c r="O12" s="534"/>
      <c r="P12" s="535"/>
    </row>
    <row r="13" spans="2:16" s="523" customFormat="1" ht="26.25" customHeight="1" x14ac:dyDescent="0.2">
      <c r="B13" s="669">
        <v>1</v>
      </c>
      <c r="C13" s="1430">
        <v>2</v>
      </c>
      <c r="D13" s="1431"/>
      <c r="E13" s="669">
        <v>3</v>
      </c>
      <c r="F13" s="669">
        <v>4</v>
      </c>
      <c r="G13" s="669"/>
      <c r="H13" s="669"/>
      <c r="I13" s="669"/>
      <c r="J13" s="669"/>
      <c r="K13" s="669"/>
      <c r="L13" s="669">
        <v>5</v>
      </c>
      <c r="M13" s="669">
        <v>6</v>
      </c>
      <c r="N13" s="669">
        <v>7</v>
      </c>
      <c r="O13" s="536"/>
      <c r="P13" s="535"/>
    </row>
    <row r="14" spans="2:16" s="515" customFormat="1" ht="27" customHeight="1" x14ac:dyDescent="0.2">
      <c r="B14" s="714"/>
      <c r="C14" s="714"/>
      <c r="D14" s="715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513"/>
      <c r="P14" s="514"/>
    </row>
    <row r="15" spans="2:16" s="519" customFormat="1" ht="27" customHeight="1" x14ac:dyDescent="0.2">
      <c r="B15" s="671">
        <v>8</v>
      </c>
      <c r="C15" s="716" t="s">
        <v>3147</v>
      </c>
      <c r="D15" s="672"/>
      <c r="E15" s="669"/>
      <c r="F15" s="672"/>
      <c r="G15" s="672"/>
      <c r="H15" s="672"/>
      <c r="I15" s="672"/>
      <c r="J15" s="672"/>
      <c r="K15" s="672"/>
      <c r="L15" s="672"/>
      <c r="M15" s="672"/>
      <c r="N15" s="672"/>
      <c r="O15" s="517"/>
      <c r="P15" s="518"/>
    </row>
    <row r="16" spans="2:16" s="519" customFormat="1" ht="27" customHeight="1" x14ac:dyDescent="0.2">
      <c r="B16" s="671" t="s">
        <v>1011</v>
      </c>
      <c r="C16" s="672" t="s">
        <v>3148</v>
      </c>
      <c r="D16" s="673"/>
      <c r="E16" s="669"/>
      <c r="F16" s="672"/>
      <c r="G16" s="672"/>
      <c r="H16" s="672"/>
      <c r="I16" s="672"/>
      <c r="J16" s="672"/>
      <c r="K16" s="672"/>
      <c r="L16" s="672"/>
      <c r="M16" s="672"/>
      <c r="N16" s="672"/>
      <c r="O16" s="517"/>
      <c r="P16" s="518"/>
    </row>
    <row r="17" spans="2:18" s="515" customFormat="1" ht="27" customHeight="1" x14ac:dyDescent="0.2">
      <c r="B17" s="670" t="s">
        <v>1012</v>
      </c>
      <c r="C17" s="674" t="s">
        <v>1024</v>
      </c>
      <c r="D17" s="675"/>
      <c r="E17" s="676"/>
      <c r="F17" s="677">
        <f>+'NERACA, LRA, LO'!M1309</f>
        <v>0</v>
      </c>
      <c r="G17" s="678"/>
      <c r="H17" s="678"/>
      <c r="I17" s="678"/>
      <c r="J17" s="678"/>
      <c r="K17" s="678"/>
      <c r="L17" s="677">
        <f>+'NERACA, LRA, LO'!L1309</f>
        <v>0</v>
      </c>
      <c r="M17" s="678">
        <f>F17-L17</f>
        <v>0</v>
      </c>
      <c r="N17" s="679" t="e">
        <f>+M17/L17*100</f>
        <v>#DIV/0!</v>
      </c>
      <c r="O17" s="513"/>
      <c r="P17" s="514"/>
    </row>
    <row r="18" spans="2:18" s="515" customFormat="1" ht="27" customHeight="1" x14ac:dyDescent="0.2">
      <c r="B18" s="670" t="s">
        <v>1023</v>
      </c>
      <c r="C18" s="674" t="s">
        <v>1025</v>
      </c>
      <c r="D18" s="675"/>
      <c r="E18" s="676"/>
      <c r="F18" s="677">
        <f>+'NERACA, LRA, LO'!M1351</f>
        <v>1693859500</v>
      </c>
      <c r="G18" s="678"/>
      <c r="H18" s="678"/>
      <c r="I18" s="678"/>
      <c r="J18" s="678"/>
      <c r="K18" s="678"/>
      <c r="L18" s="677">
        <f>+'NERACA, LRA, LO'!L1351-685162</f>
        <v>4329994500</v>
      </c>
      <c r="M18" s="678">
        <f>F18-L18</f>
        <v>-2636135000</v>
      </c>
      <c r="N18" s="679">
        <f>+M18/L18*100</f>
        <v>-60.880793266596534</v>
      </c>
      <c r="O18" s="513"/>
      <c r="P18" s="514"/>
      <c r="R18" s="516"/>
    </row>
    <row r="19" spans="2:18" s="515" customFormat="1" ht="27" customHeight="1" x14ac:dyDescent="0.2">
      <c r="B19" s="670" t="s">
        <v>1068</v>
      </c>
      <c r="C19" s="674" t="s">
        <v>3149</v>
      </c>
      <c r="D19" s="675"/>
      <c r="E19" s="676"/>
      <c r="F19" s="677">
        <f>+'NERACA, LRA, LO'!M1379</f>
        <v>0</v>
      </c>
      <c r="G19" s="678"/>
      <c r="H19" s="678"/>
      <c r="I19" s="678"/>
      <c r="J19" s="678"/>
      <c r="K19" s="678"/>
      <c r="L19" s="677">
        <f>+'NERACA, LRA, LO'!L1379</f>
        <v>0</v>
      </c>
      <c r="M19" s="678">
        <f>F19-L19</f>
        <v>0</v>
      </c>
      <c r="N19" s="679" t="e">
        <f>+M19/L19*100</f>
        <v>#DIV/0!</v>
      </c>
      <c r="O19" s="513"/>
      <c r="P19" s="514"/>
    </row>
    <row r="20" spans="2:18" s="515" customFormat="1" ht="27" customHeight="1" x14ac:dyDescent="0.2">
      <c r="B20" s="670" t="s">
        <v>1070</v>
      </c>
      <c r="C20" s="720" t="s">
        <v>3170</v>
      </c>
      <c r="D20" s="675"/>
      <c r="E20" s="676"/>
      <c r="F20" s="677">
        <f>+'NERACA, LRA, LO'!M1390</f>
        <v>0</v>
      </c>
      <c r="G20" s="678"/>
      <c r="H20" s="678"/>
      <c r="I20" s="678"/>
      <c r="J20" s="678"/>
      <c r="K20" s="678"/>
      <c r="L20" s="677">
        <v>51230132</v>
      </c>
      <c r="M20" s="678">
        <f>F20-L20</f>
        <v>-51230132</v>
      </c>
      <c r="N20" s="679">
        <f>+M20/L20*100</f>
        <v>-100</v>
      </c>
      <c r="O20" s="513"/>
      <c r="P20" s="514"/>
      <c r="Q20" s="516"/>
    </row>
    <row r="21" spans="2:18" s="519" customFormat="1" ht="27" customHeight="1" x14ac:dyDescent="0.2">
      <c r="B21" s="714"/>
      <c r="C21" s="722"/>
      <c r="D21" s="718" t="s">
        <v>3160</v>
      </c>
      <c r="E21" s="680"/>
      <c r="F21" s="681">
        <f>SUM(F17:F20)</f>
        <v>1693859500</v>
      </c>
      <c r="G21" s="681">
        <f t="shared" ref="G21:M21" si="0">SUM(G17:G20)</f>
        <v>0</v>
      </c>
      <c r="H21" s="681">
        <f t="shared" si="0"/>
        <v>0</v>
      </c>
      <c r="I21" s="681">
        <f t="shared" si="0"/>
        <v>0</v>
      </c>
      <c r="J21" s="681">
        <f t="shared" si="0"/>
        <v>0</v>
      </c>
      <c r="K21" s="681">
        <f t="shared" si="0"/>
        <v>0</v>
      </c>
      <c r="L21" s="681">
        <f t="shared" si="0"/>
        <v>4381224632</v>
      </c>
      <c r="M21" s="681">
        <f t="shared" si="0"/>
        <v>-2687365132</v>
      </c>
      <c r="N21" s="682">
        <f>+M21/L21*100</f>
        <v>-61.338218368712937</v>
      </c>
      <c r="O21" s="517"/>
      <c r="P21" s="518"/>
    </row>
    <row r="22" spans="2:18" s="519" customFormat="1" ht="27" customHeight="1" x14ac:dyDescent="0.2">
      <c r="B22" s="714"/>
      <c r="C22" s="721"/>
      <c r="D22" s="719"/>
      <c r="E22" s="676"/>
      <c r="F22" s="683"/>
      <c r="G22" s="684"/>
      <c r="H22" s="684"/>
      <c r="I22" s="684"/>
      <c r="J22" s="684"/>
      <c r="K22" s="684"/>
      <c r="L22" s="683"/>
      <c r="M22" s="684"/>
      <c r="N22" s="685"/>
      <c r="O22" s="517"/>
      <c r="P22" s="518"/>
    </row>
    <row r="23" spans="2:18" s="519" customFormat="1" ht="27" customHeight="1" x14ac:dyDescent="0.2">
      <c r="B23" s="671" t="s">
        <v>1093</v>
      </c>
      <c r="C23" s="716" t="s">
        <v>3153</v>
      </c>
      <c r="D23" s="673"/>
      <c r="E23" s="669"/>
      <c r="F23" s="683"/>
      <c r="G23" s="684"/>
      <c r="H23" s="684"/>
      <c r="I23" s="684"/>
      <c r="J23" s="684"/>
      <c r="K23" s="684"/>
      <c r="L23" s="683"/>
      <c r="M23" s="684"/>
      <c r="N23" s="686"/>
      <c r="O23" s="517"/>
      <c r="P23" s="518"/>
    </row>
    <row r="24" spans="2:18" s="519" customFormat="1" ht="27" customHeight="1" x14ac:dyDescent="0.2">
      <c r="B24" s="671" t="s">
        <v>1094</v>
      </c>
      <c r="C24" s="672" t="s">
        <v>3154</v>
      </c>
      <c r="D24" s="673"/>
      <c r="E24" s="669"/>
      <c r="F24" s="683"/>
      <c r="G24" s="684"/>
      <c r="H24" s="684"/>
      <c r="I24" s="684"/>
      <c r="J24" s="684"/>
      <c r="K24" s="684"/>
      <c r="L24" s="683"/>
      <c r="M24" s="684"/>
      <c r="N24" s="686"/>
      <c r="O24" s="517"/>
      <c r="P24" s="518"/>
    </row>
    <row r="25" spans="2:18" s="515" customFormat="1" ht="27" customHeight="1" x14ac:dyDescent="0.2">
      <c r="B25" s="670" t="s">
        <v>1095</v>
      </c>
      <c r="C25" s="674" t="s">
        <v>3150</v>
      </c>
      <c r="D25" s="675"/>
      <c r="E25" s="676"/>
      <c r="F25" s="677">
        <f>+'NERACA, LRA, LO'!M1448</f>
        <v>0</v>
      </c>
      <c r="G25" s="678"/>
      <c r="H25" s="678"/>
      <c r="I25" s="678"/>
      <c r="J25" s="678"/>
      <c r="K25" s="678"/>
      <c r="L25" s="677">
        <f>+'NERACA, LRA, LO'!L1448</f>
        <v>0</v>
      </c>
      <c r="M25" s="678">
        <f>F25-L25</f>
        <v>0</v>
      </c>
      <c r="N25" s="679" t="e">
        <f>+M25/L25*100</f>
        <v>#DIV/0!</v>
      </c>
      <c r="O25" s="513"/>
      <c r="P25" s="514"/>
    </row>
    <row r="26" spans="2:18" s="515" customFormat="1" ht="27" customHeight="1" x14ac:dyDescent="0.2">
      <c r="B26" s="670" t="s">
        <v>1096</v>
      </c>
      <c r="C26" s="674" t="s">
        <v>3151</v>
      </c>
      <c r="D26" s="675"/>
      <c r="E26" s="676"/>
      <c r="F26" s="677">
        <f>+'NERACA, LRA, LO'!M1452</f>
        <v>0</v>
      </c>
      <c r="G26" s="678"/>
      <c r="H26" s="678"/>
      <c r="I26" s="678"/>
      <c r="J26" s="678"/>
      <c r="K26" s="678"/>
      <c r="L26" s="677">
        <f>+'NERACA, LRA, LO'!L1452</f>
        <v>0</v>
      </c>
      <c r="M26" s="678">
        <f>F26-L26</f>
        <v>0</v>
      </c>
      <c r="N26" s="679" t="e">
        <f>+M26/L26*100</f>
        <v>#DIV/0!</v>
      </c>
      <c r="O26" s="513"/>
      <c r="P26" s="514"/>
    </row>
    <row r="27" spans="2:18" s="515" customFormat="1" ht="27" customHeight="1" x14ac:dyDescent="0.2">
      <c r="B27" s="670" t="s">
        <v>1097</v>
      </c>
      <c r="C27" s="674" t="s">
        <v>3152</v>
      </c>
      <c r="D27" s="675"/>
      <c r="E27" s="676"/>
      <c r="F27" s="677">
        <f>+'NERACA, LRA, LO'!M1458</f>
        <v>0</v>
      </c>
      <c r="G27" s="678"/>
      <c r="H27" s="678"/>
      <c r="I27" s="678"/>
      <c r="J27" s="678"/>
      <c r="K27" s="678"/>
      <c r="L27" s="677">
        <f>+'NERACA, LRA, LO'!L1458</f>
        <v>0</v>
      </c>
      <c r="M27" s="678">
        <f>F27-L27</f>
        <v>0</v>
      </c>
      <c r="N27" s="679" t="e">
        <f>+M27/L27*100</f>
        <v>#DIV/0!</v>
      </c>
      <c r="O27" s="513"/>
      <c r="P27" s="514"/>
    </row>
    <row r="28" spans="2:18" s="515" customFormat="1" ht="27" customHeight="1" x14ac:dyDescent="0.2">
      <c r="B28" s="670" t="s">
        <v>1098</v>
      </c>
      <c r="C28" s="720" t="s">
        <v>3155</v>
      </c>
      <c r="D28" s="675"/>
      <c r="E28" s="676"/>
      <c r="F28" s="677">
        <f>+'NERACA, LRA, LO'!M1460</f>
        <v>0</v>
      </c>
      <c r="G28" s="678"/>
      <c r="H28" s="678"/>
      <c r="I28" s="678"/>
      <c r="J28" s="678"/>
      <c r="K28" s="678"/>
      <c r="L28" s="677">
        <f>+'NERACA, LRA, LO'!L1460</f>
        <v>0</v>
      </c>
      <c r="M28" s="678">
        <f>F28-L28</f>
        <v>0</v>
      </c>
      <c r="N28" s="679" t="e">
        <f>+M28/L28*100</f>
        <v>#DIV/0!</v>
      </c>
      <c r="O28" s="513"/>
      <c r="P28" s="514"/>
    </row>
    <row r="29" spans="2:18" s="519" customFormat="1" ht="27" customHeight="1" x14ac:dyDescent="0.2">
      <c r="B29" s="714"/>
      <c r="C29" s="722"/>
      <c r="D29" s="644" t="s">
        <v>3161</v>
      </c>
      <c r="E29" s="687"/>
      <c r="F29" s="683">
        <f>SUM(F25:F28)</f>
        <v>0</v>
      </c>
      <c r="G29" s="683">
        <f t="shared" ref="G29:M29" si="1">SUM(G25:G28)</f>
        <v>0</v>
      </c>
      <c r="H29" s="683">
        <f t="shared" si="1"/>
        <v>0</v>
      </c>
      <c r="I29" s="683">
        <f t="shared" si="1"/>
        <v>0</v>
      </c>
      <c r="J29" s="683">
        <f t="shared" si="1"/>
        <v>0</v>
      </c>
      <c r="K29" s="683">
        <f t="shared" si="1"/>
        <v>0</v>
      </c>
      <c r="L29" s="683">
        <f t="shared" si="1"/>
        <v>0</v>
      </c>
      <c r="M29" s="683">
        <f t="shared" si="1"/>
        <v>0</v>
      </c>
      <c r="N29" s="682" t="e">
        <f>+M29/L29*100</f>
        <v>#DIV/0!</v>
      </c>
      <c r="O29" s="517"/>
      <c r="P29" s="518"/>
    </row>
    <row r="30" spans="2:18" s="519" customFormat="1" ht="27" customHeight="1" x14ac:dyDescent="0.2">
      <c r="B30" s="714"/>
      <c r="C30" s="721"/>
      <c r="D30" s="719"/>
      <c r="E30" s="676"/>
      <c r="F30" s="683"/>
      <c r="G30" s="684"/>
      <c r="H30" s="684"/>
      <c r="I30" s="684"/>
      <c r="J30" s="684"/>
      <c r="K30" s="684"/>
      <c r="L30" s="683"/>
      <c r="M30" s="684"/>
      <c r="N30" s="679"/>
      <c r="O30" s="517"/>
      <c r="P30" s="518"/>
    </row>
    <row r="31" spans="2:18" s="519" customFormat="1" ht="27" customHeight="1" x14ac:dyDescent="0.2">
      <c r="B31" s="671" t="s">
        <v>1101</v>
      </c>
      <c r="C31" s="716" t="s">
        <v>3162</v>
      </c>
      <c r="D31" s="673"/>
      <c r="E31" s="669"/>
      <c r="F31" s="683"/>
      <c r="G31" s="684"/>
      <c r="H31" s="684"/>
      <c r="I31" s="684"/>
      <c r="J31" s="684"/>
      <c r="K31" s="684"/>
      <c r="L31" s="683"/>
      <c r="M31" s="684"/>
      <c r="N31" s="682"/>
      <c r="O31" s="517"/>
      <c r="P31" s="518"/>
    </row>
    <row r="32" spans="2:18" s="515" customFormat="1" ht="27" customHeight="1" x14ac:dyDescent="0.2">
      <c r="B32" s="670" t="s">
        <v>1102</v>
      </c>
      <c r="C32" s="720" t="s">
        <v>1100</v>
      </c>
      <c r="D32" s="675"/>
      <c r="E32" s="676"/>
      <c r="F32" s="677">
        <f>+'NERACA, LRA, LO'!M1471</f>
        <v>0</v>
      </c>
      <c r="G32" s="678"/>
      <c r="H32" s="678"/>
      <c r="I32" s="678"/>
      <c r="J32" s="678"/>
      <c r="K32" s="678">
        <f>+F32+H32-J32</f>
        <v>0</v>
      </c>
      <c r="L32" s="677">
        <f>+'NERACA, LRA, LO'!L1471</f>
        <v>0</v>
      </c>
      <c r="M32" s="678">
        <f>F32-L32</f>
        <v>0</v>
      </c>
      <c r="N32" s="679" t="e">
        <f>+M32/L32*100</f>
        <v>#DIV/0!</v>
      </c>
      <c r="O32" s="513"/>
      <c r="P32" s="514"/>
    </row>
    <row r="33" spans="2:16" s="519" customFormat="1" ht="27" customHeight="1" x14ac:dyDescent="0.2">
      <c r="B33" s="714"/>
      <c r="C33" s="722"/>
      <c r="D33" s="644" t="s">
        <v>3163</v>
      </c>
      <c r="E33" s="687"/>
      <c r="F33" s="683">
        <f>+F32</f>
        <v>0</v>
      </c>
      <c r="G33" s="683">
        <f t="shared" ref="G33:M33" si="2">+G32</f>
        <v>0</v>
      </c>
      <c r="H33" s="683">
        <f t="shared" si="2"/>
        <v>0</v>
      </c>
      <c r="I33" s="683">
        <f t="shared" si="2"/>
        <v>0</v>
      </c>
      <c r="J33" s="683">
        <f t="shared" si="2"/>
        <v>0</v>
      </c>
      <c r="K33" s="683">
        <f t="shared" si="2"/>
        <v>0</v>
      </c>
      <c r="L33" s="683">
        <f t="shared" si="2"/>
        <v>0</v>
      </c>
      <c r="M33" s="683">
        <f t="shared" si="2"/>
        <v>0</v>
      </c>
      <c r="N33" s="682" t="e">
        <f>+M33/L33*100</f>
        <v>#DIV/0!</v>
      </c>
      <c r="O33" s="517"/>
      <c r="P33" s="518"/>
    </row>
    <row r="34" spans="2:16" s="519" customFormat="1" ht="27" customHeight="1" x14ac:dyDescent="0.2">
      <c r="B34" s="714"/>
      <c r="C34" s="721"/>
      <c r="D34" s="644"/>
      <c r="E34" s="687"/>
      <c r="F34" s="683"/>
      <c r="G34" s="684"/>
      <c r="H34" s="684"/>
      <c r="I34" s="684"/>
      <c r="J34" s="684"/>
      <c r="K34" s="684"/>
      <c r="L34" s="683"/>
      <c r="M34" s="684"/>
      <c r="N34" s="682"/>
      <c r="O34" s="517"/>
      <c r="P34" s="518"/>
    </row>
    <row r="35" spans="2:16" s="519" customFormat="1" ht="27" customHeight="1" x14ac:dyDescent="0.2">
      <c r="B35" s="671" t="s">
        <v>1103</v>
      </c>
      <c r="C35" s="723" t="s">
        <v>1107</v>
      </c>
      <c r="D35" s="669"/>
      <c r="E35" s="689"/>
      <c r="F35" s="683"/>
      <c r="G35" s="684"/>
      <c r="H35" s="684"/>
      <c r="I35" s="684"/>
      <c r="J35" s="684"/>
      <c r="K35" s="684"/>
      <c r="L35" s="683"/>
      <c r="M35" s="684"/>
      <c r="N35" s="682"/>
      <c r="O35" s="517"/>
      <c r="P35" s="518"/>
    </row>
    <row r="36" spans="2:16" s="519" customFormat="1" ht="27" customHeight="1" x14ac:dyDescent="0.2">
      <c r="B36" s="670" t="s">
        <v>2006</v>
      </c>
      <c r="C36" s="724" t="s">
        <v>1106</v>
      </c>
      <c r="D36" s="669"/>
      <c r="E36" s="687"/>
      <c r="F36" s="683">
        <f>+'NERACA, LRA, LO'!M1479</f>
        <v>0</v>
      </c>
      <c r="G36" s="684"/>
      <c r="H36" s="684"/>
      <c r="I36" s="684"/>
      <c r="J36" s="684"/>
      <c r="K36" s="684"/>
      <c r="L36" s="683">
        <f>+'NERACA, LRA, LO'!L1479</f>
        <v>0</v>
      </c>
      <c r="M36" s="678">
        <f>F36-L36</f>
        <v>0</v>
      </c>
      <c r="N36" s="682"/>
      <c r="O36" s="517"/>
      <c r="P36" s="518"/>
    </row>
    <row r="37" spans="2:16" s="519" customFormat="1" ht="27" customHeight="1" x14ac:dyDescent="0.2">
      <c r="B37" s="714"/>
      <c r="C37" s="725"/>
      <c r="D37" s="644" t="s">
        <v>3159</v>
      </c>
      <c r="E37" s="687"/>
      <c r="F37" s="683">
        <f>+F36</f>
        <v>0</v>
      </c>
      <c r="G37" s="683">
        <f t="shared" ref="G37:M37" si="3">+G36</f>
        <v>0</v>
      </c>
      <c r="H37" s="683">
        <f t="shared" si="3"/>
        <v>0</v>
      </c>
      <c r="I37" s="683">
        <f t="shared" si="3"/>
        <v>0</v>
      </c>
      <c r="J37" s="683">
        <f t="shared" si="3"/>
        <v>0</v>
      </c>
      <c r="K37" s="683">
        <f t="shared" si="3"/>
        <v>0</v>
      </c>
      <c r="L37" s="683">
        <f t="shared" si="3"/>
        <v>0</v>
      </c>
      <c r="M37" s="683">
        <f t="shared" si="3"/>
        <v>0</v>
      </c>
      <c r="N37" s="679" t="e">
        <f>+M37/L37*100</f>
        <v>#DIV/0!</v>
      </c>
      <c r="O37" s="517"/>
      <c r="P37" s="518"/>
    </row>
    <row r="38" spans="2:16" s="519" customFormat="1" ht="27" customHeight="1" x14ac:dyDescent="0.2">
      <c r="B38" s="714"/>
      <c r="C38" s="714"/>
      <c r="D38" s="644" t="s">
        <v>3164</v>
      </c>
      <c r="E38" s="687"/>
      <c r="F38" s="683">
        <f>+F29+F33+F37</f>
        <v>0</v>
      </c>
      <c r="G38" s="683">
        <f t="shared" ref="G38:M38" si="4">+G29+G33+G37</f>
        <v>0</v>
      </c>
      <c r="H38" s="683">
        <f t="shared" si="4"/>
        <v>0</v>
      </c>
      <c r="I38" s="683">
        <f t="shared" si="4"/>
        <v>0</v>
      </c>
      <c r="J38" s="683">
        <f t="shared" si="4"/>
        <v>0</v>
      </c>
      <c r="K38" s="683">
        <f t="shared" si="4"/>
        <v>0</v>
      </c>
      <c r="L38" s="683">
        <f t="shared" si="4"/>
        <v>0</v>
      </c>
      <c r="M38" s="683">
        <f t="shared" si="4"/>
        <v>0</v>
      </c>
      <c r="N38" s="682" t="e">
        <f>+M38/L38*100</f>
        <v>#DIV/0!</v>
      </c>
      <c r="O38" s="517"/>
      <c r="P38" s="518"/>
    </row>
    <row r="39" spans="2:16" s="519" customFormat="1" ht="27" customHeight="1" x14ac:dyDescent="0.2">
      <c r="B39" s="714"/>
      <c r="C39" s="714"/>
      <c r="D39" s="719"/>
      <c r="E39" s="676"/>
      <c r="F39" s="683"/>
      <c r="G39" s="684"/>
      <c r="H39" s="684"/>
      <c r="I39" s="684"/>
      <c r="J39" s="684"/>
      <c r="K39" s="684"/>
      <c r="L39" s="683"/>
      <c r="M39" s="684"/>
      <c r="N39" s="685"/>
      <c r="O39" s="517"/>
      <c r="P39" s="518"/>
    </row>
    <row r="40" spans="2:16" s="519" customFormat="1" ht="27" customHeight="1" x14ac:dyDescent="0.2">
      <c r="B40" s="671" t="s">
        <v>1108</v>
      </c>
      <c r="C40" s="716" t="s">
        <v>3169</v>
      </c>
      <c r="D40" s="673"/>
      <c r="E40" s="676"/>
      <c r="F40" s="683"/>
      <c r="G40" s="684"/>
      <c r="H40" s="684"/>
      <c r="I40" s="684"/>
      <c r="J40" s="684"/>
      <c r="K40" s="684"/>
      <c r="L40" s="683"/>
      <c r="M40" s="684"/>
      <c r="N40" s="685"/>
      <c r="O40" s="517"/>
      <c r="P40" s="518"/>
    </row>
    <row r="41" spans="2:16" s="519" customFormat="1" ht="27" customHeight="1" x14ac:dyDescent="0.2">
      <c r="B41" s="671" t="s">
        <v>1109</v>
      </c>
      <c r="C41" s="672" t="s">
        <v>1105</v>
      </c>
      <c r="D41" s="673"/>
      <c r="E41" s="669"/>
      <c r="F41" s="691"/>
      <c r="G41" s="692"/>
      <c r="H41" s="692"/>
      <c r="I41" s="692"/>
      <c r="J41" s="692"/>
      <c r="K41" s="692"/>
      <c r="L41" s="691"/>
      <c r="M41" s="684"/>
      <c r="N41" s="686"/>
      <c r="O41" s="517"/>
      <c r="P41" s="518"/>
    </row>
    <row r="42" spans="2:16" s="515" customFormat="1" ht="27" customHeight="1" x14ac:dyDescent="0.2">
      <c r="B42" s="670" t="s">
        <v>1110</v>
      </c>
      <c r="C42" s="720" t="s">
        <v>1111</v>
      </c>
      <c r="D42" s="675"/>
      <c r="E42" s="676"/>
      <c r="F42" s="693">
        <f>+'NERACA, LRA, LO'!M1485</f>
        <v>413894064065</v>
      </c>
      <c r="G42" s="694"/>
      <c r="H42" s="694"/>
      <c r="I42" s="694"/>
      <c r="J42" s="694"/>
      <c r="K42" s="694"/>
      <c r="L42" s="693">
        <v>472690707578</v>
      </c>
      <c r="M42" s="678">
        <f>F42-L42</f>
        <v>-58796643513</v>
      </c>
      <c r="N42" s="679">
        <f>+M42/L42*100</f>
        <v>-12.438713638832811</v>
      </c>
      <c r="O42" s="513"/>
      <c r="P42" s="514"/>
    </row>
    <row r="43" spans="2:16" s="515" customFormat="1" ht="27" customHeight="1" x14ac:dyDescent="0.2">
      <c r="B43" s="714"/>
      <c r="C43" s="728"/>
      <c r="D43" s="644" t="s">
        <v>3166</v>
      </c>
      <c r="E43" s="676"/>
      <c r="F43" s="693">
        <f>+F42</f>
        <v>413894064065</v>
      </c>
      <c r="G43" s="693">
        <f t="shared" ref="G43:M43" si="5">+G42</f>
        <v>0</v>
      </c>
      <c r="H43" s="693">
        <f t="shared" si="5"/>
        <v>0</v>
      </c>
      <c r="I43" s="693">
        <f t="shared" si="5"/>
        <v>0</v>
      </c>
      <c r="J43" s="693">
        <f t="shared" si="5"/>
        <v>0</v>
      </c>
      <c r="K43" s="693">
        <f t="shared" si="5"/>
        <v>0</v>
      </c>
      <c r="L43" s="693">
        <f t="shared" si="5"/>
        <v>472690707578</v>
      </c>
      <c r="M43" s="693">
        <f t="shared" si="5"/>
        <v>-58796643513</v>
      </c>
      <c r="N43" s="682">
        <f>+M43/L43*100</f>
        <v>-12.438713638832811</v>
      </c>
      <c r="O43" s="513"/>
      <c r="P43" s="514"/>
    </row>
    <row r="44" spans="2:16" s="515" customFormat="1" ht="27" customHeight="1" x14ac:dyDescent="0.2">
      <c r="B44" s="714"/>
      <c r="C44" s="727"/>
      <c r="D44" s="726"/>
      <c r="E44" s="676"/>
      <c r="F44" s="693"/>
      <c r="G44" s="694"/>
      <c r="H44" s="694"/>
      <c r="I44" s="694"/>
      <c r="J44" s="694"/>
      <c r="K44" s="694"/>
      <c r="L44" s="693"/>
      <c r="M44" s="678"/>
      <c r="N44" s="679"/>
      <c r="O44" s="513"/>
      <c r="P44" s="514"/>
    </row>
    <row r="45" spans="2:16" s="519" customFormat="1" ht="27" customHeight="1" x14ac:dyDescent="0.2">
      <c r="B45" s="695" t="s">
        <v>1178</v>
      </c>
      <c r="C45" s="716" t="s">
        <v>2009</v>
      </c>
      <c r="D45" s="673"/>
      <c r="E45" s="669"/>
      <c r="F45" s="691"/>
      <c r="G45" s="692"/>
      <c r="H45" s="692"/>
      <c r="I45" s="692"/>
      <c r="J45" s="692"/>
      <c r="K45" s="692"/>
      <c r="L45" s="691"/>
      <c r="M45" s="684"/>
      <c r="N45" s="682"/>
      <c r="O45" s="517"/>
      <c r="P45" s="518"/>
    </row>
    <row r="46" spans="2:16" s="515" customFormat="1" ht="27" customHeight="1" x14ac:dyDescent="0.2">
      <c r="B46" s="670" t="s">
        <v>1179</v>
      </c>
      <c r="C46" s="720" t="s">
        <v>2009</v>
      </c>
      <c r="D46" s="675"/>
      <c r="E46" s="676"/>
      <c r="F46" s="693">
        <f>+'NERACA, LRA, LO'!M1488</f>
        <v>0</v>
      </c>
      <c r="G46" s="694"/>
      <c r="H46" s="694"/>
      <c r="I46" s="694"/>
      <c r="J46" s="694"/>
      <c r="K46" s="694"/>
      <c r="L46" s="693">
        <f>+'NERACA, LRA, LO'!L1488</f>
        <v>0</v>
      </c>
      <c r="M46" s="678">
        <f>F46-L46</f>
        <v>0</v>
      </c>
      <c r="N46" s="679" t="e">
        <f>+M46/L46*100</f>
        <v>#DIV/0!</v>
      </c>
      <c r="O46" s="513"/>
      <c r="P46" s="514"/>
    </row>
    <row r="47" spans="2:16" s="519" customFormat="1" ht="27" customHeight="1" x14ac:dyDescent="0.2">
      <c r="B47" s="714"/>
      <c r="C47" s="714"/>
      <c r="D47" s="644" t="s">
        <v>3167</v>
      </c>
      <c r="E47" s="687"/>
      <c r="F47" s="683">
        <f>+F46</f>
        <v>0</v>
      </c>
      <c r="G47" s="683">
        <f t="shared" ref="G47:M47" si="6">+G46</f>
        <v>0</v>
      </c>
      <c r="H47" s="683">
        <f t="shared" si="6"/>
        <v>0</v>
      </c>
      <c r="I47" s="683">
        <f t="shared" si="6"/>
        <v>0</v>
      </c>
      <c r="J47" s="683">
        <f t="shared" si="6"/>
        <v>0</v>
      </c>
      <c r="K47" s="683">
        <f t="shared" si="6"/>
        <v>0</v>
      </c>
      <c r="L47" s="683">
        <f t="shared" si="6"/>
        <v>0</v>
      </c>
      <c r="M47" s="683">
        <f t="shared" si="6"/>
        <v>0</v>
      </c>
      <c r="N47" s="682" t="e">
        <f>+M47/L47*100</f>
        <v>#DIV/0!</v>
      </c>
      <c r="O47" s="517"/>
      <c r="P47" s="518"/>
    </row>
    <row r="48" spans="2:16" s="519" customFormat="1" ht="27" customHeight="1" x14ac:dyDescent="0.2">
      <c r="B48" s="714"/>
      <c r="C48" s="714"/>
      <c r="D48" s="644" t="s">
        <v>3165</v>
      </c>
      <c r="E48" s="687"/>
      <c r="F48" s="683">
        <f>+F43+F47</f>
        <v>413894064065</v>
      </c>
      <c r="G48" s="683">
        <f t="shared" ref="G48:M48" si="7">+G43+G47</f>
        <v>0</v>
      </c>
      <c r="H48" s="683">
        <f t="shared" si="7"/>
        <v>0</v>
      </c>
      <c r="I48" s="683">
        <f t="shared" si="7"/>
        <v>0</v>
      </c>
      <c r="J48" s="683">
        <f t="shared" si="7"/>
        <v>0</v>
      </c>
      <c r="K48" s="683">
        <f t="shared" si="7"/>
        <v>0</v>
      </c>
      <c r="L48" s="683">
        <f t="shared" si="7"/>
        <v>472690707578</v>
      </c>
      <c r="M48" s="683">
        <f t="shared" si="7"/>
        <v>-58796643513</v>
      </c>
      <c r="N48" s="682">
        <f>+M48/L48*100</f>
        <v>-12.438713638832811</v>
      </c>
      <c r="O48" s="517"/>
      <c r="P48" s="518"/>
    </row>
    <row r="49" spans="2:17" s="515" customFormat="1" ht="27" customHeight="1" x14ac:dyDescent="0.2">
      <c r="B49" s="714"/>
      <c r="C49" s="714"/>
      <c r="D49" s="726"/>
      <c r="E49" s="676"/>
      <c r="F49" s="677"/>
      <c r="G49" s="677"/>
      <c r="H49" s="677"/>
      <c r="I49" s="677"/>
      <c r="J49" s="677"/>
      <c r="K49" s="677"/>
      <c r="L49" s="677"/>
      <c r="M49" s="677"/>
      <c r="N49" s="679"/>
      <c r="O49" s="513"/>
      <c r="P49" s="514"/>
    </row>
    <row r="50" spans="2:17" s="519" customFormat="1" ht="27" customHeight="1" x14ac:dyDescent="0.2">
      <c r="B50" s="714"/>
      <c r="C50" s="714"/>
      <c r="D50" s="644" t="s">
        <v>3168</v>
      </c>
      <c r="E50" s="687"/>
      <c r="F50" s="683">
        <f>+F21+F38+F48</f>
        <v>415587923565</v>
      </c>
      <c r="G50" s="683">
        <f t="shared" ref="G50:M50" si="8">+G21+G38+G48</f>
        <v>0</v>
      </c>
      <c r="H50" s="683">
        <f t="shared" si="8"/>
        <v>0</v>
      </c>
      <c r="I50" s="683">
        <f t="shared" si="8"/>
        <v>0</v>
      </c>
      <c r="J50" s="683">
        <f t="shared" si="8"/>
        <v>0</v>
      </c>
      <c r="K50" s="683">
        <f t="shared" si="8"/>
        <v>0</v>
      </c>
      <c r="L50" s="683">
        <f t="shared" si="8"/>
        <v>477071932210</v>
      </c>
      <c r="M50" s="683">
        <f t="shared" si="8"/>
        <v>-61484008645</v>
      </c>
      <c r="N50" s="682">
        <f>+M50/L50*100</f>
        <v>-12.887785781104316</v>
      </c>
      <c r="O50" s="517"/>
      <c r="P50" s="518"/>
    </row>
    <row r="51" spans="2:17" s="515" customFormat="1" ht="27" customHeight="1" x14ac:dyDescent="0.2">
      <c r="B51" s="714"/>
      <c r="C51" s="721"/>
      <c r="D51" s="729"/>
      <c r="E51" s="676"/>
      <c r="F51" s="677"/>
      <c r="G51" s="674"/>
      <c r="H51" s="674"/>
      <c r="I51" s="674"/>
      <c r="J51" s="674"/>
      <c r="K51" s="674"/>
      <c r="L51" s="674"/>
      <c r="M51" s="674"/>
      <c r="N51" s="685"/>
      <c r="O51" s="513"/>
      <c r="P51" s="514"/>
    </row>
    <row r="52" spans="2:17" s="515" customFormat="1" ht="27" customHeight="1" x14ac:dyDescent="0.2">
      <c r="B52" s="670">
        <v>9</v>
      </c>
      <c r="C52" s="716" t="s">
        <v>585</v>
      </c>
      <c r="D52" s="673"/>
      <c r="E52" s="676"/>
      <c r="F52" s="677"/>
      <c r="G52" s="674"/>
      <c r="H52" s="674"/>
      <c r="I52" s="674"/>
      <c r="J52" s="674"/>
      <c r="K52" s="674"/>
      <c r="L52" s="674"/>
      <c r="M52" s="674"/>
      <c r="N52" s="685"/>
      <c r="O52" s="513"/>
      <c r="P52" s="514"/>
    </row>
    <row r="53" spans="2:17" s="515" customFormat="1" ht="27" customHeight="1" x14ac:dyDescent="0.2">
      <c r="B53" s="670" t="s">
        <v>1112</v>
      </c>
      <c r="C53" s="672" t="s">
        <v>586</v>
      </c>
      <c r="D53" s="673"/>
      <c r="E53" s="676"/>
      <c r="F53" s="677"/>
      <c r="G53" s="674"/>
      <c r="H53" s="674"/>
      <c r="I53" s="674"/>
      <c r="J53" s="674"/>
      <c r="K53" s="674"/>
      <c r="L53" s="674"/>
      <c r="M53" s="674"/>
      <c r="N53" s="685"/>
      <c r="O53" s="513"/>
      <c r="P53" s="514"/>
    </row>
    <row r="54" spans="2:17" s="515" customFormat="1" ht="27" customHeight="1" x14ac:dyDescent="0.2">
      <c r="B54" s="670" t="s">
        <v>1113</v>
      </c>
      <c r="C54" s="674" t="s">
        <v>477</v>
      </c>
      <c r="D54" s="675"/>
      <c r="E54" s="676"/>
      <c r="F54" s="677">
        <f>+'NERACA, LRA, LO'!M1497</f>
        <v>4144208194535</v>
      </c>
      <c r="G54" s="678"/>
      <c r="H54" s="678"/>
      <c r="I54" s="678"/>
      <c r="J54" s="678"/>
      <c r="K54" s="678"/>
      <c r="L54" s="677">
        <v>4153975593485</v>
      </c>
      <c r="M54" s="678">
        <f>F54-L54</f>
        <v>-9767398950</v>
      </c>
      <c r="N54" s="685">
        <f t="shared" ref="N54:N60" si="9">+M54/L54*100</f>
        <v>-0.23513375873750833</v>
      </c>
      <c r="O54" s="513"/>
      <c r="P54" s="514"/>
      <c r="Q54" s="516"/>
    </row>
    <row r="55" spans="2:17" s="515" customFormat="1" ht="27" customHeight="1" x14ac:dyDescent="0.2">
      <c r="B55" s="670" t="s">
        <v>1164</v>
      </c>
      <c r="C55" s="674" t="s">
        <v>587</v>
      </c>
      <c r="D55" s="674"/>
      <c r="E55" s="676"/>
      <c r="F55" s="696">
        <f>+'NERACA, LRA, LO'!M1550</f>
        <v>18130997897.498501</v>
      </c>
      <c r="G55" s="678"/>
      <c r="H55" s="678"/>
      <c r="I55" s="678"/>
      <c r="J55" s="678"/>
      <c r="K55" s="678"/>
      <c r="L55" s="696">
        <v>34638640884.498505</v>
      </c>
      <c r="M55" s="678">
        <f>F55-L55</f>
        <v>-16507642987.000004</v>
      </c>
      <c r="N55" s="685">
        <f t="shared" si="9"/>
        <v>-47.656728340018411</v>
      </c>
      <c r="O55" s="513"/>
      <c r="P55" s="514"/>
      <c r="Q55" s="516"/>
    </row>
    <row r="56" spans="2:17" s="515" customFormat="1" ht="27" customHeight="1" x14ac:dyDescent="0.2">
      <c r="B56" s="670" t="s">
        <v>1168</v>
      </c>
      <c r="C56" s="674" t="s">
        <v>463</v>
      </c>
      <c r="D56" s="674"/>
      <c r="E56" s="676"/>
      <c r="F56" s="696">
        <f>+'NERACA, LRA, LO'!M1613</f>
        <v>22754570675.633335</v>
      </c>
      <c r="G56" s="696"/>
      <c r="H56" s="696"/>
      <c r="I56" s="696"/>
      <c r="J56" s="696"/>
      <c r="K56" s="696"/>
      <c r="L56" s="696">
        <v>1169121279789.3032</v>
      </c>
      <c r="M56" s="678">
        <f>F56-L56</f>
        <v>-1146366709113.6699</v>
      </c>
      <c r="N56" s="685">
        <f t="shared" si="9"/>
        <v>-98.053703147056396</v>
      </c>
      <c r="O56" s="513"/>
      <c r="P56" s="514"/>
      <c r="Q56" s="516"/>
    </row>
    <row r="57" spans="2:17" s="515" customFormat="1" ht="27" customHeight="1" x14ac:dyDescent="0.2">
      <c r="B57" s="670" t="s">
        <v>1170</v>
      </c>
      <c r="C57" s="674" t="s">
        <v>470</v>
      </c>
      <c r="D57" s="674"/>
      <c r="E57" s="676"/>
      <c r="F57" s="696">
        <f>+'NERACA, LRA, LO'!M1686</f>
        <v>5220921489</v>
      </c>
      <c r="G57" s="678"/>
      <c r="H57" s="678"/>
      <c r="I57" s="678"/>
      <c r="J57" s="678"/>
      <c r="K57" s="678"/>
      <c r="L57" s="696">
        <v>25758155254</v>
      </c>
      <c r="M57" s="678">
        <f>F57-L57</f>
        <v>-20537233765</v>
      </c>
      <c r="N57" s="685">
        <f t="shared" si="9"/>
        <v>-79.730996115534168</v>
      </c>
      <c r="O57" s="513"/>
      <c r="P57" s="514"/>
      <c r="Q57" s="516"/>
    </row>
    <row r="58" spans="2:17" s="515" customFormat="1" ht="27" customHeight="1" x14ac:dyDescent="0.2">
      <c r="B58" s="670" t="s">
        <v>1125</v>
      </c>
      <c r="C58" s="674" t="s">
        <v>468</v>
      </c>
      <c r="D58" s="674"/>
      <c r="E58" s="676"/>
      <c r="F58" s="696">
        <f>+'NERACA, LRA, LO'!M1700</f>
        <v>8800935025</v>
      </c>
      <c r="G58" s="696"/>
      <c r="H58" s="696"/>
      <c r="I58" s="696"/>
      <c r="J58" s="696"/>
      <c r="K58" s="696"/>
      <c r="L58" s="696">
        <v>25747850214</v>
      </c>
      <c r="M58" s="678">
        <f>F58-L58</f>
        <v>-16946915189</v>
      </c>
      <c r="N58" s="685">
        <f t="shared" si="9"/>
        <v>-65.818757869677896</v>
      </c>
      <c r="O58" s="513"/>
      <c r="P58" s="514"/>
      <c r="Q58" s="516"/>
    </row>
    <row r="59" spans="2:17" s="515" customFormat="1" ht="27" customHeight="1" x14ac:dyDescent="0.2">
      <c r="B59" s="670" t="s">
        <v>1131</v>
      </c>
      <c r="C59" s="690" t="s">
        <v>3137</v>
      </c>
      <c r="D59" s="697"/>
      <c r="E59" s="676"/>
      <c r="F59" s="677">
        <v>0</v>
      </c>
      <c r="G59" s="678"/>
      <c r="H59" s="678"/>
      <c r="I59" s="678"/>
      <c r="J59" s="678"/>
      <c r="K59" s="678"/>
      <c r="L59" s="677">
        <v>0</v>
      </c>
      <c r="M59" s="678">
        <f t="shared" ref="M59:M64" si="10">F59-L59</f>
        <v>0</v>
      </c>
      <c r="N59" s="679" t="e">
        <f t="shared" si="9"/>
        <v>#DIV/0!</v>
      </c>
      <c r="O59" s="513"/>
      <c r="P59" s="514"/>
      <c r="Q59" s="516"/>
    </row>
    <row r="60" spans="2:17" s="515" customFormat="1" ht="27" customHeight="1" x14ac:dyDescent="0.2">
      <c r="B60" s="670" t="s">
        <v>1135</v>
      </c>
      <c r="C60" s="690" t="s">
        <v>3138</v>
      </c>
      <c r="D60" s="697"/>
      <c r="E60" s="676"/>
      <c r="F60" s="677">
        <v>0</v>
      </c>
      <c r="G60" s="678"/>
      <c r="H60" s="678"/>
      <c r="I60" s="678"/>
      <c r="J60" s="678"/>
      <c r="K60" s="678"/>
      <c r="L60" s="677">
        <v>0</v>
      </c>
      <c r="M60" s="678">
        <f t="shared" si="10"/>
        <v>0</v>
      </c>
      <c r="N60" s="679" t="e">
        <f t="shared" si="9"/>
        <v>#DIV/0!</v>
      </c>
      <c r="O60" s="513"/>
      <c r="P60" s="514"/>
      <c r="Q60" s="516"/>
    </row>
    <row r="61" spans="2:17" s="515" customFormat="1" ht="27" customHeight="1" x14ac:dyDescent="0.2">
      <c r="B61" s="670" t="s">
        <v>1148</v>
      </c>
      <c r="C61" s="690" t="s">
        <v>480</v>
      </c>
      <c r="D61" s="697"/>
      <c r="E61" s="676"/>
      <c r="F61" s="677">
        <f>+'NERACA, LRA, LO'!M1705</f>
        <v>125851449989</v>
      </c>
      <c r="G61" s="678"/>
      <c r="H61" s="678"/>
      <c r="I61" s="678"/>
      <c r="J61" s="678"/>
      <c r="K61" s="678"/>
      <c r="L61" s="677">
        <v>17730581644</v>
      </c>
      <c r="M61" s="678">
        <f t="shared" si="10"/>
        <v>108120868345</v>
      </c>
      <c r="N61" s="679">
        <f>+M61/L61*100</f>
        <v>609.79876755248995</v>
      </c>
      <c r="O61" s="513"/>
      <c r="P61" s="514"/>
      <c r="Q61" s="516"/>
    </row>
    <row r="62" spans="2:17" s="515" customFormat="1" ht="27" customHeight="1" x14ac:dyDescent="0.2">
      <c r="B62" s="670" t="s">
        <v>1152</v>
      </c>
      <c r="C62" s="690" t="s">
        <v>476</v>
      </c>
      <c r="D62" s="697"/>
      <c r="E62" s="676"/>
      <c r="F62" s="677">
        <f>+'NERACA, LRA, LO'!M1756</f>
        <v>0</v>
      </c>
      <c r="G62" s="678"/>
      <c r="H62" s="678"/>
      <c r="I62" s="678"/>
      <c r="J62" s="678"/>
      <c r="K62" s="678"/>
      <c r="L62" s="677">
        <v>1691320000</v>
      </c>
      <c r="M62" s="678">
        <f t="shared" si="10"/>
        <v>-1691320000</v>
      </c>
      <c r="N62" s="679">
        <f>+M62/L62*100</f>
        <v>-100</v>
      </c>
      <c r="O62" s="513"/>
      <c r="P62" s="514"/>
      <c r="Q62" s="516"/>
    </row>
    <row r="63" spans="2:17" s="515" customFormat="1" ht="27" customHeight="1" x14ac:dyDescent="0.2">
      <c r="B63" s="670" t="s">
        <v>3171</v>
      </c>
      <c r="C63" s="674" t="s">
        <v>3139</v>
      </c>
      <c r="D63" s="675"/>
      <c r="E63" s="676"/>
      <c r="F63" s="693">
        <f>+'NERACA, LRA, LO'!M1763</f>
        <v>404081945039.31995</v>
      </c>
      <c r="G63" s="694"/>
      <c r="H63" s="694"/>
      <c r="I63" s="694"/>
      <c r="J63" s="694"/>
      <c r="K63" s="694"/>
      <c r="L63" s="693">
        <v>355265095251.93005</v>
      </c>
      <c r="M63" s="678">
        <f t="shared" si="10"/>
        <v>48816849787.389893</v>
      </c>
      <c r="N63" s="685">
        <f>+M63/L63*100</f>
        <v>13.740964265789263</v>
      </c>
      <c r="O63" s="513"/>
      <c r="P63" s="514"/>
      <c r="Q63" s="516"/>
    </row>
    <row r="64" spans="2:17" s="515" customFormat="1" ht="27" customHeight="1" x14ac:dyDescent="0.2">
      <c r="B64" s="670" t="s">
        <v>3172</v>
      </c>
      <c r="C64" s="720" t="s">
        <v>475</v>
      </c>
      <c r="D64" s="675"/>
      <c r="E64" s="676"/>
      <c r="F64" s="693">
        <f>+'NERACA, LRA, LO'!M1801</f>
        <v>532767337171</v>
      </c>
      <c r="G64" s="693"/>
      <c r="H64" s="693"/>
      <c r="I64" s="693"/>
      <c r="J64" s="693"/>
      <c r="K64" s="693"/>
      <c r="L64" s="693">
        <v>17925890295</v>
      </c>
      <c r="M64" s="678">
        <f t="shared" si="10"/>
        <v>514841446876</v>
      </c>
      <c r="N64" s="685">
        <f>+M64/L64*100</f>
        <v>2872.0551024436581</v>
      </c>
      <c r="O64" s="513"/>
      <c r="P64" s="514"/>
      <c r="Q64" s="516"/>
    </row>
    <row r="65" spans="2:16" s="519" customFormat="1" ht="27" customHeight="1" x14ac:dyDescent="0.2">
      <c r="B65" s="714"/>
      <c r="C65" s="717"/>
      <c r="D65" s="644" t="s">
        <v>3173</v>
      </c>
      <c r="E65" s="680"/>
      <c r="F65" s="681">
        <f>SUM(F54:F64)</f>
        <v>5261816351821.4521</v>
      </c>
      <c r="G65" s="681">
        <f t="shared" ref="G65:M65" si="11">SUM(G54:G64)</f>
        <v>0</v>
      </c>
      <c r="H65" s="681">
        <f t="shared" si="11"/>
        <v>0</v>
      </c>
      <c r="I65" s="681">
        <f t="shared" si="11"/>
        <v>0</v>
      </c>
      <c r="J65" s="681">
        <f t="shared" si="11"/>
        <v>0</v>
      </c>
      <c r="K65" s="681">
        <f t="shared" si="11"/>
        <v>0</v>
      </c>
      <c r="L65" s="681">
        <f t="shared" si="11"/>
        <v>5801854406817.7314</v>
      </c>
      <c r="M65" s="681">
        <f t="shared" si="11"/>
        <v>-540038054996.28003</v>
      </c>
      <c r="N65" s="686">
        <f>+M65/L65*100</f>
        <v>-9.3080249370215817</v>
      </c>
      <c r="O65" s="517"/>
      <c r="P65" s="518"/>
    </row>
    <row r="66" spans="2:16" s="519" customFormat="1" ht="27" customHeight="1" x14ac:dyDescent="0.2">
      <c r="B66" s="714"/>
      <c r="C66" s="714"/>
      <c r="D66" s="644"/>
      <c r="E66" s="676"/>
      <c r="F66" s="683"/>
      <c r="G66" s="684"/>
      <c r="H66" s="684"/>
      <c r="I66" s="684"/>
      <c r="J66" s="684"/>
      <c r="K66" s="684"/>
      <c r="L66" s="698"/>
      <c r="M66" s="684"/>
      <c r="N66" s="685"/>
      <c r="O66" s="517"/>
      <c r="P66" s="518"/>
    </row>
    <row r="67" spans="2:16" s="519" customFormat="1" ht="27" customHeight="1" x14ac:dyDescent="0.2">
      <c r="B67" s="670" t="s">
        <v>1163</v>
      </c>
      <c r="C67" s="723" t="s">
        <v>589</v>
      </c>
      <c r="D67" s="673"/>
      <c r="E67" s="676"/>
      <c r="F67" s="683"/>
      <c r="G67" s="684"/>
      <c r="H67" s="684"/>
      <c r="I67" s="684"/>
      <c r="J67" s="684"/>
      <c r="K67" s="684"/>
      <c r="L67" s="699"/>
      <c r="M67" s="684"/>
      <c r="N67" s="685"/>
      <c r="O67" s="517"/>
      <c r="P67" s="518"/>
    </row>
    <row r="68" spans="2:16" s="519" customFormat="1" ht="27" customHeight="1" x14ac:dyDescent="0.2">
      <c r="B68" s="670" t="s">
        <v>1113</v>
      </c>
      <c r="C68" s="690" t="s">
        <v>3140</v>
      </c>
      <c r="D68" s="675"/>
      <c r="E68" s="676"/>
      <c r="F68" s="677">
        <f>+'NERACA, LRA, LO'!M1837</f>
        <v>0</v>
      </c>
      <c r="G68" s="684"/>
      <c r="H68" s="684"/>
      <c r="I68" s="684"/>
      <c r="J68" s="684"/>
      <c r="K68" s="684"/>
      <c r="L68" s="677">
        <f>+'NERACA, LRA, LO'!L1837</f>
        <v>0</v>
      </c>
      <c r="M68" s="678">
        <f>F68-L68</f>
        <v>0</v>
      </c>
      <c r="N68" s="679" t="e">
        <f t="shared" ref="N68:N77" si="12">+M68/L68*100</f>
        <v>#DIV/0!</v>
      </c>
      <c r="O68" s="517"/>
      <c r="P68" s="518"/>
    </row>
    <row r="69" spans="2:16" s="519" customFormat="1" ht="27" customHeight="1" x14ac:dyDescent="0.2">
      <c r="B69" s="670" t="s">
        <v>1164</v>
      </c>
      <c r="C69" s="690" t="s">
        <v>3141</v>
      </c>
      <c r="D69" s="675"/>
      <c r="E69" s="676"/>
      <c r="F69" s="677">
        <f>+'NERACA, LRA, LO'!M1874</f>
        <v>0</v>
      </c>
      <c r="G69" s="684"/>
      <c r="H69" s="684"/>
      <c r="I69" s="684"/>
      <c r="J69" s="684"/>
      <c r="K69" s="684"/>
      <c r="L69" s="677">
        <f>+'NERACA, LRA, LO'!L1874</f>
        <v>0</v>
      </c>
      <c r="M69" s="678">
        <f>F69-L69</f>
        <v>0</v>
      </c>
      <c r="N69" s="679"/>
      <c r="O69" s="517"/>
      <c r="P69" s="518"/>
    </row>
    <row r="70" spans="2:16" s="519" customFormat="1" ht="27" customHeight="1" x14ac:dyDescent="0.2">
      <c r="B70" s="670" t="s">
        <v>1168</v>
      </c>
      <c r="C70" s="690" t="s">
        <v>3142</v>
      </c>
      <c r="D70" s="675"/>
      <c r="E70" s="676"/>
      <c r="F70" s="677">
        <f>+'NERACA, LRA, LO'!M1877</f>
        <v>0</v>
      </c>
      <c r="G70" s="684"/>
      <c r="H70" s="684"/>
      <c r="I70" s="684"/>
      <c r="J70" s="684"/>
      <c r="K70" s="684"/>
      <c r="L70" s="677">
        <f>+'NERACA, LRA, LO'!L1877</f>
        <v>0</v>
      </c>
      <c r="M70" s="678">
        <f>F70-L70</f>
        <v>0</v>
      </c>
      <c r="N70" s="679" t="e">
        <f t="shared" si="12"/>
        <v>#DIV/0!</v>
      </c>
      <c r="O70" s="517"/>
      <c r="P70" s="518"/>
    </row>
    <row r="71" spans="2:16" s="519" customFormat="1" ht="27" customHeight="1" x14ac:dyDescent="0.2">
      <c r="B71" s="670" t="s">
        <v>1170</v>
      </c>
      <c r="C71" s="690" t="s">
        <v>3143</v>
      </c>
      <c r="D71" s="675"/>
      <c r="E71" s="676"/>
      <c r="F71" s="677">
        <f>+'NERACA, LRA, LO'!M1914</f>
        <v>0</v>
      </c>
      <c r="G71" s="684"/>
      <c r="H71" s="684"/>
      <c r="I71" s="684"/>
      <c r="J71" s="684"/>
      <c r="K71" s="684"/>
      <c r="L71" s="677">
        <f>+'NERACA, LRA, LO'!L1914</f>
        <v>0</v>
      </c>
      <c r="M71" s="678">
        <f>F71-L71</f>
        <v>0</v>
      </c>
      <c r="N71" s="679" t="e">
        <f t="shared" si="12"/>
        <v>#DIV/0!</v>
      </c>
      <c r="O71" s="517"/>
      <c r="P71" s="518"/>
    </row>
    <row r="72" spans="2:16" s="519" customFormat="1" ht="27" customHeight="1" x14ac:dyDescent="0.2">
      <c r="B72" s="670" t="s">
        <v>1125</v>
      </c>
      <c r="C72" s="724" t="s">
        <v>479</v>
      </c>
      <c r="D72" s="675"/>
      <c r="E72" s="676"/>
      <c r="F72" s="677">
        <f>+'NERACA, LRA, LO'!M1945</f>
        <v>0</v>
      </c>
      <c r="G72" s="684"/>
      <c r="H72" s="684"/>
      <c r="I72" s="684"/>
      <c r="J72" s="684"/>
      <c r="K72" s="684"/>
      <c r="L72" s="677">
        <f>+'NERACA, LRA, LO'!L1945</f>
        <v>0</v>
      </c>
      <c r="M72" s="678">
        <f>F72-L72</f>
        <v>0</v>
      </c>
      <c r="N72" s="679"/>
      <c r="O72" s="517"/>
      <c r="P72" s="518"/>
    </row>
    <row r="73" spans="2:16" s="519" customFormat="1" ht="27" customHeight="1" x14ac:dyDescent="0.2">
      <c r="B73" s="714"/>
      <c r="C73" s="717"/>
      <c r="D73" s="644" t="s">
        <v>3174</v>
      </c>
      <c r="E73" s="680"/>
      <c r="F73" s="681">
        <f t="shared" ref="F73:M73" si="13">SUM(F68:F72)</f>
        <v>0</v>
      </c>
      <c r="G73" s="681">
        <f t="shared" si="13"/>
        <v>0</v>
      </c>
      <c r="H73" s="681">
        <f t="shared" si="13"/>
        <v>0</v>
      </c>
      <c r="I73" s="681">
        <f t="shared" si="13"/>
        <v>0</v>
      </c>
      <c r="J73" s="681">
        <f t="shared" si="13"/>
        <v>0</v>
      </c>
      <c r="K73" s="681">
        <f t="shared" si="13"/>
        <v>0</v>
      </c>
      <c r="L73" s="681">
        <f t="shared" si="13"/>
        <v>0</v>
      </c>
      <c r="M73" s="681">
        <f t="shared" si="13"/>
        <v>0</v>
      </c>
      <c r="N73" s="682" t="e">
        <f t="shared" si="12"/>
        <v>#DIV/0!</v>
      </c>
      <c r="O73" s="517"/>
      <c r="P73" s="518"/>
    </row>
    <row r="74" spans="2:16" s="519" customFormat="1" ht="27" customHeight="1" x14ac:dyDescent="0.2">
      <c r="B74" s="714"/>
      <c r="C74" s="714"/>
      <c r="D74" s="644"/>
      <c r="E74" s="680"/>
      <c r="F74" s="681"/>
      <c r="G74" s="684"/>
      <c r="H74" s="684"/>
      <c r="I74" s="684"/>
      <c r="J74" s="684"/>
      <c r="K74" s="684"/>
      <c r="L74" s="699"/>
      <c r="M74" s="684"/>
      <c r="N74" s="685"/>
      <c r="O74" s="517"/>
      <c r="P74" s="518"/>
    </row>
    <row r="75" spans="2:16" s="519" customFormat="1" ht="27" customHeight="1" x14ac:dyDescent="0.2">
      <c r="B75" s="714"/>
      <c r="C75" s="721"/>
      <c r="D75" s="644" t="s">
        <v>591</v>
      </c>
      <c r="E75" s="680"/>
      <c r="F75" s="681">
        <f>F65+F73</f>
        <v>5261816351821.4521</v>
      </c>
      <c r="G75" s="681">
        <f t="shared" ref="G75:M75" si="14">G65+G73</f>
        <v>0</v>
      </c>
      <c r="H75" s="681">
        <f t="shared" si="14"/>
        <v>0</v>
      </c>
      <c r="I75" s="681">
        <f t="shared" si="14"/>
        <v>0</v>
      </c>
      <c r="J75" s="681">
        <f t="shared" si="14"/>
        <v>0</v>
      </c>
      <c r="K75" s="681">
        <f t="shared" si="14"/>
        <v>0</v>
      </c>
      <c r="L75" s="700">
        <f t="shared" si="14"/>
        <v>5801854406817.7314</v>
      </c>
      <c r="M75" s="681">
        <f t="shared" si="14"/>
        <v>-540038054996.28003</v>
      </c>
      <c r="N75" s="686">
        <f t="shared" si="12"/>
        <v>-9.3080249370215817</v>
      </c>
      <c r="O75" s="517"/>
      <c r="P75" s="518"/>
    </row>
    <row r="76" spans="2:16" s="515" customFormat="1" ht="27" customHeight="1" x14ac:dyDescent="0.2">
      <c r="B76" s="714"/>
      <c r="C76" s="714"/>
      <c r="D76" s="719"/>
      <c r="E76" s="676"/>
      <c r="F76" s="677"/>
      <c r="G76" s="677"/>
      <c r="H76" s="677"/>
      <c r="I76" s="677"/>
      <c r="J76" s="677"/>
      <c r="K76" s="677"/>
      <c r="L76" s="696"/>
      <c r="M76" s="677"/>
      <c r="N76" s="685"/>
      <c r="O76" s="513"/>
      <c r="P76" s="514"/>
    </row>
    <row r="77" spans="2:16" s="519" customFormat="1" ht="27" customHeight="1" x14ac:dyDescent="0.2">
      <c r="B77" s="714"/>
      <c r="C77" s="714"/>
      <c r="D77" s="644" t="s">
        <v>3175</v>
      </c>
      <c r="E77" s="687"/>
      <c r="F77" s="683">
        <f t="shared" ref="F77:M77" si="15">F50-F75</f>
        <v>-4846228428256.4521</v>
      </c>
      <c r="G77" s="683">
        <f t="shared" si="15"/>
        <v>0</v>
      </c>
      <c r="H77" s="683">
        <f t="shared" si="15"/>
        <v>0</v>
      </c>
      <c r="I77" s="683">
        <f t="shared" si="15"/>
        <v>0</v>
      </c>
      <c r="J77" s="683">
        <f t="shared" si="15"/>
        <v>0</v>
      </c>
      <c r="K77" s="683">
        <f t="shared" si="15"/>
        <v>0</v>
      </c>
      <c r="L77" s="701">
        <f t="shared" si="15"/>
        <v>-5324782474607.7314</v>
      </c>
      <c r="M77" s="683">
        <f t="shared" si="15"/>
        <v>478554046351.28003</v>
      </c>
      <c r="N77" s="686">
        <f t="shared" si="12"/>
        <v>-8.9872975775697661</v>
      </c>
      <c r="O77" s="517"/>
      <c r="P77" s="518"/>
    </row>
    <row r="78" spans="2:16" s="515" customFormat="1" ht="27" customHeight="1" x14ac:dyDescent="0.2">
      <c r="B78" s="714"/>
      <c r="C78" s="721"/>
      <c r="D78" s="719"/>
      <c r="E78" s="676"/>
      <c r="F78" s="677"/>
      <c r="G78" s="674"/>
      <c r="H78" s="674"/>
      <c r="I78" s="674"/>
      <c r="J78" s="674"/>
      <c r="K78" s="674"/>
      <c r="L78" s="702"/>
      <c r="M78" s="674"/>
      <c r="N78" s="685"/>
      <c r="O78" s="513"/>
      <c r="P78" s="514"/>
    </row>
    <row r="79" spans="2:16" s="515" customFormat="1" ht="27" customHeight="1" x14ac:dyDescent="0.2">
      <c r="B79" s="670"/>
      <c r="C79" s="723" t="s">
        <v>593</v>
      </c>
      <c r="D79" s="673"/>
      <c r="E79" s="676"/>
      <c r="F79" s="677"/>
      <c r="G79" s="674"/>
      <c r="H79" s="674"/>
      <c r="I79" s="674"/>
      <c r="J79" s="674"/>
      <c r="K79" s="674"/>
      <c r="L79" s="702"/>
      <c r="M79" s="674"/>
      <c r="N79" s="685"/>
      <c r="O79" s="513"/>
      <c r="P79" s="514"/>
    </row>
    <row r="80" spans="2:16" s="515" customFormat="1" ht="27" customHeight="1" x14ac:dyDescent="0.2">
      <c r="B80" s="670" t="s">
        <v>1108</v>
      </c>
      <c r="C80" s="688" t="s">
        <v>594</v>
      </c>
      <c r="D80" s="673"/>
      <c r="E80" s="676"/>
      <c r="F80" s="677"/>
      <c r="G80" s="674"/>
      <c r="H80" s="674"/>
      <c r="I80" s="674"/>
      <c r="J80" s="674"/>
      <c r="K80" s="674"/>
      <c r="L80" s="702"/>
      <c r="M80" s="674"/>
      <c r="N80" s="685"/>
      <c r="O80" s="513"/>
      <c r="P80" s="514"/>
    </row>
    <row r="81" spans="2:16" s="515" customFormat="1" ht="27" customHeight="1" x14ac:dyDescent="0.2">
      <c r="B81" s="670" t="s">
        <v>1109</v>
      </c>
      <c r="C81" s="690" t="s">
        <v>595</v>
      </c>
      <c r="D81" s="675"/>
      <c r="E81" s="676"/>
      <c r="F81" s="677">
        <f>+'NERACA, LRA, LO'!M1956</f>
        <v>0</v>
      </c>
      <c r="G81" s="677">
        <v>0</v>
      </c>
      <c r="H81" s="677">
        <v>0</v>
      </c>
      <c r="I81" s="677">
        <v>0</v>
      </c>
      <c r="J81" s="677">
        <v>0</v>
      </c>
      <c r="K81" s="677">
        <v>0</v>
      </c>
      <c r="L81" s="677">
        <f>+'NERACA, LRA, LO'!L1956</f>
        <v>0</v>
      </c>
      <c r="M81" s="677">
        <v>0</v>
      </c>
      <c r="N81" s="677">
        <v>0</v>
      </c>
      <c r="O81" s="513"/>
      <c r="P81" s="514"/>
    </row>
    <row r="82" spans="2:16" s="515" customFormat="1" ht="27" customHeight="1" x14ac:dyDescent="0.2">
      <c r="B82" s="670" t="s">
        <v>1178</v>
      </c>
      <c r="C82" s="724" t="s">
        <v>596</v>
      </c>
      <c r="D82" s="675"/>
      <c r="E82" s="703"/>
      <c r="F82" s="677">
        <f>+'NERACA, LRA, LO'!M1964</f>
        <v>0</v>
      </c>
      <c r="G82" s="674"/>
      <c r="H82" s="674"/>
      <c r="I82" s="674"/>
      <c r="J82" s="674"/>
      <c r="K82" s="704"/>
      <c r="L82" s="677">
        <v>3550027490.2200003</v>
      </c>
      <c r="M82" s="678">
        <f>F82-L82</f>
        <v>-3550027490.2200003</v>
      </c>
      <c r="N82" s="679">
        <f>+M82/L82*100</f>
        <v>-100</v>
      </c>
      <c r="O82" s="513"/>
      <c r="P82" s="514"/>
    </row>
    <row r="83" spans="2:16" s="515" customFormat="1" ht="27" customHeight="1" x14ac:dyDescent="0.2">
      <c r="B83" s="714"/>
      <c r="C83" s="731"/>
      <c r="D83" s="644" t="s">
        <v>3176</v>
      </c>
      <c r="E83" s="703"/>
      <c r="F83" s="683">
        <f>SUM(F81:F82)</f>
        <v>0</v>
      </c>
      <c r="G83" s="672"/>
      <c r="H83" s="672"/>
      <c r="I83" s="672"/>
      <c r="J83" s="672"/>
      <c r="K83" s="705"/>
      <c r="L83" s="683">
        <f>SUM(L81:L82)</f>
        <v>3550027490.2200003</v>
      </c>
      <c r="M83" s="683">
        <f>SUM(M81:M82)</f>
        <v>-3550027490.2200003</v>
      </c>
      <c r="N83" s="682">
        <f>+M83/L83*100</f>
        <v>-100</v>
      </c>
      <c r="O83" s="513"/>
      <c r="P83" s="514"/>
    </row>
    <row r="84" spans="2:16" s="515" customFormat="1" ht="27" customHeight="1" x14ac:dyDescent="0.2">
      <c r="B84" s="714"/>
      <c r="C84" s="730"/>
      <c r="D84" s="726"/>
      <c r="E84" s="676"/>
      <c r="F84" s="677"/>
      <c r="G84" s="674"/>
      <c r="H84" s="674"/>
      <c r="I84" s="674"/>
      <c r="J84" s="674"/>
      <c r="K84" s="704"/>
      <c r="L84" s="706"/>
      <c r="M84" s="678"/>
      <c r="N84" s="685"/>
      <c r="O84" s="513"/>
      <c r="P84" s="514"/>
    </row>
    <row r="85" spans="2:16" s="515" customFormat="1" ht="27" customHeight="1" x14ac:dyDescent="0.2">
      <c r="B85" s="670" t="s">
        <v>1173</v>
      </c>
      <c r="C85" s="723" t="s">
        <v>1172</v>
      </c>
      <c r="D85" s="675"/>
      <c r="E85" s="676"/>
      <c r="F85" s="677"/>
      <c r="G85" s="674"/>
      <c r="H85" s="674"/>
      <c r="I85" s="674"/>
      <c r="J85" s="674"/>
      <c r="K85" s="704"/>
      <c r="L85" s="706"/>
      <c r="M85" s="678"/>
      <c r="N85" s="685"/>
      <c r="O85" s="513"/>
      <c r="P85" s="514"/>
    </row>
    <row r="86" spans="2:16" s="515" customFormat="1" ht="27" customHeight="1" x14ac:dyDescent="0.2">
      <c r="B86" s="670" t="s">
        <v>1174</v>
      </c>
      <c r="C86" s="690" t="s">
        <v>597</v>
      </c>
      <c r="D86" s="675"/>
      <c r="E86" s="676"/>
      <c r="F86" s="677">
        <f>+'NERACA, LRA, LO'!M1969</f>
        <v>685904161.79999995</v>
      </c>
      <c r="G86" s="677">
        <v>0</v>
      </c>
      <c r="H86" s="677">
        <v>0</v>
      </c>
      <c r="I86" s="677">
        <v>0</v>
      </c>
      <c r="J86" s="677">
        <v>0</v>
      </c>
      <c r="K86" s="677">
        <v>0</v>
      </c>
      <c r="L86" s="677">
        <v>685904161.79999995</v>
      </c>
      <c r="M86" s="677">
        <v>0</v>
      </c>
      <c r="N86" s="677">
        <v>0</v>
      </c>
      <c r="O86" s="513"/>
      <c r="P86" s="514"/>
    </row>
    <row r="87" spans="2:16" s="515" customFormat="1" ht="27" customHeight="1" x14ac:dyDescent="0.2">
      <c r="B87" s="707" t="s">
        <v>1176</v>
      </c>
      <c r="C87" s="724" t="s">
        <v>598</v>
      </c>
      <c r="D87" s="675"/>
      <c r="E87" s="703"/>
      <c r="F87" s="677">
        <f>+'NERACA, LRA, LO'!M1977</f>
        <v>8466659179.4200001</v>
      </c>
      <c r="G87" s="674"/>
      <c r="H87" s="674"/>
      <c r="I87" s="674"/>
      <c r="J87" s="674"/>
      <c r="K87" s="704"/>
      <c r="L87" s="677">
        <v>8466659179.4200001</v>
      </c>
      <c r="M87" s="678">
        <f>F87-L87</f>
        <v>0</v>
      </c>
      <c r="N87" s="679">
        <f>+M87/L87*100</f>
        <v>0</v>
      </c>
      <c r="O87" s="513"/>
      <c r="P87" s="514"/>
    </row>
    <row r="88" spans="2:16" s="515" customFormat="1" ht="27" customHeight="1" x14ac:dyDescent="0.2">
      <c r="B88" s="714"/>
      <c r="C88" s="731"/>
      <c r="D88" s="644" t="s">
        <v>3177</v>
      </c>
      <c r="E88" s="703"/>
      <c r="F88" s="683">
        <f>SUM(F86:F87)</f>
        <v>9152563341.2199993</v>
      </c>
      <c r="G88" s="672"/>
      <c r="H88" s="672"/>
      <c r="I88" s="672"/>
      <c r="J88" s="672"/>
      <c r="K88" s="705"/>
      <c r="L88" s="683">
        <f>SUM(L86:L87)</f>
        <v>9152563341.2199993</v>
      </c>
      <c r="M88" s="683">
        <f>SUM(M86:M87)</f>
        <v>0</v>
      </c>
      <c r="N88" s="682">
        <f>+M88/L88*100</f>
        <v>0</v>
      </c>
      <c r="O88" s="513"/>
      <c r="P88" s="514"/>
    </row>
    <row r="89" spans="2:16" s="522" customFormat="1" ht="40.5" customHeight="1" x14ac:dyDescent="0.2">
      <c r="B89" s="714"/>
      <c r="C89" s="714"/>
      <c r="D89" s="732" t="s">
        <v>3178</v>
      </c>
      <c r="E89" s="703"/>
      <c r="F89" s="708">
        <f>F83-F88</f>
        <v>-9152563341.2199993</v>
      </c>
      <c r="G89" s="709">
        <f>SUM(G81:G87)</f>
        <v>0</v>
      </c>
      <c r="H89" s="709">
        <f>SUM(H81:H87)</f>
        <v>0</v>
      </c>
      <c r="I89" s="709">
        <f>SUM(I81:I87)</f>
        <v>0</v>
      </c>
      <c r="J89" s="709">
        <f>SUM(J81:J87)</f>
        <v>0</v>
      </c>
      <c r="K89" s="709">
        <f>SUM(K81:K87)</f>
        <v>0</v>
      </c>
      <c r="L89" s="708">
        <f>L83-L88</f>
        <v>-5602535850.999999</v>
      </c>
      <c r="M89" s="708">
        <f>M83+M88</f>
        <v>-3550027490.2200003</v>
      </c>
      <c r="N89" s="682">
        <f>+M89/L89*100</f>
        <v>63.364654589159905</v>
      </c>
      <c r="O89" s="520"/>
      <c r="P89" s="521"/>
    </row>
    <row r="90" spans="2:16" s="515" customFormat="1" ht="27" customHeight="1" x14ac:dyDescent="0.2">
      <c r="B90" s="714"/>
      <c r="C90" s="714"/>
      <c r="D90" s="719"/>
      <c r="E90" s="676"/>
      <c r="F90" s="677"/>
      <c r="G90" s="674"/>
      <c r="H90" s="674"/>
      <c r="I90" s="674"/>
      <c r="J90" s="674"/>
      <c r="K90" s="674"/>
      <c r="L90" s="702"/>
      <c r="M90" s="674"/>
      <c r="N90" s="685"/>
      <c r="O90" s="513"/>
      <c r="P90" s="514"/>
    </row>
    <row r="91" spans="2:16" s="519" customFormat="1" ht="27" customHeight="1" x14ac:dyDescent="0.2">
      <c r="B91" s="714"/>
      <c r="C91" s="714"/>
      <c r="D91" s="719" t="s">
        <v>600</v>
      </c>
      <c r="E91" s="687"/>
      <c r="F91" s="683">
        <f t="shared" ref="F91:M91" si="16">F77+F89</f>
        <v>-4855380991597.6719</v>
      </c>
      <c r="G91" s="683">
        <f t="shared" si="16"/>
        <v>0</v>
      </c>
      <c r="H91" s="683">
        <f t="shared" si="16"/>
        <v>0</v>
      </c>
      <c r="I91" s="683">
        <f t="shared" si="16"/>
        <v>0</v>
      </c>
      <c r="J91" s="683">
        <f t="shared" si="16"/>
        <v>0</v>
      </c>
      <c r="K91" s="683">
        <f t="shared" si="16"/>
        <v>0</v>
      </c>
      <c r="L91" s="701">
        <f t="shared" si="16"/>
        <v>-5330385010458.7314</v>
      </c>
      <c r="M91" s="683">
        <f t="shared" si="16"/>
        <v>475004018861.06006</v>
      </c>
      <c r="N91" s="685">
        <f>+M91/L91*100</f>
        <v>-8.9112515874379827</v>
      </c>
      <c r="O91" s="517"/>
      <c r="P91" s="518"/>
    </row>
    <row r="92" spans="2:16" s="515" customFormat="1" ht="27" customHeight="1" x14ac:dyDescent="0.2">
      <c r="B92" s="714"/>
      <c r="C92" s="721"/>
      <c r="D92" s="719"/>
      <c r="E92" s="676"/>
      <c r="F92" s="677"/>
      <c r="G92" s="674"/>
      <c r="H92" s="674"/>
      <c r="I92" s="674"/>
      <c r="J92" s="674"/>
      <c r="K92" s="674"/>
      <c r="L92" s="710"/>
      <c r="M92" s="674"/>
      <c r="N92" s="685"/>
      <c r="O92" s="513"/>
      <c r="P92" s="514"/>
    </row>
    <row r="93" spans="2:16" s="515" customFormat="1" ht="27" customHeight="1" x14ac:dyDescent="0.2">
      <c r="B93" s="670"/>
      <c r="C93" s="716" t="s">
        <v>601</v>
      </c>
      <c r="D93" s="673"/>
      <c r="E93" s="676"/>
      <c r="F93" s="677"/>
      <c r="G93" s="674"/>
      <c r="H93" s="674"/>
      <c r="I93" s="674"/>
      <c r="J93" s="674"/>
      <c r="K93" s="674"/>
      <c r="L93" s="710"/>
      <c r="M93" s="674"/>
      <c r="N93" s="685"/>
      <c r="O93" s="513"/>
      <c r="P93" s="514"/>
    </row>
    <row r="94" spans="2:16" s="515" customFormat="1" ht="27" customHeight="1" x14ac:dyDescent="0.2">
      <c r="B94" s="670" t="s">
        <v>1184</v>
      </c>
      <c r="C94" s="672" t="s">
        <v>602</v>
      </c>
      <c r="D94" s="673"/>
      <c r="E94" s="676"/>
      <c r="F94" s="677"/>
      <c r="G94" s="674"/>
      <c r="H94" s="674"/>
      <c r="I94" s="674"/>
      <c r="J94" s="674"/>
      <c r="K94" s="674"/>
      <c r="L94" s="710"/>
      <c r="M94" s="674"/>
      <c r="N94" s="685"/>
      <c r="O94" s="513"/>
      <c r="P94" s="514"/>
    </row>
    <row r="95" spans="2:16" s="515" customFormat="1" ht="27" customHeight="1" x14ac:dyDescent="0.2">
      <c r="B95" s="670" t="s">
        <v>1185</v>
      </c>
      <c r="C95" s="720" t="s">
        <v>603</v>
      </c>
      <c r="D95" s="675"/>
      <c r="E95" s="676"/>
      <c r="F95" s="677">
        <v>0</v>
      </c>
      <c r="G95" s="677">
        <v>0</v>
      </c>
      <c r="H95" s="677">
        <v>0</v>
      </c>
      <c r="I95" s="677">
        <v>0</v>
      </c>
      <c r="J95" s="677">
        <v>0</v>
      </c>
      <c r="K95" s="677">
        <v>0</v>
      </c>
      <c r="L95" s="677">
        <v>0</v>
      </c>
      <c r="M95" s="677">
        <v>0</v>
      </c>
      <c r="N95" s="677">
        <v>0</v>
      </c>
      <c r="O95" s="513"/>
      <c r="P95" s="514"/>
    </row>
    <row r="96" spans="2:16" s="515" customFormat="1" ht="27" customHeight="1" x14ac:dyDescent="0.2">
      <c r="B96" s="714"/>
      <c r="C96" s="733"/>
      <c r="D96" s="644" t="s">
        <v>3179</v>
      </c>
      <c r="E96" s="676"/>
      <c r="F96" s="677"/>
      <c r="G96" s="674"/>
      <c r="H96" s="674"/>
      <c r="I96" s="674"/>
      <c r="J96" s="674"/>
      <c r="K96" s="704"/>
      <c r="L96" s="710"/>
      <c r="M96" s="678"/>
      <c r="N96" s="685"/>
      <c r="O96" s="513"/>
      <c r="P96" s="514"/>
    </row>
    <row r="97" spans="2:16" s="515" customFormat="1" ht="27" customHeight="1" x14ac:dyDescent="0.2">
      <c r="B97" s="714"/>
      <c r="C97" s="728"/>
      <c r="D97" s="644"/>
      <c r="E97" s="676"/>
      <c r="F97" s="677"/>
      <c r="G97" s="674"/>
      <c r="H97" s="674"/>
      <c r="I97" s="674"/>
      <c r="J97" s="674"/>
      <c r="K97" s="704"/>
      <c r="L97" s="710"/>
      <c r="M97" s="678"/>
      <c r="N97" s="685"/>
      <c r="O97" s="513"/>
      <c r="P97" s="514"/>
    </row>
    <row r="98" spans="2:16" s="515" customFormat="1" ht="27" customHeight="1" x14ac:dyDescent="0.2">
      <c r="B98" s="670" t="s">
        <v>1181</v>
      </c>
      <c r="C98" s="716" t="s">
        <v>1180</v>
      </c>
      <c r="D98" s="669"/>
      <c r="E98" s="676"/>
      <c r="F98" s="677"/>
      <c r="G98" s="674"/>
      <c r="H98" s="674"/>
      <c r="I98" s="674"/>
      <c r="J98" s="674"/>
      <c r="K98" s="704"/>
      <c r="L98" s="710"/>
      <c r="M98" s="678"/>
      <c r="N98" s="685"/>
      <c r="O98" s="513"/>
      <c r="P98" s="514"/>
    </row>
    <row r="99" spans="2:16" s="515" customFormat="1" ht="27" customHeight="1" x14ac:dyDescent="0.2">
      <c r="B99" s="670" t="s">
        <v>1182</v>
      </c>
      <c r="C99" s="720" t="s">
        <v>604</v>
      </c>
      <c r="D99" s="675"/>
      <c r="E99" s="676"/>
      <c r="F99" s="677">
        <v>0</v>
      </c>
      <c r="G99" s="677">
        <v>0</v>
      </c>
      <c r="H99" s="677">
        <v>0</v>
      </c>
      <c r="I99" s="677">
        <v>0</v>
      </c>
      <c r="J99" s="677">
        <v>0</v>
      </c>
      <c r="K99" s="677">
        <v>0</v>
      </c>
      <c r="L99" s="677">
        <v>0</v>
      </c>
      <c r="M99" s="677">
        <v>0</v>
      </c>
      <c r="N99" s="677">
        <v>0</v>
      </c>
      <c r="O99" s="513"/>
      <c r="P99" s="514"/>
    </row>
    <row r="100" spans="2:16" s="515" customFormat="1" ht="27" customHeight="1" x14ac:dyDescent="0.2">
      <c r="B100" s="714"/>
      <c r="C100" s="733"/>
      <c r="D100" s="644" t="s">
        <v>3180</v>
      </c>
      <c r="E100" s="676"/>
      <c r="F100" s="677"/>
      <c r="G100" s="674"/>
      <c r="H100" s="674"/>
      <c r="I100" s="674"/>
      <c r="J100" s="674"/>
      <c r="K100" s="704"/>
      <c r="L100" s="710"/>
      <c r="M100" s="678"/>
      <c r="N100" s="685"/>
      <c r="O100" s="513"/>
      <c r="P100" s="514"/>
    </row>
    <row r="101" spans="2:16" s="522" customFormat="1" ht="27" customHeight="1" x14ac:dyDescent="0.2">
      <c r="B101" s="714"/>
      <c r="C101" s="714"/>
      <c r="D101" s="644" t="s">
        <v>605</v>
      </c>
      <c r="E101" s="711"/>
      <c r="F101" s="712">
        <f t="shared" ref="F101:M101" si="17">F95-F99</f>
        <v>0</v>
      </c>
      <c r="G101" s="712">
        <f t="shared" si="17"/>
        <v>0</v>
      </c>
      <c r="H101" s="712">
        <f t="shared" si="17"/>
        <v>0</v>
      </c>
      <c r="I101" s="712">
        <f t="shared" si="17"/>
        <v>0</v>
      </c>
      <c r="J101" s="712">
        <f t="shared" si="17"/>
        <v>0</v>
      </c>
      <c r="K101" s="712">
        <f t="shared" si="17"/>
        <v>0</v>
      </c>
      <c r="L101" s="713">
        <f t="shared" si="17"/>
        <v>0</v>
      </c>
      <c r="M101" s="712">
        <f t="shared" si="17"/>
        <v>0</v>
      </c>
      <c r="N101" s="677">
        <v>0</v>
      </c>
      <c r="O101" s="520"/>
      <c r="P101" s="521"/>
    </row>
    <row r="102" spans="2:16" s="515" customFormat="1" ht="27" customHeight="1" x14ac:dyDescent="0.2">
      <c r="B102" s="714"/>
      <c r="C102" s="714"/>
      <c r="D102" s="726"/>
      <c r="E102" s="676"/>
      <c r="F102" s="677"/>
      <c r="G102" s="674"/>
      <c r="H102" s="674"/>
      <c r="I102" s="674"/>
      <c r="J102" s="674"/>
      <c r="K102" s="674"/>
      <c r="L102" s="710"/>
      <c r="M102" s="674"/>
      <c r="N102" s="685"/>
      <c r="O102" s="513"/>
      <c r="P102" s="514"/>
    </row>
    <row r="103" spans="2:16" s="519" customFormat="1" ht="27" customHeight="1" thickBot="1" x14ac:dyDescent="0.25">
      <c r="B103" s="663"/>
      <c r="C103" s="734"/>
      <c r="D103" s="664" t="s">
        <v>606</v>
      </c>
      <c r="E103" s="665"/>
      <c r="F103" s="666">
        <f>F91+F101</f>
        <v>-4855380991597.6719</v>
      </c>
      <c r="G103" s="666">
        <f t="shared" ref="G103:L103" si="18">G91+G101</f>
        <v>0</v>
      </c>
      <c r="H103" s="666">
        <f t="shared" si="18"/>
        <v>0</v>
      </c>
      <c r="I103" s="666">
        <f t="shared" si="18"/>
        <v>0</v>
      </c>
      <c r="J103" s="666">
        <f t="shared" si="18"/>
        <v>0</v>
      </c>
      <c r="K103" s="666">
        <f t="shared" si="18"/>
        <v>0</v>
      </c>
      <c r="L103" s="667">
        <f t="shared" si="18"/>
        <v>-5330385010458.7314</v>
      </c>
      <c r="M103" s="666">
        <f>M91+M101</f>
        <v>475004018861.06006</v>
      </c>
      <c r="N103" s="668">
        <v>0</v>
      </c>
      <c r="O103" s="517"/>
      <c r="P103" s="518"/>
    </row>
    <row r="104" spans="2:16" s="524" customFormat="1" ht="36.75" customHeight="1" thickTop="1" x14ac:dyDescent="0.2">
      <c r="B104" s="1432" t="s">
        <v>3144</v>
      </c>
      <c r="C104" s="1433"/>
      <c r="D104" s="1432"/>
      <c r="E104" s="1432"/>
      <c r="F104" s="1432"/>
      <c r="G104" s="1432"/>
      <c r="H104" s="1432"/>
      <c r="I104" s="1432"/>
      <c r="J104" s="1432"/>
      <c r="K104" s="1432"/>
      <c r="L104" s="1432"/>
      <c r="M104" s="1432"/>
      <c r="N104" s="1432"/>
      <c r="P104" s="525"/>
    </row>
    <row r="105" spans="2:16" s="524" customFormat="1" ht="18.75" customHeight="1" x14ac:dyDescent="0.2">
      <c r="B105" s="512"/>
      <c r="C105" s="526"/>
      <c r="F105" s="1062">
        <f>F103-'NERACA, LRA, LO'!H410</f>
        <v>0</v>
      </c>
      <c r="L105" s="527"/>
      <c r="P105" s="525"/>
    </row>
    <row r="106" spans="2:16" ht="20.25" x14ac:dyDescent="0.3">
      <c r="F106" s="528"/>
      <c r="L106" s="1405"/>
      <c r="M106" s="1405"/>
      <c r="N106" s="1405"/>
      <c r="O106" s="1405"/>
    </row>
    <row r="107" spans="2:16" ht="20.25" x14ac:dyDescent="0.3">
      <c r="F107" s="528"/>
      <c r="L107" s="1410" t="s">
        <v>4228</v>
      </c>
      <c r="M107" s="1411"/>
      <c r="N107" s="344"/>
      <c r="O107" s="344"/>
    </row>
    <row r="108" spans="2:16" ht="20.25" x14ac:dyDescent="0.3">
      <c r="L108" s="1406" t="s">
        <v>3899</v>
      </c>
      <c r="M108" s="1406"/>
      <c r="N108" s="344"/>
      <c r="O108" s="344"/>
    </row>
    <row r="109" spans="2:16" ht="20.25" x14ac:dyDescent="0.3">
      <c r="L109" s="816"/>
      <c r="M109" s="816"/>
      <c r="N109" s="378"/>
      <c r="O109" s="378"/>
    </row>
    <row r="110" spans="2:16" ht="20.25" x14ac:dyDescent="0.3">
      <c r="L110" s="817"/>
      <c r="M110" s="735"/>
      <c r="N110" s="378"/>
      <c r="O110" s="378"/>
    </row>
    <row r="111" spans="2:16" ht="20.25" x14ac:dyDescent="0.3">
      <c r="L111" s="819"/>
      <c r="M111" s="736"/>
      <c r="N111" s="378"/>
      <c r="O111" s="378"/>
    </row>
    <row r="112" spans="2:16" ht="20.25" x14ac:dyDescent="0.3">
      <c r="L112" s="820"/>
      <c r="M112" s="735"/>
      <c r="N112" s="380"/>
      <c r="O112" s="344"/>
    </row>
    <row r="113" spans="2:18" s="505" customFormat="1" ht="21" x14ac:dyDescent="0.35">
      <c r="B113" s="506"/>
      <c r="C113" s="507"/>
      <c r="D113" s="504"/>
      <c r="E113" s="504"/>
      <c r="F113" s="504"/>
      <c r="G113" s="504"/>
      <c r="H113" s="504"/>
      <c r="I113" s="504"/>
      <c r="J113" s="504"/>
      <c r="K113" s="504"/>
      <c r="L113" s="1405" t="s">
        <v>4229</v>
      </c>
      <c r="M113" s="1406"/>
      <c r="N113" s="382"/>
      <c r="O113" s="382"/>
      <c r="Q113" s="504"/>
      <c r="R113" s="504"/>
    </row>
    <row r="114" spans="2:18" s="505" customFormat="1" ht="20.25" x14ac:dyDescent="0.3">
      <c r="B114" s="506"/>
      <c r="C114" s="507"/>
      <c r="D114" s="504"/>
      <c r="E114" s="504"/>
      <c r="F114" s="504"/>
      <c r="G114" s="504"/>
      <c r="H114" s="504"/>
      <c r="I114" s="504"/>
      <c r="J114" s="504"/>
      <c r="K114" s="504"/>
      <c r="L114" s="1405" t="s">
        <v>4230</v>
      </c>
      <c r="M114" s="1406"/>
      <c r="N114" s="1405"/>
      <c r="O114" s="1405"/>
      <c r="Q114" s="504"/>
      <c r="R114" s="504"/>
    </row>
    <row r="115" spans="2:18" s="505" customFormat="1" ht="20.25" x14ac:dyDescent="0.3">
      <c r="B115" s="506"/>
      <c r="C115" s="507"/>
      <c r="D115" s="504"/>
      <c r="E115" s="504"/>
      <c r="F115" s="504"/>
      <c r="G115" s="504"/>
      <c r="H115" s="504"/>
      <c r="I115" s="504"/>
      <c r="J115" s="504"/>
      <c r="K115" s="504"/>
      <c r="L115" s="392"/>
      <c r="M115" s="330"/>
      <c r="N115" s="392"/>
      <c r="O115" s="330"/>
      <c r="Q115" s="504"/>
      <c r="R115" s="504"/>
    </row>
    <row r="117" spans="2:18" s="505" customFormat="1" x14ac:dyDescent="0.2">
      <c r="B117" s="506"/>
      <c r="C117" s="507"/>
      <c r="D117" s="504"/>
      <c r="E117" s="504"/>
      <c r="F117" s="529"/>
      <c r="G117" s="504"/>
      <c r="H117" s="504"/>
      <c r="I117" s="504"/>
      <c r="J117" s="504"/>
      <c r="K117" s="504"/>
      <c r="L117" s="504"/>
      <c r="M117" s="504"/>
      <c r="N117" s="504"/>
      <c r="O117" s="504"/>
      <c r="Q117" s="504"/>
      <c r="R117" s="504"/>
    </row>
  </sheetData>
  <mergeCells count="14">
    <mergeCell ref="B7:N7"/>
    <mergeCell ref="B8:N8"/>
    <mergeCell ref="B9:N9"/>
    <mergeCell ref="M11:N11"/>
    <mergeCell ref="L114:M114"/>
    <mergeCell ref="N114:O114"/>
    <mergeCell ref="C12:D12"/>
    <mergeCell ref="C13:D13"/>
    <mergeCell ref="B104:N104"/>
    <mergeCell ref="L106:M106"/>
    <mergeCell ref="N106:O106"/>
    <mergeCell ref="L107:M107"/>
    <mergeCell ref="L108:M108"/>
    <mergeCell ref="L113:M113"/>
  </mergeCells>
  <pageMargins left="0.78740157480314965" right="0.27559055118110237" top="0.59055118110236227" bottom="0.43307086614173229" header="0.31496062992125984" footer="0.51181102362204722"/>
  <pageSetup paperSize="9" scale="38" firstPageNumber="6" orientation="portrait" useFirstPageNumber="1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7:O120"/>
  <sheetViews>
    <sheetView showGridLines="0" view="pageBreakPreview" zoomScale="60" zoomScaleNormal="60" zoomScalePageLayoutView="50" workbookViewId="0">
      <pane xSplit="4" ySplit="15" topLeftCell="E95" activePane="bottomRight" state="frozen"/>
      <selection pane="topRight" activeCell="E1" sqref="E1"/>
      <selection pane="bottomLeft" activeCell="A16" sqref="A16"/>
      <selection pane="bottomRight" activeCell="F101" sqref="F101"/>
    </sheetView>
  </sheetViews>
  <sheetFormatPr defaultRowHeight="15" x14ac:dyDescent="0.25"/>
  <cols>
    <col min="1" max="1" width="4.1640625" style="537" customWidth="1"/>
    <col min="2" max="2" width="20" style="537" customWidth="1"/>
    <col min="3" max="3" width="77.83203125" style="541" customWidth="1"/>
    <col min="4" max="4" width="8.6640625" style="541" bestFit="1" customWidth="1"/>
    <col min="5" max="5" width="38.33203125" style="537" customWidth="1"/>
    <col min="6" max="6" width="40.6640625" style="537" customWidth="1"/>
    <col min="7" max="7" width="21.6640625" style="537" customWidth="1"/>
    <col min="8" max="8" width="41" style="537" bestFit="1" customWidth="1"/>
    <col min="9" max="10" width="35.5" style="538" hidden="1" customWidth="1"/>
    <col min="11" max="12" width="25.6640625" style="537" hidden="1" customWidth="1"/>
    <col min="13" max="13" width="48.1640625" style="1023" customWidth="1"/>
    <col min="14" max="16384" width="9.33203125" style="537"/>
  </cols>
  <sheetData>
    <row r="7" spans="2:13" ht="24.75" x14ac:dyDescent="0.45">
      <c r="B7" s="1435" t="s">
        <v>2875</v>
      </c>
      <c r="C7" s="1435"/>
      <c r="D7" s="1435"/>
      <c r="E7" s="1435"/>
      <c r="F7" s="1435"/>
      <c r="G7" s="1435"/>
    </row>
    <row r="8" spans="2:13" s="539" customFormat="1" ht="24.75" x14ac:dyDescent="0.45">
      <c r="B8" s="1435" t="s">
        <v>3181</v>
      </c>
      <c r="C8" s="1435"/>
      <c r="D8" s="1435"/>
      <c r="E8" s="1435"/>
      <c r="F8" s="1435"/>
      <c r="G8" s="1435"/>
      <c r="I8" s="540"/>
      <c r="J8" s="540"/>
      <c r="M8" s="1024"/>
    </row>
    <row r="9" spans="2:13" s="539" customFormat="1" ht="24.75" x14ac:dyDescent="0.45">
      <c r="B9" s="1435" t="s">
        <v>4232</v>
      </c>
      <c r="C9" s="1435"/>
      <c r="D9" s="1435"/>
      <c r="E9" s="1435"/>
      <c r="F9" s="1435"/>
      <c r="G9" s="1435"/>
      <c r="I9" s="540"/>
      <c r="J9" s="540"/>
      <c r="M9" s="1024"/>
    </row>
    <row r="11" spans="2:13" ht="20.25" x14ac:dyDescent="0.3">
      <c r="B11" s="499" t="s">
        <v>3900</v>
      </c>
    </row>
    <row r="12" spans="2:13" ht="18.75" thickBot="1" x14ac:dyDescent="0.3">
      <c r="F12" s="1427" t="s">
        <v>3076</v>
      </c>
      <c r="G12" s="1427"/>
    </row>
    <row r="13" spans="2:13" s="544" customFormat="1" ht="21.75" customHeight="1" thickTop="1" x14ac:dyDescent="0.3">
      <c r="B13" s="1436" t="s">
        <v>550</v>
      </c>
      <c r="C13" s="1438" t="s">
        <v>549</v>
      </c>
      <c r="D13" s="1440" t="s">
        <v>3077</v>
      </c>
      <c r="E13" s="542" t="s">
        <v>3182</v>
      </c>
      <c r="F13" s="543" t="s">
        <v>3183</v>
      </c>
      <c r="G13" s="1438" t="s">
        <v>3125</v>
      </c>
      <c r="H13" s="543" t="s">
        <v>3183</v>
      </c>
      <c r="I13" s="545"/>
      <c r="J13" s="545"/>
      <c r="M13" s="1025"/>
    </row>
    <row r="14" spans="2:13" s="544" customFormat="1" ht="21.75" customHeight="1" x14ac:dyDescent="0.3">
      <c r="B14" s="1437"/>
      <c r="C14" s="1439"/>
      <c r="D14" s="1441"/>
      <c r="E14" s="546">
        <v>2020</v>
      </c>
      <c r="F14" s="546">
        <v>2020</v>
      </c>
      <c r="G14" s="1439"/>
      <c r="H14" s="546">
        <v>2019</v>
      </c>
      <c r="I14" s="545"/>
      <c r="J14" s="545"/>
      <c r="M14" s="1025"/>
    </row>
    <row r="15" spans="2:13" s="544" customFormat="1" ht="21.75" customHeight="1" x14ac:dyDescent="0.3">
      <c r="B15" s="597">
        <v>1</v>
      </c>
      <c r="C15" s="595">
        <v>2</v>
      </c>
      <c r="D15" s="598">
        <v>3</v>
      </c>
      <c r="E15" s="546">
        <v>4</v>
      </c>
      <c r="F15" s="546">
        <v>5</v>
      </c>
      <c r="G15" s="595">
        <v>6</v>
      </c>
      <c r="H15" s="546">
        <v>7</v>
      </c>
      <c r="I15" s="545"/>
      <c r="J15" s="545"/>
      <c r="M15" s="1025"/>
    </row>
    <row r="16" spans="2:13" s="551" customFormat="1" ht="30" customHeight="1" x14ac:dyDescent="0.3">
      <c r="B16" s="596"/>
      <c r="C16" s="547" t="s">
        <v>1</v>
      </c>
      <c r="D16" s="548"/>
      <c r="E16" s="549"/>
      <c r="F16" s="550"/>
      <c r="G16" s="550"/>
      <c r="H16" s="550"/>
      <c r="I16" s="552"/>
      <c r="J16" s="552"/>
      <c r="M16" s="755"/>
    </row>
    <row r="17" spans="2:13" s="551" customFormat="1" ht="20.25" x14ac:dyDescent="0.3">
      <c r="B17" s="553" t="s">
        <v>755</v>
      </c>
      <c r="C17" s="554" t="s">
        <v>2</v>
      </c>
      <c r="D17" s="555"/>
      <c r="E17" s="556"/>
      <c r="F17" s="557"/>
      <c r="G17" s="557"/>
      <c r="H17" s="557"/>
      <c r="I17" s="552"/>
      <c r="J17" s="552"/>
      <c r="M17" s="755"/>
    </row>
    <row r="18" spans="2:13" s="539" customFormat="1" ht="20.25" x14ac:dyDescent="0.3">
      <c r="B18" s="599" t="s">
        <v>756</v>
      </c>
      <c r="C18" s="558" t="s">
        <v>3146</v>
      </c>
      <c r="D18" s="559"/>
      <c r="E18" s="560"/>
      <c r="F18" s="560">
        <f>+'NERACA, LRA, LO'!K419</f>
        <v>0</v>
      </c>
      <c r="G18" s="633" t="e">
        <f>+F18/E18*100</f>
        <v>#DIV/0!</v>
      </c>
      <c r="H18" s="560">
        <f>+'NERACA, LRA, LO'!J419</f>
        <v>0</v>
      </c>
      <c r="I18" s="540">
        <v>10512318175000</v>
      </c>
      <c r="J18" s="540">
        <v>9090677397011</v>
      </c>
      <c r="K18" s="540">
        <f t="shared" ref="K18:L22" si="0">E18-I18</f>
        <v>-10512318175000</v>
      </c>
      <c r="L18" s="540">
        <f t="shared" si="0"/>
        <v>-9090677397011</v>
      </c>
      <c r="M18" s="1024"/>
    </row>
    <row r="19" spans="2:13" s="539" customFormat="1" ht="20.25" x14ac:dyDescent="0.3">
      <c r="B19" s="599" t="s">
        <v>767</v>
      </c>
      <c r="C19" s="558" t="s">
        <v>3126</v>
      </c>
      <c r="D19" s="559"/>
      <c r="E19" s="560">
        <v>5104331000</v>
      </c>
      <c r="F19" s="560">
        <f>+'NERACA, LRA, LO'!K461</f>
        <v>1693859500</v>
      </c>
      <c r="G19" s="633">
        <f>+F19/E19*100</f>
        <v>33.184750361996507</v>
      </c>
      <c r="H19" s="560">
        <f>+'NERACA, LRA, LO'!J461</f>
        <v>4330679662</v>
      </c>
      <c r="I19" s="540">
        <v>92911445000</v>
      </c>
      <c r="J19" s="540">
        <v>95869179549</v>
      </c>
      <c r="K19" s="540">
        <f t="shared" si="0"/>
        <v>-87807114000</v>
      </c>
      <c r="L19" s="540">
        <f t="shared" si="0"/>
        <v>-94175320049</v>
      </c>
      <c r="M19" s="1024"/>
    </row>
    <row r="20" spans="2:13" s="539" customFormat="1" ht="46.5" customHeight="1" x14ac:dyDescent="0.3">
      <c r="B20" s="599" t="s">
        <v>769</v>
      </c>
      <c r="C20" s="558" t="s">
        <v>3184</v>
      </c>
      <c r="D20" s="559"/>
      <c r="E20" s="560"/>
      <c r="F20" s="560">
        <f>+'NERACA, LRA, LO'!K489</f>
        <v>0</v>
      </c>
      <c r="G20" s="633" t="e">
        <f>+F20/E20*100</f>
        <v>#DIV/0!</v>
      </c>
      <c r="H20" s="560">
        <f>+'NERACA, LRA, LO'!J489</f>
        <v>0</v>
      </c>
      <c r="I20" s="540">
        <v>320425076000</v>
      </c>
      <c r="J20" s="540">
        <v>320604409928</v>
      </c>
      <c r="K20" s="540">
        <f t="shared" si="0"/>
        <v>-320425076000</v>
      </c>
      <c r="L20" s="540">
        <f t="shared" si="0"/>
        <v>-320604409928</v>
      </c>
      <c r="M20" s="1024"/>
    </row>
    <row r="21" spans="2:13" s="539" customFormat="1" ht="20.25" x14ac:dyDescent="0.3">
      <c r="B21" s="599" t="s">
        <v>790</v>
      </c>
      <c r="C21" s="558" t="s">
        <v>554</v>
      </c>
      <c r="D21" s="559"/>
      <c r="E21" s="560"/>
      <c r="F21" s="560">
        <f>+'NERACA, LRA, LO'!K500</f>
        <v>0</v>
      </c>
      <c r="G21" s="633" t="e">
        <f>+F21/E21*100</f>
        <v>#DIV/0!</v>
      </c>
      <c r="H21" s="560">
        <f>+'NERACA, LRA, LO'!J500</f>
        <v>0</v>
      </c>
      <c r="I21" s="540">
        <v>1142375063000</v>
      </c>
      <c r="J21" s="540">
        <v>1397674826016</v>
      </c>
      <c r="K21" s="540">
        <f t="shared" si="0"/>
        <v>-1142375063000</v>
      </c>
      <c r="L21" s="540">
        <f t="shared" si="0"/>
        <v>-1397674826016</v>
      </c>
      <c r="M21" s="1024"/>
    </row>
    <row r="22" spans="2:13" s="551" customFormat="1" ht="20.25" x14ac:dyDescent="0.3">
      <c r="B22" s="553"/>
      <c r="C22" s="600" t="s">
        <v>3200</v>
      </c>
      <c r="D22" s="563"/>
      <c r="E22" s="557">
        <f>SUM(E18:E21)</f>
        <v>5104331000</v>
      </c>
      <c r="F22" s="557">
        <f>SUM(F18:F21)</f>
        <v>1693859500</v>
      </c>
      <c r="G22" s="634">
        <f>+F22/E22*100</f>
        <v>33.184750361996507</v>
      </c>
      <c r="H22" s="557">
        <f>SUM(H18:H21)</f>
        <v>4330679662</v>
      </c>
      <c r="I22" s="552">
        <v>12068029759000</v>
      </c>
      <c r="J22" s="552">
        <v>10904825812504</v>
      </c>
      <c r="K22" s="540">
        <f t="shared" si="0"/>
        <v>-12062925428000</v>
      </c>
      <c r="L22" s="540">
        <f t="shared" si="0"/>
        <v>-10903131953004</v>
      </c>
      <c r="M22" s="1024">
        <v>4330679662</v>
      </c>
    </row>
    <row r="23" spans="2:13" s="551" customFormat="1" ht="37.5" customHeight="1" x14ac:dyDescent="0.3">
      <c r="B23" s="553"/>
      <c r="C23" s="562"/>
      <c r="D23" s="563"/>
      <c r="E23" s="564"/>
      <c r="F23" s="557"/>
      <c r="G23" s="634"/>
      <c r="H23" s="557"/>
      <c r="I23" s="552"/>
      <c r="J23" s="552"/>
      <c r="K23" s="540"/>
      <c r="L23" s="540"/>
      <c r="M23" s="1024">
        <f>M22-F22</f>
        <v>2636820162</v>
      </c>
    </row>
    <row r="24" spans="2:13" s="551" customFormat="1" ht="20.25" x14ac:dyDescent="0.3">
      <c r="B24" s="553" t="s">
        <v>829</v>
      </c>
      <c r="C24" s="562" t="s">
        <v>555</v>
      </c>
      <c r="D24" s="566"/>
      <c r="E24" s="567"/>
      <c r="F24" s="557"/>
      <c r="G24" s="634"/>
      <c r="H24" s="557"/>
      <c r="I24" s="552"/>
      <c r="J24" s="552"/>
      <c r="K24" s="540">
        <f t="shared" ref="K24:K37" si="1">E24-I24</f>
        <v>0</v>
      </c>
      <c r="L24" s="540">
        <f t="shared" ref="L24:L37" si="2">F24-J24</f>
        <v>0</v>
      </c>
      <c r="M24" s="755"/>
    </row>
    <row r="25" spans="2:13" s="551" customFormat="1" ht="57" customHeight="1" x14ac:dyDescent="0.3">
      <c r="B25" s="553" t="s">
        <v>830</v>
      </c>
      <c r="C25" s="562" t="s">
        <v>3127</v>
      </c>
      <c r="D25" s="566"/>
      <c r="E25" s="567"/>
      <c r="F25" s="557"/>
      <c r="G25" s="634"/>
      <c r="H25" s="557"/>
      <c r="I25" s="552"/>
      <c r="J25" s="552"/>
      <c r="K25" s="540">
        <f t="shared" si="1"/>
        <v>0</v>
      </c>
      <c r="L25" s="540">
        <f t="shared" si="2"/>
        <v>0</v>
      </c>
      <c r="M25" s="755"/>
    </row>
    <row r="26" spans="2:13" s="539" customFormat="1" ht="20.25" x14ac:dyDescent="0.3">
      <c r="B26" s="599" t="s">
        <v>835</v>
      </c>
      <c r="C26" s="558" t="s">
        <v>3128</v>
      </c>
      <c r="D26" s="559"/>
      <c r="E26" s="568"/>
      <c r="F26" s="569">
        <f>+'NERACA, LRA, LO'!K557</f>
        <v>0</v>
      </c>
      <c r="G26" s="633" t="e">
        <f>+F26/E26*100</f>
        <v>#DIV/0!</v>
      </c>
      <c r="H26" s="569">
        <f>+'NERACA, LRA, LO'!J557</f>
        <v>0</v>
      </c>
      <c r="I26" s="540">
        <v>756571603000</v>
      </c>
      <c r="J26" s="540">
        <v>564581508580</v>
      </c>
      <c r="K26" s="540">
        <f t="shared" si="1"/>
        <v>-756571603000</v>
      </c>
      <c r="L26" s="540">
        <f t="shared" si="2"/>
        <v>-564581508580</v>
      </c>
      <c r="M26" s="1024"/>
    </row>
    <row r="27" spans="2:13" s="539" customFormat="1" ht="20.25" x14ac:dyDescent="0.3">
      <c r="B27" s="599" t="s">
        <v>836</v>
      </c>
      <c r="C27" s="558" t="s">
        <v>3129</v>
      </c>
      <c r="D27" s="559"/>
      <c r="E27" s="568"/>
      <c r="F27" s="569">
        <f>+'NERACA, LRA, LO'!K561</f>
        <v>0</v>
      </c>
      <c r="G27" s="633" t="e">
        <f>+F27/E27*100</f>
        <v>#DIV/0!</v>
      </c>
      <c r="H27" s="569">
        <f>+'NERACA, LRA, LO'!J561</f>
        <v>0</v>
      </c>
      <c r="I27" s="540">
        <v>9202927000</v>
      </c>
      <c r="J27" s="540">
        <v>5159563160</v>
      </c>
      <c r="K27" s="540">
        <f t="shared" si="1"/>
        <v>-9202927000</v>
      </c>
      <c r="L27" s="540">
        <f t="shared" si="2"/>
        <v>-5159563160</v>
      </c>
      <c r="M27" s="1024"/>
    </row>
    <row r="28" spans="2:13" s="539" customFormat="1" ht="20.25" x14ac:dyDescent="0.3">
      <c r="B28" s="599" t="s">
        <v>837</v>
      </c>
      <c r="C28" s="558" t="s">
        <v>3130</v>
      </c>
      <c r="D28" s="559"/>
      <c r="E28" s="568"/>
      <c r="F28" s="569">
        <f>+'NERACA, LRA, LO'!K567</f>
        <v>0</v>
      </c>
      <c r="G28" s="633" t="e">
        <f>+F28/E28*100</f>
        <v>#DIV/0!</v>
      </c>
      <c r="H28" s="569">
        <f>+'NERACA, LRA, LO'!J567</f>
        <v>0</v>
      </c>
      <c r="I28" s="540">
        <v>1629429283000</v>
      </c>
      <c r="J28" s="540">
        <v>1629429283000</v>
      </c>
      <c r="K28" s="540">
        <f t="shared" si="1"/>
        <v>-1629429283000</v>
      </c>
      <c r="L28" s="540">
        <f t="shared" si="2"/>
        <v>-1629429283000</v>
      </c>
      <c r="M28" s="1024"/>
    </row>
    <row r="29" spans="2:13" s="539" customFormat="1" ht="20.25" x14ac:dyDescent="0.3">
      <c r="B29" s="599" t="s">
        <v>838</v>
      </c>
      <c r="C29" s="558" t="s">
        <v>3131</v>
      </c>
      <c r="D29" s="559"/>
      <c r="E29" s="568"/>
      <c r="F29" s="569">
        <f>+'NERACA, LRA, LO'!K569</f>
        <v>0</v>
      </c>
      <c r="G29" s="633" t="e">
        <f>+F29/E29*100</f>
        <v>#DIV/0!</v>
      </c>
      <c r="H29" s="569">
        <f>+'NERACA, LRA, LO'!J569</f>
        <v>0</v>
      </c>
      <c r="I29" s="540">
        <v>57972640000</v>
      </c>
      <c r="J29" s="540">
        <v>57972640000</v>
      </c>
      <c r="K29" s="540">
        <f t="shared" si="1"/>
        <v>-57972640000</v>
      </c>
      <c r="L29" s="540">
        <f t="shared" si="2"/>
        <v>-57972640000</v>
      </c>
      <c r="M29" s="1024"/>
    </row>
    <row r="30" spans="2:13" s="551" customFormat="1" ht="44.25" customHeight="1" x14ac:dyDescent="0.3">
      <c r="B30" s="553"/>
      <c r="C30" s="600" t="s">
        <v>3156</v>
      </c>
      <c r="D30" s="570"/>
      <c r="E30" s="557">
        <f>SUM(E26:E29)</f>
        <v>0</v>
      </c>
      <c r="F30" s="557">
        <f>SUM(F26:F29)</f>
        <v>0</v>
      </c>
      <c r="G30" s="634" t="e">
        <f>+F30/E30*100</f>
        <v>#DIV/0!</v>
      </c>
      <c r="H30" s="557">
        <f>SUM(H26:H29)</f>
        <v>0</v>
      </c>
      <c r="I30" s="552">
        <v>2453176453000</v>
      </c>
      <c r="J30" s="552">
        <v>2257142994740</v>
      </c>
      <c r="K30" s="540">
        <f t="shared" si="1"/>
        <v>-2453176453000</v>
      </c>
      <c r="L30" s="540">
        <f t="shared" si="2"/>
        <v>-2257142994740</v>
      </c>
      <c r="M30" s="755"/>
    </row>
    <row r="31" spans="2:13" s="551" customFormat="1" ht="40.5" x14ac:dyDescent="0.3">
      <c r="B31" s="553" t="s">
        <v>840</v>
      </c>
      <c r="C31" s="562" t="s">
        <v>3132</v>
      </c>
      <c r="D31" s="571"/>
      <c r="E31" s="567"/>
      <c r="F31" s="557"/>
      <c r="G31" s="634"/>
      <c r="H31" s="557"/>
      <c r="I31" s="552"/>
      <c r="J31" s="552"/>
      <c r="K31" s="540">
        <f t="shared" si="1"/>
        <v>0</v>
      </c>
      <c r="L31" s="540">
        <f t="shared" si="2"/>
        <v>0</v>
      </c>
      <c r="M31" s="755"/>
    </row>
    <row r="32" spans="2:13" s="575" customFormat="1" ht="20.25" x14ac:dyDescent="0.3">
      <c r="B32" s="572" t="s">
        <v>842</v>
      </c>
      <c r="C32" s="573" t="s">
        <v>3133</v>
      </c>
      <c r="D32" s="574"/>
      <c r="E32" s="568"/>
      <c r="F32" s="350">
        <f>+'NERACA, LRA, LO'!K580</f>
        <v>0</v>
      </c>
      <c r="G32" s="635" t="e">
        <f>+F32/E32*100</f>
        <v>#DIV/0!</v>
      </c>
      <c r="H32" s="350">
        <f>+'NERACA, LRA, LO'!J580</f>
        <v>0</v>
      </c>
      <c r="I32" s="576">
        <v>24327536000</v>
      </c>
      <c r="J32" s="576">
        <v>24327536000</v>
      </c>
      <c r="K32" s="576">
        <f t="shared" si="1"/>
        <v>-24327536000</v>
      </c>
      <c r="L32" s="576">
        <f t="shared" si="2"/>
        <v>-24327536000</v>
      </c>
      <c r="M32" s="1026"/>
    </row>
    <row r="33" spans="2:13" s="551" customFormat="1" ht="20.25" x14ac:dyDescent="0.3">
      <c r="B33" s="553"/>
      <c r="C33" s="600" t="s">
        <v>3157</v>
      </c>
      <c r="D33" s="570"/>
      <c r="E33" s="557">
        <f>SUM(E32:E32)</f>
        <v>0</v>
      </c>
      <c r="F33" s="557">
        <f>SUM(F32:F32)</f>
        <v>0</v>
      </c>
      <c r="G33" s="634" t="e">
        <f>+F33/E33*100</f>
        <v>#DIV/0!</v>
      </c>
      <c r="H33" s="557">
        <f>SUM(H32:H32)</f>
        <v>0</v>
      </c>
      <c r="I33" s="552">
        <v>3665915536000</v>
      </c>
      <c r="J33" s="552">
        <v>3630525533347</v>
      </c>
      <c r="K33" s="540">
        <f t="shared" si="1"/>
        <v>-3665915536000</v>
      </c>
      <c r="L33" s="540">
        <f t="shared" si="2"/>
        <v>-3630525533347</v>
      </c>
      <c r="M33" s="755"/>
    </row>
    <row r="34" spans="2:13" s="551" customFormat="1" ht="40.5" x14ac:dyDescent="0.3">
      <c r="B34" s="553" t="s">
        <v>840</v>
      </c>
      <c r="C34" s="562" t="s">
        <v>3201</v>
      </c>
      <c r="D34" s="571"/>
      <c r="E34" s="567"/>
      <c r="F34" s="557"/>
      <c r="G34" s="634"/>
      <c r="H34" s="557"/>
      <c r="I34" s="552"/>
      <c r="J34" s="552"/>
      <c r="K34" s="540">
        <f t="shared" si="1"/>
        <v>0</v>
      </c>
      <c r="L34" s="540">
        <f t="shared" si="2"/>
        <v>0</v>
      </c>
      <c r="M34" s="755"/>
    </row>
    <row r="35" spans="2:13" s="575" customFormat="1" ht="20.25" x14ac:dyDescent="0.3">
      <c r="B35" s="572" t="s">
        <v>842</v>
      </c>
      <c r="C35" s="573" t="s">
        <v>3202</v>
      </c>
      <c r="D35" s="574"/>
      <c r="E35" s="568"/>
      <c r="F35" s="350">
        <f>+'NERACA, LRA, LO'!K588</f>
        <v>0</v>
      </c>
      <c r="G35" s="635" t="e">
        <f>+F35/E35*100</f>
        <v>#DIV/0!</v>
      </c>
      <c r="H35" s="350">
        <f>+'NERACA, LRA, LO'!J588</f>
        <v>0</v>
      </c>
      <c r="I35" s="576">
        <v>24327536000</v>
      </c>
      <c r="J35" s="576">
        <v>24327536000</v>
      </c>
      <c r="K35" s="576">
        <f t="shared" si="1"/>
        <v>-24327536000</v>
      </c>
      <c r="L35" s="576">
        <f t="shared" si="2"/>
        <v>-24327536000</v>
      </c>
      <c r="M35" s="1026"/>
    </row>
    <row r="36" spans="2:13" s="551" customFormat="1" ht="20.25" x14ac:dyDescent="0.3">
      <c r="B36" s="553"/>
      <c r="C36" s="600" t="s">
        <v>3203</v>
      </c>
      <c r="D36" s="570"/>
      <c r="E36" s="557"/>
      <c r="F36" s="557">
        <f>SUM(F35:F35)</f>
        <v>0</v>
      </c>
      <c r="G36" s="634" t="e">
        <f>+F36/E36*100</f>
        <v>#DIV/0!</v>
      </c>
      <c r="H36" s="557">
        <f>SUM(H35:H35)</f>
        <v>0</v>
      </c>
      <c r="I36" s="552">
        <v>3665915536000</v>
      </c>
      <c r="J36" s="552">
        <v>3630525533347</v>
      </c>
      <c r="K36" s="540">
        <f t="shared" si="1"/>
        <v>-3665915536000</v>
      </c>
      <c r="L36" s="540">
        <f t="shared" si="2"/>
        <v>-3630525533347</v>
      </c>
      <c r="M36" s="755"/>
    </row>
    <row r="37" spans="2:13" s="551" customFormat="1" ht="20.25" x14ac:dyDescent="0.3">
      <c r="B37" s="553"/>
      <c r="C37" s="600" t="s">
        <v>3158</v>
      </c>
      <c r="D37" s="570"/>
      <c r="E37" s="557">
        <f>+E30+E33</f>
        <v>0</v>
      </c>
      <c r="F37" s="557">
        <f>+F30+F33</f>
        <v>0</v>
      </c>
      <c r="G37" s="634" t="e">
        <f>+F37/E37*100</f>
        <v>#DIV/0!</v>
      </c>
      <c r="H37" s="557">
        <f>+H30+H33</f>
        <v>0</v>
      </c>
      <c r="I37" s="552">
        <v>6119091989000</v>
      </c>
      <c r="J37" s="552">
        <v>5887668528087</v>
      </c>
      <c r="K37" s="540">
        <f t="shared" si="1"/>
        <v>-6119091989000</v>
      </c>
      <c r="L37" s="540">
        <f t="shared" si="2"/>
        <v>-5887668528087</v>
      </c>
      <c r="M37" s="755"/>
    </row>
    <row r="38" spans="2:13" s="551" customFormat="1" ht="20.25" x14ac:dyDescent="0.3">
      <c r="B38" s="553"/>
      <c r="C38" s="600"/>
      <c r="D38" s="570"/>
      <c r="E38" s="564"/>
      <c r="F38" s="557"/>
      <c r="G38" s="634"/>
      <c r="H38" s="557"/>
      <c r="I38" s="552"/>
      <c r="J38" s="552"/>
      <c r="K38" s="540"/>
      <c r="L38" s="540"/>
      <c r="M38" s="755"/>
    </row>
    <row r="39" spans="2:13" s="551" customFormat="1" ht="20.25" x14ac:dyDescent="0.3">
      <c r="B39" s="553" t="s">
        <v>843</v>
      </c>
      <c r="C39" s="562" t="s">
        <v>3134</v>
      </c>
      <c r="D39" s="571"/>
      <c r="E39" s="567"/>
      <c r="F39" s="557"/>
      <c r="G39" s="634"/>
      <c r="H39" s="557"/>
      <c r="I39" s="552"/>
      <c r="J39" s="552"/>
      <c r="K39" s="540">
        <f>E39-I39</f>
        <v>0</v>
      </c>
      <c r="L39" s="540">
        <f>F39-J39</f>
        <v>0</v>
      </c>
      <c r="M39" s="755"/>
    </row>
    <row r="40" spans="2:13" s="551" customFormat="1" ht="30" customHeight="1" x14ac:dyDescent="0.3">
      <c r="B40" s="553" t="s">
        <v>846</v>
      </c>
      <c r="C40" s="562" t="s">
        <v>3135</v>
      </c>
      <c r="D40" s="563"/>
      <c r="E40" s="564"/>
      <c r="F40" s="557"/>
      <c r="G40" s="634" t="e">
        <f>+F40/E40*100</f>
        <v>#DIV/0!</v>
      </c>
      <c r="H40" s="557"/>
      <c r="I40" s="552">
        <v>34461280000</v>
      </c>
      <c r="J40" s="552">
        <v>34513356452</v>
      </c>
      <c r="K40" s="552">
        <f>E40-I40</f>
        <v>-34461280000</v>
      </c>
      <c r="L40" s="552">
        <f>F40-J40</f>
        <v>-34513356452</v>
      </c>
      <c r="M40" s="755"/>
    </row>
    <row r="41" spans="2:13" s="539" customFormat="1" ht="20.25" x14ac:dyDescent="0.3">
      <c r="B41" s="599" t="s">
        <v>3206</v>
      </c>
      <c r="C41" s="558" t="s">
        <v>3205</v>
      </c>
      <c r="D41" s="559"/>
      <c r="E41" s="560"/>
      <c r="F41" s="569">
        <f>+'NERACA, LRA, LO'!K592</f>
        <v>0</v>
      </c>
      <c r="G41" s="633"/>
      <c r="H41" s="569">
        <f>+'NERACA, LRA, LO'!J592</f>
        <v>0</v>
      </c>
      <c r="I41" s="540"/>
      <c r="J41" s="540"/>
      <c r="K41" s="540"/>
      <c r="L41" s="540"/>
      <c r="M41" s="1024"/>
    </row>
    <row r="42" spans="2:13" s="551" customFormat="1" ht="20.25" x14ac:dyDescent="0.3">
      <c r="B42" s="553"/>
      <c r="C42" s="600" t="s">
        <v>3204</v>
      </c>
      <c r="D42" s="577"/>
      <c r="E42" s="557">
        <f>SUM(E40:E40)</f>
        <v>0</v>
      </c>
      <c r="F42" s="578">
        <f>SUM(F40:F40)</f>
        <v>0</v>
      </c>
      <c r="G42" s="634" t="e">
        <f>+F42/E42*100</f>
        <v>#DIV/0!</v>
      </c>
      <c r="H42" s="578">
        <f>SUM(H40:H40)</f>
        <v>0</v>
      </c>
      <c r="I42" s="552">
        <v>35604654000</v>
      </c>
      <c r="J42" s="552">
        <v>35659655566</v>
      </c>
      <c r="K42" s="540">
        <f>E42-I42</f>
        <v>-35604654000</v>
      </c>
      <c r="L42" s="540">
        <f>F42-J42</f>
        <v>-35659655566</v>
      </c>
      <c r="M42" s="755"/>
    </row>
    <row r="43" spans="2:13" s="551" customFormat="1" ht="30" customHeight="1" x14ac:dyDescent="0.3">
      <c r="B43" s="601" t="s">
        <v>2655</v>
      </c>
      <c r="C43" s="562" t="s">
        <v>3136</v>
      </c>
      <c r="D43" s="563"/>
      <c r="E43" s="564"/>
      <c r="F43" s="557"/>
      <c r="G43" s="634" t="e">
        <f>+F43/E43*100</f>
        <v>#DIV/0!</v>
      </c>
      <c r="H43" s="557"/>
      <c r="I43" s="552">
        <v>34461280000</v>
      </c>
      <c r="J43" s="552">
        <v>34513356452</v>
      </c>
      <c r="K43" s="552">
        <f>E43-I43</f>
        <v>-34461280000</v>
      </c>
      <c r="L43" s="552">
        <f>F43-J43</f>
        <v>-34513356452</v>
      </c>
      <c r="M43" s="755"/>
    </row>
    <row r="44" spans="2:13" s="539" customFormat="1" ht="20.25" x14ac:dyDescent="0.3">
      <c r="B44" s="602" t="s">
        <v>3207</v>
      </c>
      <c r="C44" s="558" t="s">
        <v>3136</v>
      </c>
      <c r="D44" s="559"/>
      <c r="E44" s="560"/>
      <c r="F44" s="569">
        <f>+'NERACA, LRA, LO'!K596</f>
        <v>0</v>
      </c>
      <c r="G44" s="633"/>
      <c r="H44" s="569">
        <f>+'NERACA, LRA, LO'!J596</f>
        <v>0</v>
      </c>
      <c r="I44" s="540"/>
      <c r="J44" s="540"/>
      <c r="K44" s="540"/>
      <c r="L44" s="540"/>
      <c r="M44" s="1024"/>
    </row>
    <row r="45" spans="2:13" s="551" customFormat="1" ht="20.25" x14ac:dyDescent="0.3">
      <c r="B45" s="553"/>
      <c r="C45" s="600" t="s">
        <v>3208</v>
      </c>
      <c r="D45" s="577"/>
      <c r="E45" s="557">
        <f>SUM(E43:E43)</f>
        <v>0</v>
      </c>
      <c r="F45" s="578">
        <f>SUM(F43:F43)</f>
        <v>0</v>
      </c>
      <c r="G45" s="634" t="e">
        <f>+F45/E45*100</f>
        <v>#DIV/0!</v>
      </c>
      <c r="H45" s="578">
        <f>SUM(H43:H43)</f>
        <v>0</v>
      </c>
      <c r="I45" s="552">
        <v>35604654000</v>
      </c>
      <c r="J45" s="552">
        <v>35659655566</v>
      </c>
      <c r="K45" s="540">
        <f>E45-I45</f>
        <v>-35604654000</v>
      </c>
      <c r="L45" s="540">
        <f>F45-J45</f>
        <v>-35659655566</v>
      </c>
      <c r="M45" s="755"/>
    </row>
    <row r="46" spans="2:13" s="551" customFormat="1" ht="40.5" x14ac:dyDescent="0.3">
      <c r="B46" s="553"/>
      <c r="C46" s="600" t="s">
        <v>3209</v>
      </c>
      <c r="D46" s="577"/>
      <c r="E46" s="557"/>
      <c r="F46" s="578"/>
      <c r="G46" s="634"/>
      <c r="H46" s="578"/>
      <c r="I46" s="552"/>
      <c r="J46" s="552"/>
      <c r="K46" s="540"/>
      <c r="L46" s="540"/>
      <c r="M46" s="755"/>
    </row>
    <row r="47" spans="2:13" s="551" customFormat="1" ht="20.25" x14ac:dyDescent="0.3">
      <c r="B47" s="553"/>
      <c r="C47" s="600"/>
      <c r="D47" s="577"/>
      <c r="E47" s="557"/>
      <c r="F47" s="578"/>
      <c r="G47" s="634"/>
      <c r="H47" s="578"/>
      <c r="I47" s="552"/>
      <c r="J47" s="552"/>
      <c r="K47" s="540"/>
      <c r="L47" s="540"/>
      <c r="M47" s="755"/>
    </row>
    <row r="48" spans="2:13" s="551" customFormat="1" ht="20.25" x14ac:dyDescent="0.3">
      <c r="B48" s="553"/>
      <c r="C48" s="600" t="s">
        <v>556</v>
      </c>
      <c r="D48" s="570"/>
      <c r="E48" s="557">
        <f>+E22+E37+E42</f>
        <v>5104331000</v>
      </c>
      <c r="F48" s="557">
        <f>+F22+F37+F42</f>
        <v>1693859500</v>
      </c>
      <c r="G48" s="634">
        <f>+F48/E48*100</f>
        <v>33.184750361996507</v>
      </c>
      <c r="H48" s="557">
        <f>+H22+H37+H42</f>
        <v>4330679662</v>
      </c>
      <c r="I48" s="552">
        <v>18222726402000</v>
      </c>
      <c r="J48" s="552">
        <v>16828153996157</v>
      </c>
      <c r="K48" s="540">
        <f t="shared" ref="K48:L55" si="3">E48-I48</f>
        <v>-18217622071000</v>
      </c>
      <c r="L48" s="540">
        <f t="shared" si="3"/>
        <v>-16826460136657</v>
      </c>
      <c r="M48" s="755"/>
    </row>
    <row r="49" spans="2:13" s="551" customFormat="1" ht="20.25" x14ac:dyDescent="0.3">
      <c r="B49" s="553"/>
      <c r="C49" s="562" t="s">
        <v>25</v>
      </c>
      <c r="D49" s="571"/>
      <c r="E49" s="567"/>
      <c r="F49" s="557"/>
      <c r="G49" s="567"/>
      <c r="H49" s="557"/>
      <c r="I49" s="552"/>
      <c r="J49" s="552"/>
      <c r="K49" s="540">
        <f t="shared" si="3"/>
        <v>0</v>
      </c>
      <c r="L49" s="540">
        <f t="shared" si="3"/>
        <v>0</v>
      </c>
      <c r="M49" s="755"/>
    </row>
    <row r="50" spans="2:13" s="551" customFormat="1" ht="20.25" x14ac:dyDescent="0.3">
      <c r="B50" s="553" t="s">
        <v>851</v>
      </c>
      <c r="C50" s="562" t="s">
        <v>557</v>
      </c>
      <c r="D50" s="571"/>
      <c r="E50" s="579"/>
      <c r="F50" s="557"/>
      <c r="G50" s="567"/>
      <c r="H50" s="557"/>
      <c r="I50" s="552"/>
      <c r="J50" s="552"/>
      <c r="K50" s="540">
        <f t="shared" si="3"/>
        <v>0</v>
      </c>
      <c r="L50" s="540">
        <f t="shared" si="3"/>
        <v>0</v>
      </c>
      <c r="M50" s="755"/>
    </row>
    <row r="51" spans="2:13" s="539" customFormat="1" ht="20.25" x14ac:dyDescent="0.3">
      <c r="B51" s="599" t="s">
        <v>852</v>
      </c>
      <c r="C51" s="558" t="s">
        <v>26</v>
      </c>
      <c r="D51" s="559"/>
      <c r="E51" s="643">
        <v>4322379425000</v>
      </c>
      <c r="F51" s="569">
        <f>+'NERACA, LRA, LO'!K604</f>
        <v>4144208194535</v>
      </c>
      <c r="G51" s="561">
        <f>+F51/E51*100</f>
        <v>95.87793636452912</v>
      </c>
      <c r="H51" s="569">
        <f>+'NERACA, LRA, LO'!J604</f>
        <v>4146645695204</v>
      </c>
      <c r="I51" s="540">
        <v>2628285364000</v>
      </c>
      <c r="J51" s="540">
        <v>2480896195020</v>
      </c>
      <c r="K51" s="540">
        <f t="shared" si="3"/>
        <v>1694094061000</v>
      </c>
      <c r="L51" s="540">
        <f t="shared" si="3"/>
        <v>1663311999515</v>
      </c>
      <c r="M51" s="1024"/>
    </row>
    <row r="52" spans="2:13" s="539" customFormat="1" ht="20.25" x14ac:dyDescent="0.3">
      <c r="B52" s="599" t="s">
        <v>857</v>
      </c>
      <c r="C52" s="558" t="s">
        <v>174</v>
      </c>
      <c r="D52" s="559"/>
      <c r="E52" s="643">
        <v>1419128836000</v>
      </c>
      <c r="F52" s="569">
        <f>+'NERACA, LRA, LO'!K658</f>
        <v>709447205768</v>
      </c>
      <c r="G52" s="561">
        <f>+F52/E52*100</f>
        <v>49.991740550327314</v>
      </c>
      <c r="H52" s="569">
        <f>+'NERACA, LRA, LO'!J658</f>
        <v>1228344312607</v>
      </c>
      <c r="I52" s="540">
        <v>2900139947000</v>
      </c>
      <c r="J52" s="540">
        <v>2615822791305</v>
      </c>
      <c r="K52" s="540">
        <f t="shared" si="3"/>
        <v>-1481011111000</v>
      </c>
      <c r="L52" s="540">
        <f t="shared" si="3"/>
        <v>-1906375585537</v>
      </c>
      <c r="M52" s="1024"/>
    </row>
    <row r="53" spans="2:13" s="539" customFormat="1" ht="20.25" x14ac:dyDescent="0.3">
      <c r="B53" s="605" t="s">
        <v>886</v>
      </c>
      <c r="C53" s="558" t="s">
        <v>31</v>
      </c>
      <c r="D53" s="559"/>
      <c r="E53" s="560"/>
      <c r="F53" s="569">
        <f>+'NERACA, LRA, LO'!K841</f>
        <v>0</v>
      </c>
      <c r="G53" s="633" t="e">
        <f>+F53/E53*100</f>
        <v>#DIV/0!</v>
      </c>
      <c r="H53" s="569">
        <f>+'NERACA, LRA, LO'!J841</f>
        <v>0</v>
      </c>
      <c r="I53" s="540">
        <v>3905153796000</v>
      </c>
      <c r="J53" s="540">
        <v>3745182609434</v>
      </c>
      <c r="K53" s="540">
        <f t="shared" si="3"/>
        <v>-3905153796000</v>
      </c>
      <c r="L53" s="540">
        <f t="shared" si="3"/>
        <v>-3745182609434</v>
      </c>
      <c r="M53" s="1024"/>
    </row>
    <row r="54" spans="2:13" s="539" customFormat="1" ht="20.25" x14ac:dyDescent="0.3">
      <c r="B54" s="605" t="s">
        <v>894</v>
      </c>
      <c r="C54" s="558" t="s">
        <v>68</v>
      </c>
      <c r="D54" s="559"/>
      <c r="E54" s="560"/>
      <c r="F54" s="569">
        <f>+'NERACA, LRA, LO'!K882</f>
        <v>0</v>
      </c>
      <c r="G54" s="633" t="e">
        <f>+F54/E54*100</f>
        <v>#DIV/0!</v>
      </c>
      <c r="H54" s="569">
        <f>+'NERACA, LRA, LO'!J882</f>
        <v>0</v>
      </c>
      <c r="I54" s="540">
        <v>20557200000</v>
      </c>
      <c r="J54" s="540">
        <v>18715300000</v>
      </c>
      <c r="K54" s="540">
        <f t="shared" si="3"/>
        <v>-20557200000</v>
      </c>
      <c r="L54" s="540">
        <f t="shared" si="3"/>
        <v>-18715300000</v>
      </c>
      <c r="M54" s="1024"/>
    </row>
    <row r="55" spans="2:13" s="551" customFormat="1" ht="30" customHeight="1" x14ac:dyDescent="0.3">
      <c r="B55" s="599"/>
      <c r="C55" s="600" t="s">
        <v>3210</v>
      </c>
      <c r="D55" s="577"/>
      <c r="E55" s="557">
        <f>SUM(E51:E54)</f>
        <v>5741508261000</v>
      </c>
      <c r="F55" s="578">
        <f>SUM(F51:F54)</f>
        <v>4853655400303</v>
      </c>
      <c r="G55" s="565">
        <f>+F55/E55*100</f>
        <v>84.536243434014281</v>
      </c>
      <c r="H55" s="578">
        <f>SUM(H51:H54)</f>
        <v>5374990007811</v>
      </c>
      <c r="I55" s="552">
        <v>9454136307000</v>
      </c>
      <c r="J55" s="552">
        <v>8860616895759</v>
      </c>
      <c r="K55" s="540">
        <f t="shared" si="3"/>
        <v>-3712628046000</v>
      </c>
      <c r="L55" s="540">
        <f t="shared" si="3"/>
        <v>-4006961495456</v>
      </c>
      <c r="M55" s="1024"/>
    </row>
    <row r="56" spans="2:13" s="551" customFormat="1" ht="20.25" x14ac:dyDescent="0.3">
      <c r="B56" s="599"/>
      <c r="C56" s="580"/>
      <c r="D56" s="603"/>
      <c r="E56" s="550"/>
      <c r="F56" s="604"/>
      <c r="G56" s="582"/>
      <c r="H56" s="604"/>
      <c r="I56" s="552"/>
      <c r="J56" s="552"/>
      <c r="K56" s="540"/>
      <c r="L56" s="540"/>
      <c r="M56" s="1024"/>
    </row>
    <row r="57" spans="2:13" s="551" customFormat="1" ht="20.25" x14ac:dyDescent="0.3">
      <c r="B57" s="606" t="s">
        <v>896</v>
      </c>
      <c r="C57" s="580" t="s">
        <v>567</v>
      </c>
      <c r="D57" s="548"/>
      <c r="E57" s="581"/>
      <c r="F57" s="550"/>
      <c r="G57" s="582"/>
      <c r="H57" s="550"/>
      <c r="I57" s="552"/>
      <c r="J57" s="552"/>
      <c r="K57" s="540">
        <f t="shared" ref="K57:L62" si="4">E57-I57</f>
        <v>0</v>
      </c>
      <c r="L57" s="540">
        <f t="shared" si="4"/>
        <v>0</v>
      </c>
      <c r="M57" s="1024"/>
    </row>
    <row r="58" spans="2:13" s="539" customFormat="1" ht="21" customHeight="1" x14ac:dyDescent="0.3">
      <c r="B58" s="599" t="s">
        <v>897</v>
      </c>
      <c r="C58" s="558" t="s">
        <v>3185</v>
      </c>
      <c r="D58" s="559"/>
      <c r="E58" s="560"/>
      <c r="F58" s="569">
        <f>+'NERACA, LRA, LO'!K887</f>
        <v>0</v>
      </c>
      <c r="G58" s="633" t="e">
        <f t="shared" ref="G58:G64" si="5">+F58/E58*100</f>
        <v>#DIV/0!</v>
      </c>
      <c r="H58" s="569">
        <f>+'NERACA, LRA, LO'!J887</f>
        <v>1636539000</v>
      </c>
      <c r="I58" s="540">
        <v>7003600000</v>
      </c>
      <c r="J58" s="540">
        <v>5448606810</v>
      </c>
      <c r="K58" s="540">
        <f t="shared" si="4"/>
        <v>-7003600000</v>
      </c>
      <c r="L58" s="540">
        <f t="shared" si="4"/>
        <v>-5448606810</v>
      </c>
      <c r="M58" s="1024"/>
    </row>
    <row r="59" spans="2:13" s="539" customFormat="1" ht="21" customHeight="1" x14ac:dyDescent="0.3">
      <c r="B59" s="599" t="s">
        <v>900</v>
      </c>
      <c r="C59" s="558" t="s">
        <v>3186</v>
      </c>
      <c r="D59" s="559"/>
      <c r="E59" s="643">
        <v>280294805000</v>
      </c>
      <c r="F59" s="569">
        <f>+'NERACA, LRA, LO'!K895</f>
        <v>145285698833</v>
      </c>
      <c r="G59" s="561">
        <f t="shared" si="5"/>
        <v>51.833175728319333</v>
      </c>
      <c r="H59" s="569">
        <f>+'NERACA, LRA, LO'!J895</f>
        <v>349427440101</v>
      </c>
      <c r="I59" s="540">
        <v>525840048000</v>
      </c>
      <c r="J59" s="540">
        <v>477953831186</v>
      </c>
      <c r="K59" s="540">
        <f t="shared" si="4"/>
        <v>-245545243000</v>
      </c>
      <c r="L59" s="540">
        <f t="shared" si="4"/>
        <v>-332668132353</v>
      </c>
      <c r="M59" s="1024"/>
    </row>
    <row r="60" spans="2:13" s="539" customFormat="1" ht="21" customHeight="1" x14ac:dyDescent="0.3">
      <c r="B60" s="599" t="s">
        <v>939</v>
      </c>
      <c r="C60" s="558" t="s">
        <v>3187</v>
      </c>
      <c r="D60" s="559"/>
      <c r="E60" s="560">
        <v>64517285000</v>
      </c>
      <c r="F60" s="569">
        <f>+'NERACA, LRA, LO'!K1049</f>
        <v>57881343156</v>
      </c>
      <c r="G60" s="633">
        <f t="shared" si="5"/>
        <v>89.71447443270435</v>
      </c>
      <c r="H60" s="569">
        <f>+'NERACA, LRA, LO'!J1049</f>
        <v>56295173243</v>
      </c>
      <c r="I60" s="540">
        <v>261431057000</v>
      </c>
      <c r="J60" s="540">
        <v>230225022675</v>
      </c>
      <c r="K60" s="540">
        <f t="shared" si="4"/>
        <v>-196913772000</v>
      </c>
      <c r="L60" s="540">
        <f t="shared" si="4"/>
        <v>-172343679519</v>
      </c>
      <c r="M60" s="1024"/>
    </row>
    <row r="61" spans="2:13" s="539" customFormat="1" ht="21" customHeight="1" x14ac:dyDescent="0.3">
      <c r="B61" s="599" t="s">
        <v>940</v>
      </c>
      <c r="C61" s="558" t="s">
        <v>3188</v>
      </c>
      <c r="D61" s="559"/>
      <c r="E61" s="560"/>
      <c r="F61" s="569">
        <f>+'NERACA, LRA, LO'!K1076</f>
        <v>0</v>
      </c>
      <c r="G61" s="633" t="e">
        <f t="shared" si="5"/>
        <v>#DIV/0!</v>
      </c>
      <c r="H61" s="569">
        <f>+'NERACA, LRA, LO'!J1076</f>
        <v>0</v>
      </c>
      <c r="I61" s="540">
        <v>1821479070000</v>
      </c>
      <c r="J61" s="540">
        <v>1795614372048</v>
      </c>
      <c r="K61" s="540">
        <f t="shared" si="4"/>
        <v>-1821479070000</v>
      </c>
      <c r="L61" s="540">
        <f t="shared" si="4"/>
        <v>-1795614372048</v>
      </c>
      <c r="M61" s="1024"/>
    </row>
    <row r="62" spans="2:13" s="539" customFormat="1" ht="21" customHeight="1" x14ac:dyDescent="0.3">
      <c r="B62" s="599" t="s">
        <v>957</v>
      </c>
      <c r="C62" s="558" t="s">
        <v>3189</v>
      </c>
      <c r="D62" s="559"/>
      <c r="E62" s="643">
        <v>120825885000</v>
      </c>
      <c r="F62" s="569">
        <f>+'NERACA, LRA, LO'!K1127</f>
        <v>894671200</v>
      </c>
      <c r="G62" s="561">
        <f t="shared" si="5"/>
        <v>0.74046318799982302</v>
      </c>
      <c r="H62" s="569">
        <f>+'NERACA, LRA, LO'!J1127</f>
        <v>130770144188</v>
      </c>
      <c r="I62" s="540">
        <v>5653317000</v>
      </c>
      <c r="J62" s="540">
        <v>5439722289</v>
      </c>
      <c r="K62" s="540">
        <f t="shared" si="4"/>
        <v>115172568000</v>
      </c>
      <c r="L62" s="540">
        <f t="shared" si="4"/>
        <v>-4545051089</v>
      </c>
      <c r="M62" s="1024"/>
    </row>
    <row r="63" spans="2:13" s="539" customFormat="1" ht="21" customHeight="1" x14ac:dyDescent="0.3">
      <c r="B63" s="599" t="s">
        <v>1008</v>
      </c>
      <c r="C63" s="558" t="s">
        <v>3190</v>
      </c>
      <c r="D63" s="559"/>
      <c r="E63" s="560"/>
      <c r="F63" s="569">
        <f>+'NERACA, LRA, LO'!K1154</f>
        <v>0</v>
      </c>
      <c r="G63" s="633" t="e">
        <f t="shared" si="5"/>
        <v>#DIV/0!</v>
      </c>
      <c r="H63" s="569">
        <f>+'NERACA, LRA, LO'!J1154</f>
        <v>0</v>
      </c>
      <c r="I63" s="540"/>
      <c r="J63" s="540"/>
      <c r="K63" s="540"/>
      <c r="L63" s="540"/>
      <c r="M63" s="1024"/>
    </row>
    <row r="64" spans="2:13" s="551" customFormat="1" ht="20.25" x14ac:dyDescent="0.3">
      <c r="B64" s="553"/>
      <c r="C64" s="600" t="s">
        <v>3211</v>
      </c>
      <c r="D64" s="570"/>
      <c r="E64" s="564">
        <f>SUM(E58:E63)</f>
        <v>465637975000</v>
      </c>
      <c r="F64" s="564">
        <f>SUM(F58:F63)</f>
        <v>204061713189</v>
      </c>
      <c r="G64" s="565">
        <f t="shared" si="5"/>
        <v>43.824113183423236</v>
      </c>
      <c r="H64" s="564">
        <f>SUM(H58:H63)</f>
        <v>538129296532</v>
      </c>
      <c r="I64" s="552">
        <v>2621407092000</v>
      </c>
      <c r="J64" s="552">
        <v>2514681555008</v>
      </c>
      <c r="K64" s="540">
        <f>E64-I64</f>
        <v>-2155769117000</v>
      </c>
      <c r="L64" s="540">
        <f>F64-J64</f>
        <v>-2310619841819</v>
      </c>
      <c r="M64" s="1024"/>
    </row>
    <row r="65" spans="2:13" s="551" customFormat="1" ht="20.25" x14ac:dyDescent="0.3">
      <c r="B65" s="553"/>
      <c r="C65" s="580"/>
      <c r="D65" s="607"/>
      <c r="E65" s="608"/>
      <c r="F65" s="608"/>
      <c r="G65" s="582"/>
      <c r="H65" s="608"/>
      <c r="I65" s="552"/>
      <c r="J65" s="552"/>
      <c r="K65" s="540"/>
      <c r="L65" s="540"/>
      <c r="M65" s="755"/>
    </row>
    <row r="66" spans="2:13" s="551" customFormat="1" ht="20.25" x14ac:dyDescent="0.3">
      <c r="B66" s="553" t="s">
        <v>965</v>
      </c>
      <c r="C66" s="580" t="s">
        <v>3191</v>
      </c>
      <c r="D66" s="548"/>
      <c r="E66" s="583"/>
      <c r="F66" s="550"/>
      <c r="G66" s="581"/>
      <c r="H66" s="550"/>
      <c r="I66" s="552"/>
      <c r="J66" s="552"/>
      <c r="K66" s="540">
        <f t="shared" ref="K66:L69" si="6">E66-I66</f>
        <v>0</v>
      </c>
      <c r="L66" s="540">
        <f t="shared" si="6"/>
        <v>0</v>
      </c>
      <c r="M66" s="755"/>
    </row>
    <row r="67" spans="2:13" s="539" customFormat="1" ht="20.25" x14ac:dyDescent="0.3">
      <c r="B67" s="599" t="s">
        <v>966</v>
      </c>
      <c r="C67" s="558" t="s">
        <v>163</v>
      </c>
      <c r="D67" s="559"/>
      <c r="E67" s="560"/>
      <c r="F67" s="569">
        <f>+'NERACA, LRA, LO'!K1159</f>
        <v>0</v>
      </c>
      <c r="G67" s="633" t="e">
        <f>+F67/E67*100</f>
        <v>#DIV/0!</v>
      </c>
      <c r="H67" s="569">
        <f>+'NERACA, LRA, LO'!J1159</f>
        <v>0</v>
      </c>
      <c r="I67" s="540">
        <v>34000000000</v>
      </c>
      <c r="J67" s="540">
        <v>12003230716</v>
      </c>
      <c r="K67" s="540">
        <f t="shared" si="6"/>
        <v>-34000000000</v>
      </c>
      <c r="L67" s="540">
        <f t="shared" si="6"/>
        <v>-12003230716</v>
      </c>
      <c r="M67" s="1024"/>
    </row>
    <row r="68" spans="2:13" s="551" customFormat="1" ht="30" customHeight="1" x14ac:dyDescent="0.3">
      <c r="B68" s="553"/>
      <c r="C68" s="600" t="s">
        <v>3212</v>
      </c>
      <c r="D68" s="570"/>
      <c r="E68" s="557">
        <f>SUM(E67)</f>
        <v>0</v>
      </c>
      <c r="F68" s="557">
        <f>SUM(F67)</f>
        <v>0</v>
      </c>
      <c r="G68" s="634" t="e">
        <f>+F68/E68*100</f>
        <v>#DIV/0!</v>
      </c>
      <c r="H68" s="557">
        <f>SUM(H67)</f>
        <v>0</v>
      </c>
      <c r="I68" s="552">
        <v>34000000000</v>
      </c>
      <c r="J68" s="552">
        <v>12003230716</v>
      </c>
      <c r="K68" s="540">
        <f t="shared" si="6"/>
        <v>-34000000000</v>
      </c>
      <c r="L68" s="540">
        <f t="shared" si="6"/>
        <v>-12003230716</v>
      </c>
      <c r="M68" s="755"/>
    </row>
    <row r="69" spans="2:13" s="551" customFormat="1" ht="20.25" x14ac:dyDescent="0.3">
      <c r="B69" s="553"/>
      <c r="C69" s="600" t="s">
        <v>575</v>
      </c>
      <c r="D69" s="570"/>
      <c r="E69" s="557">
        <f>+E55+E64+E68</f>
        <v>6207146236000</v>
      </c>
      <c r="F69" s="557">
        <f>+F55+F64+F68</f>
        <v>5057717113492</v>
      </c>
      <c r="G69" s="565">
        <f>+F69/E69*100</f>
        <v>81.482164608244943</v>
      </c>
      <c r="H69" s="557">
        <f>+H55+H64+H68</f>
        <v>5913119304343</v>
      </c>
      <c r="I69" s="552">
        <v>12109543399000</v>
      </c>
      <c r="J69" s="552">
        <v>11387301681483</v>
      </c>
      <c r="K69" s="540">
        <f t="shared" si="6"/>
        <v>-5902397163000</v>
      </c>
      <c r="L69" s="540">
        <f t="shared" si="6"/>
        <v>-6329584567991</v>
      </c>
      <c r="M69" s="755"/>
    </row>
    <row r="70" spans="2:13" s="551" customFormat="1" ht="23.25" customHeight="1" x14ac:dyDescent="0.3">
      <c r="B70" s="553"/>
      <c r="C70" s="580"/>
      <c r="D70" s="607"/>
      <c r="E70" s="608"/>
      <c r="F70" s="550"/>
      <c r="G70" s="582"/>
      <c r="H70" s="550"/>
      <c r="I70" s="552"/>
      <c r="J70" s="552"/>
      <c r="K70" s="540"/>
      <c r="L70" s="540"/>
      <c r="M70" s="755"/>
    </row>
    <row r="71" spans="2:13" s="551" customFormat="1" ht="23.25" customHeight="1" x14ac:dyDescent="0.3">
      <c r="B71" s="553"/>
      <c r="C71" s="580" t="s">
        <v>3192</v>
      </c>
      <c r="D71" s="548"/>
      <c r="E71" s="581"/>
      <c r="F71" s="550"/>
      <c r="G71" s="582"/>
      <c r="H71" s="550"/>
      <c r="I71" s="552"/>
      <c r="J71" s="552"/>
      <c r="K71" s="540">
        <f t="shared" ref="K71:L73" si="7">E71-I71</f>
        <v>0</v>
      </c>
      <c r="L71" s="540">
        <f t="shared" si="7"/>
        <v>0</v>
      </c>
      <c r="M71" s="755"/>
    </row>
    <row r="72" spans="2:13" s="551" customFormat="1" ht="23.25" customHeight="1" x14ac:dyDescent="0.3">
      <c r="B72" s="553" t="s">
        <v>975</v>
      </c>
      <c r="C72" s="562" t="s">
        <v>3214</v>
      </c>
      <c r="D72" s="571"/>
      <c r="E72" s="567"/>
      <c r="F72" s="557"/>
      <c r="G72" s="565"/>
      <c r="H72" s="557"/>
      <c r="I72" s="552"/>
      <c r="J72" s="552"/>
      <c r="K72" s="540">
        <f t="shared" si="7"/>
        <v>0</v>
      </c>
      <c r="L72" s="540">
        <f t="shared" si="7"/>
        <v>0</v>
      </c>
      <c r="M72" s="755"/>
    </row>
    <row r="73" spans="2:13" s="539" customFormat="1" ht="23.25" customHeight="1" x14ac:dyDescent="0.3">
      <c r="B73" s="599" t="s">
        <v>978</v>
      </c>
      <c r="C73" s="584" t="s">
        <v>3193</v>
      </c>
      <c r="D73" s="559"/>
      <c r="E73" s="585"/>
      <c r="F73" s="569">
        <f>+'NERACA, LRA, LO'!K1165</f>
        <v>0</v>
      </c>
      <c r="G73" s="633" t="e">
        <f>+F73/E73*100</f>
        <v>#DIV/0!</v>
      </c>
      <c r="H73" s="569">
        <f>+'NERACA, LRA, LO'!J1165</f>
        <v>0</v>
      </c>
      <c r="I73" s="540">
        <v>4916661872000</v>
      </c>
      <c r="J73" s="540">
        <v>4130087481106</v>
      </c>
      <c r="K73" s="540">
        <f t="shared" si="7"/>
        <v>-4916661872000</v>
      </c>
      <c r="L73" s="540">
        <f t="shared" si="7"/>
        <v>-4130087481106</v>
      </c>
      <c r="M73" s="1024"/>
    </row>
    <row r="74" spans="2:13" s="539" customFormat="1" ht="23.25" customHeight="1" x14ac:dyDescent="0.3">
      <c r="B74" s="599" t="s">
        <v>982</v>
      </c>
      <c r="C74" s="584" t="s">
        <v>3213</v>
      </c>
      <c r="D74" s="559"/>
      <c r="E74" s="585"/>
      <c r="F74" s="569">
        <f>+'NERACA, LRA, LO'!K1203</f>
        <v>0</v>
      </c>
      <c r="G74" s="633" t="e">
        <f>+F74/E74*100</f>
        <v>#DIV/0!</v>
      </c>
      <c r="H74" s="569">
        <f>+'NERACA, LRA, LO'!J1203</f>
        <v>0</v>
      </c>
      <c r="I74" s="540"/>
      <c r="J74" s="540"/>
      <c r="K74" s="540"/>
      <c r="L74" s="540"/>
      <c r="M74" s="1024"/>
    </row>
    <row r="75" spans="2:13" s="544" customFormat="1" ht="23.25" customHeight="1" x14ac:dyDescent="0.3">
      <c r="B75" s="553"/>
      <c r="C75" s="611" t="s">
        <v>3215</v>
      </c>
      <c r="D75" s="563"/>
      <c r="E75" s="620">
        <f>SUM(E73:E74)</f>
        <v>0</v>
      </c>
      <c r="F75" s="620">
        <f>SUM(F73:F74)</f>
        <v>0</v>
      </c>
      <c r="G75" s="634" t="e">
        <f>+F75/E75*100</f>
        <v>#DIV/0!</v>
      </c>
      <c r="H75" s="620">
        <f>SUM(H73:H74)</f>
        <v>0</v>
      </c>
      <c r="I75" s="545"/>
      <c r="J75" s="545"/>
      <c r="K75" s="545"/>
      <c r="L75" s="545"/>
      <c r="M75" s="1025"/>
    </row>
    <row r="76" spans="2:13" s="551" customFormat="1" ht="30" customHeight="1" x14ac:dyDescent="0.3">
      <c r="B76" s="553" t="s">
        <v>975</v>
      </c>
      <c r="C76" s="609" t="s">
        <v>3216</v>
      </c>
      <c r="D76" s="563"/>
      <c r="E76" s="610"/>
      <c r="F76" s="557"/>
      <c r="G76" s="565"/>
      <c r="H76" s="557"/>
      <c r="I76" s="552"/>
      <c r="J76" s="552"/>
      <c r="K76" s="552"/>
      <c r="L76" s="552"/>
      <c r="M76" s="755"/>
    </row>
    <row r="77" spans="2:13" s="539" customFormat="1" ht="39.75" customHeight="1" x14ac:dyDescent="0.3">
      <c r="B77" s="599" t="s">
        <v>978</v>
      </c>
      <c r="C77" s="558" t="s">
        <v>3217</v>
      </c>
      <c r="D77" s="559"/>
      <c r="E77" s="585"/>
      <c r="F77" s="569">
        <f>+'NERACA, LRA, LO'!K1207</f>
        <v>0</v>
      </c>
      <c r="G77" s="633" t="e">
        <f t="shared" ref="G77:G82" si="8">+F77/E77*100</f>
        <v>#DIV/0!</v>
      </c>
      <c r="H77" s="569">
        <f>+'NERACA, LRA, LO'!J1207</f>
        <v>0</v>
      </c>
      <c r="I77" s="540">
        <v>2253663330000</v>
      </c>
      <c r="J77" s="540">
        <v>1952315778753</v>
      </c>
      <c r="K77" s="540">
        <f t="shared" ref="K77:L82" si="9">E77-I77</f>
        <v>-2253663330000</v>
      </c>
      <c r="L77" s="540">
        <f t="shared" si="9"/>
        <v>-1952315778753</v>
      </c>
      <c r="M77" s="1024"/>
    </row>
    <row r="78" spans="2:13" s="539" customFormat="1" ht="20.25" x14ac:dyDescent="0.3">
      <c r="B78" s="599" t="s">
        <v>982</v>
      </c>
      <c r="C78" s="558" t="s">
        <v>3194</v>
      </c>
      <c r="D78" s="559"/>
      <c r="E78" s="585"/>
      <c r="F78" s="569">
        <f>+'NERACA, LRA, LO'!K1245</f>
        <v>0</v>
      </c>
      <c r="G78" s="633" t="e">
        <f t="shared" si="8"/>
        <v>#DIV/0!</v>
      </c>
      <c r="H78" s="569">
        <f>+'NERACA, LRA, LO'!J1245</f>
        <v>0</v>
      </c>
      <c r="I78" s="540">
        <v>349420000000</v>
      </c>
      <c r="J78" s="540">
        <v>349200000000</v>
      </c>
      <c r="K78" s="540">
        <f t="shared" si="9"/>
        <v>-349420000000</v>
      </c>
      <c r="L78" s="540">
        <f t="shared" si="9"/>
        <v>-349200000000</v>
      </c>
      <c r="M78" s="1024"/>
    </row>
    <row r="79" spans="2:13" s="539" customFormat="1" ht="20.25" x14ac:dyDescent="0.3">
      <c r="B79" s="599" t="s">
        <v>986</v>
      </c>
      <c r="C79" s="558" t="s">
        <v>3218</v>
      </c>
      <c r="D79" s="559"/>
      <c r="E79" s="585"/>
      <c r="F79" s="569">
        <f>+'NERACA, LRA, LO'!K1276</f>
        <v>0</v>
      </c>
      <c r="G79" s="633" t="e">
        <f t="shared" si="8"/>
        <v>#DIV/0!</v>
      </c>
      <c r="H79" s="569">
        <f>+'NERACA, LRA, LO'!J1276</f>
        <v>0</v>
      </c>
      <c r="I79" s="540">
        <v>2271055000</v>
      </c>
      <c r="J79" s="540">
        <v>1855554000</v>
      </c>
      <c r="K79" s="540">
        <f t="shared" si="9"/>
        <v>-2271055000</v>
      </c>
      <c r="L79" s="540">
        <f t="shared" si="9"/>
        <v>-1855554000</v>
      </c>
      <c r="M79" s="1024"/>
    </row>
    <row r="80" spans="2:13" s="539" customFormat="1" ht="30" customHeight="1" x14ac:dyDescent="0.3">
      <c r="B80" s="553"/>
      <c r="C80" s="611" t="s">
        <v>3219</v>
      </c>
      <c r="D80" s="559"/>
      <c r="E80" s="557">
        <f>SUM(E77:E79)</f>
        <v>0</v>
      </c>
      <c r="F80" s="557">
        <f>SUM(F77:F79)</f>
        <v>0</v>
      </c>
      <c r="G80" s="634" t="e">
        <f t="shared" si="8"/>
        <v>#DIV/0!</v>
      </c>
      <c r="H80" s="557">
        <f>SUM(H77:H79)</f>
        <v>0</v>
      </c>
      <c r="I80" s="540">
        <v>0</v>
      </c>
      <c r="J80" s="540">
        <v>0</v>
      </c>
      <c r="K80" s="540">
        <f t="shared" si="9"/>
        <v>0</v>
      </c>
      <c r="L80" s="540">
        <f t="shared" si="9"/>
        <v>0</v>
      </c>
      <c r="M80" s="1024"/>
    </row>
    <row r="81" spans="2:13" s="551" customFormat="1" ht="30" customHeight="1" x14ac:dyDescent="0.3">
      <c r="B81" s="553"/>
      <c r="C81" s="600" t="s">
        <v>3220</v>
      </c>
      <c r="D81" s="570"/>
      <c r="E81" s="564">
        <f>+E75+E80</f>
        <v>0</v>
      </c>
      <c r="F81" s="564">
        <f>+F75+F80</f>
        <v>0</v>
      </c>
      <c r="G81" s="634" t="e">
        <f t="shared" si="8"/>
        <v>#DIV/0!</v>
      </c>
      <c r="H81" s="564">
        <f>+H75+H80</f>
        <v>0</v>
      </c>
      <c r="I81" s="552">
        <v>7522016257000</v>
      </c>
      <c r="J81" s="552">
        <v>6433458813859</v>
      </c>
      <c r="K81" s="540">
        <f t="shared" si="9"/>
        <v>-7522016257000</v>
      </c>
      <c r="L81" s="540">
        <f t="shared" si="9"/>
        <v>-6433458813859</v>
      </c>
      <c r="M81" s="755"/>
    </row>
    <row r="82" spans="2:13" s="551" customFormat="1" ht="20.25" x14ac:dyDescent="0.3">
      <c r="B82" s="553"/>
      <c r="C82" s="600" t="s">
        <v>3221</v>
      </c>
      <c r="D82" s="570"/>
      <c r="E82" s="557">
        <f>+E69+E81</f>
        <v>6207146236000</v>
      </c>
      <c r="F82" s="557">
        <f>+F69+F81</f>
        <v>5057717113492</v>
      </c>
      <c r="G82" s="565">
        <f t="shared" si="8"/>
        <v>81.482164608244943</v>
      </c>
      <c r="H82" s="557">
        <f>+H69+H81</f>
        <v>5913119304343</v>
      </c>
      <c r="I82" s="552">
        <v>19631559656000</v>
      </c>
      <c r="J82" s="552">
        <v>17820760495342</v>
      </c>
      <c r="K82" s="540">
        <f t="shared" si="9"/>
        <v>-13424413420000</v>
      </c>
      <c r="L82" s="540">
        <f t="shared" si="9"/>
        <v>-12763043381850</v>
      </c>
      <c r="M82" s="1024">
        <v>5981756242503</v>
      </c>
    </row>
    <row r="83" spans="2:13" s="551" customFormat="1" ht="20.25" x14ac:dyDescent="0.3">
      <c r="B83" s="553"/>
      <c r="C83" s="600"/>
      <c r="D83" s="570"/>
      <c r="E83" s="564"/>
      <c r="F83" s="557"/>
      <c r="G83" s="565"/>
      <c r="H83" s="557"/>
      <c r="I83" s="552"/>
      <c r="J83" s="552"/>
      <c r="K83" s="540"/>
      <c r="L83" s="540"/>
      <c r="M83" s="1024">
        <f>M82-F82</f>
        <v>924039129011</v>
      </c>
    </row>
    <row r="84" spans="2:13" s="551" customFormat="1" ht="20.25" x14ac:dyDescent="0.3">
      <c r="B84" s="553"/>
      <c r="C84" s="600" t="s">
        <v>576</v>
      </c>
      <c r="D84" s="586"/>
      <c r="E84" s="587">
        <f>+E48-E82</f>
        <v>-6202041905000</v>
      </c>
      <c r="F84" s="557">
        <f>+F48-F82</f>
        <v>-5056023253992</v>
      </c>
      <c r="G84" s="565"/>
      <c r="H84" s="557">
        <f>+H48-H82</f>
        <v>-5908788624681</v>
      </c>
      <c r="I84" s="552">
        <v>-1408833254000</v>
      </c>
      <c r="J84" s="552">
        <v>-992606499185</v>
      </c>
      <c r="K84" s="540">
        <f>E84-I84</f>
        <v>-4793208651000</v>
      </c>
      <c r="L84" s="540">
        <f>F84-J84</f>
        <v>-4063416754807</v>
      </c>
      <c r="M84" s="755"/>
    </row>
    <row r="85" spans="2:13" s="551" customFormat="1" ht="30" customHeight="1" x14ac:dyDescent="0.3">
      <c r="B85" s="553"/>
      <c r="C85" s="600"/>
      <c r="D85" s="586"/>
      <c r="E85" s="587"/>
      <c r="F85" s="557"/>
      <c r="G85" s="565"/>
      <c r="H85" s="557"/>
      <c r="I85" s="552"/>
      <c r="J85" s="552"/>
      <c r="K85" s="540"/>
      <c r="L85" s="540"/>
      <c r="M85" s="755"/>
    </row>
    <row r="86" spans="2:13" s="551" customFormat="1" ht="20.25" x14ac:dyDescent="0.3">
      <c r="B86" s="553"/>
      <c r="C86" s="562" t="s">
        <v>577</v>
      </c>
      <c r="D86" s="571"/>
      <c r="E86" s="567"/>
      <c r="F86" s="557"/>
      <c r="G86" s="565"/>
      <c r="H86" s="557"/>
      <c r="I86" s="552"/>
      <c r="J86" s="552"/>
      <c r="K86" s="540">
        <f t="shared" ref="K86:L91" si="10">E86-I86</f>
        <v>0</v>
      </c>
      <c r="L86" s="540">
        <f t="shared" si="10"/>
        <v>0</v>
      </c>
      <c r="M86" s="755"/>
    </row>
    <row r="87" spans="2:13" s="551" customFormat="1" ht="20.25" x14ac:dyDescent="0.3">
      <c r="B87" s="553" t="s">
        <v>988</v>
      </c>
      <c r="C87" s="562" t="s">
        <v>3195</v>
      </c>
      <c r="D87" s="571"/>
      <c r="E87" s="567"/>
      <c r="F87" s="557"/>
      <c r="G87" s="565"/>
      <c r="H87" s="557"/>
      <c r="I87" s="552"/>
      <c r="J87" s="552"/>
      <c r="K87" s="540">
        <f t="shared" si="10"/>
        <v>0</v>
      </c>
      <c r="L87" s="540">
        <f t="shared" si="10"/>
        <v>0</v>
      </c>
      <c r="M87" s="755"/>
    </row>
    <row r="88" spans="2:13" s="539" customFormat="1" ht="27.75" customHeight="1" x14ac:dyDescent="0.3">
      <c r="B88" s="599" t="s">
        <v>989</v>
      </c>
      <c r="C88" s="558" t="s">
        <v>991</v>
      </c>
      <c r="D88" s="559"/>
      <c r="E88" s="560"/>
      <c r="F88" s="569">
        <f>+'NERACA, LRA, LO'!K1285</f>
        <v>0</v>
      </c>
      <c r="G88" s="633" t="e">
        <f>+F88/E88*100</f>
        <v>#DIV/0!</v>
      </c>
      <c r="H88" s="569">
        <f>+'NERACA, LRA, LO'!J1285</f>
        <v>0</v>
      </c>
      <c r="I88" s="540">
        <v>1688833254000</v>
      </c>
      <c r="J88" s="540">
        <v>1688833254642</v>
      </c>
      <c r="K88" s="540">
        <f t="shared" si="10"/>
        <v>-1688833254000</v>
      </c>
      <c r="L88" s="540">
        <f t="shared" si="10"/>
        <v>-1688833254642</v>
      </c>
      <c r="M88" s="1024"/>
    </row>
    <row r="89" spans="2:13" s="539" customFormat="1" ht="44.25" customHeight="1" x14ac:dyDescent="0.3">
      <c r="B89" s="599" t="s">
        <v>998</v>
      </c>
      <c r="C89" s="558" t="s">
        <v>3196</v>
      </c>
      <c r="D89" s="559"/>
      <c r="E89" s="569"/>
      <c r="F89" s="569">
        <f>+'NERACA, LRA, LO'!K1288</f>
        <v>0</v>
      </c>
      <c r="G89" s="569">
        <v>0</v>
      </c>
      <c r="H89" s="569">
        <f>+'NERACA, LRA, LO'!J1288</f>
        <v>0</v>
      </c>
      <c r="I89" s="540">
        <v>0</v>
      </c>
      <c r="J89" s="540">
        <v>0</v>
      </c>
      <c r="K89" s="540">
        <f t="shared" si="10"/>
        <v>0</v>
      </c>
      <c r="L89" s="540">
        <f t="shared" si="10"/>
        <v>0</v>
      </c>
      <c r="M89" s="1024"/>
    </row>
    <row r="90" spans="2:13" s="539" customFormat="1" ht="20.25" x14ac:dyDescent="0.3">
      <c r="B90" s="599" t="s">
        <v>993</v>
      </c>
      <c r="C90" s="588" t="s">
        <v>3197</v>
      </c>
      <c r="D90" s="559"/>
      <c r="E90" s="569"/>
      <c r="F90" s="569">
        <f>+'NERACA, LRA, LO'!K1291</f>
        <v>0</v>
      </c>
      <c r="G90" s="569">
        <v>0</v>
      </c>
      <c r="H90" s="569">
        <f>+'NERACA, LRA, LO'!J1291</f>
        <v>0</v>
      </c>
      <c r="I90" s="540">
        <v>0</v>
      </c>
      <c r="J90" s="540">
        <v>603537105</v>
      </c>
      <c r="K90" s="540">
        <f t="shared" si="10"/>
        <v>0</v>
      </c>
      <c r="L90" s="540">
        <f t="shared" si="10"/>
        <v>-603537105</v>
      </c>
      <c r="M90" s="1024"/>
    </row>
    <row r="91" spans="2:13" s="551" customFormat="1" ht="20.25" x14ac:dyDescent="0.3">
      <c r="B91" s="553"/>
      <c r="C91" s="600" t="s">
        <v>3222</v>
      </c>
      <c r="D91" s="570"/>
      <c r="E91" s="557">
        <f>SUM(E88:E90)</f>
        <v>0</v>
      </c>
      <c r="F91" s="557">
        <f>SUM(F88:F90)</f>
        <v>0</v>
      </c>
      <c r="G91" s="634" t="e">
        <f>+F91/E91*100</f>
        <v>#DIV/0!</v>
      </c>
      <c r="H91" s="557">
        <f>SUM(H88:H90)</f>
        <v>0</v>
      </c>
      <c r="I91" s="552">
        <v>1688833254000</v>
      </c>
      <c r="J91" s="552">
        <v>1689436791747</v>
      </c>
      <c r="K91" s="540">
        <f t="shared" si="10"/>
        <v>-1688833254000</v>
      </c>
      <c r="L91" s="540">
        <f t="shared" si="10"/>
        <v>-1689436791747</v>
      </c>
      <c r="M91" s="755"/>
    </row>
    <row r="92" spans="2:13" s="551" customFormat="1" ht="20.25" x14ac:dyDescent="0.3">
      <c r="B92" s="553"/>
      <c r="C92" s="612"/>
      <c r="D92" s="607"/>
      <c r="E92" s="608"/>
      <c r="F92" s="550"/>
      <c r="G92" s="636"/>
      <c r="H92" s="550"/>
      <c r="I92" s="552"/>
      <c r="J92" s="552"/>
      <c r="K92" s="540"/>
      <c r="L92" s="540"/>
      <c r="M92" s="755"/>
    </row>
    <row r="93" spans="2:13" s="551" customFormat="1" ht="20.25" x14ac:dyDescent="0.3">
      <c r="B93" s="553" t="s">
        <v>1001</v>
      </c>
      <c r="C93" s="580" t="s">
        <v>3198</v>
      </c>
      <c r="D93" s="548"/>
      <c r="E93" s="581"/>
      <c r="F93" s="550"/>
      <c r="G93" s="636"/>
      <c r="H93" s="550"/>
      <c r="I93" s="552"/>
      <c r="J93" s="552"/>
      <c r="K93" s="540">
        <f t="shared" ref="K93:L97" si="11">E93-I93</f>
        <v>0</v>
      </c>
      <c r="L93" s="540">
        <f t="shared" si="11"/>
        <v>0</v>
      </c>
      <c r="M93" s="755"/>
    </row>
    <row r="94" spans="2:13" s="539" customFormat="1" ht="20.25" x14ac:dyDescent="0.3">
      <c r="B94" s="599" t="s">
        <v>1002</v>
      </c>
      <c r="C94" s="558" t="s">
        <v>3199</v>
      </c>
      <c r="D94" s="559"/>
      <c r="E94" s="560"/>
      <c r="F94" s="560">
        <f>+'NERACA, LRA, LO'!K1296</f>
        <v>0</v>
      </c>
      <c r="G94" s="633" t="e">
        <f>+F94/E94*100</f>
        <v>#DIV/0!</v>
      </c>
      <c r="H94" s="560">
        <f>+'NERACA, LRA, LO'!J1296</f>
        <v>0</v>
      </c>
      <c r="I94" s="540">
        <v>80000000000</v>
      </c>
      <c r="J94" s="540">
        <v>80000000000</v>
      </c>
      <c r="K94" s="540">
        <f t="shared" si="11"/>
        <v>-80000000000</v>
      </c>
      <c r="L94" s="540">
        <f t="shared" si="11"/>
        <v>-80000000000</v>
      </c>
      <c r="M94" s="1024"/>
    </row>
    <row r="95" spans="2:13" s="539" customFormat="1" ht="20.25" x14ac:dyDescent="0.3">
      <c r="B95" s="599" t="s">
        <v>1005</v>
      </c>
      <c r="C95" s="558" t="s">
        <v>578</v>
      </c>
      <c r="D95" s="559"/>
      <c r="E95" s="560"/>
      <c r="F95" s="569">
        <f>+'NERACA, LRA, LO'!K1299</f>
        <v>0</v>
      </c>
      <c r="G95" s="637">
        <v>0</v>
      </c>
      <c r="H95" s="569">
        <f>+'NERACA, LRA, LO'!J1299</f>
        <v>0</v>
      </c>
      <c r="I95" s="540">
        <v>200000000000</v>
      </c>
      <c r="J95" s="540">
        <v>200000000000</v>
      </c>
      <c r="K95" s="540">
        <f t="shared" si="11"/>
        <v>-200000000000</v>
      </c>
      <c r="L95" s="540">
        <f t="shared" si="11"/>
        <v>-200000000000</v>
      </c>
      <c r="M95" s="1024"/>
    </row>
    <row r="96" spans="2:13" s="551" customFormat="1" ht="28.5" customHeight="1" x14ac:dyDescent="0.3">
      <c r="B96" s="553"/>
      <c r="C96" s="600" t="s">
        <v>3223</v>
      </c>
      <c r="D96" s="570"/>
      <c r="E96" s="557">
        <f>E94+E95</f>
        <v>0</v>
      </c>
      <c r="F96" s="557">
        <f>F94+F95</f>
        <v>0</v>
      </c>
      <c r="G96" s="634" t="e">
        <f>+F96/E96*100</f>
        <v>#DIV/0!</v>
      </c>
      <c r="H96" s="557">
        <f>H94+H95</f>
        <v>0</v>
      </c>
      <c r="I96" s="552">
        <v>280000000000</v>
      </c>
      <c r="J96" s="552">
        <v>280000000000</v>
      </c>
      <c r="K96" s="540">
        <f t="shared" si="11"/>
        <v>-280000000000</v>
      </c>
      <c r="L96" s="540">
        <f t="shared" si="11"/>
        <v>-280000000000</v>
      </c>
      <c r="M96" s="755"/>
    </row>
    <row r="97" spans="2:15" s="551" customFormat="1" ht="30" customHeight="1" x14ac:dyDescent="0.3">
      <c r="B97" s="553"/>
      <c r="C97" s="600" t="s">
        <v>579</v>
      </c>
      <c r="D97" s="570"/>
      <c r="E97" s="557">
        <f>+E91-E96</f>
        <v>0</v>
      </c>
      <c r="F97" s="557">
        <f>+F91-F96</f>
        <v>0</v>
      </c>
      <c r="G97" s="634" t="e">
        <f>+F97/E97*100</f>
        <v>#DIV/0!</v>
      </c>
      <c r="H97" s="557">
        <f>+H91-H96</f>
        <v>0</v>
      </c>
      <c r="I97" s="552">
        <v>1408833254000</v>
      </c>
      <c r="J97" s="552">
        <v>1409436791747</v>
      </c>
      <c r="K97" s="540">
        <f t="shared" si="11"/>
        <v>-1408833254000</v>
      </c>
      <c r="L97" s="540">
        <f t="shared" si="11"/>
        <v>-1409436791747</v>
      </c>
      <c r="M97" s="755"/>
    </row>
    <row r="98" spans="2:15" s="551" customFormat="1" ht="20.25" x14ac:dyDescent="0.3">
      <c r="B98" s="613"/>
      <c r="C98" s="614"/>
      <c r="D98" s="615"/>
      <c r="E98" s="616"/>
      <c r="F98" s="617"/>
      <c r="G98" s="618"/>
      <c r="H98" s="617"/>
      <c r="I98" s="552"/>
      <c r="J98" s="552"/>
      <c r="K98" s="540"/>
      <c r="L98" s="540"/>
      <c r="M98" s="755"/>
    </row>
    <row r="99" spans="2:15" s="551" customFormat="1" ht="21" thickBot="1" x14ac:dyDescent="0.35">
      <c r="B99" s="589"/>
      <c r="C99" s="619" t="s">
        <v>3224</v>
      </c>
      <c r="D99" s="590"/>
      <c r="E99" s="591">
        <f>+E84+E97</f>
        <v>-6202041905000</v>
      </c>
      <c r="F99" s="592">
        <f>+F84+F97</f>
        <v>-5056023253992</v>
      </c>
      <c r="G99" s="591">
        <v>0</v>
      </c>
      <c r="H99" s="592">
        <f>+H84+H97</f>
        <v>-5908788624681</v>
      </c>
      <c r="I99" s="552">
        <v>0</v>
      </c>
      <c r="J99" s="552">
        <v>416830292562</v>
      </c>
      <c r="K99" s="540">
        <f>E99-I99</f>
        <v>-6202041905000</v>
      </c>
      <c r="L99" s="540">
        <f>F99-J99</f>
        <v>-5472853546554</v>
      </c>
      <c r="M99" s="755"/>
    </row>
    <row r="100" spans="2:15" s="539" customFormat="1" ht="21" thickTop="1" x14ac:dyDescent="0.3">
      <c r="B100" s="593" t="s">
        <v>3144</v>
      </c>
      <c r="C100" s="594"/>
      <c r="D100" s="594"/>
      <c r="I100" s="540"/>
      <c r="J100" s="540"/>
      <c r="K100" s="540"/>
      <c r="L100" s="540"/>
      <c r="M100" s="1024"/>
    </row>
    <row r="101" spans="2:15" s="1063" customFormat="1" ht="20.25" x14ac:dyDescent="0.3">
      <c r="C101" s="1434"/>
      <c r="D101" s="1434"/>
      <c r="E101" s="1434"/>
      <c r="F101" s="1066">
        <f>F99-'NERACA, LRA, LO'!G413</f>
        <v>-110323707211</v>
      </c>
      <c r="H101" s="1064"/>
      <c r="I101" s="1065"/>
      <c r="J101" s="1065"/>
      <c r="M101" s="1066"/>
    </row>
    <row r="102" spans="2:15" s="1067" customFormat="1" ht="20.25" x14ac:dyDescent="0.3">
      <c r="C102" s="1068"/>
      <c r="D102" s="1068"/>
      <c r="E102" s="1418"/>
      <c r="F102" s="1418"/>
      <c r="I102" s="1069"/>
      <c r="J102" s="1069"/>
      <c r="M102" s="1070"/>
    </row>
    <row r="103" spans="2:15" ht="20.25" x14ac:dyDescent="0.3">
      <c r="E103" s="344"/>
      <c r="F103" s="1410" t="s">
        <v>4228</v>
      </c>
      <c r="G103" s="1411"/>
      <c r="H103" s="1411"/>
    </row>
    <row r="104" spans="2:15" ht="20.25" x14ac:dyDescent="0.3">
      <c r="E104" s="344"/>
      <c r="F104" s="1406" t="s">
        <v>3899</v>
      </c>
      <c r="G104" s="1406"/>
      <c r="H104" s="1406"/>
      <c r="M104" s="1027"/>
      <c r="N104" s="815"/>
      <c r="O104" s="815"/>
    </row>
    <row r="105" spans="2:15" ht="20.25" x14ac:dyDescent="0.3">
      <c r="E105" s="378"/>
      <c r="F105" s="1406"/>
      <c r="G105" s="1406"/>
      <c r="H105" s="1406"/>
      <c r="M105" s="1028"/>
      <c r="N105" s="816"/>
      <c r="O105" s="816"/>
    </row>
    <row r="106" spans="2:15" ht="20.25" x14ac:dyDescent="0.3">
      <c r="E106" s="378"/>
      <c r="F106" s="735"/>
      <c r="G106" s="735"/>
      <c r="H106" s="378"/>
      <c r="M106" s="1028"/>
      <c r="N106" s="816"/>
      <c r="O106" s="816"/>
    </row>
    <row r="107" spans="2:15" ht="20.25" x14ac:dyDescent="0.3">
      <c r="E107" s="378"/>
      <c r="F107" s="736"/>
      <c r="G107" s="736"/>
      <c r="H107" s="378"/>
      <c r="M107" s="1029"/>
      <c r="N107" s="817"/>
      <c r="O107" s="818"/>
    </row>
    <row r="108" spans="2:15" ht="20.25" x14ac:dyDescent="0.3">
      <c r="E108" s="378"/>
      <c r="F108" s="737"/>
      <c r="G108" s="735"/>
      <c r="H108" s="378"/>
      <c r="M108" s="1029"/>
      <c r="N108" s="819"/>
      <c r="O108" s="818"/>
    </row>
    <row r="109" spans="2:15" ht="20.25" x14ac:dyDescent="0.3">
      <c r="E109" s="380"/>
      <c r="F109" s="1405" t="s">
        <v>4229</v>
      </c>
      <c r="G109" s="1406"/>
      <c r="H109" s="1406"/>
      <c r="M109" s="1029"/>
      <c r="N109" s="817"/>
      <c r="O109" s="818"/>
    </row>
    <row r="110" spans="2:15" ht="21" x14ac:dyDescent="0.35">
      <c r="E110" s="382"/>
      <c r="F110" s="1405" t="s">
        <v>4230</v>
      </c>
      <c r="G110" s="1406"/>
      <c r="H110" s="1406"/>
      <c r="M110" s="1028"/>
      <c r="N110" s="816"/>
      <c r="O110" s="816"/>
    </row>
    <row r="111" spans="2:15" ht="20.25" x14ac:dyDescent="0.3">
      <c r="E111" s="1405"/>
      <c r="F111" s="1405"/>
      <c r="M111" s="1028"/>
      <c r="N111" s="816"/>
      <c r="O111" s="816"/>
    </row>
    <row r="112" spans="2:15" ht="20.25" x14ac:dyDescent="0.3">
      <c r="E112" s="392"/>
      <c r="F112" s="330"/>
      <c r="H112" s="330"/>
    </row>
    <row r="120" spans="13:13" ht="23.25" x14ac:dyDescent="0.35">
      <c r="M120" s="1030"/>
    </row>
  </sheetData>
  <mergeCells count="16">
    <mergeCell ref="E111:F111"/>
    <mergeCell ref="F12:G12"/>
    <mergeCell ref="C101:E101"/>
    <mergeCell ref="B7:G7"/>
    <mergeCell ref="B8:G8"/>
    <mergeCell ref="B9:G9"/>
    <mergeCell ref="B13:B14"/>
    <mergeCell ref="C13:C14"/>
    <mergeCell ref="D13:D14"/>
    <mergeCell ref="G13:G14"/>
    <mergeCell ref="F103:H103"/>
    <mergeCell ref="F104:H104"/>
    <mergeCell ref="F105:H105"/>
    <mergeCell ref="F109:H109"/>
    <mergeCell ref="F110:H110"/>
    <mergeCell ref="E102:F102"/>
  </mergeCells>
  <pageMargins left="0.47244094488188998" right="0.19685039400000001" top="0.56496062999999996" bottom="0" header="0.15748031496063" footer="0.94488188976377996"/>
  <pageSetup paperSize="5" scale="50" orientation="portrait" useFirstPageNumber="1" horizontalDpi="4294967293" r:id="rId1"/>
  <headerFooter>
    <oddFooter>&amp;R&amp;20&amp;P</oddFooter>
  </headerFooter>
  <rowBreaks count="1" manualBreakCount="1">
    <brk id="65" max="16383" man="1"/>
  </rowBreaks>
  <colBreaks count="1" manualBreakCount="1">
    <brk id="8" max="11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2005"/>
  <sheetViews>
    <sheetView tabSelected="1" zoomScale="70" zoomScaleNormal="70" workbookViewId="0">
      <pane xSplit="3" ySplit="4" topLeftCell="J594" activePane="bottomRight" state="frozen"/>
      <selection pane="topRight" activeCell="D1" sqref="D1"/>
      <selection pane="bottomLeft" activeCell="A5" sqref="A5"/>
      <selection pane="bottomRight" activeCell="G414" sqref="G414"/>
    </sheetView>
  </sheetViews>
  <sheetFormatPr defaultRowHeight="15" x14ac:dyDescent="0.2"/>
  <cols>
    <col min="1" max="1" width="1.1640625" style="187" customWidth="1"/>
    <col min="2" max="2" width="19.33203125" style="325" bestFit="1" customWidth="1"/>
    <col min="3" max="3" width="97.83203125" style="326" customWidth="1"/>
    <col min="4" max="4" width="33.83203125" style="326" customWidth="1"/>
    <col min="5" max="9" width="33.83203125" style="327" customWidth="1"/>
    <col min="10" max="11" width="33.83203125" style="186" customWidth="1"/>
    <col min="12" max="12" width="33.83203125" style="307" customWidth="1"/>
    <col min="13" max="13" width="33.83203125" style="186" customWidth="1"/>
    <col min="14" max="14" width="32.6640625" style="186" customWidth="1"/>
    <col min="15" max="15" width="35.83203125" style="186" customWidth="1"/>
    <col min="16" max="16" width="34.6640625" style="187" customWidth="1"/>
    <col min="17" max="17" width="27.83203125" style="187" customWidth="1"/>
    <col min="18" max="18" width="28.83203125" style="187" customWidth="1"/>
    <col min="19" max="19" width="2.6640625" style="187" customWidth="1"/>
    <col min="20" max="20" width="34" style="187" customWidth="1"/>
    <col min="21" max="23" width="9.33203125" style="187" customWidth="1"/>
    <col min="24" max="24" width="30.1640625" style="187" customWidth="1"/>
    <col min="25" max="25" width="38.6640625" style="187" customWidth="1"/>
    <col min="26" max="16384" width="9.33203125" style="187"/>
  </cols>
  <sheetData>
    <row r="1" spans="2:25" ht="20.25" x14ac:dyDescent="0.3">
      <c r="B1" s="1444" t="s">
        <v>4233</v>
      </c>
      <c r="C1" s="1444"/>
      <c r="D1" s="1444"/>
      <c r="E1" s="1444"/>
      <c r="F1" s="1444"/>
      <c r="G1" s="1444"/>
      <c r="H1" s="1444"/>
      <c r="I1" s="1444"/>
      <c r="J1" s="1444"/>
      <c r="K1" s="1444"/>
      <c r="L1" s="1444"/>
      <c r="M1" s="1444"/>
    </row>
    <row r="2" spans="2:25" ht="16.5" thickBot="1" x14ac:dyDescent="0.3">
      <c r="B2" s="188"/>
      <c r="C2" s="188"/>
      <c r="D2" s="1111"/>
      <c r="E2" s="1121" t="s">
        <v>4225</v>
      </c>
      <c r="F2" s="1122">
        <v>-90173565592</v>
      </c>
      <c r="G2" s="1124" t="s">
        <v>4226</v>
      </c>
      <c r="H2" s="1123">
        <v>-68636938160</v>
      </c>
      <c r="J2" s="188"/>
      <c r="K2" s="188"/>
      <c r="L2" s="189"/>
      <c r="M2" s="188"/>
    </row>
    <row r="3" spans="2:25" ht="48.75" customHeight="1" thickTop="1" thickBot="1" x14ac:dyDescent="0.25">
      <c r="B3" s="1445" t="s">
        <v>550</v>
      </c>
      <c r="C3" s="1447" t="s">
        <v>549</v>
      </c>
      <c r="D3" s="1442" t="s">
        <v>4234</v>
      </c>
      <c r="E3" s="1449" t="s">
        <v>2400</v>
      </c>
      <c r="F3" s="1453"/>
      <c r="G3" s="1449" t="s">
        <v>3068</v>
      </c>
      <c r="H3" s="1450"/>
      <c r="I3" s="1442" t="s">
        <v>4235</v>
      </c>
      <c r="J3" s="1451" t="s">
        <v>551</v>
      </c>
      <c r="K3" s="1452"/>
      <c r="L3" s="1451" t="s">
        <v>552</v>
      </c>
      <c r="M3" s="1452"/>
    </row>
    <row r="4" spans="2:25" s="193" customFormat="1" ht="17.25" thickTop="1" thickBot="1" x14ac:dyDescent="0.25">
      <c r="B4" s="1446"/>
      <c r="C4" s="1448"/>
      <c r="D4" s="1443"/>
      <c r="E4" s="190" t="s">
        <v>1187</v>
      </c>
      <c r="F4" s="191" t="s">
        <v>1188</v>
      </c>
      <c r="G4" s="190" t="s">
        <v>1187</v>
      </c>
      <c r="H4" s="191" t="s">
        <v>1188</v>
      </c>
      <c r="I4" s="1443"/>
      <c r="J4" s="328">
        <v>2019</v>
      </c>
      <c r="K4" s="1">
        <v>2020</v>
      </c>
      <c r="L4" s="328">
        <v>2019</v>
      </c>
      <c r="M4" s="1">
        <v>2020</v>
      </c>
      <c r="N4" s="192"/>
      <c r="O4" s="192"/>
    </row>
    <row r="5" spans="2:25" s="199" customFormat="1" ht="16.5" thickTop="1" x14ac:dyDescent="0.25">
      <c r="B5" s="194">
        <v>1</v>
      </c>
      <c r="C5" s="195" t="s">
        <v>481</v>
      </c>
      <c r="D5" s="195"/>
      <c r="E5" s="196"/>
      <c r="F5" s="196"/>
      <c r="G5" s="196"/>
      <c r="H5" s="196"/>
      <c r="I5" s="196"/>
      <c r="J5" s="197"/>
      <c r="K5" s="197"/>
      <c r="L5" s="197"/>
      <c r="M5" s="197"/>
      <c r="N5" s="198"/>
      <c r="O5" s="198"/>
      <c r="Y5" s="199">
        <f>D5-X5</f>
        <v>0</v>
      </c>
    </row>
    <row r="6" spans="2:25" s="199" customFormat="1" ht="15.75" x14ac:dyDescent="0.25">
      <c r="B6" s="194" t="s">
        <v>607</v>
      </c>
      <c r="C6" s="200" t="s">
        <v>482</v>
      </c>
      <c r="D6" s="200"/>
      <c r="E6" s="196"/>
      <c r="F6" s="196"/>
      <c r="G6" s="196"/>
      <c r="H6" s="196"/>
      <c r="I6" s="196"/>
      <c r="J6" s="197"/>
      <c r="K6" s="197"/>
      <c r="L6" s="197"/>
      <c r="M6" s="197"/>
      <c r="N6" s="198"/>
      <c r="O6" s="198"/>
      <c r="Y6" s="199">
        <f t="shared" ref="Y6:Y69" si="0">D6-X6</f>
        <v>0</v>
      </c>
    </row>
    <row r="7" spans="2:25" s="199" customFormat="1" ht="15.75" x14ac:dyDescent="0.25">
      <c r="B7" s="194" t="s">
        <v>608</v>
      </c>
      <c r="C7" s="200" t="s">
        <v>615</v>
      </c>
      <c r="D7" s="196">
        <f t="shared" ref="D7:I7" si="1">D8+D10+D12+D14+D16+D18</f>
        <v>110323707211</v>
      </c>
      <c r="E7" s="196">
        <f t="shared" si="1"/>
        <v>0</v>
      </c>
      <c r="F7" s="196">
        <f t="shared" si="1"/>
        <v>0</v>
      </c>
      <c r="G7" s="196">
        <f t="shared" si="1"/>
        <v>0</v>
      </c>
      <c r="H7" s="196">
        <f t="shared" si="1"/>
        <v>110323707211</v>
      </c>
      <c r="I7" s="196">
        <f t="shared" si="1"/>
        <v>0</v>
      </c>
      <c r="J7" s="197"/>
      <c r="K7" s="197"/>
      <c r="L7" s="197"/>
      <c r="M7" s="197"/>
      <c r="N7" s="198">
        <v>41995008664.199966</v>
      </c>
      <c r="O7" s="198"/>
      <c r="X7" s="199">
        <v>110323707210.99998</v>
      </c>
      <c r="Y7" s="199">
        <f t="shared" si="0"/>
        <v>0</v>
      </c>
    </row>
    <row r="8" spans="2:25" ht="15.75" x14ac:dyDescent="0.25">
      <c r="B8" s="201" t="s">
        <v>609</v>
      </c>
      <c r="C8" s="202" t="s">
        <v>483</v>
      </c>
      <c r="D8" s="203">
        <f t="shared" ref="D8:I8" si="2">D9</f>
        <v>0</v>
      </c>
      <c r="E8" s="203">
        <f t="shared" si="2"/>
        <v>0</v>
      </c>
      <c r="F8" s="203">
        <f t="shared" si="2"/>
        <v>0</v>
      </c>
      <c r="G8" s="203">
        <f t="shared" si="2"/>
        <v>0</v>
      </c>
      <c r="H8" s="203">
        <f t="shared" si="2"/>
        <v>0</v>
      </c>
      <c r="I8" s="203">
        <f t="shared" si="2"/>
        <v>0</v>
      </c>
      <c r="J8" s="204"/>
      <c r="K8" s="204"/>
      <c r="L8" s="204"/>
      <c r="M8" s="204"/>
      <c r="N8" s="198">
        <v>0</v>
      </c>
      <c r="O8" s="198"/>
      <c r="X8" s="187">
        <v>0</v>
      </c>
      <c r="Y8" s="199">
        <f t="shared" si="0"/>
        <v>0</v>
      </c>
    </row>
    <row r="9" spans="2:25" ht="15.75" x14ac:dyDescent="0.25">
      <c r="B9" s="201" t="s">
        <v>2013</v>
      </c>
      <c r="C9" s="202" t="s">
        <v>483</v>
      </c>
      <c r="D9" s="205">
        <v>0</v>
      </c>
      <c r="E9" s="205"/>
      <c r="F9" s="205"/>
      <c r="G9" s="205"/>
      <c r="H9" s="205"/>
      <c r="I9" s="203">
        <f t="shared" ref="I9:I20" si="3">+D9+E9+G9-F9-H9</f>
        <v>0</v>
      </c>
      <c r="J9" s="204"/>
      <c r="K9" s="204"/>
      <c r="L9" s="204"/>
      <c r="M9" s="204"/>
      <c r="N9" s="198"/>
      <c r="O9" s="198"/>
      <c r="X9" s="187">
        <v>0</v>
      </c>
      <c r="Y9" s="199">
        <f t="shared" si="0"/>
        <v>0</v>
      </c>
    </row>
    <row r="10" spans="2:25" ht="15.75" x14ac:dyDescent="0.25">
      <c r="B10" s="201" t="s">
        <v>610</v>
      </c>
      <c r="C10" s="202" t="s">
        <v>484</v>
      </c>
      <c r="D10" s="203">
        <f t="shared" ref="D10:I10" si="4">D11</f>
        <v>0</v>
      </c>
      <c r="E10" s="203">
        <f t="shared" si="4"/>
        <v>0</v>
      </c>
      <c r="F10" s="203">
        <f t="shared" si="4"/>
        <v>0</v>
      </c>
      <c r="G10" s="203">
        <f t="shared" si="4"/>
        <v>0</v>
      </c>
      <c r="H10" s="203">
        <f t="shared" si="4"/>
        <v>0</v>
      </c>
      <c r="I10" s="203">
        <f t="shared" si="4"/>
        <v>0</v>
      </c>
      <c r="J10" s="204"/>
      <c r="K10" s="204"/>
      <c r="L10" s="204"/>
      <c r="M10" s="204"/>
      <c r="N10" s="198">
        <v>0</v>
      </c>
      <c r="O10" s="198"/>
      <c r="X10" s="187">
        <v>0</v>
      </c>
      <c r="Y10" s="199">
        <f t="shared" si="0"/>
        <v>0</v>
      </c>
    </row>
    <row r="11" spans="2:25" ht="15.75" x14ac:dyDescent="0.25">
      <c r="B11" s="201" t="s">
        <v>2021</v>
      </c>
      <c r="C11" s="202" t="s">
        <v>484</v>
      </c>
      <c r="D11" s="205">
        <v>0</v>
      </c>
      <c r="E11" s="205"/>
      <c r="F11" s="205"/>
      <c r="G11" s="205"/>
      <c r="H11" s="205"/>
      <c r="I11" s="203">
        <f t="shared" si="3"/>
        <v>0</v>
      </c>
      <c r="J11" s="204"/>
      <c r="K11" s="204"/>
      <c r="L11" s="204"/>
      <c r="M11" s="204"/>
      <c r="N11" s="198"/>
      <c r="O11" s="198"/>
      <c r="X11" s="187">
        <v>0</v>
      </c>
      <c r="Y11" s="199">
        <f t="shared" si="0"/>
        <v>0</v>
      </c>
    </row>
    <row r="12" spans="2:25" ht="15.75" x14ac:dyDescent="0.25">
      <c r="B12" s="1112" t="s">
        <v>611</v>
      </c>
      <c r="C12" s="1113" t="s">
        <v>3067</v>
      </c>
      <c r="D12" s="203">
        <f t="shared" ref="D12:I12" si="5">D13</f>
        <v>0</v>
      </c>
      <c r="E12" s="203">
        <f t="shared" si="5"/>
        <v>0</v>
      </c>
      <c r="F12" s="203">
        <f t="shared" si="5"/>
        <v>0</v>
      </c>
      <c r="G12" s="203">
        <f t="shared" si="5"/>
        <v>0</v>
      </c>
      <c r="H12" s="203">
        <f t="shared" si="5"/>
        <v>0</v>
      </c>
      <c r="I12" s="203">
        <f t="shared" si="5"/>
        <v>0</v>
      </c>
      <c r="J12" s="204"/>
      <c r="K12" s="204"/>
      <c r="L12" s="204"/>
      <c r="M12" s="204"/>
      <c r="N12" s="198">
        <v>308239613</v>
      </c>
      <c r="O12" s="198"/>
      <c r="X12" s="187">
        <v>0</v>
      </c>
      <c r="Y12" s="199">
        <f t="shared" si="0"/>
        <v>0</v>
      </c>
    </row>
    <row r="13" spans="2:25" ht="15.75" x14ac:dyDescent="0.25">
      <c r="B13" s="201" t="s">
        <v>2020</v>
      </c>
      <c r="C13" s="202" t="s">
        <v>3067</v>
      </c>
      <c r="D13" s="205">
        <v>0</v>
      </c>
      <c r="E13" s="205"/>
      <c r="F13" s="205"/>
      <c r="G13" s="205"/>
      <c r="H13" s="205">
        <v>0</v>
      </c>
      <c r="I13" s="203">
        <f t="shared" si="3"/>
        <v>0</v>
      </c>
      <c r="J13" s="204"/>
      <c r="K13" s="204"/>
      <c r="L13" s="204"/>
      <c r="M13" s="204"/>
      <c r="N13" s="198">
        <v>308239613</v>
      </c>
      <c r="O13" s="198"/>
      <c r="X13" s="187">
        <v>0</v>
      </c>
      <c r="Y13" s="199">
        <f t="shared" si="0"/>
        <v>0</v>
      </c>
    </row>
    <row r="14" spans="2:25" ht="15.75" x14ac:dyDescent="0.25">
      <c r="B14" s="201" t="s">
        <v>612</v>
      </c>
      <c r="C14" s="202" t="s">
        <v>485</v>
      </c>
      <c r="D14" s="203">
        <f t="shared" ref="D14:I14" si="6">D15</f>
        <v>0</v>
      </c>
      <c r="E14" s="203">
        <f t="shared" si="6"/>
        <v>0</v>
      </c>
      <c r="F14" s="203">
        <f t="shared" si="6"/>
        <v>0</v>
      </c>
      <c r="G14" s="203">
        <f t="shared" si="6"/>
        <v>0</v>
      </c>
      <c r="H14" s="203">
        <f t="shared" si="6"/>
        <v>0</v>
      </c>
      <c r="I14" s="203">
        <f t="shared" si="6"/>
        <v>0</v>
      </c>
      <c r="J14" s="204"/>
      <c r="K14" s="204"/>
      <c r="L14" s="204"/>
      <c r="M14" s="204"/>
      <c r="N14" s="198">
        <v>0</v>
      </c>
      <c r="O14" s="198"/>
      <c r="X14" s="187">
        <v>0</v>
      </c>
      <c r="Y14" s="199">
        <f t="shared" si="0"/>
        <v>0</v>
      </c>
    </row>
    <row r="15" spans="2:25" ht="15.75" x14ac:dyDescent="0.25">
      <c r="B15" s="201" t="s">
        <v>2019</v>
      </c>
      <c r="C15" s="202" t="s">
        <v>485</v>
      </c>
      <c r="D15" s="205">
        <v>0</v>
      </c>
      <c r="E15" s="205"/>
      <c r="F15" s="205"/>
      <c r="G15" s="205"/>
      <c r="H15" s="205"/>
      <c r="I15" s="203">
        <f t="shared" si="3"/>
        <v>0</v>
      </c>
      <c r="J15" s="204"/>
      <c r="K15" s="204"/>
      <c r="L15" s="204"/>
      <c r="M15" s="204"/>
      <c r="N15" s="198"/>
      <c r="O15" s="198"/>
      <c r="X15" s="187">
        <v>0</v>
      </c>
      <c r="Y15" s="199">
        <f t="shared" si="0"/>
        <v>0</v>
      </c>
    </row>
    <row r="16" spans="2:25" ht="15.75" x14ac:dyDescent="0.25">
      <c r="B16" s="201" t="s">
        <v>613</v>
      </c>
      <c r="C16" s="202" t="s">
        <v>486</v>
      </c>
      <c r="D16" s="203">
        <f t="shared" ref="D16:I16" si="7">D17</f>
        <v>110323707211</v>
      </c>
      <c r="E16" s="203">
        <f t="shared" si="7"/>
        <v>0</v>
      </c>
      <c r="F16" s="203">
        <f t="shared" si="7"/>
        <v>0</v>
      </c>
      <c r="G16" s="203">
        <f t="shared" si="7"/>
        <v>0</v>
      </c>
      <c r="H16" s="203">
        <f t="shared" si="7"/>
        <v>110323707211</v>
      </c>
      <c r="I16" s="203">
        <f t="shared" si="7"/>
        <v>0</v>
      </c>
      <c r="J16" s="204"/>
      <c r="K16" s="204"/>
      <c r="L16" s="204"/>
      <c r="M16" s="204"/>
      <c r="N16" s="198">
        <v>41686769051.199966</v>
      </c>
      <c r="O16" s="198"/>
      <c r="X16" s="187">
        <v>110323707210.99998</v>
      </c>
      <c r="Y16" s="199">
        <f t="shared" si="0"/>
        <v>0</v>
      </c>
    </row>
    <row r="17" spans="2:25" ht="15.75" x14ac:dyDescent="0.25">
      <c r="B17" s="1112" t="s">
        <v>2018</v>
      </c>
      <c r="C17" s="1113" t="s">
        <v>486</v>
      </c>
      <c r="D17" s="205">
        <v>110323707211</v>
      </c>
      <c r="E17" s="205"/>
      <c r="F17" s="205"/>
      <c r="G17" s="205">
        <v>0</v>
      </c>
      <c r="H17" s="205">
        <f>D17</f>
        <v>110323707211</v>
      </c>
      <c r="I17" s="203">
        <f t="shared" si="3"/>
        <v>0</v>
      </c>
      <c r="J17" s="204"/>
      <c r="K17" s="204"/>
      <c r="L17" s="204"/>
      <c r="M17" s="204"/>
      <c r="N17" s="198">
        <v>41686769051.199966</v>
      </c>
      <c r="O17" s="198"/>
      <c r="X17" s="187">
        <v>110323707210.99998</v>
      </c>
      <c r="Y17" s="199">
        <f t="shared" si="0"/>
        <v>0</v>
      </c>
    </row>
    <row r="18" spans="2:25" ht="15.75" x14ac:dyDescent="0.25">
      <c r="B18" s="201" t="s">
        <v>614</v>
      </c>
      <c r="C18" s="202" t="s">
        <v>487</v>
      </c>
      <c r="D18" s="203">
        <f t="shared" ref="D18:I18" si="8">SUM(D19:D20)</f>
        <v>0</v>
      </c>
      <c r="E18" s="203">
        <f t="shared" si="8"/>
        <v>0</v>
      </c>
      <c r="F18" s="203">
        <f t="shared" si="8"/>
        <v>0</v>
      </c>
      <c r="G18" s="203">
        <f t="shared" si="8"/>
        <v>0</v>
      </c>
      <c r="H18" s="203">
        <f t="shared" si="8"/>
        <v>0</v>
      </c>
      <c r="I18" s="203">
        <f t="shared" si="8"/>
        <v>0</v>
      </c>
      <c r="J18" s="204"/>
      <c r="K18" s="204"/>
      <c r="L18" s="204"/>
      <c r="M18" s="204"/>
      <c r="N18" s="198">
        <v>0</v>
      </c>
      <c r="O18" s="198"/>
      <c r="X18" s="187">
        <v>0</v>
      </c>
      <c r="Y18" s="199">
        <f t="shared" si="0"/>
        <v>0</v>
      </c>
    </row>
    <row r="19" spans="2:25" ht="15.75" x14ac:dyDescent="0.25">
      <c r="B19" s="201" t="s">
        <v>2016</v>
      </c>
      <c r="C19" s="202" t="s">
        <v>2014</v>
      </c>
      <c r="D19" s="205">
        <v>0</v>
      </c>
      <c r="E19" s="205"/>
      <c r="F19" s="205"/>
      <c r="G19" s="205"/>
      <c r="H19" s="205"/>
      <c r="I19" s="203">
        <f t="shared" si="3"/>
        <v>0</v>
      </c>
      <c r="J19" s="204"/>
      <c r="K19" s="204"/>
      <c r="L19" s="204"/>
      <c r="M19" s="204"/>
      <c r="N19" s="198"/>
      <c r="O19" s="198"/>
      <c r="X19" s="187">
        <v>0</v>
      </c>
      <c r="Y19" s="199">
        <f t="shared" si="0"/>
        <v>0</v>
      </c>
    </row>
    <row r="20" spans="2:25" ht="15.75" x14ac:dyDescent="0.25">
      <c r="B20" s="201" t="s">
        <v>2017</v>
      </c>
      <c r="C20" s="202" t="s">
        <v>2015</v>
      </c>
      <c r="D20" s="205">
        <v>0</v>
      </c>
      <c r="E20" s="205"/>
      <c r="F20" s="205"/>
      <c r="G20" s="205"/>
      <c r="H20" s="205"/>
      <c r="I20" s="203">
        <f t="shared" si="3"/>
        <v>0</v>
      </c>
      <c r="J20" s="204"/>
      <c r="K20" s="204"/>
      <c r="L20" s="204"/>
      <c r="M20" s="204"/>
      <c r="N20" s="198"/>
      <c r="O20" s="198"/>
      <c r="X20" s="187">
        <v>0</v>
      </c>
      <c r="Y20" s="199">
        <f t="shared" si="0"/>
        <v>0</v>
      </c>
    </row>
    <row r="21" spans="2:25" s="199" customFormat="1" ht="15.75" x14ac:dyDescent="0.25">
      <c r="B21" s="194" t="s">
        <v>616</v>
      </c>
      <c r="C21" s="200" t="s">
        <v>488</v>
      </c>
      <c r="D21" s="196">
        <f t="shared" ref="D21:I21" si="9">SUM(D22)</f>
        <v>0</v>
      </c>
      <c r="E21" s="196">
        <f t="shared" si="9"/>
        <v>0</v>
      </c>
      <c r="F21" s="196">
        <f t="shared" si="9"/>
        <v>0</v>
      </c>
      <c r="G21" s="196">
        <f t="shared" si="9"/>
        <v>0</v>
      </c>
      <c r="H21" s="196">
        <f t="shared" si="9"/>
        <v>0</v>
      </c>
      <c r="I21" s="196">
        <f t="shared" si="9"/>
        <v>0</v>
      </c>
      <c r="J21" s="197"/>
      <c r="K21" s="197"/>
      <c r="L21" s="197"/>
      <c r="M21" s="197"/>
      <c r="N21" s="198">
        <v>0</v>
      </c>
      <c r="O21" s="198"/>
      <c r="X21" s="199">
        <v>0</v>
      </c>
      <c r="Y21" s="199">
        <f t="shared" si="0"/>
        <v>0</v>
      </c>
    </row>
    <row r="22" spans="2:25" ht="15.75" x14ac:dyDescent="0.25">
      <c r="B22" s="201" t="s">
        <v>617</v>
      </c>
      <c r="C22" s="202" t="s">
        <v>618</v>
      </c>
      <c r="D22" s="203">
        <f t="shared" ref="D22:I22" si="10">D23</f>
        <v>0</v>
      </c>
      <c r="E22" s="203">
        <f t="shared" si="10"/>
        <v>0</v>
      </c>
      <c r="F22" s="203">
        <f t="shared" si="10"/>
        <v>0</v>
      </c>
      <c r="G22" s="203">
        <f t="shared" si="10"/>
        <v>0</v>
      </c>
      <c r="H22" s="203">
        <f t="shared" si="10"/>
        <v>0</v>
      </c>
      <c r="I22" s="203">
        <f t="shared" si="10"/>
        <v>0</v>
      </c>
      <c r="J22" s="204"/>
      <c r="K22" s="204"/>
      <c r="L22" s="204"/>
      <c r="M22" s="204"/>
      <c r="N22" s="198">
        <v>0</v>
      </c>
      <c r="O22" s="198"/>
      <c r="X22" s="187">
        <v>0</v>
      </c>
      <c r="Y22" s="199">
        <f t="shared" si="0"/>
        <v>0</v>
      </c>
    </row>
    <row r="23" spans="2:25" ht="15.75" x14ac:dyDescent="0.25">
      <c r="B23" s="201" t="s">
        <v>2022</v>
      </c>
      <c r="C23" s="202" t="s">
        <v>618</v>
      </c>
      <c r="D23" s="205">
        <v>0</v>
      </c>
      <c r="E23" s="205"/>
      <c r="F23" s="205"/>
      <c r="G23" s="205"/>
      <c r="H23" s="205"/>
      <c r="I23" s="203">
        <f t="shared" ref="I23:I52" si="11">+D23+E23+G23-F23-H23</f>
        <v>0</v>
      </c>
      <c r="J23" s="204"/>
      <c r="K23" s="204"/>
      <c r="L23" s="204"/>
      <c r="M23" s="204"/>
      <c r="N23" s="198"/>
      <c r="O23" s="198"/>
      <c r="X23" s="187">
        <v>0</v>
      </c>
      <c r="Y23" s="199">
        <f t="shared" si="0"/>
        <v>0</v>
      </c>
    </row>
    <row r="24" spans="2:25" s="199" customFormat="1" ht="15.75" x14ac:dyDescent="0.25">
      <c r="B24" s="194" t="s">
        <v>619</v>
      </c>
      <c r="C24" s="200" t="s">
        <v>745</v>
      </c>
      <c r="D24" s="196">
        <f t="shared" ref="D24:I24" si="12">+D34+D43+D53+D59+D68</f>
        <v>0</v>
      </c>
      <c r="E24" s="196">
        <f t="shared" si="12"/>
        <v>0</v>
      </c>
      <c r="F24" s="196">
        <f t="shared" si="12"/>
        <v>0</v>
      </c>
      <c r="G24" s="196">
        <f t="shared" si="12"/>
        <v>0</v>
      </c>
      <c r="H24" s="196">
        <f t="shared" si="12"/>
        <v>0</v>
      </c>
      <c r="I24" s="196">
        <f t="shared" si="12"/>
        <v>0</v>
      </c>
      <c r="J24" s="197"/>
      <c r="K24" s="197"/>
      <c r="L24" s="197"/>
      <c r="M24" s="197"/>
      <c r="N24" s="198">
        <v>0</v>
      </c>
      <c r="O24" s="198"/>
      <c r="X24" s="199">
        <v>0</v>
      </c>
      <c r="Y24" s="199">
        <f t="shared" si="0"/>
        <v>0</v>
      </c>
    </row>
    <row r="25" spans="2:25" ht="15.75" x14ac:dyDescent="0.25">
      <c r="B25" s="201" t="s">
        <v>620</v>
      </c>
      <c r="C25" s="202" t="s">
        <v>489</v>
      </c>
      <c r="D25" s="203">
        <f t="shared" ref="D25:I25" si="13">SUM(D26:D30)</f>
        <v>0</v>
      </c>
      <c r="E25" s="203">
        <f t="shared" si="13"/>
        <v>0</v>
      </c>
      <c r="F25" s="203">
        <f t="shared" si="13"/>
        <v>0</v>
      </c>
      <c r="G25" s="203">
        <f t="shared" si="13"/>
        <v>0</v>
      </c>
      <c r="H25" s="203">
        <f t="shared" si="13"/>
        <v>0</v>
      </c>
      <c r="I25" s="203">
        <f t="shared" si="13"/>
        <v>0</v>
      </c>
      <c r="J25" s="204"/>
      <c r="K25" s="204"/>
      <c r="L25" s="204"/>
      <c r="M25" s="204"/>
      <c r="N25" s="198">
        <v>0</v>
      </c>
      <c r="O25" s="198"/>
      <c r="X25" s="187">
        <v>0</v>
      </c>
      <c r="Y25" s="199">
        <f t="shared" si="0"/>
        <v>0</v>
      </c>
    </row>
    <row r="26" spans="2:25" ht="15.75" x14ac:dyDescent="0.25">
      <c r="B26" s="201" t="s">
        <v>2028</v>
      </c>
      <c r="C26" s="202" t="s">
        <v>2023</v>
      </c>
      <c r="D26" s="205">
        <v>0</v>
      </c>
      <c r="E26" s="205"/>
      <c r="F26" s="205"/>
      <c r="G26" s="205"/>
      <c r="H26" s="205"/>
      <c r="I26" s="203">
        <f t="shared" si="11"/>
        <v>0</v>
      </c>
      <c r="J26" s="204"/>
      <c r="K26" s="204"/>
      <c r="L26" s="204"/>
      <c r="M26" s="204"/>
      <c r="N26" s="198"/>
      <c r="O26" s="198"/>
      <c r="X26" s="187">
        <v>0</v>
      </c>
      <c r="Y26" s="199">
        <f t="shared" si="0"/>
        <v>0</v>
      </c>
    </row>
    <row r="27" spans="2:25" ht="15.75" x14ac:dyDescent="0.25">
      <c r="B27" s="201" t="s">
        <v>2029</v>
      </c>
      <c r="C27" s="202" t="s">
        <v>2024</v>
      </c>
      <c r="D27" s="205">
        <v>0</v>
      </c>
      <c r="E27" s="205"/>
      <c r="F27" s="205"/>
      <c r="G27" s="205"/>
      <c r="H27" s="205"/>
      <c r="I27" s="203">
        <f t="shared" si="11"/>
        <v>0</v>
      </c>
      <c r="J27" s="204"/>
      <c r="K27" s="204"/>
      <c r="L27" s="204"/>
      <c r="M27" s="204"/>
      <c r="N27" s="198"/>
      <c r="O27" s="198"/>
      <c r="X27" s="187">
        <v>0</v>
      </c>
      <c r="Y27" s="199">
        <f t="shared" si="0"/>
        <v>0</v>
      </c>
    </row>
    <row r="28" spans="2:25" ht="15.75" x14ac:dyDescent="0.25">
      <c r="B28" s="201" t="s">
        <v>2030</v>
      </c>
      <c r="C28" s="202" t="s">
        <v>2025</v>
      </c>
      <c r="D28" s="205">
        <v>0</v>
      </c>
      <c r="E28" s="205"/>
      <c r="F28" s="205"/>
      <c r="G28" s="205"/>
      <c r="H28" s="205"/>
      <c r="I28" s="203">
        <f t="shared" si="11"/>
        <v>0</v>
      </c>
      <c r="J28" s="204"/>
      <c r="K28" s="204"/>
      <c r="L28" s="204"/>
      <c r="M28" s="204"/>
      <c r="N28" s="198"/>
      <c r="O28" s="198"/>
      <c r="X28" s="187">
        <v>0</v>
      </c>
      <c r="Y28" s="199">
        <f t="shared" si="0"/>
        <v>0</v>
      </c>
    </row>
    <row r="29" spans="2:25" ht="15.75" x14ac:dyDescent="0.25">
      <c r="B29" s="201" t="s">
        <v>2031</v>
      </c>
      <c r="C29" s="202" t="s">
        <v>2026</v>
      </c>
      <c r="D29" s="205">
        <v>0</v>
      </c>
      <c r="E29" s="205"/>
      <c r="F29" s="205"/>
      <c r="G29" s="205"/>
      <c r="H29" s="205"/>
      <c r="I29" s="203">
        <f t="shared" si="11"/>
        <v>0</v>
      </c>
      <c r="J29" s="204"/>
      <c r="K29" s="204"/>
      <c r="L29" s="204"/>
      <c r="M29" s="204"/>
      <c r="N29" s="198"/>
      <c r="O29" s="198"/>
      <c r="X29" s="187">
        <v>0</v>
      </c>
      <c r="Y29" s="199">
        <f t="shared" si="0"/>
        <v>0</v>
      </c>
    </row>
    <row r="30" spans="2:25" ht="15.75" x14ac:dyDescent="0.25">
      <c r="B30" s="201" t="s">
        <v>2032</v>
      </c>
      <c r="C30" s="202" t="s">
        <v>2027</v>
      </c>
      <c r="D30" s="205">
        <v>0</v>
      </c>
      <c r="E30" s="205"/>
      <c r="F30" s="205"/>
      <c r="G30" s="205"/>
      <c r="H30" s="205"/>
      <c r="I30" s="203">
        <f t="shared" si="11"/>
        <v>0</v>
      </c>
      <c r="J30" s="204"/>
      <c r="K30" s="204"/>
      <c r="L30" s="204"/>
      <c r="M30" s="204"/>
      <c r="N30" s="198"/>
      <c r="O30" s="198"/>
      <c r="X30" s="187">
        <v>0</v>
      </c>
      <c r="Y30" s="199">
        <f t="shared" si="0"/>
        <v>0</v>
      </c>
    </row>
    <row r="31" spans="2:25" ht="15.75" x14ac:dyDescent="0.25">
      <c r="B31" s="201">
        <v>4.2418981481481481E-2</v>
      </c>
      <c r="C31" s="202" t="s">
        <v>2094</v>
      </c>
      <c r="D31" s="203">
        <f t="shared" ref="D31:I32" si="14">D32</f>
        <v>0</v>
      </c>
      <c r="E31" s="203">
        <f t="shared" si="14"/>
        <v>0</v>
      </c>
      <c r="F31" s="203">
        <f t="shared" si="14"/>
        <v>0</v>
      </c>
      <c r="G31" s="203">
        <f t="shared" si="14"/>
        <v>0</v>
      </c>
      <c r="H31" s="203">
        <f t="shared" si="14"/>
        <v>0</v>
      </c>
      <c r="I31" s="203">
        <f t="shared" si="14"/>
        <v>0</v>
      </c>
      <c r="J31" s="204"/>
      <c r="K31" s="204"/>
      <c r="L31" s="204"/>
      <c r="M31" s="204"/>
      <c r="N31" s="198">
        <v>0</v>
      </c>
      <c r="O31" s="198"/>
      <c r="X31" s="187">
        <v>0</v>
      </c>
      <c r="Y31" s="199">
        <f t="shared" si="0"/>
        <v>0</v>
      </c>
    </row>
    <row r="32" spans="2:25" ht="15.75" x14ac:dyDescent="0.25">
      <c r="B32" s="201" t="s">
        <v>623</v>
      </c>
      <c r="C32" s="202" t="s">
        <v>2068</v>
      </c>
      <c r="D32" s="203">
        <f t="shared" si="14"/>
        <v>0</v>
      </c>
      <c r="E32" s="203">
        <f t="shared" si="14"/>
        <v>0</v>
      </c>
      <c r="F32" s="203">
        <f t="shared" si="14"/>
        <v>0</v>
      </c>
      <c r="G32" s="203">
        <f t="shared" si="14"/>
        <v>0</v>
      </c>
      <c r="H32" s="203">
        <f t="shared" si="14"/>
        <v>0</v>
      </c>
      <c r="I32" s="203">
        <f t="shared" si="14"/>
        <v>0</v>
      </c>
      <c r="J32" s="204"/>
      <c r="K32" s="204"/>
      <c r="L32" s="204"/>
      <c r="M32" s="204"/>
      <c r="N32" s="198">
        <v>0</v>
      </c>
      <c r="O32" s="198"/>
      <c r="X32" s="187">
        <v>0</v>
      </c>
      <c r="Y32" s="199">
        <f t="shared" si="0"/>
        <v>0</v>
      </c>
    </row>
    <row r="33" spans="2:25" ht="15.75" x14ac:dyDescent="0.25">
      <c r="B33" s="201" t="s">
        <v>2069</v>
      </c>
      <c r="C33" s="202" t="s">
        <v>747</v>
      </c>
      <c r="D33" s="205">
        <v>0</v>
      </c>
      <c r="E33" s="205"/>
      <c r="F33" s="205"/>
      <c r="G33" s="205"/>
      <c r="H33" s="205"/>
      <c r="I33" s="203">
        <f t="shared" si="11"/>
        <v>0</v>
      </c>
      <c r="J33" s="204"/>
      <c r="K33" s="204"/>
      <c r="L33" s="204"/>
      <c r="M33" s="204"/>
      <c r="N33" s="198"/>
      <c r="O33" s="198"/>
      <c r="X33" s="187">
        <v>0</v>
      </c>
      <c r="Y33" s="199">
        <f t="shared" si="0"/>
        <v>0</v>
      </c>
    </row>
    <row r="34" spans="2:25" ht="15.75" x14ac:dyDescent="0.25">
      <c r="B34" s="201"/>
      <c r="C34" s="206" t="s">
        <v>490</v>
      </c>
      <c r="D34" s="203">
        <f t="shared" ref="D34:I34" si="15">D25-D31</f>
        <v>0</v>
      </c>
      <c r="E34" s="203">
        <f t="shared" si="15"/>
        <v>0</v>
      </c>
      <c r="F34" s="203">
        <f t="shared" si="15"/>
        <v>0</v>
      </c>
      <c r="G34" s="203">
        <f t="shared" si="15"/>
        <v>0</v>
      </c>
      <c r="H34" s="203">
        <f t="shared" si="15"/>
        <v>0</v>
      </c>
      <c r="I34" s="203">
        <f t="shared" si="15"/>
        <v>0</v>
      </c>
      <c r="J34" s="204"/>
      <c r="K34" s="204"/>
      <c r="L34" s="204"/>
      <c r="M34" s="204"/>
      <c r="N34" s="198">
        <v>0</v>
      </c>
      <c r="O34" s="198"/>
      <c r="X34" s="187">
        <v>0</v>
      </c>
      <c r="Y34" s="199">
        <f t="shared" si="0"/>
        <v>0</v>
      </c>
    </row>
    <row r="35" spans="2:25" ht="15.75" x14ac:dyDescent="0.25">
      <c r="B35" s="201" t="s">
        <v>621</v>
      </c>
      <c r="C35" s="202" t="s">
        <v>491</v>
      </c>
      <c r="D35" s="203">
        <f t="shared" ref="D35:I35" si="16">SUM(D36:D39)</f>
        <v>0</v>
      </c>
      <c r="E35" s="203">
        <f t="shared" si="16"/>
        <v>0</v>
      </c>
      <c r="F35" s="203">
        <f t="shared" si="16"/>
        <v>0</v>
      </c>
      <c r="G35" s="203">
        <f t="shared" si="16"/>
        <v>0</v>
      </c>
      <c r="H35" s="203">
        <f t="shared" si="16"/>
        <v>0</v>
      </c>
      <c r="I35" s="203">
        <f t="shared" si="16"/>
        <v>0</v>
      </c>
      <c r="J35" s="204"/>
      <c r="K35" s="204"/>
      <c r="L35" s="204"/>
      <c r="M35" s="204"/>
      <c r="N35" s="198">
        <v>0</v>
      </c>
      <c r="O35" s="198"/>
      <c r="X35" s="187">
        <v>0</v>
      </c>
      <c r="Y35" s="199">
        <f t="shared" si="0"/>
        <v>0</v>
      </c>
    </row>
    <row r="36" spans="2:25" ht="15.75" x14ac:dyDescent="0.25">
      <c r="B36" s="201" t="s">
        <v>2036</v>
      </c>
      <c r="C36" s="202" t="s">
        <v>2033</v>
      </c>
      <c r="D36" s="205">
        <v>0</v>
      </c>
      <c r="E36" s="205"/>
      <c r="F36" s="205"/>
      <c r="G36" s="205"/>
      <c r="H36" s="205"/>
      <c r="I36" s="203">
        <f t="shared" si="11"/>
        <v>0</v>
      </c>
      <c r="J36" s="204"/>
      <c r="K36" s="204"/>
      <c r="L36" s="204"/>
      <c r="M36" s="204"/>
      <c r="N36" s="198"/>
      <c r="O36" s="198"/>
      <c r="X36" s="187">
        <v>0</v>
      </c>
      <c r="Y36" s="199">
        <f t="shared" si="0"/>
        <v>0</v>
      </c>
    </row>
    <row r="37" spans="2:25" ht="15.75" x14ac:dyDescent="0.25">
      <c r="B37" s="201" t="s">
        <v>2038</v>
      </c>
      <c r="C37" s="202" t="s">
        <v>2034</v>
      </c>
      <c r="D37" s="205">
        <v>0</v>
      </c>
      <c r="E37" s="205"/>
      <c r="F37" s="205"/>
      <c r="G37" s="205"/>
      <c r="H37" s="205"/>
      <c r="I37" s="203">
        <f t="shared" si="11"/>
        <v>0</v>
      </c>
      <c r="J37" s="204"/>
      <c r="K37" s="204"/>
      <c r="L37" s="204"/>
      <c r="M37" s="204"/>
      <c r="N37" s="198"/>
      <c r="O37" s="198"/>
      <c r="X37" s="187">
        <v>0</v>
      </c>
      <c r="Y37" s="199">
        <f t="shared" si="0"/>
        <v>0</v>
      </c>
    </row>
    <row r="38" spans="2:25" ht="15.75" x14ac:dyDescent="0.25">
      <c r="B38" s="201" t="s">
        <v>3070</v>
      </c>
      <c r="C38" s="202" t="s">
        <v>3069</v>
      </c>
      <c r="D38" s="205">
        <v>0</v>
      </c>
      <c r="E38" s="205"/>
      <c r="F38" s="205"/>
      <c r="G38" s="205"/>
      <c r="H38" s="205"/>
      <c r="I38" s="203"/>
      <c r="J38" s="204"/>
      <c r="K38" s="204"/>
      <c r="L38" s="204"/>
      <c r="M38" s="204"/>
      <c r="N38" s="198"/>
      <c r="O38" s="198"/>
      <c r="Y38" s="199">
        <f t="shared" si="0"/>
        <v>0</v>
      </c>
    </row>
    <row r="39" spans="2:25" ht="15.75" x14ac:dyDescent="0.25">
      <c r="B39" s="201" t="s">
        <v>2039</v>
      </c>
      <c r="C39" s="202" t="s">
        <v>2035</v>
      </c>
      <c r="D39" s="205">
        <v>0</v>
      </c>
      <c r="E39" s="205"/>
      <c r="F39" s="205"/>
      <c r="G39" s="205"/>
      <c r="H39" s="205"/>
      <c r="I39" s="203">
        <f t="shared" si="11"/>
        <v>0</v>
      </c>
      <c r="J39" s="204"/>
      <c r="K39" s="204"/>
      <c r="L39" s="204"/>
      <c r="M39" s="204"/>
      <c r="N39" s="198"/>
      <c r="O39" s="198"/>
      <c r="X39" s="187">
        <v>0</v>
      </c>
      <c r="Y39" s="199">
        <f t="shared" si="0"/>
        <v>0</v>
      </c>
    </row>
    <row r="40" spans="2:25" ht="15.75" x14ac:dyDescent="0.25">
      <c r="B40" s="201">
        <v>4.2418981481481481E-2</v>
      </c>
      <c r="C40" s="202" t="s">
        <v>2094</v>
      </c>
      <c r="D40" s="203">
        <f t="shared" ref="D40:I41" si="17">D41</f>
        <v>0</v>
      </c>
      <c r="E40" s="203">
        <f t="shared" si="17"/>
        <v>0</v>
      </c>
      <c r="F40" s="203">
        <f t="shared" si="17"/>
        <v>0</v>
      </c>
      <c r="G40" s="203">
        <f t="shared" si="17"/>
        <v>0</v>
      </c>
      <c r="H40" s="203">
        <f t="shared" si="17"/>
        <v>0</v>
      </c>
      <c r="I40" s="203">
        <f t="shared" si="17"/>
        <v>0</v>
      </c>
      <c r="J40" s="204"/>
      <c r="K40" s="204"/>
      <c r="L40" s="204"/>
      <c r="M40" s="204"/>
      <c r="N40" s="198">
        <v>0</v>
      </c>
      <c r="O40" s="198"/>
      <c r="X40" s="187">
        <v>0</v>
      </c>
      <c r="Y40" s="199">
        <f t="shared" si="0"/>
        <v>0</v>
      </c>
    </row>
    <row r="41" spans="2:25" ht="15.75" x14ac:dyDescent="0.25">
      <c r="B41" s="201" t="s">
        <v>623</v>
      </c>
      <c r="C41" s="202" t="s">
        <v>2068</v>
      </c>
      <c r="D41" s="203">
        <f t="shared" si="17"/>
        <v>0</v>
      </c>
      <c r="E41" s="203">
        <f t="shared" si="17"/>
        <v>0</v>
      </c>
      <c r="F41" s="203">
        <f t="shared" si="17"/>
        <v>0</v>
      </c>
      <c r="G41" s="203">
        <f t="shared" si="17"/>
        <v>0</v>
      </c>
      <c r="H41" s="203">
        <f t="shared" si="17"/>
        <v>0</v>
      </c>
      <c r="I41" s="203">
        <f t="shared" si="17"/>
        <v>0</v>
      </c>
      <c r="J41" s="204"/>
      <c r="K41" s="204"/>
      <c r="L41" s="204"/>
      <c r="M41" s="204"/>
      <c r="N41" s="198">
        <v>0</v>
      </c>
      <c r="O41" s="198"/>
      <c r="X41" s="187">
        <v>0</v>
      </c>
      <c r="Y41" s="199">
        <f t="shared" si="0"/>
        <v>0</v>
      </c>
    </row>
    <row r="42" spans="2:25" ht="15.75" x14ac:dyDescent="0.25">
      <c r="B42" s="201" t="s">
        <v>2067</v>
      </c>
      <c r="C42" s="202" t="s">
        <v>748</v>
      </c>
      <c r="D42" s="205">
        <v>0</v>
      </c>
      <c r="E42" s="205"/>
      <c r="F42" s="205"/>
      <c r="G42" s="205"/>
      <c r="H42" s="205"/>
      <c r="I42" s="203">
        <f t="shared" si="11"/>
        <v>0</v>
      </c>
      <c r="J42" s="204"/>
      <c r="K42" s="204"/>
      <c r="L42" s="204"/>
      <c r="M42" s="204"/>
      <c r="N42" s="198"/>
      <c r="O42" s="198"/>
      <c r="X42" s="187">
        <v>0</v>
      </c>
      <c r="Y42" s="199">
        <f t="shared" si="0"/>
        <v>0</v>
      </c>
    </row>
    <row r="43" spans="2:25" ht="15.75" x14ac:dyDescent="0.25">
      <c r="B43" s="201"/>
      <c r="C43" s="206" t="s">
        <v>492</v>
      </c>
      <c r="D43" s="203">
        <f t="shared" ref="D43:I43" si="18">D35+D40</f>
        <v>0</v>
      </c>
      <c r="E43" s="203">
        <f t="shared" si="18"/>
        <v>0</v>
      </c>
      <c r="F43" s="203">
        <f t="shared" si="18"/>
        <v>0</v>
      </c>
      <c r="G43" s="203">
        <f t="shared" si="18"/>
        <v>0</v>
      </c>
      <c r="H43" s="203">
        <f t="shared" si="18"/>
        <v>0</v>
      </c>
      <c r="I43" s="203">
        <f t="shared" si="18"/>
        <v>0</v>
      </c>
      <c r="J43" s="204"/>
      <c r="K43" s="204"/>
      <c r="L43" s="204"/>
      <c r="M43" s="204"/>
      <c r="N43" s="198">
        <v>0</v>
      </c>
      <c r="O43" s="198"/>
      <c r="X43" s="187">
        <v>0</v>
      </c>
      <c r="Y43" s="199">
        <f t="shared" si="0"/>
        <v>0</v>
      </c>
    </row>
    <row r="44" spans="2:25" ht="15.75" x14ac:dyDescent="0.25">
      <c r="B44" s="201" t="s">
        <v>622</v>
      </c>
      <c r="C44" s="202" t="s">
        <v>746</v>
      </c>
      <c r="D44" s="203">
        <f t="shared" ref="D44:I44" si="19">SUM(D45:D49)</f>
        <v>0</v>
      </c>
      <c r="E44" s="203">
        <f t="shared" si="19"/>
        <v>0</v>
      </c>
      <c r="F44" s="203">
        <f t="shared" si="19"/>
        <v>0</v>
      </c>
      <c r="G44" s="203">
        <f t="shared" si="19"/>
        <v>0</v>
      </c>
      <c r="H44" s="203">
        <f t="shared" si="19"/>
        <v>0</v>
      </c>
      <c r="I44" s="203">
        <f t="shared" si="19"/>
        <v>0</v>
      </c>
      <c r="J44" s="204"/>
      <c r="K44" s="204"/>
      <c r="L44" s="204"/>
      <c r="M44" s="204"/>
      <c r="N44" s="198">
        <v>0</v>
      </c>
      <c r="O44" s="198"/>
      <c r="X44" s="187">
        <v>0</v>
      </c>
      <c r="Y44" s="199">
        <f t="shared" si="0"/>
        <v>0</v>
      </c>
    </row>
    <row r="45" spans="2:25" ht="15.75" x14ac:dyDescent="0.25">
      <c r="B45" s="201" t="s">
        <v>2042</v>
      </c>
      <c r="C45" s="202" t="s">
        <v>2041</v>
      </c>
      <c r="D45" s="205">
        <v>0</v>
      </c>
      <c r="E45" s="205"/>
      <c r="F45" s="205"/>
      <c r="G45" s="205"/>
      <c r="H45" s="205"/>
      <c r="I45" s="203">
        <f t="shared" si="11"/>
        <v>0</v>
      </c>
      <c r="J45" s="204"/>
      <c r="K45" s="204"/>
      <c r="L45" s="204"/>
      <c r="M45" s="204"/>
      <c r="N45" s="198"/>
      <c r="O45" s="198"/>
      <c r="X45" s="187">
        <v>0</v>
      </c>
      <c r="Y45" s="199">
        <f t="shared" si="0"/>
        <v>0</v>
      </c>
    </row>
    <row r="46" spans="2:25" ht="15.75" x14ac:dyDescent="0.25">
      <c r="B46" s="201" t="s">
        <v>2040</v>
      </c>
      <c r="C46" s="202" t="s">
        <v>2037</v>
      </c>
      <c r="D46" s="205">
        <v>0</v>
      </c>
      <c r="E46" s="205"/>
      <c r="F46" s="205"/>
      <c r="G46" s="205"/>
      <c r="H46" s="205"/>
      <c r="I46" s="203">
        <f t="shared" si="11"/>
        <v>0</v>
      </c>
      <c r="J46" s="204"/>
      <c r="K46" s="204"/>
      <c r="L46" s="204"/>
      <c r="M46" s="204"/>
      <c r="N46" s="198"/>
      <c r="O46" s="198"/>
      <c r="X46" s="187">
        <v>0</v>
      </c>
      <c r="Y46" s="199">
        <f t="shared" si="0"/>
        <v>0</v>
      </c>
    </row>
    <row r="47" spans="2:25" ht="15.75" x14ac:dyDescent="0.25">
      <c r="B47" s="201" t="s">
        <v>2044</v>
      </c>
      <c r="C47" s="202" t="s">
        <v>2043</v>
      </c>
      <c r="D47" s="205">
        <v>0</v>
      </c>
      <c r="E47" s="205"/>
      <c r="F47" s="205"/>
      <c r="G47" s="205"/>
      <c r="H47" s="205"/>
      <c r="I47" s="203">
        <f t="shared" si="11"/>
        <v>0</v>
      </c>
      <c r="J47" s="204"/>
      <c r="K47" s="204"/>
      <c r="L47" s="204"/>
      <c r="M47" s="204"/>
      <c r="N47" s="198"/>
      <c r="O47" s="198"/>
      <c r="X47" s="187">
        <v>0</v>
      </c>
      <c r="Y47" s="199">
        <f t="shared" si="0"/>
        <v>0</v>
      </c>
    </row>
    <row r="48" spans="2:25" ht="15.75" x14ac:dyDescent="0.25">
      <c r="B48" s="201" t="s">
        <v>2066</v>
      </c>
      <c r="C48" s="202" t="s">
        <v>2065</v>
      </c>
      <c r="D48" s="205">
        <v>0</v>
      </c>
      <c r="E48" s="205"/>
      <c r="F48" s="205"/>
      <c r="G48" s="205"/>
      <c r="H48" s="205"/>
      <c r="I48" s="203">
        <f t="shared" si="11"/>
        <v>0</v>
      </c>
      <c r="J48" s="204"/>
      <c r="K48" s="204"/>
      <c r="L48" s="204"/>
      <c r="M48" s="204"/>
      <c r="N48" s="198"/>
      <c r="O48" s="198"/>
      <c r="X48" s="187">
        <v>0</v>
      </c>
      <c r="Y48" s="199">
        <f t="shared" si="0"/>
        <v>0</v>
      </c>
    </row>
    <row r="49" spans="2:25" ht="15.75" x14ac:dyDescent="0.25">
      <c r="B49" s="201" t="s">
        <v>2046</v>
      </c>
      <c r="C49" s="202" t="s">
        <v>2045</v>
      </c>
      <c r="D49" s="205">
        <v>0</v>
      </c>
      <c r="E49" s="205"/>
      <c r="F49" s="205"/>
      <c r="G49" s="205"/>
      <c r="H49" s="205"/>
      <c r="I49" s="203">
        <f t="shared" si="11"/>
        <v>0</v>
      </c>
      <c r="J49" s="204"/>
      <c r="K49" s="204"/>
      <c r="L49" s="204"/>
      <c r="M49" s="204"/>
      <c r="N49" s="198"/>
      <c r="O49" s="198"/>
      <c r="X49" s="187">
        <v>0</v>
      </c>
      <c r="Y49" s="199">
        <f t="shared" si="0"/>
        <v>0</v>
      </c>
    </row>
    <row r="50" spans="2:25" ht="15.75" x14ac:dyDescent="0.25">
      <c r="B50" s="201">
        <v>4.2418981481481481E-2</v>
      </c>
      <c r="C50" s="202" t="s">
        <v>2094</v>
      </c>
      <c r="D50" s="203">
        <f t="shared" ref="D50:I51" si="20">D51</f>
        <v>0</v>
      </c>
      <c r="E50" s="203">
        <f t="shared" si="20"/>
        <v>0</v>
      </c>
      <c r="F50" s="203">
        <f t="shared" si="20"/>
        <v>0</v>
      </c>
      <c r="G50" s="203">
        <f t="shared" si="20"/>
        <v>0</v>
      </c>
      <c r="H50" s="203">
        <f t="shared" si="20"/>
        <v>0</v>
      </c>
      <c r="I50" s="203">
        <f t="shared" si="20"/>
        <v>0</v>
      </c>
      <c r="J50" s="204"/>
      <c r="K50" s="204"/>
      <c r="L50" s="204"/>
      <c r="M50" s="204"/>
      <c r="N50" s="198"/>
      <c r="O50" s="198"/>
      <c r="X50" s="187">
        <v>0</v>
      </c>
      <c r="Y50" s="199">
        <f t="shared" si="0"/>
        <v>0</v>
      </c>
    </row>
    <row r="51" spans="2:25" ht="15.75" x14ac:dyDescent="0.25">
      <c r="B51" s="201" t="s">
        <v>623</v>
      </c>
      <c r="C51" s="202" t="s">
        <v>2071</v>
      </c>
      <c r="D51" s="203">
        <f t="shared" si="20"/>
        <v>0</v>
      </c>
      <c r="E51" s="203">
        <f t="shared" si="20"/>
        <v>0</v>
      </c>
      <c r="F51" s="203">
        <f t="shared" si="20"/>
        <v>0</v>
      </c>
      <c r="G51" s="203">
        <f t="shared" si="20"/>
        <v>0</v>
      </c>
      <c r="H51" s="203">
        <f t="shared" si="20"/>
        <v>0</v>
      </c>
      <c r="I51" s="203">
        <f t="shared" si="20"/>
        <v>0</v>
      </c>
      <c r="J51" s="204"/>
      <c r="K51" s="204"/>
      <c r="L51" s="204"/>
      <c r="M51" s="204"/>
      <c r="N51" s="198"/>
      <c r="O51" s="198"/>
      <c r="X51" s="187">
        <v>0</v>
      </c>
      <c r="Y51" s="199">
        <f t="shared" si="0"/>
        <v>0</v>
      </c>
    </row>
    <row r="52" spans="2:25" ht="15.75" x14ac:dyDescent="0.25">
      <c r="B52" s="201" t="s">
        <v>2070</v>
      </c>
      <c r="C52" s="202" t="s">
        <v>749</v>
      </c>
      <c r="D52" s="205">
        <v>0</v>
      </c>
      <c r="E52" s="205"/>
      <c r="F52" s="205"/>
      <c r="G52" s="205"/>
      <c r="H52" s="205"/>
      <c r="I52" s="203">
        <f t="shared" si="11"/>
        <v>0</v>
      </c>
      <c r="J52" s="204"/>
      <c r="K52" s="204"/>
      <c r="L52" s="204"/>
      <c r="M52" s="204"/>
      <c r="N52" s="198">
        <v>0</v>
      </c>
      <c r="O52" s="198"/>
      <c r="X52" s="187">
        <v>0</v>
      </c>
      <c r="Y52" s="199">
        <f t="shared" si="0"/>
        <v>0</v>
      </c>
    </row>
    <row r="53" spans="2:25" ht="15.75" x14ac:dyDescent="0.25">
      <c r="B53" s="201"/>
      <c r="C53" s="206" t="s">
        <v>2095</v>
      </c>
      <c r="D53" s="203">
        <f t="shared" ref="D53:I53" si="21">D44+D50</f>
        <v>0</v>
      </c>
      <c r="E53" s="203">
        <f t="shared" si="21"/>
        <v>0</v>
      </c>
      <c r="F53" s="203">
        <f t="shared" si="21"/>
        <v>0</v>
      </c>
      <c r="G53" s="203">
        <f t="shared" si="21"/>
        <v>0</v>
      </c>
      <c r="H53" s="203">
        <f t="shared" si="21"/>
        <v>0</v>
      </c>
      <c r="I53" s="203">
        <f t="shared" si="21"/>
        <v>0</v>
      </c>
      <c r="J53" s="204"/>
      <c r="K53" s="204"/>
      <c r="L53" s="204"/>
      <c r="M53" s="204"/>
      <c r="N53" s="198">
        <v>0</v>
      </c>
      <c r="O53" s="198"/>
      <c r="X53" s="187">
        <v>0</v>
      </c>
      <c r="Y53" s="199">
        <f t="shared" si="0"/>
        <v>0</v>
      </c>
    </row>
    <row r="54" spans="2:25" ht="15.75" x14ac:dyDescent="0.25">
      <c r="B54" s="201" t="s">
        <v>2059</v>
      </c>
      <c r="C54" s="202" t="s">
        <v>2062</v>
      </c>
      <c r="D54" s="203">
        <f t="shared" ref="D54:I54" si="22">D55</f>
        <v>0</v>
      </c>
      <c r="E54" s="203">
        <f t="shared" si="22"/>
        <v>0</v>
      </c>
      <c r="F54" s="203">
        <f t="shared" si="22"/>
        <v>0</v>
      </c>
      <c r="G54" s="203">
        <f t="shared" si="22"/>
        <v>0</v>
      </c>
      <c r="H54" s="203">
        <f t="shared" si="22"/>
        <v>0</v>
      </c>
      <c r="I54" s="203">
        <f t="shared" si="22"/>
        <v>0</v>
      </c>
      <c r="J54" s="204"/>
      <c r="K54" s="204"/>
      <c r="L54" s="204"/>
      <c r="M54" s="204"/>
      <c r="N54" s="198"/>
      <c r="O54" s="198"/>
      <c r="X54" s="187">
        <v>0</v>
      </c>
      <c r="Y54" s="199">
        <f t="shared" si="0"/>
        <v>0</v>
      </c>
    </row>
    <row r="55" spans="2:25" ht="15" customHeight="1" x14ac:dyDescent="0.25">
      <c r="B55" s="201" t="s">
        <v>2060</v>
      </c>
      <c r="C55" s="202" t="s">
        <v>2064</v>
      </c>
      <c r="D55" s="205">
        <v>0</v>
      </c>
      <c r="E55" s="205"/>
      <c r="F55" s="205"/>
      <c r="G55" s="205"/>
      <c r="H55" s="205"/>
      <c r="I55" s="203">
        <f>+D55+E55+G55-F55-H55</f>
        <v>0</v>
      </c>
      <c r="J55" s="204"/>
      <c r="K55" s="204"/>
      <c r="L55" s="204"/>
      <c r="M55" s="204"/>
      <c r="N55" s="198">
        <v>0</v>
      </c>
      <c r="O55" s="198"/>
      <c r="X55" s="187">
        <v>0</v>
      </c>
      <c r="Y55" s="199">
        <f t="shared" si="0"/>
        <v>0</v>
      </c>
    </row>
    <row r="56" spans="2:25" ht="15.75" x14ac:dyDescent="0.25">
      <c r="B56" s="201">
        <v>4.2418981481481481E-2</v>
      </c>
      <c r="C56" s="202" t="s">
        <v>2094</v>
      </c>
      <c r="D56" s="203">
        <f t="shared" ref="D56:I57" si="23">D57</f>
        <v>0</v>
      </c>
      <c r="E56" s="203">
        <f t="shared" si="23"/>
        <v>0</v>
      </c>
      <c r="F56" s="203">
        <f t="shared" si="23"/>
        <v>0</v>
      </c>
      <c r="G56" s="203">
        <f t="shared" si="23"/>
        <v>0</v>
      </c>
      <c r="H56" s="203">
        <f t="shared" si="23"/>
        <v>0</v>
      </c>
      <c r="I56" s="203">
        <f t="shared" si="23"/>
        <v>0</v>
      </c>
      <c r="J56" s="204"/>
      <c r="K56" s="204"/>
      <c r="L56" s="204"/>
      <c r="M56" s="204"/>
      <c r="N56" s="198">
        <v>0</v>
      </c>
      <c r="O56" s="198"/>
      <c r="X56" s="187">
        <v>0</v>
      </c>
      <c r="Y56" s="199">
        <f t="shared" si="0"/>
        <v>0</v>
      </c>
    </row>
    <row r="57" spans="2:25" ht="15.75" x14ac:dyDescent="0.25">
      <c r="B57" s="201" t="s">
        <v>623</v>
      </c>
      <c r="C57" s="202" t="s">
        <v>2071</v>
      </c>
      <c r="D57" s="203">
        <f t="shared" si="23"/>
        <v>0</v>
      </c>
      <c r="E57" s="203">
        <f t="shared" si="23"/>
        <v>0</v>
      </c>
      <c r="F57" s="203">
        <f t="shared" si="23"/>
        <v>0</v>
      </c>
      <c r="G57" s="203">
        <f t="shared" si="23"/>
        <v>0</v>
      </c>
      <c r="H57" s="203">
        <f t="shared" si="23"/>
        <v>0</v>
      </c>
      <c r="I57" s="203">
        <f t="shared" si="23"/>
        <v>0</v>
      </c>
      <c r="J57" s="204"/>
      <c r="K57" s="204"/>
      <c r="L57" s="204"/>
      <c r="M57" s="204"/>
      <c r="N57" s="198"/>
      <c r="O57" s="198"/>
      <c r="X57" s="187">
        <v>0</v>
      </c>
      <c r="Y57" s="199">
        <f t="shared" si="0"/>
        <v>0</v>
      </c>
    </row>
    <row r="58" spans="2:25" ht="15.75" x14ac:dyDescent="0.25">
      <c r="B58" s="201" t="s">
        <v>2072</v>
      </c>
      <c r="C58" s="202" t="s">
        <v>2061</v>
      </c>
      <c r="D58" s="205">
        <v>0</v>
      </c>
      <c r="E58" s="205"/>
      <c r="F58" s="205"/>
      <c r="G58" s="205"/>
      <c r="H58" s="205"/>
      <c r="I58" s="203">
        <f>+D58+E58+G58-F58-H58</f>
        <v>0</v>
      </c>
      <c r="J58" s="204"/>
      <c r="K58" s="204"/>
      <c r="L58" s="204"/>
      <c r="M58" s="204"/>
      <c r="N58" s="198">
        <v>0</v>
      </c>
      <c r="O58" s="198"/>
      <c r="X58" s="187">
        <v>0</v>
      </c>
      <c r="Y58" s="199">
        <f t="shared" si="0"/>
        <v>0</v>
      </c>
    </row>
    <row r="59" spans="2:25" ht="15.75" x14ac:dyDescent="0.25">
      <c r="B59" s="201"/>
      <c r="C59" s="206" t="s">
        <v>2063</v>
      </c>
      <c r="D59" s="203">
        <f t="shared" ref="D59:I59" si="24">D54+D56</f>
        <v>0</v>
      </c>
      <c r="E59" s="203">
        <f t="shared" si="24"/>
        <v>0</v>
      </c>
      <c r="F59" s="203">
        <f t="shared" si="24"/>
        <v>0</v>
      </c>
      <c r="G59" s="203">
        <f t="shared" si="24"/>
        <v>0</v>
      </c>
      <c r="H59" s="203">
        <f t="shared" si="24"/>
        <v>0</v>
      </c>
      <c r="I59" s="203">
        <f t="shared" si="24"/>
        <v>0</v>
      </c>
      <c r="J59" s="204"/>
      <c r="K59" s="204"/>
      <c r="L59" s="204"/>
      <c r="M59" s="204"/>
      <c r="N59" s="198"/>
      <c r="O59" s="198"/>
      <c r="X59" s="187">
        <v>0</v>
      </c>
      <c r="Y59" s="199">
        <f t="shared" si="0"/>
        <v>0</v>
      </c>
    </row>
    <row r="60" spans="2:25" ht="15.75" x14ac:dyDescent="0.25">
      <c r="B60" s="201" t="s">
        <v>2050</v>
      </c>
      <c r="C60" s="202" t="s">
        <v>2047</v>
      </c>
      <c r="D60" s="203">
        <f t="shared" ref="D60:I60" si="25">SUM(D61:D64)</f>
        <v>0</v>
      </c>
      <c r="E60" s="203">
        <f t="shared" si="25"/>
        <v>0</v>
      </c>
      <c r="F60" s="203">
        <f t="shared" si="25"/>
        <v>0</v>
      </c>
      <c r="G60" s="203">
        <f t="shared" si="25"/>
        <v>0</v>
      </c>
      <c r="H60" s="203">
        <f t="shared" si="25"/>
        <v>0</v>
      </c>
      <c r="I60" s="203">
        <f t="shared" si="25"/>
        <v>0</v>
      </c>
      <c r="J60" s="204"/>
      <c r="K60" s="204"/>
      <c r="L60" s="204"/>
      <c r="M60" s="204"/>
      <c r="N60" s="198">
        <v>0</v>
      </c>
      <c r="O60" s="198"/>
      <c r="X60" s="187">
        <v>0</v>
      </c>
      <c r="Y60" s="199">
        <f t="shared" si="0"/>
        <v>0</v>
      </c>
    </row>
    <row r="61" spans="2:25" ht="15.75" x14ac:dyDescent="0.25">
      <c r="B61" s="201" t="s">
        <v>2052</v>
      </c>
      <c r="C61" s="202" t="s">
        <v>2055</v>
      </c>
      <c r="D61" s="205">
        <v>0</v>
      </c>
      <c r="E61" s="205"/>
      <c r="F61" s="205"/>
      <c r="G61" s="205"/>
      <c r="H61" s="205"/>
      <c r="I61" s="203">
        <f t="shared" ref="I61:I67" si="26">+D61+E61+G61-F61-H61</f>
        <v>0</v>
      </c>
      <c r="J61" s="204"/>
      <c r="K61" s="204"/>
      <c r="L61" s="204"/>
      <c r="M61" s="204"/>
      <c r="N61" s="198">
        <v>0</v>
      </c>
      <c r="O61" s="198"/>
      <c r="X61" s="187">
        <v>0</v>
      </c>
      <c r="Y61" s="199">
        <f t="shared" si="0"/>
        <v>0</v>
      </c>
    </row>
    <row r="62" spans="2:25" ht="15.75" x14ac:dyDescent="0.25">
      <c r="B62" s="201" t="s">
        <v>2051</v>
      </c>
      <c r="C62" s="202" t="s">
        <v>2056</v>
      </c>
      <c r="D62" s="205">
        <v>0</v>
      </c>
      <c r="E62" s="205"/>
      <c r="F62" s="205"/>
      <c r="G62" s="205"/>
      <c r="H62" s="205"/>
      <c r="I62" s="203">
        <f t="shared" si="26"/>
        <v>0</v>
      </c>
      <c r="J62" s="204"/>
      <c r="K62" s="204"/>
      <c r="L62" s="204"/>
      <c r="M62" s="204"/>
      <c r="N62" s="198"/>
      <c r="O62" s="198"/>
      <c r="X62" s="187">
        <v>0</v>
      </c>
      <c r="Y62" s="199">
        <f t="shared" si="0"/>
        <v>0</v>
      </c>
    </row>
    <row r="63" spans="2:25" ht="15.75" x14ac:dyDescent="0.25">
      <c r="B63" s="201" t="s">
        <v>2053</v>
      </c>
      <c r="C63" s="202" t="s">
        <v>2057</v>
      </c>
      <c r="D63" s="205">
        <v>0</v>
      </c>
      <c r="E63" s="205"/>
      <c r="F63" s="205"/>
      <c r="G63" s="205"/>
      <c r="H63" s="205"/>
      <c r="I63" s="203">
        <f t="shared" si="26"/>
        <v>0</v>
      </c>
      <c r="J63" s="204"/>
      <c r="K63" s="204"/>
      <c r="L63" s="204"/>
      <c r="M63" s="204"/>
      <c r="N63" s="198">
        <v>0</v>
      </c>
      <c r="O63" s="198"/>
      <c r="X63" s="187">
        <v>0</v>
      </c>
      <c r="Y63" s="199">
        <f t="shared" si="0"/>
        <v>0</v>
      </c>
    </row>
    <row r="64" spans="2:25" ht="15.75" x14ac:dyDescent="0.25">
      <c r="B64" s="201" t="s">
        <v>2054</v>
      </c>
      <c r="C64" s="202" t="s">
        <v>2058</v>
      </c>
      <c r="D64" s="205">
        <v>0</v>
      </c>
      <c r="E64" s="205"/>
      <c r="F64" s="205"/>
      <c r="G64" s="205"/>
      <c r="H64" s="205"/>
      <c r="I64" s="203">
        <f t="shared" si="26"/>
        <v>0</v>
      </c>
      <c r="J64" s="204"/>
      <c r="K64" s="204"/>
      <c r="L64" s="204"/>
      <c r="M64" s="204"/>
      <c r="N64" s="198">
        <v>0</v>
      </c>
      <c r="O64" s="198"/>
      <c r="X64" s="187">
        <v>0</v>
      </c>
      <c r="Y64" s="199">
        <f t="shared" si="0"/>
        <v>0</v>
      </c>
    </row>
    <row r="65" spans="2:25" ht="15.75" x14ac:dyDescent="0.25">
      <c r="B65" s="201">
        <v>4.2418981481481481E-2</v>
      </c>
      <c r="C65" s="202" t="s">
        <v>2094</v>
      </c>
      <c r="D65" s="203">
        <f t="shared" ref="D65:H66" si="27">D66</f>
        <v>0</v>
      </c>
      <c r="E65" s="203">
        <f t="shared" si="27"/>
        <v>0</v>
      </c>
      <c r="F65" s="203">
        <f t="shared" si="27"/>
        <v>0</v>
      </c>
      <c r="G65" s="203">
        <f t="shared" si="27"/>
        <v>0</v>
      </c>
      <c r="H65" s="203">
        <f t="shared" si="27"/>
        <v>0</v>
      </c>
      <c r="I65" s="203">
        <f t="shared" si="26"/>
        <v>0</v>
      </c>
      <c r="J65" s="204"/>
      <c r="K65" s="204"/>
      <c r="L65" s="204"/>
      <c r="M65" s="204"/>
      <c r="N65" s="198"/>
      <c r="O65" s="198"/>
      <c r="X65" s="187">
        <v>0</v>
      </c>
      <c r="Y65" s="199">
        <f t="shared" si="0"/>
        <v>0</v>
      </c>
    </row>
    <row r="66" spans="2:25" ht="15.75" x14ac:dyDescent="0.25">
      <c r="B66" s="201" t="s">
        <v>623</v>
      </c>
      <c r="C66" s="202" t="s">
        <v>2071</v>
      </c>
      <c r="D66" s="203">
        <f t="shared" si="27"/>
        <v>0</v>
      </c>
      <c r="E66" s="203">
        <f t="shared" si="27"/>
        <v>0</v>
      </c>
      <c r="F66" s="203">
        <f t="shared" si="27"/>
        <v>0</v>
      </c>
      <c r="G66" s="203">
        <f t="shared" si="27"/>
        <v>0</v>
      </c>
      <c r="H66" s="203">
        <f t="shared" si="27"/>
        <v>0</v>
      </c>
      <c r="I66" s="203">
        <f>+D66+E66+G66-F66-H66</f>
        <v>0</v>
      </c>
      <c r="J66" s="204"/>
      <c r="K66" s="204"/>
      <c r="L66" s="204"/>
      <c r="M66" s="204"/>
      <c r="N66" s="198">
        <v>0</v>
      </c>
      <c r="O66" s="198"/>
      <c r="X66" s="187">
        <v>0</v>
      </c>
      <c r="Y66" s="199">
        <f t="shared" si="0"/>
        <v>0</v>
      </c>
    </row>
    <row r="67" spans="2:25" ht="15.75" x14ac:dyDescent="0.25">
      <c r="B67" s="201" t="s">
        <v>2073</v>
      </c>
      <c r="C67" s="202" t="s">
        <v>2048</v>
      </c>
      <c r="D67" s="205">
        <v>0</v>
      </c>
      <c r="E67" s="205"/>
      <c r="F67" s="205"/>
      <c r="G67" s="205"/>
      <c r="H67" s="205"/>
      <c r="I67" s="203">
        <f t="shared" si="26"/>
        <v>0</v>
      </c>
      <c r="J67" s="204"/>
      <c r="K67" s="204"/>
      <c r="L67" s="204"/>
      <c r="M67" s="204"/>
      <c r="N67" s="198">
        <v>0</v>
      </c>
      <c r="O67" s="198"/>
      <c r="X67" s="187">
        <v>0</v>
      </c>
      <c r="Y67" s="199">
        <f t="shared" si="0"/>
        <v>0</v>
      </c>
    </row>
    <row r="68" spans="2:25" ht="15.75" x14ac:dyDescent="0.25">
      <c r="B68" s="201"/>
      <c r="C68" s="206" t="s">
        <v>2049</v>
      </c>
      <c r="D68" s="203">
        <f t="shared" ref="D68:I68" si="28">D60+D65</f>
        <v>0</v>
      </c>
      <c r="E68" s="203">
        <f t="shared" si="28"/>
        <v>0</v>
      </c>
      <c r="F68" s="203">
        <f t="shared" si="28"/>
        <v>0</v>
      </c>
      <c r="G68" s="203">
        <f t="shared" si="28"/>
        <v>0</v>
      </c>
      <c r="H68" s="203">
        <f t="shared" si="28"/>
        <v>0</v>
      </c>
      <c r="I68" s="203">
        <f t="shared" si="28"/>
        <v>0</v>
      </c>
      <c r="J68" s="204"/>
      <c r="K68" s="204"/>
      <c r="L68" s="204"/>
      <c r="M68" s="204"/>
      <c r="N68" s="198"/>
      <c r="O68" s="198"/>
      <c r="X68" s="187">
        <v>0</v>
      </c>
      <c r="Y68" s="199">
        <f t="shared" si="0"/>
        <v>0</v>
      </c>
    </row>
    <row r="69" spans="2:25" s="199" customFormat="1" ht="15.75" x14ac:dyDescent="0.25">
      <c r="B69" s="194" t="s">
        <v>624</v>
      </c>
      <c r="C69" s="200" t="s">
        <v>493</v>
      </c>
      <c r="D69" s="196">
        <f t="shared" ref="D69:I69" si="29">SUM(D70)</f>
        <v>348642908.33333331</v>
      </c>
      <c r="E69" s="196">
        <f t="shared" si="29"/>
        <v>0</v>
      </c>
      <c r="F69" s="196">
        <f t="shared" si="29"/>
        <v>0</v>
      </c>
      <c r="G69" s="196">
        <f t="shared" si="29"/>
        <v>298820750</v>
      </c>
      <c r="H69" s="196">
        <f t="shared" si="29"/>
        <v>348642908.33333331</v>
      </c>
      <c r="I69" s="196">
        <f t="shared" si="29"/>
        <v>298820749.99999994</v>
      </c>
      <c r="J69" s="197"/>
      <c r="K69" s="197"/>
      <c r="L69" s="197"/>
      <c r="M69" s="197"/>
      <c r="N69" s="198"/>
      <c r="O69" s="198"/>
      <c r="P69" s="199">
        <f>D69-N69</f>
        <v>348642908.33333331</v>
      </c>
      <c r="X69" s="199">
        <v>348642908.33333331</v>
      </c>
      <c r="Y69" s="199">
        <f t="shared" si="0"/>
        <v>0</v>
      </c>
    </row>
    <row r="70" spans="2:25" ht="15.75" x14ac:dyDescent="0.25">
      <c r="B70" s="201" t="s">
        <v>625</v>
      </c>
      <c r="C70" s="202" t="s">
        <v>626</v>
      </c>
      <c r="D70" s="203">
        <f t="shared" ref="D70:I70" si="30">D71</f>
        <v>348642908.33333331</v>
      </c>
      <c r="E70" s="203">
        <f t="shared" si="30"/>
        <v>0</v>
      </c>
      <c r="F70" s="203">
        <f t="shared" si="30"/>
        <v>0</v>
      </c>
      <c r="G70" s="203">
        <f t="shared" si="30"/>
        <v>298820750</v>
      </c>
      <c r="H70" s="203">
        <f t="shared" si="30"/>
        <v>348642908.33333331</v>
      </c>
      <c r="I70" s="203">
        <f t="shared" si="30"/>
        <v>298820749.99999994</v>
      </c>
      <c r="J70" s="204"/>
      <c r="K70" s="204"/>
      <c r="L70" s="204"/>
      <c r="M70" s="204"/>
      <c r="N70" s="198"/>
      <c r="O70" s="198"/>
      <c r="X70" s="187">
        <v>348642908.33333331</v>
      </c>
      <c r="Y70" s="199">
        <f t="shared" ref="Y70:Y133" si="31">D70-X70</f>
        <v>0</v>
      </c>
    </row>
    <row r="71" spans="2:25" ht="15.75" x14ac:dyDescent="0.25">
      <c r="B71" s="201" t="s">
        <v>2074</v>
      </c>
      <c r="C71" s="202" t="s">
        <v>626</v>
      </c>
      <c r="D71" s="205">
        <v>348642908.33333331</v>
      </c>
      <c r="E71" s="205"/>
      <c r="F71" s="205"/>
      <c r="G71" s="205">
        <f>PREMI!D16</f>
        <v>298820750</v>
      </c>
      <c r="H71" s="205">
        <f>D71</f>
        <v>348642908.33333331</v>
      </c>
      <c r="I71" s="203">
        <f>+D71+E71+G71-F71-H71</f>
        <v>298820749.99999994</v>
      </c>
      <c r="J71" s="204"/>
      <c r="K71" s="204"/>
      <c r="L71" s="204"/>
      <c r="M71" s="204"/>
      <c r="N71" s="198"/>
      <c r="O71" s="198"/>
      <c r="X71" s="187">
        <v>348642908.33333331</v>
      </c>
      <c r="Y71" s="199">
        <f t="shared" si="31"/>
        <v>0</v>
      </c>
    </row>
    <row r="72" spans="2:25" s="199" customFormat="1" ht="15.75" x14ac:dyDescent="0.25">
      <c r="B72" s="194" t="s">
        <v>627</v>
      </c>
      <c r="C72" s="200" t="s">
        <v>494</v>
      </c>
      <c r="D72" s="196">
        <f t="shared" ref="D72:I72" si="32">D79</f>
        <v>18278360265.000004</v>
      </c>
      <c r="E72" s="196">
        <f t="shared" si="32"/>
        <v>0</v>
      </c>
      <c r="F72" s="196">
        <f t="shared" si="32"/>
        <v>0</v>
      </c>
      <c r="G72" s="196">
        <f t="shared" si="32"/>
        <v>17549199948.432434</v>
      </c>
      <c r="H72" s="196">
        <f t="shared" si="32"/>
        <v>18278360265.000004</v>
      </c>
      <c r="I72" s="196">
        <f t="shared" si="32"/>
        <v>17549199948.43243</v>
      </c>
      <c r="J72" s="197"/>
      <c r="K72" s="197"/>
      <c r="L72" s="197"/>
      <c r="M72" s="197"/>
      <c r="N72" s="198">
        <v>0</v>
      </c>
      <c r="O72" s="198"/>
      <c r="X72" s="199">
        <v>18278360265.000004</v>
      </c>
      <c r="Y72" s="199">
        <f t="shared" si="31"/>
        <v>0</v>
      </c>
    </row>
    <row r="73" spans="2:25" ht="15.75" x14ac:dyDescent="0.25">
      <c r="B73" s="201"/>
      <c r="C73" s="202" t="s">
        <v>495</v>
      </c>
      <c r="D73" s="205"/>
      <c r="E73" s="205"/>
      <c r="F73" s="205"/>
      <c r="G73" s="205"/>
      <c r="H73" s="205"/>
      <c r="I73" s="203">
        <f t="shared" ref="I73:I136" si="33">+D73+E73+G73-F73-H73</f>
        <v>0</v>
      </c>
      <c r="J73" s="204"/>
      <c r="K73" s="204"/>
      <c r="L73" s="204"/>
      <c r="M73" s="204"/>
      <c r="N73" s="198">
        <v>0</v>
      </c>
      <c r="O73" s="198"/>
      <c r="X73" s="187">
        <v>0</v>
      </c>
      <c r="Y73" s="199">
        <f t="shared" si="31"/>
        <v>0</v>
      </c>
    </row>
    <row r="74" spans="2:25" ht="15.75" x14ac:dyDescent="0.25">
      <c r="B74" s="201"/>
      <c r="C74" s="202" t="s">
        <v>496</v>
      </c>
      <c r="D74" s="205"/>
      <c r="E74" s="205"/>
      <c r="F74" s="205"/>
      <c r="G74" s="205"/>
      <c r="H74" s="205"/>
      <c r="I74" s="203">
        <f t="shared" si="33"/>
        <v>0</v>
      </c>
      <c r="J74" s="204"/>
      <c r="K74" s="204"/>
      <c r="L74" s="204"/>
      <c r="M74" s="204"/>
      <c r="N74" s="198"/>
      <c r="O74" s="198"/>
      <c r="X74" s="187">
        <v>0</v>
      </c>
      <c r="Y74" s="199">
        <f t="shared" si="31"/>
        <v>0</v>
      </c>
    </row>
    <row r="75" spans="2:25" ht="15.75" x14ac:dyDescent="0.25">
      <c r="B75" s="201"/>
      <c r="C75" s="202" t="s">
        <v>497</v>
      </c>
      <c r="D75" s="205"/>
      <c r="E75" s="205"/>
      <c r="F75" s="205"/>
      <c r="G75" s="205"/>
      <c r="H75" s="205"/>
      <c r="I75" s="203">
        <f t="shared" si="33"/>
        <v>0</v>
      </c>
      <c r="J75" s="204"/>
      <c r="K75" s="204"/>
      <c r="L75" s="204"/>
      <c r="M75" s="204"/>
      <c r="N75" s="198">
        <v>0</v>
      </c>
      <c r="O75" s="198"/>
      <c r="X75" s="187">
        <v>0</v>
      </c>
      <c r="Y75" s="199">
        <f t="shared" si="31"/>
        <v>0</v>
      </c>
    </row>
    <row r="76" spans="2:25" ht="15.75" x14ac:dyDescent="0.25">
      <c r="B76" s="201"/>
      <c r="C76" s="202" t="s">
        <v>498</v>
      </c>
      <c r="D76" s="205"/>
      <c r="E76" s="205"/>
      <c r="F76" s="205"/>
      <c r="G76" s="205"/>
      <c r="H76" s="205"/>
      <c r="I76" s="203">
        <f t="shared" si="33"/>
        <v>0</v>
      </c>
      <c r="J76" s="204"/>
      <c r="K76" s="204"/>
      <c r="L76" s="204"/>
      <c r="M76" s="204"/>
      <c r="N76" s="198">
        <v>304837117.966667</v>
      </c>
      <c r="O76" s="198"/>
      <c r="X76" s="187">
        <v>0</v>
      </c>
      <c r="Y76" s="199">
        <f t="shared" si="31"/>
        <v>0</v>
      </c>
    </row>
    <row r="77" spans="2:25" ht="15.75" x14ac:dyDescent="0.25">
      <c r="B77" s="201"/>
      <c r="C77" s="202" t="s">
        <v>499</v>
      </c>
      <c r="D77" s="205"/>
      <c r="E77" s="205"/>
      <c r="F77" s="205"/>
      <c r="G77" s="205"/>
      <c r="H77" s="205"/>
      <c r="I77" s="203">
        <f t="shared" si="33"/>
        <v>0</v>
      </c>
      <c r="J77" s="204"/>
      <c r="K77" s="204"/>
      <c r="L77" s="204"/>
      <c r="M77" s="204"/>
      <c r="N77" s="198">
        <v>304837117.966667</v>
      </c>
      <c r="O77" s="198"/>
      <c r="X77" s="187">
        <v>0</v>
      </c>
      <c r="Y77" s="199">
        <f t="shared" si="31"/>
        <v>0</v>
      </c>
    </row>
    <row r="78" spans="2:25" ht="15.75" x14ac:dyDescent="0.25">
      <c r="B78" s="201"/>
      <c r="C78" s="202" t="s">
        <v>500</v>
      </c>
      <c r="D78" s="205"/>
      <c r="E78" s="205"/>
      <c r="F78" s="205"/>
      <c r="G78" s="205"/>
      <c r="H78" s="205"/>
      <c r="I78" s="203">
        <f t="shared" si="33"/>
        <v>0</v>
      </c>
      <c r="J78" s="204"/>
      <c r="K78" s="204"/>
      <c r="L78" s="204"/>
      <c r="M78" s="204"/>
      <c r="N78" s="198">
        <v>304837117.966667</v>
      </c>
      <c r="O78" s="198"/>
      <c r="X78" s="187">
        <v>0</v>
      </c>
      <c r="Y78" s="199">
        <f t="shared" si="31"/>
        <v>0</v>
      </c>
    </row>
    <row r="79" spans="2:25" ht="15.75" x14ac:dyDescent="0.25">
      <c r="B79" s="201" t="s">
        <v>628</v>
      </c>
      <c r="C79" s="202" t="s">
        <v>629</v>
      </c>
      <c r="D79" s="203">
        <f t="shared" ref="D79:I79" si="34">D80+D93+D124+D126+D131+D134</f>
        <v>18278360265.000004</v>
      </c>
      <c r="E79" s="203">
        <f t="shared" si="34"/>
        <v>0</v>
      </c>
      <c r="F79" s="203">
        <f t="shared" si="34"/>
        <v>0</v>
      </c>
      <c r="G79" s="203">
        <f>G80+G93+G124+G126+G131+G134</f>
        <v>17549199948.432434</v>
      </c>
      <c r="H79" s="203">
        <f t="shared" si="34"/>
        <v>18278360265.000004</v>
      </c>
      <c r="I79" s="203">
        <f t="shared" si="34"/>
        <v>17549199948.43243</v>
      </c>
      <c r="J79" s="204"/>
      <c r="K79" s="204"/>
      <c r="L79" s="204"/>
      <c r="M79" s="204"/>
      <c r="N79" s="198">
        <v>22505829302.498501</v>
      </c>
      <c r="O79" s="198"/>
      <c r="X79" s="187">
        <v>18278360265.000004</v>
      </c>
      <c r="Y79" s="199">
        <f t="shared" si="31"/>
        <v>0</v>
      </c>
    </row>
    <row r="80" spans="2:25" ht="15.75" x14ac:dyDescent="0.25">
      <c r="B80" s="201" t="s">
        <v>2081</v>
      </c>
      <c r="C80" s="202" t="s">
        <v>2075</v>
      </c>
      <c r="D80" s="203">
        <f t="shared" ref="D80:I80" si="35">SUM(D81:D92)</f>
        <v>0</v>
      </c>
      <c r="E80" s="203">
        <f t="shared" si="35"/>
        <v>0</v>
      </c>
      <c r="F80" s="203">
        <f t="shared" si="35"/>
        <v>0</v>
      </c>
      <c r="G80" s="203">
        <f>SUM(G81:G92)</f>
        <v>34279200</v>
      </c>
      <c r="H80" s="203">
        <f t="shared" si="35"/>
        <v>0</v>
      </c>
      <c r="I80" s="203">
        <f t="shared" si="35"/>
        <v>34279200</v>
      </c>
      <c r="J80" s="204"/>
      <c r="K80" s="204"/>
      <c r="L80" s="204"/>
      <c r="M80" s="204"/>
      <c r="N80" s="198"/>
      <c r="O80" s="198"/>
      <c r="X80" s="187">
        <v>0</v>
      </c>
      <c r="Y80" s="199">
        <f t="shared" si="31"/>
        <v>0</v>
      </c>
    </row>
    <row r="81" spans="2:25" ht="15.75" x14ac:dyDescent="0.25">
      <c r="B81" s="207" t="s">
        <v>1217</v>
      </c>
      <c r="C81" s="208" t="s">
        <v>1196</v>
      </c>
      <c r="D81" s="205">
        <v>0</v>
      </c>
      <c r="E81" s="205"/>
      <c r="F81" s="205"/>
      <c r="G81" s="205">
        <f>PERSEDIAAN!F1426</f>
        <v>34279200</v>
      </c>
      <c r="H81" s="205">
        <f>D81</f>
        <v>0</v>
      </c>
      <c r="I81" s="203">
        <f t="shared" si="33"/>
        <v>34279200</v>
      </c>
      <c r="J81" s="204"/>
      <c r="K81" s="204"/>
      <c r="L81" s="204"/>
      <c r="M81" s="204"/>
      <c r="N81" s="198"/>
      <c r="O81" s="198"/>
      <c r="X81" s="187">
        <v>0</v>
      </c>
      <c r="Y81" s="199">
        <f t="shared" si="31"/>
        <v>0</v>
      </c>
    </row>
    <row r="82" spans="2:25" ht="15.75" x14ac:dyDescent="0.25">
      <c r="B82" s="207" t="s">
        <v>1218</v>
      </c>
      <c r="C82" s="208" t="s">
        <v>1197</v>
      </c>
      <c r="D82" s="205">
        <v>0</v>
      </c>
      <c r="E82" s="205"/>
      <c r="F82" s="205"/>
      <c r="G82" s="205"/>
      <c r="H82" s="205"/>
      <c r="I82" s="203">
        <f t="shared" si="33"/>
        <v>0</v>
      </c>
      <c r="J82" s="204"/>
      <c r="K82" s="204"/>
      <c r="L82" s="204"/>
      <c r="M82" s="204"/>
      <c r="N82" s="198"/>
      <c r="O82" s="198"/>
      <c r="X82" s="187">
        <v>0</v>
      </c>
      <c r="Y82" s="199">
        <f t="shared" si="31"/>
        <v>0</v>
      </c>
    </row>
    <row r="83" spans="2:25" ht="15.75" x14ac:dyDescent="0.25">
      <c r="B83" s="207" t="s">
        <v>1219</v>
      </c>
      <c r="C83" s="208" t="s">
        <v>1198</v>
      </c>
      <c r="D83" s="205">
        <v>0</v>
      </c>
      <c r="E83" s="205"/>
      <c r="F83" s="205"/>
      <c r="G83" s="205"/>
      <c r="H83" s="205"/>
      <c r="I83" s="203">
        <f t="shared" si="33"/>
        <v>0</v>
      </c>
      <c r="J83" s="204"/>
      <c r="K83" s="204"/>
      <c r="L83" s="204"/>
      <c r="M83" s="204"/>
      <c r="N83" s="198"/>
      <c r="O83" s="198"/>
      <c r="X83" s="187">
        <v>0</v>
      </c>
      <c r="Y83" s="199">
        <f t="shared" si="31"/>
        <v>0</v>
      </c>
    </row>
    <row r="84" spans="2:25" ht="15.75" x14ac:dyDescent="0.25">
      <c r="B84" s="207" t="s">
        <v>1222</v>
      </c>
      <c r="C84" s="208" t="s">
        <v>1201</v>
      </c>
      <c r="D84" s="205">
        <v>0</v>
      </c>
      <c r="E84" s="205"/>
      <c r="F84" s="205"/>
      <c r="G84" s="205"/>
      <c r="H84" s="205"/>
      <c r="I84" s="203">
        <f t="shared" si="33"/>
        <v>0</v>
      </c>
      <c r="J84" s="204"/>
      <c r="K84" s="204"/>
      <c r="L84" s="204"/>
      <c r="M84" s="204"/>
      <c r="N84" s="198"/>
      <c r="O84" s="198"/>
      <c r="X84" s="187">
        <v>0</v>
      </c>
      <c r="Y84" s="199">
        <f t="shared" si="31"/>
        <v>0</v>
      </c>
    </row>
    <row r="85" spans="2:25" ht="15.75" x14ac:dyDescent="0.25">
      <c r="B85" s="207" t="s">
        <v>1248</v>
      </c>
      <c r="C85" s="208" t="s">
        <v>1235</v>
      </c>
      <c r="D85" s="205">
        <v>0</v>
      </c>
      <c r="E85" s="205"/>
      <c r="F85" s="205"/>
      <c r="G85" s="205"/>
      <c r="H85" s="205"/>
      <c r="I85" s="203">
        <f t="shared" si="33"/>
        <v>0</v>
      </c>
      <c r="J85" s="204"/>
      <c r="K85" s="204"/>
      <c r="L85" s="204"/>
      <c r="M85" s="204"/>
      <c r="N85" s="198"/>
      <c r="O85" s="198"/>
      <c r="X85" s="187">
        <v>0</v>
      </c>
      <c r="Y85" s="199">
        <f t="shared" si="31"/>
        <v>0</v>
      </c>
    </row>
    <row r="86" spans="2:25" ht="15.75" x14ac:dyDescent="0.25">
      <c r="B86" s="207" t="s">
        <v>1249</v>
      </c>
      <c r="C86" s="208" t="s">
        <v>1236</v>
      </c>
      <c r="D86" s="205">
        <v>0</v>
      </c>
      <c r="E86" s="205"/>
      <c r="F86" s="205"/>
      <c r="G86" s="205"/>
      <c r="H86" s="205"/>
      <c r="I86" s="203">
        <f t="shared" si="33"/>
        <v>0</v>
      </c>
      <c r="J86" s="204"/>
      <c r="K86" s="204"/>
      <c r="L86" s="204"/>
      <c r="M86" s="204"/>
      <c r="N86" s="198"/>
      <c r="O86" s="198"/>
      <c r="X86" s="187">
        <v>0</v>
      </c>
      <c r="Y86" s="199">
        <f t="shared" si="31"/>
        <v>0</v>
      </c>
    </row>
    <row r="87" spans="2:25" ht="15.75" x14ac:dyDescent="0.25">
      <c r="B87" s="207" t="s">
        <v>1250</v>
      </c>
      <c r="C87" s="208" t="s">
        <v>1237</v>
      </c>
      <c r="D87" s="205">
        <v>0</v>
      </c>
      <c r="E87" s="205"/>
      <c r="F87" s="205"/>
      <c r="G87" s="205"/>
      <c r="H87" s="205"/>
      <c r="I87" s="203">
        <f t="shared" si="33"/>
        <v>0</v>
      </c>
      <c r="J87" s="204"/>
      <c r="K87" s="204"/>
      <c r="L87" s="204"/>
      <c r="M87" s="204"/>
      <c r="N87" s="198"/>
      <c r="O87" s="198"/>
      <c r="X87" s="187">
        <v>0</v>
      </c>
      <c r="Y87" s="199">
        <f t="shared" si="31"/>
        <v>0</v>
      </c>
    </row>
    <row r="88" spans="2:25" ht="15.75" x14ac:dyDescent="0.25">
      <c r="B88" s="207" t="s">
        <v>1252</v>
      </c>
      <c r="C88" s="208" t="s">
        <v>1239</v>
      </c>
      <c r="D88" s="205">
        <v>0</v>
      </c>
      <c r="E88" s="205"/>
      <c r="F88" s="205"/>
      <c r="G88" s="205"/>
      <c r="H88" s="205"/>
      <c r="I88" s="203">
        <f t="shared" si="33"/>
        <v>0</v>
      </c>
      <c r="J88" s="204"/>
      <c r="K88" s="204"/>
      <c r="L88" s="204"/>
      <c r="M88" s="204"/>
      <c r="N88" s="198"/>
      <c r="O88" s="198"/>
      <c r="X88" s="187">
        <v>0</v>
      </c>
      <c r="Y88" s="199">
        <f t="shared" si="31"/>
        <v>0</v>
      </c>
    </row>
    <row r="89" spans="2:25" ht="15.75" x14ac:dyDescent="0.25">
      <c r="B89" s="207" t="s">
        <v>1258</v>
      </c>
      <c r="C89" s="208" t="s">
        <v>1244</v>
      </c>
      <c r="D89" s="205">
        <v>0</v>
      </c>
      <c r="E89" s="205"/>
      <c r="F89" s="205"/>
      <c r="G89" s="205"/>
      <c r="H89" s="205"/>
      <c r="I89" s="203">
        <f t="shared" si="33"/>
        <v>0</v>
      </c>
      <c r="J89" s="204"/>
      <c r="K89" s="204"/>
      <c r="L89" s="204"/>
      <c r="M89" s="204"/>
      <c r="N89" s="198"/>
      <c r="O89" s="198"/>
      <c r="X89" s="187">
        <v>0</v>
      </c>
      <c r="Y89" s="199">
        <f t="shared" si="31"/>
        <v>0</v>
      </c>
    </row>
    <row r="90" spans="2:25" ht="15.75" x14ac:dyDescent="0.25">
      <c r="B90" s="207" t="s">
        <v>1259</v>
      </c>
      <c r="C90" s="208" t="s">
        <v>1245</v>
      </c>
      <c r="D90" s="205">
        <v>0</v>
      </c>
      <c r="E90" s="205"/>
      <c r="F90" s="205"/>
      <c r="G90" s="205"/>
      <c r="H90" s="205"/>
      <c r="I90" s="203">
        <f t="shared" si="33"/>
        <v>0</v>
      </c>
      <c r="J90" s="204"/>
      <c r="K90" s="204"/>
      <c r="L90" s="204"/>
      <c r="M90" s="204"/>
      <c r="N90" s="198"/>
      <c r="O90" s="198"/>
      <c r="X90" s="187">
        <v>0</v>
      </c>
      <c r="Y90" s="199">
        <f t="shared" si="31"/>
        <v>0</v>
      </c>
    </row>
    <row r="91" spans="2:25" ht="15.75" x14ac:dyDescent="0.25">
      <c r="B91" s="207" t="s">
        <v>1260</v>
      </c>
      <c r="C91" s="208" t="s">
        <v>1246</v>
      </c>
      <c r="D91" s="205">
        <v>0</v>
      </c>
      <c r="E91" s="205"/>
      <c r="F91" s="205"/>
      <c r="G91" s="205"/>
      <c r="H91" s="205"/>
      <c r="I91" s="203">
        <f t="shared" si="33"/>
        <v>0</v>
      </c>
      <c r="J91" s="204"/>
      <c r="K91" s="204"/>
      <c r="L91" s="204"/>
      <c r="M91" s="204"/>
      <c r="N91" s="198"/>
      <c r="O91" s="198"/>
      <c r="X91" s="187">
        <v>0</v>
      </c>
      <c r="Y91" s="199">
        <f t="shared" si="31"/>
        <v>0</v>
      </c>
    </row>
    <row r="92" spans="2:25" ht="15.75" x14ac:dyDescent="0.25">
      <c r="B92" s="207" t="s">
        <v>1262</v>
      </c>
      <c r="C92" s="208" t="s">
        <v>1263</v>
      </c>
      <c r="D92" s="205">
        <v>0</v>
      </c>
      <c r="E92" s="205"/>
      <c r="F92" s="205"/>
      <c r="G92" s="205"/>
      <c r="H92" s="205"/>
      <c r="I92" s="203">
        <f t="shared" si="33"/>
        <v>0</v>
      </c>
      <c r="J92" s="204"/>
      <c r="K92" s="204"/>
      <c r="L92" s="204"/>
      <c r="M92" s="204"/>
      <c r="N92" s="198"/>
      <c r="O92" s="198"/>
      <c r="X92" s="187">
        <v>0</v>
      </c>
      <c r="Y92" s="199">
        <f t="shared" si="31"/>
        <v>0</v>
      </c>
    </row>
    <row r="93" spans="2:25" ht="15.75" x14ac:dyDescent="0.25">
      <c r="B93" s="201" t="s">
        <v>2082</v>
      </c>
      <c r="C93" s="202" t="s">
        <v>2076</v>
      </c>
      <c r="D93" s="203">
        <f t="shared" ref="D93:I93" si="36">SUM(D94:D123)</f>
        <v>18278360265.000004</v>
      </c>
      <c r="E93" s="203">
        <f t="shared" si="36"/>
        <v>0</v>
      </c>
      <c r="F93" s="203">
        <f t="shared" si="36"/>
        <v>0</v>
      </c>
      <c r="G93" s="203">
        <f t="shared" si="36"/>
        <v>17514920748.432434</v>
      </c>
      <c r="H93" s="203">
        <f t="shared" si="36"/>
        <v>18278360265.000004</v>
      </c>
      <c r="I93" s="203">
        <f t="shared" si="36"/>
        <v>17514920748.43243</v>
      </c>
      <c r="J93" s="204"/>
      <c r="K93" s="204"/>
      <c r="L93" s="204"/>
      <c r="M93" s="204"/>
      <c r="N93" s="198"/>
      <c r="O93" s="198"/>
      <c r="X93" s="187">
        <v>18278360265.000004</v>
      </c>
      <c r="Y93" s="199">
        <f t="shared" si="31"/>
        <v>0</v>
      </c>
    </row>
    <row r="94" spans="2:25" ht="15.75" x14ac:dyDescent="0.25">
      <c r="B94" s="1112" t="s">
        <v>1190</v>
      </c>
      <c r="C94" s="1113" t="s">
        <v>1191</v>
      </c>
      <c r="D94" s="205">
        <v>18172215035.000004</v>
      </c>
      <c r="E94" s="205"/>
      <c r="F94" s="205"/>
      <c r="G94" s="1116">
        <f>PERSEDIAAN!F831+PERSEDIAAN!F1438</f>
        <v>17504440623.432434</v>
      </c>
      <c r="H94" s="1044">
        <f>D94</f>
        <v>18172215035.000004</v>
      </c>
      <c r="I94" s="203">
        <f t="shared" si="33"/>
        <v>17504440623.43243</v>
      </c>
      <c r="J94" s="204"/>
      <c r="K94" s="204"/>
      <c r="L94" s="204"/>
      <c r="M94" s="204"/>
      <c r="N94" s="198"/>
      <c r="O94" s="198"/>
      <c r="X94" s="187">
        <v>18172215035.000004</v>
      </c>
      <c r="Y94" s="199">
        <f t="shared" si="31"/>
        <v>0</v>
      </c>
    </row>
    <row r="95" spans="2:25" ht="15.75" x14ac:dyDescent="0.25">
      <c r="B95" s="209" t="s">
        <v>1213</v>
      </c>
      <c r="C95" s="210" t="s">
        <v>1192</v>
      </c>
      <c r="D95" s="205">
        <v>0</v>
      </c>
      <c r="E95" s="205"/>
      <c r="F95" s="205"/>
      <c r="G95" s="205">
        <v>0</v>
      </c>
      <c r="H95" s="205">
        <f>D95</f>
        <v>0</v>
      </c>
      <c r="I95" s="203">
        <f t="shared" si="33"/>
        <v>0</v>
      </c>
      <c r="J95" s="204"/>
      <c r="K95" s="204"/>
      <c r="L95" s="204"/>
      <c r="M95" s="204"/>
      <c r="N95" s="198"/>
      <c r="O95" s="198"/>
      <c r="X95" s="187">
        <v>0</v>
      </c>
      <c r="Y95" s="199">
        <f t="shared" si="31"/>
        <v>0</v>
      </c>
    </row>
    <row r="96" spans="2:25" ht="15.75" x14ac:dyDescent="0.25">
      <c r="B96" s="209" t="s">
        <v>1214</v>
      </c>
      <c r="C96" s="210" t="s">
        <v>1193</v>
      </c>
      <c r="D96" s="205">
        <v>38761700</v>
      </c>
      <c r="E96" s="205"/>
      <c r="F96" s="205"/>
      <c r="G96" s="205">
        <f>PERSEDIAAN!F1400</f>
        <v>1005500</v>
      </c>
      <c r="H96" s="205">
        <f>D96</f>
        <v>38761700</v>
      </c>
      <c r="I96" s="203">
        <f t="shared" si="33"/>
        <v>1005500</v>
      </c>
      <c r="J96" s="204"/>
      <c r="K96" s="204"/>
      <c r="L96" s="204"/>
      <c r="M96" s="204"/>
      <c r="N96" s="198"/>
      <c r="O96" s="198"/>
      <c r="X96" s="187">
        <v>38761700</v>
      </c>
      <c r="Y96" s="199">
        <f t="shared" si="31"/>
        <v>0</v>
      </c>
    </row>
    <row r="97" spans="2:25" ht="15.75" x14ac:dyDescent="0.25">
      <c r="B97" s="209" t="s">
        <v>1215</v>
      </c>
      <c r="C97" s="210" t="s">
        <v>1194</v>
      </c>
      <c r="D97" s="205">
        <v>4995000</v>
      </c>
      <c r="E97" s="205"/>
      <c r="F97" s="205"/>
      <c r="G97" s="205">
        <f>PERSEDIAAN!F1423</f>
        <v>0</v>
      </c>
      <c r="H97" s="205">
        <f>D97</f>
        <v>4995000</v>
      </c>
      <c r="I97" s="203">
        <f t="shared" si="33"/>
        <v>0</v>
      </c>
      <c r="J97" s="204"/>
      <c r="K97" s="204"/>
      <c r="L97" s="204"/>
      <c r="M97" s="204"/>
      <c r="N97" s="198"/>
      <c r="O97" s="198"/>
      <c r="X97" s="187">
        <v>4995000</v>
      </c>
      <c r="Y97" s="199">
        <f t="shared" si="31"/>
        <v>0</v>
      </c>
    </row>
    <row r="98" spans="2:25" ht="15.75" x14ac:dyDescent="0.25">
      <c r="B98" s="209" t="s">
        <v>1216</v>
      </c>
      <c r="C98" s="210" t="s">
        <v>1195</v>
      </c>
      <c r="D98" s="205">
        <v>62388530</v>
      </c>
      <c r="E98" s="205"/>
      <c r="F98" s="205"/>
      <c r="G98" s="205">
        <f>PERSEDIAAN!F1260</f>
        <v>9474625</v>
      </c>
      <c r="H98" s="205">
        <f>D98</f>
        <v>62388530</v>
      </c>
      <c r="I98" s="203">
        <f t="shared" si="33"/>
        <v>9474625</v>
      </c>
      <c r="J98" s="204"/>
      <c r="K98" s="204"/>
      <c r="L98" s="204"/>
      <c r="M98" s="204"/>
      <c r="N98" s="198"/>
      <c r="O98" s="198"/>
      <c r="X98" s="187">
        <v>62388530</v>
      </c>
      <c r="Y98" s="199">
        <f t="shared" si="31"/>
        <v>0</v>
      </c>
    </row>
    <row r="99" spans="2:25" ht="15.75" x14ac:dyDescent="0.25">
      <c r="B99" s="209" t="s">
        <v>1220</v>
      </c>
      <c r="C99" s="210" t="s">
        <v>1199</v>
      </c>
      <c r="D99" s="205">
        <v>0</v>
      </c>
      <c r="E99" s="205"/>
      <c r="F99" s="205"/>
      <c r="G99" s="205"/>
      <c r="H99" s="205"/>
      <c r="I99" s="203">
        <f t="shared" si="33"/>
        <v>0</v>
      </c>
      <c r="J99" s="204"/>
      <c r="K99" s="204"/>
      <c r="L99" s="204"/>
      <c r="M99" s="204"/>
      <c r="N99" s="198"/>
      <c r="O99" s="198"/>
      <c r="X99" s="187">
        <v>0</v>
      </c>
      <c r="Y99" s="199">
        <f t="shared" si="31"/>
        <v>0</v>
      </c>
    </row>
    <row r="100" spans="2:25" ht="15.75" x14ac:dyDescent="0.25">
      <c r="B100" s="209" t="s">
        <v>1221</v>
      </c>
      <c r="C100" s="210" t="s">
        <v>1200</v>
      </c>
      <c r="D100" s="205">
        <v>0</v>
      </c>
      <c r="E100" s="205"/>
      <c r="F100" s="205"/>
      <c r="G100" s="205"/>
      <c r="H100" s="205"/>
      <c r="I100" s="203">
        <f t="shared" si="33"/>
        <v>0</v>
      </c>
      <c r="J100" s="204"/>
      <c r="K100" s="204"/>
      <c r="L100" s="204"/>
      <c r="M100" s="204"/>
      <c r="N100" s="198"/>
      <c r="O100" s="198"/>
      <c r="X100" s="187">
        <v>0</v>
      </c>
      <c r="Y100" s="199">
        <f t="shared" si="31"/>
        <v>0</v>
      </c>
    </row>
    <row r="101" spans="2:25" ht="15.75" x14ac:dyDescent="0.25">
      <c r="B101" s="209" t="s">
        <v>1223</v>
      </c>
      <c r="C101" s="210" t="s">
        <v>1202</v>
      </c>
      <c r="D101" s="205">
        <v>0</v>
      </c>
      <c r="E101" s="205"/>
      <c r="F101" s="205"/>
      <c r="G101" s="205"/>
      <c r="H101" s="205"/>
      <c r="I101" s="203">
        <f t="shared" si="33"/>
        <v>0</v>
      </c>
      <c r="J101" s="204"/>
      <c r="K101" s="204"/>
      <c r="L101" s="204"/>
      <c r="M101" s="204"/>
      <c r="N101" s="198"/>
      <c r="O101" s="198"/>
      <c r="X101" s="187">
        <v>0</v>
      </c>
      <c r="Y101" s="199">
        <f t="shared" si="31"/>
        <v>0</v>
      </c>
    </row>
    <row r="102" spans="2:25" ht="15.75" x14ac:dyDescent="0.25">
      <c r="B102" s="209" t="s">
        <v>1225</v>
      </c>
      <c r="C102" s="210" t="s">
        <v>1204</v>
      </c>
      <c r="D102" s="205">
        <v>0</v>
      </c>
      <c r="E102" s="205"/>
      <c r="F102" s="205"/>
      <c r="G102" s="205"/>
      <c r="H102" s="205"/>
      <c r="I102" s="203">
        <f t="shared" si="33"/>
        <v>0</v>
      </c>
      <c r="J102" s="204"/>
      <c r="K102" s="204"/>
      <c r="L102" s="204"/>
      <c r="M102" s="204"/>
      <c r="N102" s="198"/>
      <c r="O102" s="198"/>
      <c r="X102" s="187">
        <v>0</v>
      </c>
      <c r="Y102" s="199">
        <f t="shared" si="31"/>
        <v>0</v>
      </c>
    </row>
    <row r="103" spans="2:25" ht="15.75" x14ac:dyDescent="0.25">
      <c r="B103" s="209" t="s">
        <v>1226</v>
      </c>
      <c r="C103" s="210" t="s">
        <v>1205</v>
      </c>
      <c r="D103" s="205">
        <v>0</v>
      </c>
      <c r="E103" s="205"/>
      <c r="F103" s="205"/>
      <c r="G103" s="205"/>
      <c r="H103" s="205"/>
      <c r="I103" s="203">
        <f t="shared" si="33"/>
        <v>0</v>
      </c>
      <c r="J103" s="204"/>
      <c r="K103" s="204"/>
      <c r="L103" s="204"/>
      <c r="M103" s="204"/>
      <c r="N103" s="198"/>
      <c r="O103" s="198"/>
      <c r="X103" s="187">
        <v>0</v>
      </c>
      <c r="Y103" s="199">
        <f t="shared" si="31"/>
        <v>0</v>
      </c>
    </row>
    <row r="104" spans="2:25" ht="15.75" x14ac:dyDescent="0.25">
      <c r="B104" s="209" t="s">
        <v>1227</v>
      </c>
      <c r="C104" s="210" t="s">
        <v>1206</v>
      </c>
      <c r="D104" s="205">
        <v>0</v>
      </c>
      <c r="E104" s="205"/>
      <c r="F104" s="205"/>
      <c r="G104" s="205"/>
      <c r="H104" s="205"/>
      <c r="I104" s="203">
        <f t="shared" si="33"/>
        <v>0</v>
      </c>
      <c r="J104" s="204"/>
      <c r="K104" s="204"/>
      <c r="L104" s="204"/>
      <c r="M104" s="204"/>
      <c r="N104" s="198"/>
      <c r="O104" s="198"/>
      <c r="X104" s="187">
        <v>0</v>
      </c>
      <c r="Y104" s="199">
        <f t="shared" si="31"/>
        <v>0</v>
      </c>
    </row>
    <row r="105" spans="2:25" ht="15.75" x14ac:dyDescent="0.25">
      <c r="B105" s="209" t="s">
        <v>1228</v>
      </c>
      <c r="C105" s="210" t="s">
        <v>1207</v>
      </c>
      <c r="D105" s="205">
        <v>0</v>
      </c>
      <c r="E105" s="205"/>
      <c r="F105" s="205"/>
      <c r="G105" s="205"/>
      <c r="H105" s="205"/>
      <c r="I105" s="203">
        <f t="shared" si="33"/>
        <v>0</v>
      </c>
      <c r="J105" s="204"/>
      <c r="K105" s="204"/>
      <c r="L105" s="204"/>
      <c r="M105" s="204"/>
      <c r="N105" s="198"/>
      <c r="O105" s="198"/>
      <c r="X105" s="187">
        <v>0</v>
      </c>
      <c r="Y105" s="199">
        <f t="shared" si="31"/>
        <v>0</v>
      </c>
    </row>
    <row r="106" spans="2:25" ht="15.75" x14ac:dyDescent="0.25">
      <c r="B106" s="209" t="s">
        <v>1229</v>
      </c>
      <c r="C106" s="210" t="s">
        <v>1208</v>
      </c>
      <c r="D106" s="205">
        <v>0</v>
      </c>
      <c r="E106" s="205"/>
      <c r="F106" s="205"/>
      <c r="G106" s="205"/>
      <c r="H106" s="205"/>
      <c r="I106" s="203">
        <f t="shared" si="33"/>
        <v>0</v>
      </c>
      <c r="J106" s="204"/>
      <c r="K106" s="204"/>
      <c r="L106" s="204"/>
      <c r="M106" s="204"/>
      <c r="N106" s="198"/>
      <c r="O106" s="198"/>
      <c r="X106" s="187">
        <v>0</v>
      </c>
      <c r="Y106" s="199">
        <f t="shared" si="31"/>
        <v>0</v>
      </c>
    </row>
    <row r="107" spans="2:25" ht="15.75" x14ac:dyDescent="0.25">
      <c r="B107" s="209" t="s">
        <v>1230</v>
      </c>
      <c r="C107" s="210" t="s">
        <v>1209</v>
      </c>
      <c r="D107" s="205">
        <v>0</v>
      </c>
      <c r="E107" s="205"/>
      <c r="F107" s="205"/>
      <c r="G107" s="205"/>
      <c r="H107" s="205"/>
      <c r="I107" s="203">
        <f t="shared" si="33"/>
        <v>0</v>
      </c>
      <c r="J107" s="204"/>
      <c r="K107" s="204"/>
      <c r="L107" s="204"/>
      <c r="M107" s="204"/>
      <c r="N107" s="198"/>
      <c r="O107" s="198"/>
      <c r="X107" s="187">
        <v>0</v>
      </c>
      <c r="Y107" s="199">
        <f t="shared" si="31"/>
        <v>0</v>
      </c>
    </row>
    <row r="108" spans="2:25" ht="15.75" x14ac:dyDescent="0.25">
      <c r="B108" s="209" t="s">
        <v>1231</v>
      </c>
      <c r="C108" s="210" t="s">
        <v>1210</v>
      </c>
      <c r="D108" s="205">
        <v>0</v>
      </c>
      <c r="E108" s="205"/>
      <c r="F108" s="205"/>
      <c r="G108" s="205"/>
      <c r="H108" s="205"/>
      <c r="I108" s="203">
        <f t="shared" si="33"/>
        <v>0</v>
      </c>
      <c r="J108" s="204"/>
      <c r="K108" s="204"/>
      <c r="L108" s="204"/>
      <c r="M108" s="204"/>
      <c r="N108" s="198"/>
      <c r="O108" s="198"/>
      <c r="X108" s="187">
        <v>0</v>
      </c>
      <c r="Y108" s="199">
        <f t="shared" si="31"/>
        <v>0</v>
      </c>
    </row>
    <row r="109" spans="2:25" ht="15.75" x14ac:dyDescent="0.25">
      <c r="B109" s="209" t="s">
        <v>1232</v>
      </c>
      <c r="C109" s="210" t="s">
        <v>1211</v>
      </c>
      <c r="D109" s="205">
        <v>0</v>
      </c>
      <c r="E109" s="205"/>
      <c r="F109" s="205"/>
      <c r="G109" s="205"/>
      <c r="H109" s="205"/>
      <c r="I109" s="203">
        <f t="shared" si="33"/>
        <v>0</v>
      </c>
      <c r="J109" s="204"/>
      <c r="K109" s="204"/>
      <c r="L109" s="204"/>
      <c r="M109" s="204"/>
      <c r="N109" s="198"/>
      <c r="O109" s="198"/>
      <c r="X109" s="187">
        <v>0</v>
      </c>
      <c r="Y109" s="199">
        <f t="shared" si="31"/>
        <v>0</v>
      </c>
    </row>
    <row r="110" spans="2:25" ht="15.75" x14ac:dyDescent="0.25">
      <c r="B110" s="209" t="s">
        <v>1233</v>
      </c>
      <c r="C110" s="210" t="s">
        <v>1212</v>
      </c>
      <c r="D110" s="205">
        <v>0</v>
      </c>
      <c r="E110" s="205"/>
      <c r="F110" s="205"/>
      <c r="G110" s="205"/>
      <c r="H110" s="205"/>
      <c r="I110" s="203">
        <f t="shared" si="33"/>
        <v>0</v>
      </c>
      <c r="J110" s="204"/>
      <c r="K110" s="204"/>
      <c r="L110" s="204"/>
      <c r="M110" s="204"/>
      <c r="N110" s="198"/>
      <c r="O110" s="198"/>
      <c r="X110" s="187">
        <v>0</v>
      </c>
      <c r="Y110" s="199">
        <f t="shared" si="31"/>
        <v>0</v>
      </c>
    </row>
    <row r="111" spans="2:25" ht="15.75" x14ac:dyDescent="0.25">
      <c r="B111" s="209" t="s">
        <v>1255</v>
      </c>
      <c r="C111" s="210" t="s">
        <v>1241</v>
      </c>
      <c r="D111" s="205">
        <v>0</v>
      </c>
      <c r="E111" s="205"/>
      <c r="F111" s="205"/>
      <c r="G111" s="205"/>
      <c r="H111" s="205"/>
      <c r="I111" s="203">
        <f t="shared" si="33"/>
        <v>0</v>
      </c>
      <c r="J111" s="204"/>
      <c r="K111" s="204"/>
      <c r="L111" s="204"/>
      <c r="M111" s="204"/>
      <c r="N111" s="198"/>
      <c r="O111" s="198"/>
      <c r="X111" s="187">
        <v>0</v>
      </c>
      <c r="Y111" s="199">
        <f t="shared" si="31"/>
        <v>0</v>
      </c>
    </row>
    <row r="112" spans="2:25" ht="15.75" x14ac:dyDescent="0.25">
      <c r="B112" s="209" t="s">
        <v>1256</v>
      </c>
      <c r="C112" s="210" t="s">
        <v>1242</v>
      </c>
      <c r="D112" s="205">
        <v>0</v>
      </c>
      <c r="E112" s="205"/>
      <c r="F112" s="205"/>
      <c r="G112" s="205"/>
      <c r="H112" s="205"/>
      <c r="I112" s="203">
        <f t="shared" si="33"/>
        <v>0</v>
      </c>
      <c r="J112" s="204"/>
      <c r="K112" s="204"/>
      <c r="L112" s="204"/>
      <c r="M112" s="204"/>
      <c r="N112" s="198"/>
      <c r="O112" s="198"/>
      <c r="X112" s="187">
        <v>0</v>
      </c>
      <c r="Y112" s="199">
        <f t="shared" si="31"/>
        <v>0</v>
      </c>
    </row>
    <row r="113" spans="2:25" ht="15.75" x14ac:dyDescent="0.25">
      <c r="B113" s="209" t="s">
        <v>1257</v>
      </c>
      <c r="C113" s="210" t="s">
        <v>1243</v>
      </c>
      <c r="D113" s="205">
        <v>0</v>
      </c>
      <c r="E113" s="205"/>
      <c r="F113" s="205"/>
      <c r="G113" s="205"/>
      <c r="H113" s="205"/>
      <c r="I113" s="203">
        <f t="shared" si="33"/>
        <v>0</v>
      </c>
      <c r="J113" s="204"/>
      <c r="K113" s="204"/>
      <c r="L113" s="204"/>
      <c r="M113" s="204"/>
      <c r="N113" s="198"/>
      <c r="O113" s="198"/>
      <c r="X113" s="187">
        <v>0</v>
      </c>
      <c r="Y113" s="199">
        <f t="shared" si="31"/>
        <v>0</v>
      </c>
    </row>
    <row r="114" spans="2:25" ht="15.75" x14ac:dyDescent="0.25">
      <c r="B114" s="209" t="s">
        <v>1280</v>
      </c>
      <c r="C114" s="210" t="s">
        <v>1272</v>
      </c>
      <c r="D114" s="205">
        <v>0</v>
      </c>
      <c r="E114" s="205"/>
      <c r="F114" s="205"/>
      <c r="G114" s="205"/>
      <c r="H114" s="205"/>
      <c r="I114" s="203">
        <f t="shared" si="33"/>
        <v>0</v>
      </c>
      <c r="J114" s="204"/>
      <c r="K114" s="204"/>
      <c r="L114" s="204"/>
      <c r="M114" s="204"/>
      <c r="N114" s="198"/>
      <c r="O114" s="198"/>
      <c r="X114" s="187">
        <v>0</v>
      </c>
      <c r="Y114" s="199">
        <f t="shared" si="31"/>
        <v>0</v>
      </c>
    </row>
    <row r="115" spans="2:25" ht="15.75" x14ac:dyDescent="0.25">
      <c r="B115" s="209" t="s">
        <v>1281</v>
      </c>
      <c r="C115" s="210" t="s">
        <v>1273</v>
      </c>
      <c r="D115" s="205">
        <v>0</v>
      </c>
      <c r="E115" s="205"/>
      <c r="F115" s="205"/>
      <c r="G115" s="205"/>
      <c r="H115" s="205"/>
      <c r="I115" s="203">
        <f t="shared" si="33"/>
        <v>0</v>
      </c>
      <c r="J115" s="204"/>
      <c r="K115" s="204"/>
      <c r="L115" s="204"/>
      <c r="M115" s="204"/>
      <c r="N115" s="198"/>
      <c r="O115" s="198"/>
      <c r="X115" s="187">
        <v>0</v>
      </c>
      <c r="Y115" s="199">
        <f t="shared" si="31"/>
        <v>0</v>
      </c>
    </row>
    <row r="116" spans="2:25" ht="15.75" x14ac:dyDescent="0.25">
      <c r="B116" s="209" t="s">
        <v>1282</v>
      </c>
      <c r="C116" s="210" t="s">
        <v>1274</v>
      </c>
      <c r="D116" s="205">
        <v>0</v>
      </c>
      <c r="E116" s="205"/>
      <c r="F116" s="205"/>
      <c r="G116" s="205"/>
      <c r="H116" s="205"/>
      <c r="I116" s="203">
        <f t="shared" si="33"/>
        <v>0</v>
      </c>
      <c r="J116" s="204"/>
      <c r="K116" s="204"/>
      <c r="L116" s="204"/>
      <c r="M116" s="204"/>
      <c r="N116" s="198"/>
      <c r="O116" s="198"/>
      <c r="X116" s="187">
        <v>0</v>
      </c>
      <c r="Y116" s="199">
        <f t="shared" si="31"/>
        <v>0</v>
      </c>
    </row>
    <row r="117" spans="2:25" ht="15.75" x14ac:dyDescent="0.25">
      <c r="B117" s="209" t="s">
        <v>1283</v>
      </c>
      <c r="C117" s="210" t="s">
        <v>1275</v>
      </c>
      <c r="D117" s="205">
        <v>0</v>
      </c>
      <c r="E117" s="205"/>
      <c r="F117" s="205"/>
      <c r="G117" s="205"/>
      <c r="H117" s="205"/>
      <c r="I117" s="203">
        <f t="shared" si="33"/>
        <v>0</v>
      </c>
      <c r="J117" s="204"/>
      <c r="K117" s="204"/>
      <c r="L117" s="204"/>
      <c r="M117" s="204"/>
      <c r="N117" s="198"/>
      <c r="O117" s="198"/>
      <c r="X117" s="187">
        <v>0</v>
      </c>
      <c r="Y117" s="199">
        <f t="shared" si="31"/>
        <v>0</v>
      </c>
    </row>
    <row r="118" spans="2:25" ht="15.75" x14ac:dyDescent="0.25">
      <c r="B118" s="209" t="s">
        <v>1284</v>
      </c>
      <c r="C118" s="210" t="s">
        <v>1276</v>
      </c>
      <c r="D118" s="205">
        <v>0</v>
      </c>
      <c r="E118" s="205"/>
      <c r="F118" s="205"/>
      <c r="G118" s="205"/>
      <c r="H118" s="205"/>
      <c r="I118" s="203">
        <f t="shared" si="33"/>
        <v>0</v>
      </c>
      <c r="J118" s="204"/>
      <c r="K118" s="204"/>
      <c r="L118" s="204"/>
      <c r="M118" s="204"/>
      <c r="N118" s="198"/>
      <c r="O118" s="198"/>
      <c r="X118" s="187">
        <v>0</v>
      </c>
      <c r="Y118" s="199">
        <f t="shared" si="31"/>
        <v>0</v>
      </c>
    </row>
    <row r="119" spans="2:25" ht="15.75" x14ac:dyDescent="0.25">
      <c r="B119" s="209" t="s">
        <v>1285</v>
      </c>
      <c r="C119" s="210" t="s">
        <v>1265</v>
      </c>
      <c r="D119" s="205">
        <v>0</v>
      </c>
      <c r="E119" s="205"/>
      <c r="F119" s="205"/>
      <c r="G119" s="205"/>
      <c r="H119" s="205"/>
      <c r="I119" s="203">
        <f t="shared" si="33"/>
        <v>0</v>
      </c>
      <c r="J119" s="204"/>
      <c r="K119" s="204"/>
      <c r="L119" s="204"/>
      <c r="M119" s="204"/>
      <c r="N119" s="198"/>
      <c r="O119" s="198"/>
      <c r="X119" s="187">
        <v>0</v>
      </c>
      <c r="Y119" s="199">
        <f t="shared" si="31"/>
        <v>0</v>
      </c>
    </row>
    <row r="120" spans="2:25" ht="15.75" x14ac:dyDescent="0.25">
      <c r="B120" s="209" t="s">
        <v>1286</v>
      </c>
      <c r="C120" s="210" t="s">
        <v>1267</v>
      </c>
      <c r="D120" s="205">
        <v>0</v>
      </c>
      <c r="E120" s="205"/>
      <c r="F120" s="205"/>
      <c r="G120" s="205"/>
      <c r="H120" s="205"/>
      <c r="I120" s="203">
        <f t="shared" si="33"/>
        <v>0</v>
      </c>
      <c r="J120" s="204"/>
      <c r="K120" s="204"/>
      <c r="L120" s="204"/>
      <c r="M120" s="204"/>
      <c r="N120" s="198"/>
      <c r="O120" s="198"/>
      <c r="X120" s="187">
        <v>0</v>
      </c>
      <c r="Y120" s="199">
        <f t="shared" si="31"/>
        <v>0</v>
      </c>
    </row>
    <row r="121" spans="2:25" ht="15.75" x14ac:dyDescent="0.25">
      <c r="B121" s="209" t="s">
        <v>1287</v>
      </c>
      <c r="C121" s="210" t="s">
        <v>1268</v>
      </c>
      <c r="D121" s="205">
        <v>0</v>
      </c>
      <c r="E121" s="205"/>
      <c r="F121" s="205"/>
      <c r="G121" s="205"/>
      <c r="H121" s="205"/>
      <c r="I121" s="203">
        <f t="shared" si="33"/>
        <v>0</v>
      </c>
      <c r="J121" s="204"/>
      <c r="K121" s="204"/>
      <c r="L121" s="204"/>
      <c r="M121" s="204"/>
      <c r="N121" s="198"/>
      <c r="O121" s="198"/>
      <c r="X121" s="187">
        <v>0</v>
      </c>
      <c r="Y121" s="199">
        <f t="shared" si="31"/>
        <v>0</v>
      </c>
    </row>
    <row r="122" spans="2:25" ht="15.75" x14ac:dyDescent="0.25">
      <c r="B122" s="209" t="s">
        <v>1288</v>
      </c>
      <c r="C122" s="210" t="s">
        <v>1269</v>
      </c>
      <c r="D122" s="205">
        <v>0</v>
      </c>
      <c r="E122" s="205"/>
      <c r="F122" s="205"/>
      <c r="G122" s="205"/>
      <c r="H122" s="205"/>
      <c r="I122" s="203">
        <f t="shared" si="33"/>
        <v>0</v>
      </c>
      <c r="J122" s="204"/>
      <c r="K122" s="204"/>
      <c r="L122" s="204"/>
      <c r="M122" s="204"/>
      <c r="N122" s="198"/>
      <c r="O122" s="198"/>
      <c r="X122" s="187">
        <v>0</v>
      </c>
      <c r="Y122" s="199">
        <f t="shared" si="31"/>
        <v>0</v>
      </c>
    </row>
    <row r="123" spans="2:25" ht="15.75" x14ac:dyDescent="0.25">
      <c r="B123" s="209" t="s">
        <v>1289</v>
      </c>
      <c r="C123" s="210" t="s">
        <v>1270</v>
      </c>
      <c r="D123" s="205">
        <v>0</v>
      </c>
      <c r="E123" s="205"/>
      <c r="F123" s="205"/>
      <c r="G123" s="205"/>
      <c r="H123" s="205"/>
      <c r="I123" s="203">
        <f t="shared" si="33"/>
        <v>0</v>
      </c>
      <c r="J123" s="204"/>
      <c r="K123" s="204"/>
      <c r="L123" s="204"/>
      <c r="M123" s="204"/>
      <c r="N123" s="198"/>
      <c r="O123" s="198"/>
      <c r="X123" s="187">
        <v>0</v>
      </c>
      <c r="Y123" s="199">
        <f t="shared" si="31"/>
        <v>0</v>
      </c>
    </row>
    <row r="124" spans="2:25" ht="15.75" x14ac:dyDescent="0.25">
      <c r="B124" s="201" t="s">
        <v>2083</v>
      </c>
      <c r="C124" s="202" t="s">
        <v>2077</v>
      </c>
      <c r="D124" s="203">
        <f t="shared" ref="D124:I124" si="37">D125</f>
        <v>0</v>
      </c>
      <c r="E124" s="203">
        <f t="shared" si="37"/>
        <v>0</v>
      </c>
      <c r="F124" s="203">
        <f t="shared" si="37"/>
        <v>0</v>
      </c>
      <c r="G124" s="203">
        <f t="shared" si="37"/>
        <v>0</v>
      </c>
      <c r="H124" s="203">
        <f t="shared" si="37"/>
        <v>0</v>
      </c>
      <c r="I124" s="203">
        <f t="shared" si="37"/>
        <v>0</v>
      </c>
      <c r="J124" s="204"/>
      <c r="K124" s="204"/>
      <c r="L124" s="204"/>
      <c r="M124" s="204"/>
      <c r="N124" s="198"/>
      <c r="O124" s="198"/>
      <c r="X124" s="187">
        <v>0</v>
      </c>
      <c r="Y124" s="199">
        <f t="shared" si="31"/>
        <v>0</v>
      </c>
    </row>
    <row r="125" spans="2:25" ht="15.75" x14ac:dyDescent="0.25">
      <c r="B125" s="211" t="s">
        <v>1251</v>
      </c>
      <c r="C125" s="212" t="s">
        <v>1238</v>
      </c>
      <c r="D125" s="205">
        <v>0</v>
      </c>
      <c r="E125" s="205"/>
      <c r="F125" s="205"/>
      <c r="G125" s="205"/>
      <c r="H125" s="205"/>
      <c r="I125" s="203">
        <f t="shared" si="33"/>
        <v>0</v>
      </c>
      <c r="J125" s="204"/>
      <c r="K125" s="204"/>
      <c r="L125" s="204"/>
      <c r="M125" s="204"/>
      <c r="N125" s="198"/>
      <c r="O125" s="198"/>
      <c r="X125" s="187">
        <v>0</v>
      </c>
      <c r="Y125" s="199">
        <f t="shared" si="31"/>
        <v>0</v>
      </c>
    </row>
    <row r="126" spans="2:25" ht="15.75" x14ac:dyDescent="0.25">
      <c r="B126" s="201" t="s">
        <v>2084</v>
      </c>
      <c r="C126" s="202" t="s">
        <v>2078</v>
      </c>
      <c r="D126" s="203">
        <f t="shared" ref="D126:I126" si="38">SUM(D127:D130)</f>
        <v>0</v>
      </c>
      <c r="E126" s="203">
        <f t="shared" si="38"/>
        <v>0</v>
      </c>
      <c r="F126" s="203">
        <f t="shared" si="38"/>
        <v>0</v>
      </c>
      <c r="G126" s="203">
        <f t="shared" si="38"/>
        <v>0</v>
      </c>
      <c r="H126" s="203">
        <f t="shared" si="38"/>
        <v>0</v>
      </c>
      <c r="I126" s="203">
        <f t="shared" si="38"/>
        <v>0</v>
      </c>
      <c r="J126" s="204"/>
      <c r="K126" s="204"/>
      <c r="L126" s="204"/>
      <c r="M126" s="204"/>
      <c r="N126" s="198"/>
      <c r="O126" s="198"/>
      <c r="X126" s="187">
        <v>0</v>
      </c>
      <c r="Y126" s="199">
        <f t="shared" si="31"/>
        <v>0</v>
      </c>
    </row>
    <row r="127" spans="2:25" ht="15.75" x14ac:dyDescent="0.25">
      <c r="B127" s="213" t="s">
        <v>1313</v>
      </c>
      <c r="C127" s="214" t="s">
        <v>1310</v>
      </c>
      <c r="D127" s="205">
        <v>0</v>
      </c>
      <c r="E127" s="205"/>
      <c r="F127" s="205"/>
      <c r="G127" s="205"/>
      <c r="H127" s="205"/>
      <c r="I127" s="203">
        <f t="shared" si="33"/>
        <v>0</v>
      </c>
      <c r="J127" s="204"/>
      <c r="K127" s="204"/>
      <c r="L127" s="204"/>
      <c r="M127" s="204"/>
      <c r="N127" s="198"/>
      <c r="O127" s="198"/>
      <c r="X127" s="187">
        <v>0</v>
      </c>
      <c r="Y127" s="199">
        <f t="shared" si="31"/>
        <v>0</v>
      </c>
    </row>
    <row r="128" spans="2:25" ht="15.75" x14ac:dyDescent="0.25">
      <c r="B128" s="213" t="s">
        <v>1314</v>
      </c>
      <c r="C128" s="214" t="s">
        <v>1311</v>
      </c>
      <c r="D128" s="205">
        <v>0</v>
      </c>
      <c r="E128" s="205"/>
      <c r="F128" s="205"/>
      <c r="G128" s="205"/>
      <c r="H128" s="205"/>
      <c r="I128" s="203">
        <f t="shared" si="33"/>
        <v>0</v>
      </c>
      <c r="J128" s="204"/>
      <c r="K128" s="204"/>
      <c r="L128" s="204"/>
      <c r="M128" s="204"/>
      <c r="N128" s="198"/>
      <c r="O128" s="198"/>
      <c r="X128" s="187">
        <v>0</v>
      </c>
      <c r="Y128" s="199">
        <f t="shared" si="31"/>
        <v>0</v>
      </c>
    </row>
    <row r="129" spans="2:25" ht="15.75" x14ac:dyDescent="0.25">
      <c r="B129" s="213" t="s">
        <v>1293</v>
      </c>
      <c r="C129" s="214" t="s">
        <v>1290</v>
      </c>
      <c r="D129" s="205">
        <v>0</v>
      </c>
      <c r="E129" s="205"/>
      <c r="F129" s="205"/>
      <c r="G129" s="205"/>
      <c r="H129" s="205"/>
      <c r="I129" s="203">
        <f t="shared" si="33"/>
        <v>0</v>
      </c>
      <c r="J129" s="204"/>
      <c r="K129" s="204"/>
      <c r="L129" s="204"/>
      <c r="M129" s="204"/>
      <c r="N129" s="198"/>
      <c r="O129" s="198"/>
      <c r="X129" s="187">
        <v>0</v>
      </c>
      <c r="Y129" s="199">
        <f t="shared" si="31"/>
        <v>0</v>
      </c>
    </row>
    <row r="130" spans="2:25" ht="15.75" x14ac:dyDescent="0.25">
      <c r="B130" s="213" t="s">
        <v>1294</v>
      </c>
      <c r="C130" s="214" t="s">
        <v>1291</v>
      </c>
      <c r="D130" s="205">
        <v>0</v>
      </c>
      <c r="E130" s="205"/>
      <c r="F130" s="205"/>
      <c r="G130" s="205"/>
      <c r="H130" s="205"/>
      <c r="I130" s="203">
        <f t="shared" si="33"/>
        <v>0</v>
      </c>
      <c r="J130" s="204"/>
      <c r="K130" s="204"/>
      <c r="L130" s="204"/>
      <c r="M130" s="204"/>
      <c r="N130" s="198"/>
      <c r="O130" s="198"/>
      <c r="X130" s="187">
        <v>0</v>
      </c>
      <c r="Y130" s="199">
        <f t="shared" si="31"/>
        <v>0</v>
      </c>
    </row>
    <row r="131" spans="2:25" ht="15.75" x14ac:dyDescent="0.25">
      <c r="B131" s="201" t="s">
        <v>2085</v>
      </c>
      <c r="C131" s="202" t="s">
        <v>2079</v>
      </c>
      <c r="D131" s="203">
        <f t="shared" ref="D131:I131" si="39">SUM(D132:D133)</f>
        <v>0</v>
      </c>
      <c r="E131" s="203">
        <f t="shared" si="39"/>
        <v>0</v>
      </c>
      <c r="F131" s="203">
        <f t="shared" si="39"/>
        <v>0</v>
      </c>
      <c r="G131" s="203">
        <f t="shared" si="39"/>
        <v>0</v>
      </c>
      <c r="H131" s="203">
        <f t="shared" si="39"/>
        <v>0</v>
      </c>
      <c r="I131" s="203">
        <f t="shared" si="39"/>
        <v>0</v>
      </c>
      <c r="J131" s="204"/>
      <c r="K131" s="204"/>
      <c r="L131" s="204"/>
      <c r="M131" s="204"/>
      <c r="N131" s="198">
        <v>0</v>
      </c>
      <c r="O131" s="198"/>
      <c r="X131" s="187">
        <v>0</v>
      </c>
      <c r="Y131" s="199">
        <f t="shared" si="31"/>
        <v>0</v>
      </c>
    </row>
    <row r="132" spans="2:25" ht="15.75" x14ac:dyDescent="0.25">
      <c r="B132" s="215" t="s">
        <v>1254</v>
      </c>
      <c r="C132" s="216" t="s">
        <v>1240</v>
      </c>
      <c r="D132" s="205">
        <v>0</v>
      </c>
      <c r="E132" s="205"/>
      <c r="F132" s="205"/>
      <c r="G132" s="205"/>
      <c r="H132" s="205"/>
      <c r="I132" s="203">
        <f t="shared" si="33"/>
        <v>0</v>
      </c>
      <c r="J132" s="204"/>
      <c r="K132" s="204"/>
      <c r="L132" s="204"/>
      <c r="M132" s="204"/>
      <c r="N132" s="198"/>
      <c r="O132" s="198"/>
      <c r="X132" s="187">
        <v>0</v>
      </c>
      <c r="Y132" s="199">
        <f t="shared" si="31"/>
        <v>0</v>
      </c>
    </row>
    <row r="133" spans="2:25" ht="15.75" x14ac:dyDescent="0.25">
      <c r="B133" s="215" t="s">
        <v>1261</v>
      </c>
      <c r="C133" s="216" t="s">
        <v>1247</v>
      </c>
      <c r="D133" s="205">
        <v>0</v>
      </c>
      <c r="E133" s="205"/>
      <c r="F133" s="205"/>
      <c r="G133" s="205"/>
      <c r="H133" s="205"/>
      <c r="I133" s="203">
        <f t="shared" si="33"/>
        <v>0</v>
      </c>
      <c r="J133" s="204"/>
      <c r="K133" s="204"/>
      <c r="L133" s="204"/>
      <c r="M133" s="204"/>
      <c r="N133" s="198">
        <v>0</v>
      </c>
      <c r="O133" s="198"/>
      <c r="X133" s="187">
        <v>0</v>
      </c>
      <c r="Y133" s="199">
        <f t="shared" si="31"/>
        <v>0</v>
      </c>
    </row>
    <row r="134" spans="2:25" ht="15.75" x14ac:dyDescent="0.25">
      <c r="B134" s="201" t="s">
        <v>2086</v>
      </c>
      <c r="C134" s="202" t="s">
        <v>2080</v>
      </c>
      <c r="D134" s="203">
        <f t="shared" ref="D134:I134" si="40">SUM(D135:D139)</f>
        <v>0</v>
      </c>
      <c r="E134" s="203">
        <f t="shared" si="40"/>
        <v>0</v>
      </c>
      <c r="F134" s="203">
        <f t="shared" si="40"/>
        <v>0</v>
      </c>
      <c r="G134" s="203">
        <f t="shared" si="40"/>
        <v>0</v>
      </c>
      <c r="H134" s="203">
        <f t="shared" si="40"/>
        <v>0</v>
      </c>
      <c r="I134" s="203">
        <f t="shared" si="40"/>
        <v>0</v>
      </c>
      <c r="J134" s="204"/>
      <c r="K134" s="204"/>
      <c r="L134" s="204"/>
      <c r="M134" s="204"/>
      <c r="N134" s="198"/>
      <c r="O134" s="198"/>
      <c r="X134" s="187">
        <v>0</v>
      </c>
      <c r="Y134" s="199">
        <f t="shared" ref="Y134:Y197" si="41">D134-X134</f>
        <v>0</v>
      </c>
    </row>
    <row r="135" spans="2:25" ht="15.75" x14ac:dyDescent="0.25">
      <c r="B135" s="217" t="s">
        <v>1253</v>
      </c>
      <c r="C135" s="218" t="s">
        <v>1309</v>
      </c>
      <c r="D135" s="205">
        <v>0</v>
      </c>
      <c r="E135" s="205"/>
      <c r="F135" s="205"/>
      <c r="G135" s="205"/>
      <c r="H135" s="205"/>
      <c r="I135" s="203">
        <f t="shared" si="33"/>
        <v>0</v>
      </c>
      <c r="J135" s="204"/>
      <c r="K135" s="204"/>
      <c r="L135" s="204"/>
      <c r="M135" s="204"/>
      <c r="N135" s="198"/>
      <c r="O135" s="198"/>
      <c r="X135" s="187">
        <v>0</v>
      </c>
      <c r="Y135" s="199">
        <f t="shared" si="41"/>
        <v>0</v>
      </c>
    </row>
    <row r="136" spans="2:25" ht="15.75" x14ac:dyDescent="0.25">
      <c r="B136" s="217" t="s">
        <v>1306</v>
      </c>
      <c r="C136" s="218" t="s">
        <v>1299</v>
      </c>
      <c r="D136" s="205">
        <v>0</v>
      </c>
      <c r="E136" s="205"/>
      <c r="F136" s="205"/>
      <c r="G136" s="205"/>
      <c r="H136" s="205"/>
      <c r="I136" s="203">
        <f t="shared" si="33"/>
        <v>0</v>
      </c>
      <c r="J136" s="204"/>
      <c r="K136" s="204"/>
      <c r="L136" s="204"/>
      <c r="M136" s="204"/>
      <c r="N136" s="198"/>
      <c r="O136" s="198"/>
      <c r="X136" s="187">
        <v>0</v>
      </c>
      <c r="Y136" s="199">
        <f t="shared" si="41"/>
        <v>0</v>
      </c>
    </row>
    <row r="137" spans="2:25" ht="15.75" x14ac:dyDescent="0.25">
      <c r="B137" s="217" t="s">
        <v>1307</v>
      </c>
      <c r="C137" s="218" t="s">
        <v>1300</v>
      </c>
      <c r="D137" s="205">
        <v>0</v>
      </c>
      <c r="E137" s="205"/>
      <c r="F137" s="205"/>
      <c r="G137" s="205"/>
      <c r="H137" s="205"/>
      <c r="I137" s="203">
        <f>+D137+E137+G137-F137-H137</f>
        <v>0</v>
      </c>
      <c r="J137" s="204"/>
      <c r="K137" s="204"/>
      <c r="L137" s="204"/>
      <c r="M137" s="204"/>
      <c r="N137" s="198"/>
      <c r="O137" s="198"/>
      <c r="X137" s="187">
        <v>0</v>
      </c>
      <c r="Y137" s="199">
        <f t="shared" si="41"/>
        <v>0</v>
      </c>
    </row>
    <row r="138" spans="2:25" ht="15.75" x14ac:dyDescent="0.25">
      <c r="B138" s="217" t="s">
        <v>1308</v>
      </c>
      <c r="C138" s="218" t="s">
        <v>1301</v>
      </c>
      <c r="D138" s="205">
        <v>0</v>
      </c>
      <c r="E138" s="205"/>
      <c r="F138" s="205"/>
      <c r="G138" s="205"/>
      <c r="H138" s="205"/>
      <c r="I138" s="203">
        <f>+D138+E138+G138-F138-H138</f>
        <v>0</v>
      </c>
      <c r="J138" s="204"/>
      <c r="K138" s="204"/>
      <c r="L138" s="204"/>
      <c r="M138" s="204"/>
      <c r="N138" s="198">
        <v>0</v>
      </c>
      <c r="O138" s="198"/>
      <c r="X138" s="187">
        <v>0</v>
      </c>
      <c r="Y138" s="199">
        <f t="shared" si="41"/>
        <v>0</v>
      </c>
    </row>
    <row r="139" spans="2:25" ht="15.75" x14ac:dyDescent="0.25">
      <c r="B139" s="217" t="s">
        <v>1224</v>
      </c>
      <c r="C139" s="218" t="s">
        <v>1203</v>
      </c>
      <c r="D139" s="205">
        <v>0</v>
      </c>
      <c r="E139" s="205"/>
      <c r="F139" s="205"/>
      <c r="G139" s="205"/>
      <c r="H139" s="205"/>
      <c r="I139" s="203">
        <f>+D139+E139+G139-F139-H139</f>
        <v>0</v>
      </c>
      <c r="J139" s="204"/>
      <c r="K139" s="204"/>
      <c r="L139" s="204"/>
      <c r="M139" s="204"/>
      <c r="N139" s="198"/>
      <c r="O139" s="198"/>
      <c r="X139" s="187">
        <v>0</v>
      </c>
      <c r="Y139" s="199">
        <f t="shared" si="41"/>
        <v>0</v>
      </c>
    </row>
    <row r="140" spans="2:25" s="199" customFormat="1" ht="15.75" x14ac:dyDescent="0.25">
      <c r="B140" s="194"/>
      <c r="C140" s="219" t="s">
        <v>501</v>
      </c>
      <c r="D140" s="196">
        <f t="shared" ref="D140:I140" si="42">D7+D21+D24+D69+D72</f>
        <v>128950710384.33333</v>
      </c>
      <c r="E140" s="196">
        <f t="shared" si="42"/>
        <v>0</v>
      </c>
      <c r="F140" s="196">
        <f t="shared" si="42"/>
        <v>0</v>
      </c>
      <c r="G140" s="196">
        <f t="shared" si="42"/>
        <v>17848020698.432434</v>
      </c>
      <c r="H140" s="196">
        <f t="shared" si="42"/>
        <v>128950710384.33333</v>
      </c>
      <c r="I140" s="196">
        <f t="shared" si="42"/>
        <v>17848020698.43243</v>
      </c>
      <c r="J140" s="197"/>
      <c r="K140" s="197"/>
      <c r="L140" s="197"/>
      <c r="M140" s="197"/>
      <c r="N140" s="198">
        <v>64805675084.665131</v>
      </c>
      <c r="O140" s="198"/>
      <c r="X140" s="199">
        <v>128950710384.33331</v>
      </c>
      <c r="Y140" s="199">
        <f t="shared" si="41"/>
        <v>0</v>
      </c>
    </row>
    <row r="141" spans="2:25" ht="15.75" x14ac:dyDescent="0.25">
      <c r="B141" s="201"/>
      <c r="C141" s="219"/>
      <c r="D141" s="219"/>
      <c r="E141" s="203"/>
      <c r="F141" s="203"/>
      <c r="G141" s="203"/>
      <c r="H141" s="203"/>
      <c r="I141" s="203"/>
      <c r="J141" s="204"/>
      <c r="K141" s="204"/>
      <c r="L141" s="204"/>
      <c r="M141" s="204"/>
      <c r="N141" s="198">
        <v>0</v>
      </c>
      <c r="O141" s="198"/>
      <c r="Y141" s="199">
        <f t="shared" si="41"/>
        <v>0</v>
      </c>
    </row>
    <row r="142" spans="2:25" s="199" customFormat="1" ht="15.75" x14ac:dyDescent="0.25">
      <c r="B142" s="194" t="s">
        <v>731</v>
      </c>
      <c r="C142" s="200" t="s">
        <v>2398</v>
      </c>
      <c r="D142" s="196">
        <f t="shared" ref="D142:I143" si="43">D143</f>
        <v>0</v>
      </c>
      <c r="E142" s="196">
        <f t="shared" si="43"/>
        <v>0</v>
      </c>
      <c r="F142" s="196">
        <f t="shared" si="43"/>
        <v>0</v>
      </c>
      <c r="G142" s="196">
        <f t="shared" si="43"/>
        <v>0</v>
      </c>
      <c r="H142" s="196">
        <f t="shared" si="43"/>
        <v>0</v>
      </c>
      <c r="I142" s="196">
        <f t="shared" si="43"/>
        <v>0</v>
      </c>
      <c r="J142" s="197"/>
      <c r="K142" s="197"/>
      <c r="L142" s="197"/>
      <c r="M142" s="197"/>
      <c r="N142" s="198"/>
      <c r="O142" s="198"/>
      <c r="X142" s="199">
        <v>0</v>
      </c>
      <c r="Y142" s="199">
        <f t="shared" si="41"/>
        <v>0</v>
      </c>
    </row>
    <row r="143" spans="2:25" s="199" customFormat="1" ht="15.75" x14ac:dyDescent="0.25">
      <c r="B143" s="194" t="s">
        <v>2088</v>
      </c>
      <c r="C143" s="200" t="s">
        <v>2087</v>
      </c>
      <c r="D143" s="196">
        <f t="shared" si="43"/>
        <v>0</v>
      </c>
      <c r="E143" s="196">
        <f t="shared" si="43"/>
        <v>0</v>
      </c>
      <c r="F143" s="196">
        <f t="shared" si="43"/>
        <v>0</v>
      </c>
      <c r="G143" s="196">
        <f t="shared" si="43"/>
        <v>0</v>
      </c>
      <c r="H143" s="196">
        <f t="shared" si="43"/>
        <v>0</v>
      </c>
      <c r="I143" s="196">
        <f t="shared" si="43"/>
        <v>0</v>
      </c>
      <c r="J143" s="197"/>
      <c r="K143" s="197"/>
      <c r="L143" s="197"/>
      <c r="M143" s="197"/>
      <c r="N143" s="198"/>
      <c r="O143" s="198"/>
      <c r="X143" s="199">
        <v>0</v>
      </c>
      <c r="Y143" s="199">
        <f t="shared" si="41"/>
        <v>0</v>
      </c>
    </row>
    <row r="144" spans="2:25" s="225" customFormat="1" ht="15.75" x14ac:dyDescent="0.25">
      <c r="B144" s="220" t="s">
        <v>2089</v>
      </c>
      <c r="C144" s="221" t="s">
        <v>2087</v>
      </c>
      <c r="D144" s="222">
        <v>0</v>
      </c>
      <c r="E144" s="222"/>
      <c r="F144" s="222"/>
      <c r="G144" s="222"/>
      <c r="H144" s="222"/>
      <c r="I144" s="223"/>
      <c r="J144" s="224"/>
      <c r="K144" s="224"/>
      <c r="L144" s="224"/>
      <c r="M144" s="224"/>
      <c r="N144" s="198"/>
      <c r="O144" s="198"/>
      <c r="Y144" s="199">
        <f t="shared" si="41"/>
        <v>0</v>
      </c>
    </row>
    <row r="145" spans="2:25" ht="15.75" x14ac:dyDescent="0.25">
      <c r="B145" s="201"/>
      <c r="C145" s="200"/>
      <c r="D145" s="200"/>
      <c r="E145" s="203"/>
      <c r="F145" s="203"/>
      <c r="G145" s="203"/>
      <c r="H145" s="203"/>
      <c r="I145" s="203"/>
      <c r="J145" s="204"/>
      <c r="K145" s="204"/>
      <c r="L145" s="204"/>
      <c r="M145" s="204"/>
      <c r="N145" s="198"/>
      <c r="O145" s="198"/>
      <c r="Y145" s="199">
        <f t="shared" si="41"/>
        <v>0</v>
      </c>
    </row>
    <row r="146" spans="2:25" s="199" customFormat="1" ht="15.75" x14ac:dyDescent="0.25">
      <c r="B146" s="194" t="s">
        <v>630</v>
      </c>
      <c r="C146" s="200" t="s">
        <v>502</v>
      </c>
      <c r="D146" s="200"/>
      <c r="E146" s="196"/>
      <c r="F146" s="196"/>
      <c r="G146" s="196"/>
      <c r="H146" s="196"/>
      <c r="I146" s="196"/>
      <c r="J146" s="197"/>
      <c r="K146" s="197"/>
      <c r="L146" s="197"/>
      <c r="M146" s="197"/>
      <c r="N146" s="198"/>
      <c r="O146" s="198"/>
      <c r="Y146" s="199">
        <f t="shared" si="41"/>
        <v>0</v>
      </c>
    </row>
    <row r="147" spans="2:25" s="199" customFormat="1" ht="15.75" x14ac:dyDescent="0.25">
      <c r="B147" s="194" t="s">
        <v>631</v>
      </c>
      <c r="C147" s="200" t="s">
        <v>2090</v>
      </c>
      <c r="D147" s="196">
        <f t="shared" ref="D147:I147" si="44">D153</f>
        <v>0</v>
      </c>
      <c r="E147" s="196">
        <f t="shared" si="44"/>
        <v>0</v>
      </c>
      <c r="F147" s="196">
        <f t="shared" si="44"/>
        <v>0</v>
      </c>
      <c r="G147" s="196">
        <f t="shared" si="44"/>
        <v>0</v>
      </c>
      <c r="H147" s="196">
        <f t="shared" si="44"/>
        <v>0</v>
      </c>
      <c r="I147" s="196">
        <f t="shared" si="44"/>
        <v>0</v>
      </c>
      <c r="J147" s="197"/>
      <c r="K147" s="197"/>
      <c r="L147" s="197"/>
      <c r="M147" s="197"/>
      <c r="N147" s="198"/>
      <c r="O147" s="198"/>
      <c r="X147" s="199">
        <v>0</v>
      </c>
      <c r="Y147" s="199">
        <f t="shared" si="41"/>
        <v>0</v>
      </c>
    </row>
    <row r="148" spans="2:25" ht="15.75" x14ac:dyDescent="0.25">
      <c r="B148" s="201" t="s">
        <v>2092</v>
      </c>
      <c r="C148" s="202" t="s">
        <v>2091</v>
      </c>
      <c r="D148" s="203">
        <f t="shared" ref="D148:I148" si="45">D149</f>
        <v>0</v>
      </c>
      <c r="E148" s="203">
        <f t="shared" si="45"/>
        <v>0</v>
      </c>
      <c r="F148" s="203">
        <f t="shared" si="45"/>
        <v>0</v>
      </c>
      <c r="G148" s="203">
        <f t="shared" si="45"/>
        <v>0</v>
      </c>
      <c r="H148" s="203">
        <f t="shared" si="45"/>
        <v>0</v>
      </c>
      <c r="I148" s="203">
        <f t="shared" si="45"/>
        <v>0</v>
      </c>
      <c r="J148" s="204"/>
      <c r="K148" s="204"/>
      <c r="L148" s="204"/>
      <c r="M148" s="204"/>
      <c r="N148" s="198"/>
      <c r="O148" s="198"/>
      <c r="X148" s="187">
        <v>0</v>
      </c>
      <c r="Y148" s="199">
        <f t="shared" si="41"/>
        <v>0</v>
      </c>
    </row>
    <row r="149" spans="2:25" ht="15.75" x14ac:dyDescent="0.25">
      <c r="B149" s="201" t="s">
        <v>2093</v>
      </c>
      <c r="C149" s="202" t="s">
        <v>2091</v>
      </c>
      <c r="D149" s="205">
        <v>0</v>
      </c>
      <c r="E149" s="205"/>
      <c r="F149" s="205"/>
      <c r="G149" s="205"/>
      <c r="H149" s="205"/>
      <c r="I149" s="203">
        <f>+D149+E149+G149-F149-H149</f>
        <v>0</v>
      </c>
      <c r="J149" s="204"/>
      <c r="K149" s="204"/>
      <c r="L149" s="204"/>
      <c r="M149" s="204"/>
      <c r="N149" s="198">
        <v>0</v>
      </c>
      <c r="O149" s="198"/>
      <c r="X149" s="187">
        <v>0</v>
      </c>
      <c r="Y149" s="199">
        <f t="shared" si="41"/>
        <v>0</v>
      </c>
    </row>
    <row r="150" spans="2:25" ht="15.75" x14ac:dyDescent="0.25">
      <c r="B150" s="201">
        <v>4.2418981481481481E-2</v>
      </c>
      <c r="C150" s="202" t="s">
        <v>2094</v>
      </c>
      <c r="D150" s="203">
        <f>D151</f>
        <v>0</v>
      </c>
      <c r="E150" s="203">
        <f t="shared" ref="E150:I151" si="46">E151</f>
        <v>0</v>
      </c>
      <c r="F150" s="203">
        <f t="shared" si="46"/>
        <v>0</v>
      </c>
      <c r="G150" s="203">
        <f t="shared" si="46"/>
        <v>0</v>
      </c>
      <c r="H150" s="203">
        <f t="shared" si="46"/>
        <v>0</v>
      </c>
      <c r="I150" s="203">
        <f t="shared" si="46"/>
        <v>0</v>
      </c>
      <c r="J150" s="204"/>
      <c r="K150" s="204"/>
      <c r="L150" s="204"/>
      <c r="M150" s="204"/>
      <c r="N150" s="198">
        <v>0</v>
      </c>
      <c r="O150" s="198"/>
      <c r="X150" s="187">
        <v>0</v>
      </c>
      <c r="Y150" s="199">
        <f t="shared" si="41"/>
        <v>0</v>
      </c>
    </row>
    <row r="151" spans="2:25" ht="15.75" x14ac:dyDescent="0.25">
      <c r="B151" s="201" t="s">
        <v>623</v>
      </c>
      <c r="C151" s="202" t="s">
        <v>2071</v>
      </c>
      <c r="D151" s="203">
        <f>D152</f>
        <v>0</v>
      </c>
      <c r="E151" s="203">
        <f t="shared" si="46"/>
        <v>0</v>
      </c>
      <c r="F151" s="203">
        <f t="shared" si="46"/>
        <v>0</v>
      </c>
      <c r="G151" s="203">
        <f t="shared" si="46"/>
        <v>0</v>
      </c>
      <c r="H151" s="203">
        <f t="shared" si="46"/>
        <v>0</v>
      </c>
      <c r="I151" s="203">
        <f t="shared" si="46"/>
        <v>0</v>
      </c>
      <c r="J151" s="204"/>
      <c r="K151" s="204"/>
      <c r="L151" s="204"/>
      <c r="M151" s="204"/>
      <c r="N151" s="198"/>
      <c r="O151" s="198"/>
      <c r="X151" s="187">
        <v>0</v>
      </c>
      <c r="Y151" s="199">
        <f t="shared" si="41"/>
        <v>0</v>
      </c>
    </row>
    <row r="152" spans="2:25" ht="15.75" x14ac:dyDescent="0.25">
      <c r="B152" s="201" t="s">
        <v>2070</v>
      </c>
      <c r="C152" s="202" t="s">
        <v>749</v>
      </c>
      <c r="D152" s="205">
        <v>0</v>
      </c>
      <c r="E152" s="205"/>
      <c r="F152" s="205"/>
      <c r="G152" s="205"/>
      <c r="H152" s="205"/>
      <c r="I152" s="203">
        <f>+D152+E152+G152-F152-H152</f>
        <v>0</v>
      </c>
      <c r="J152" s="204"/>
      <c r="K152" s="204"/>
      <c r="L152" s="204"/>
      <c r="M152" s="204"/>
      <c r="N152" s="198"/>
      <c r="O152" s="198"/>
      <c r="X152" s="187">
        <v>0</v>
      </c>
      <c r="Y152" s="199">
        <f t="shared" si="41"/>
        <v>0</v>
      </c>
    </row>
    <row r="153" spans="2:25" ht="15.75" x14ac:dyDescent="0.25">
      <c r="B153" s="201"/>
      <c r="C153" s="206" t="s">
        <v>2095</v>
      </c>
      <c r="D153" s="203">
        <f t="shared" ref="D153:I153" si="47">D148+D150</f>
        <v>0</v>
      </c>
      <c r="E153" s="203">
        <f t="shared" si="47"/>
        <v>0</v>
      </c>
      <c r="F153" s="203">
        <f t="shared" si="47"/>
        <v>0</v>
      </c>
      <c r="G153" s="203">
        <f t="shared" si="47"/>
        <v>0</v>
      </c>
      <c r="H153" s="203">
        <f t="shared" si="47"/>
        <v>0</v>
      </c>
      <c r="I153" s="203">
        <f t="shared" si="47"/>
        <v>0</v>
      </c>
      <c r="J153" s="204"/>
      <c r="K153" s="204"/>
      <c r="L153" s="204"/>
      <c r="M153" s="204"/>
      <c r="N153" s="198"/>
      <c r="O153" s="198"/>
      <c r="X153" s="187">
        <v>0</v>
      </c>
      <c r="Y153" s="199">
        <f t="shared" si="41"/>
        <v>0</v>
      </c>
    </row>
    <row r="154" spans="2:25" s="199" customFormat="1" ht="15.75" x14ac:dyDescent="0.25">
      <c r="B154" s="194" t="s">
        <v>632</v>
      </c>
      <c r="C154" s="200" t="s">
        <v>503</v>
      </c>
      <c r="D154" s="196">
        <f t="shared" ref="D154:I154" si="48">D155</f>
        <v>0</v>
      </c>
      <c r="E154" s="196">
        <f t="shared" si="48"/>
        <v>0</v>
      </c>
      <c r="F154" s="196">
        <f t="shared" si="48"/>
        <v>0</v>
      </c>
      <c r="G154" s="196">
        <f t="shared" si="48"/>
        <v>0</v>
      </c>
      <c r="H154" s="196">
        <f t="shared" si="48"/>
        <v>0</v>
      </c>
      <c r="I154" s="196">
        <f t="shared" si="48"/>
        <v>0</v>
      </c>
      <c r="J154" s="197"/>
      <c r="K154" s="197"/>
      <c r="L154" s="197"/>
      <c r="M154" s="197"/>
      <c r="N154" s="198"/>
      <c r="O154" s="198"/>
      <c r="X154" s="199">
        <v>0</v>
      </c>
      <c r="Y154" s="199">
        <f t="shared" si="41"/>
        <v>0</v>
      </c>
    </row>
    <row r="155" spans="2:25" ht="15.75" x14ac:dyDescent="0.25">
      <c r="B155" s="201" t="s">
        <v>633</v>
      </c>
      <c r="C155" s="202" t="s">
        <v>504</v>
      </c>
      <c r="D155" s="203">
        <f t="shared" ref="D155:I155" si="49">D156+D157</f>
        <v>0</v>
      </c>
      <c r="E155" s="203">
        <f t="shared" si="49"/>
        <v>0</v>
      </c>
      <c r="F155" s="203">
        <f t="shared" si="49"/>
        <v>0</v>
      </c>
      <c r="G155" s="203">
        <f t="shared" si="49"/>
        <v>0</v>
      </c>
      <c r="H155" s="203">
        <f t="shared" si="49"/>
        <v>0</v>
      </c>
      <c r="I155" s="203">
        <f t="shared" si="49"/>
        <v>0</v>
      </c>
      <c r="J155" s="204"/>
      <c r="K155" s="204"/>
      <c r="L155" s="204"/>
      <c r="M155" s="204"/>
      <c r="N155" s="198"/>
      <c r="O155" s="198"/>
      <c r="X155" s="187">
        <v>0</v>
      </c>
      <c r="Y155" s="199">
        <f t="shared" si="41"/>
        <v>0</v>
      </c>
    </row>
    <row r="156" spans="2:25" ht="15.75" x14ac:dyDescent="0.25">
      <c r="B156" s="201" t="s">
        <v>2099</v>
      </c>
      <c r="C156" s="202" t="s">
        <v>2098</v>
      </c>
      <c r="D156" s="205">
        <v>0</v>
      </c>
      <c r="E156" s="205"/>
      <c r="F156" s="205"/>
      <c r="G156" s="205"/>
      <c r="H156" s="205"/>
      <c r="I156" s="203">
        <f>+D156+E156+G156-F156-H156</f>
        <v>0</v>
      </c>
      <c r="J156" s="204"/>
      <c r="K156" s="204"/>
      <c r="L156" s="204"/>
      <c r="M156" s="204"/>
      <c r="N156" s="198"/>
      <c r="O156" s="198"/>
      <c r="X156" s="187">
        <v>0</v>
      </c>
      <c r="Y156" s="199">
        <f t="shared" si="41"/>
        <v>0</v>
      </c>
    </row>
    <row r="157" spans="2:25" ht="15.75" x14ac:dyDescent="0.25">
      <c r="B157" s="201" t="s">
        <v>2097</v>
      </c>
      <c r="C157" s="202" t="s">
        <v>2096</v>
      </c>
      <c r="D157" s="205">
        <v>0</v>
      </c>
      <c r="E157" s="205"/>
      <c r="F157" s="205"/>
      <c r="G157" s="205"/>
      <c r="H157" s="205"/>
      <c r="I157" s="203">
        <f>+D157+E157+G157-F157-H157</f>
        <v>0</v>
      </c>
      <c r="J157" s="204"/>
      <c r="K157" s="204"/>
      <c r="L157" s="204"/>
      <c r="M157" s="204"/>
      <c r="N157" s="198"/>
      <c r="O157" s="198"/>
      <c r="X157" s="187">
        <v>0</v>
      </c>
      <c r="Y157" s="199">
        <f t="shared" si="41"/>
        <v>0</v>
      </c>
    </row>
    <row r="158" spans="2:25" s="199" customFormat="1" ht="15.75" x14ac:dyDescent="0.25">
      <c r="B158" s="194"/>
      <c r="C158" s="219" t="s">
        <v>505</v>
      </c>
      <c r="D158" s="196">
        <f t="shared" ref="D158:I158" si="50">D147+D155</f>
        <v>0</v>
      </c>
      <c r="E158" s="196">
        <f t="shared" si="50"/>
        <v>0</v>
      </c>
      <c r="F158" s="196">
        <f t="shared" si="50"/>
        <v>0</v>
      </c>
      <c r="G158" s="196">
        <f t="shared" si="50"/>
        <v>0</v>
      </c>
      <c r="H158" s="196">
        <f t="shared" si="50"/>
        <v>0</v>
      </c>
      <c r="I158" s="196">
        <f t="shared" si="50"/>
        <v>0</v>
      </c>
      <c r="J158" s="197"/>
      <c r="K158" s="197"/>
      <c r="L158" s="197"/>
      <c r="M158" s="197"/>
      <c r="N158" s="198"/>
      <c r="O158" s="198"/>
      <c r="X158" s="199">
        <v>0</v>
      </c>
      <c r="Y158" s="199">
        <f t="shared" si="41"/>
        <v>0</v>
      </c>
    </row>
    <row r="159" spans="2:25" ht="15.75" x14ac:dyDescent="0.25">
      <c r="B159" s="201"/>
      <c r="C159" s="202"/>
      <c r="D159" s="1031"/>
      <c r="E159" s="1032"/>
      <c r="F159" s="203"/>
      <c r="G159" s="203"/>
      <c r="H159" s="1034"/>
      <c r="I159" s="1035"/>
      <c r="J159" s="204"/>
      <c r="K159" s="204"/>
      <c r="L159" s="204"/>
      <c r="M159" s="204"/>
      <c r="N159" s="198"/>
      <c r="O159" s="198"/>
      <c r="Y159" s="199">
        <f t="shared" si="41"/>
        <v>0</v>
      </c>
    </row>
    <row r="160" spans="2:25" s="199" customFormat="1" ht="15.75" x14ac:dyDescent="0.25">
      <c r="B160" s="194" t="s">
        <v>634</v>
      </c>
      <c r="C160" s="200" t="s">
        <v>506</v>
      </c>
      <c r="D160" s="1031"/>
      <c r="E160" s="1033"/>
      <c r="F160" s="196"/>
      <c r="G160" s="196"/>
      <c r="H160" s="1034"/>
      <c r="I160" s="1035"/>
      <c r="J160" s="197"/>
      <c r="K160" s="197"/>
      <c r="L160" s="197"/>
      <c r="M160" s="197"/>
      <c r="N160" s="198"/>
      <c r="O160" s="198"/>
      <c r="Y160" s="199">
        <f t="shared" si="41"/>
        <v>0</v>
      </c>
    </row>
    <row r="161" spans="2:25" s="199" customFormat="1" ht="15.75" x14ac:dyDescent="0.25">
      <c r="B161" s="194" t="s">
        <v>635</v>
      </c>
      <c r="C161" s="200" t="s">
        <v>507</v>
      </c>
      <c r="D161" s="196">
        <f t="shared" ref="D161:I161" si="51">SUM(D162)</f>
        <v>1922176075909</v>
      </c>
      <c r="E161" s="196">
        <f t="shared" si="51"/>
        <v>4295700000</v>
      </c>
      <c r="F161" s="196">
        <f t="shared" si="51"/>
        <v>3880000000</v>
      </c>
      <c r="G161" s="196">
        <f t="shared" si="51"/>
        <v>3119706327</v>
      </c>
      <c r="H161" s="196">
        <f t="shared" si="51"/>
        <v>0</v>
      </c>
      <c r="I161" s="196">
        <f t="shared" si="51"/>
        <v>1925711482236</v>
      </c>
      <c r="J161" s="197"/>
      <c r="K161" s="197"/>
      <c r="L161" s="197"/>
      <c r="M161" s="197"/>
      <c r="N161" s="1039">
        <v>1922176075909</v>
      </c>
      <c r="O161" s="198">
        <f>N161-I161</f>
        <v>-3535406327</v>
      </c>
      <c r="X161" s="199">
        <v>1922176075909</v>
      </c>
      <c r="Y161" s="199">
        <f t="shared" si="41"/>
        <v>0</v>
      </c>
    </row>
    <row r="162" spans="2:25" ht="15.75" x14ac:dyDescent="0.25">
      <c r="B162" s="201" t="s">
        <v>636</v>
      </c>
      <c r="C162" s="202" t="s">
        <v>507</v>
      </c>
      <c r="D162" s="203">
        <f t="shared" ref="D162:I162" si="52">SUM(D163:D165)</f>
        <v>1922176075909</v>
      </c>
      <c r="E162" s="203">
        <f t="shared" si="52"/>
        <v>4295700000</v>
      </c>
      <c r="F162" s="203">
        <f t="shared" si="52"/>
        <v>3880000000</v>
      </c>
      <c r="G162" s="203">
        <f t="shared" si="52"/>
        <v>3119706327</v>
      </c>
      <c r="H162" s="203">
        <f t="shared" si="52"/>
        <v>0</v>
      </c>
      <c r="I162" s="203">
        <f t="shared" si="52"/>
        <v>1925711482236</v>
      </c>
      <c r="J162" s="204"/>
      <c r="K162" s="204"/>
      <c r="L162" s="204"/>
      <c r="M162" s="204"/>
      <c r="N162" s="1039">
        <v>1922176075909</v>
      </c>
      <c r="O162" s="198">
        <f t="shared" ref="O162:O225" si="53">N162-I162</f>
        <v>-3535406327</v>
      </c>
      <c r="X162" s="187">
        <v>1922176075909</v>
      </c>
      <c r="Y162" s="199">
        <f t="shared" si="41"/>
        <v>0</v>
      </c>
    </row>
    <row r="163" spans="2:25" ht="15.75" x14ac:dyDescent="0.25">
      <c r="B163" s="201" t="s">
        <v>2103</v>
      </c>
      <c r="C163" s="202" t="s">
        <v>2100</v>
      </c>
      <c r="D163" s="205">
        <v>1922176075909</v>
      </c>
      <c r="E163" s="205">
        <v>4295700000</v>
      </c>
      <c r="F163" s="205">
        <v>3880000000</v>
      </c>
      <c r="G163" s="205">
        <v>3119706327</v>
      </c>
      <c r="H163" s="205">
        <v>0</v>
      </c>
      <c r="I163" s="203">
        <f>+D163+E163+G163-F163-H163</f>
        <v>1925711482236</v>
      </c>
      <c r="J163" s="204"/>
      <c r="K163" s="204"/>
      <c r="L163" s="204"/>
      <c r="M163" s="204"/>
      <c r="N163" s="1039">
        <v>1922176075909</v>
      </c>
      <c r="O163" s="198">
        <f t="shared" si="53"/>
        <v>-3535406327</v>
      </c>
      <c r="X163" s="187">
        <v>1922176075909</v>
      </c>
      <c r="Y163" s="199">
        <f t="shared" si="41"/>
        <v>0</v>
      </c>
    </row>
    <row r="164" spans="2:25" ht="15.75" x14ac:dyDescent="0.25">
      <c r="B164" s="201" t="s">
        <v>2104</v>
      </c>
      <c r="C164" s="202" t="s">
        <v>2101</v>
      </c>
      <c r="D164" s="205">
        <v>0</v>
      </c>
      <c r="E164" s="205"/>
      <c r="F164" s="205"/>
      <c r="G164" s="205"/>
      <c r="H164" s="205"/>
      <c r="I164" s="203">
        <f>+D164+E164+G164-F164-H164</f>
        <v>0</v>
      </c>
      <c r="J164" s="204"/>
      <c r="K164" s="204"/>
      <c r="L164" s="204"/>
      <c r="M164" s="204"/>
      <c r="N164" s="1039">
        <v>0</v>
      </c>
      <c r="O164" s="198">
        <f t="shared" si="53"/>
        <v>0</v>
      </c>
      <c r="X164" s="187">
        <v>0</v>
      </c>
      <c r="Y164" s="199">
        <f t="shared" si="41"/>
        <v>0</v>
      </c>
    </row>
    <row r="165" spans="2:25" ht="15.75" x14ac:dyDescent="0.25">
      <c r="B165" s="201" t="s">
        <v>2105</v>
      </c>
      <c r="C165" s="202" t="s">
        <v>2102</v>
      </c>
      <c r="D165" s="205">
        <v>0</v>
      </c>
      <c r="E165" s="205"/>
      <c r="F165" s="205"/>
      <c r="G165" s="205"/>
      <c r="H165" s="205"/>
      <c r="I165" s="203">
        <f>+D165+E165+G165-F165-H165</f>
        <v>0</v>
      </c>
      <c r="J165" s="204"/>
      <c r="K165" s="204"/>
      <c r="L165" s="204"/>
      <c r="M165" s="204"/>
      <c r="N165" s="1039">
        <v>0</v>
      </c>
      <c r="O165" s="198">
        <f t="shared" si="53"/>
        <v>0</v>
      </c>
      <c r="X165" s="187">
        <v>0</v>
      </c>
      <c r="Y165" s="199">
        <f t="shared" si="41"/>
        <v>0</v>
      </c>
    </row>
    <row r="166" spans="2:25" s="199" customFormat="1" ht="15.75" x14ac:dyDescent="0.25">
      <c r="B166" s="194" t="s">
        <v>637</v>
      </c>
      <c r="C166" s="200" t="s">
        <v>508</v>
      </c>
      <c r="D166" s="196">
        <f t="shared" ref="D166:I166" si="54">D167+D171+D177+D181+D183+D187+D192+D195+D205+D210+D213+D216+D219+D223+D226+D231+D233+D235+D239</f>
        <v>2383631539432</v>
      </c>
      <c r="E166" s="196">
        <f t="shared" si="54"/>
        <v>7942092341</v>
      </c>
      <c r="F166" s="196">
        <f t="shared" si="54"/>
        <v>1316616146</v>
      </c>
      <c r="G166" s="196">
        <f t="shared" si="54"/>
        <v>472757287425</v>
      </c>
      <c r="H166" s="196">
        <f t="shared" si="54"/>
        <v>42863410693</v>
      </c>
      <c r="I166" s="196">
        <f t="shared" si="54"/>
        <v>2820150892359</v>
      </c>
      <c r="J166" s="197"/>
      <c r="K166" s="197"/>
      <c r="L166" s="197"/>
      <c r="M166" s="197"/>
      <c r="N166" s="1039">
        <v>2383631539432</v>
      </c>
      <c r="O166" s="198">
        <f t="shared" si="53"/>
        <v>-436519352927</v>
      </c>
      <c r="X166" s="199">
        <v>2383631539432</v>
      </c>
      <c r="Y166" s="199">
        <f t="shared" si="41"/>
        <v>0</v>
      </c>
    </row>
    <row r="167" spans="2:25" ht="15.75" x14ac:dyDescent="0.25">
      <c r="B167" s="201" t="s">
        <v>638</v>
      </c>
      <c r="C167" s="202" t="s">
        <v>647</v>
      </c>
      <c r="D167" s="203">
        <f t="shared" ref="D167:I167" si="55">SUM(D168:D170)</f>
        <v>15351212002</v>
      </c>
      <c r="E167" s="203">
        <f t="shared" si="55"/>
        <v>10076850</v>
      </c>
      <c r="F167" s="203">
        <f t="shared" si="55"/>
        <v>0</v>
      </c>
      <c r="G167" s="203">
        <f t="shared" si="55"/>
        <v>4025384366</v>
      </c>
      <c r="H167" s="203">
        <f t="shared" si="55"/>
        <v>546552000</v>
      </c>
      <c r="I167" s="203">
        <f t="shared" si="55"/>
        <v>18840121218</v>
      </c>
      <c r="J167" s="204"/>
      <c r="K167" s="204"/>
      <c r="L167" s="204"/>
      <c r="M167" s="204"/>
      <c r="N167" s="1039">
        <v>15351212002</v>
      </c>
      <c r="O167" s="198">
        <f t="shared" si="53"/>
        <v>-3488909216</v>
      </c>
      <c r="X167" s="187">
        <v>15351212002</v>
      </c>
      <c r="Y167" s="199">
        <f t="shared" si="41"/>
        <v>0</v>
      </c>
    </row>
    <row r="168" spans="2:25" ht="15.75" x14ac:dyDescent="0.25">
      <c r="B168" s="201" t="s">
        <v>2109</v>
      </c>
      <c r="C168" s="202" t="s">
        <v>2106</v>
      </c>
      <c r="D168" s="205">
        <v>15351212002</v>
      </c>
      <c r="E168" s="205">
        <v>10076850</v>
      </c>
      <c r="F168" s="205">
        <v>0</v>
      </c>
      <c r="G168" s="205">
        <v>4025384366</v>
      </c>
      <c r="H168" s="205">
        <v>546552000</v>
      </c>
      <c r="I168" s="203">
        <f t="shared" ref="I168:I238" si="56">+D168+E168+G168-F168-H168</f>
        <v>18840121218</v>
      </c>
      <c r="J168" s="204"/>
      <c r="K168" s="204"/>
      <c r="L168" s="204"/>
      <c r="M168" s="204"/>
      <c r="N168" s="1039">
        <v>15351212002</v>
      </c>
      <c r="O168" s="198">
        <f t="shared" si="53"/>
        <v>-3488909216</v>
      </c>
      <c r="X168" s="187">
        <v>15351212002</v>
      </c>
      <c r="Y168" s="199">
        <f t="shared" si="41"/>
        <v>0</v>
      </c>
    </row>
    <row r="169" spans="2:25" ht="15.75" x14ac:dyDescent="0.25">
      <c r="B169" s="201" t="s">
        <v>2110</v>
      </c>
      <c r="C169" s="202" t="s">
        <v>2107</v>
      </c>
      <c r="D169" s="205">
        <v>0</v>
      </c>
      <c r="E169" s="205"/>
      <c r="F169" s="205"/>
      <c r="G169" s="205"/>
      <c r="H169" s="205"/>
      <c r="I169" s="203">
        <f t="shared" si="56"/>
        <v>0</v>
      </c>
      <c r="J169" s="204"/>
      <c r="K169" s="204"/>
      <c r="L169" s="204"/>
      <c r="M169" s="204"/>
      <c r="N169" s="1039">
        <v>0</v>
      </c>
      <c r="O169" s="198">
        <f t="shared" si="53"/>
        <v>0</v>
      </c>
      <c r="X169" s="187">
        <v>0</v>
      </c>
      <c r="Y169" s="199">
        <f t="shared" si="41"/>
        <v>0</v>
      </c>
    </row>
    <row r="170" spans="2:25" ht="15.75" x14ac:dyDescent="0.25">
      <c r="B170" s="201" t="s">
        <v>2111</v>
      </c>
      <c r="C170" s="202" t="s">
        <v>2108</v>
      </c>
      <c r="D170" s="205">
        <v>0</v>
      </c>
      <c r="E170" s="205"/>
      <c r="F170" s="205"/>
      <c r="G170" s="205"/>
      <c r="H170" s="205"/>
      <c r="I170" s="203">
        <f t="shared" si="56"/>
        <v>0</v>
      </c>
      <c r="J170" s="204"/>
      <c r="K170" s="204"/>
      <c r="L170" s="204"/>
      <c r="M170" s="204"/>
      <c r="N170" s="1039">
        <v>0</v>
      </c>
      <c r="O170" s="198">
        <f t="shared" si="53"/>
        <v>0</v>
      </c>
      <c r="X170" s="187">
        <v>0</v>
      </c>
      <c r="Y170" s="199">
        <f t="shared" si="41"/>
        <v>0</v>
      </c>
    </row>
    <row r="171" spans="2:25" ht="15.75" x14ac:dyDescent="0.25">
      <c r="B171" s="201" t="s">
        <v>639</v>
      </c>
      <c r="C171" s="202" t="s">
        <v>509</v>
      </c>
      <c r="D171" s="203">
        <f t="shared" ref="D171:I171" si="57">SUM(D172:D176)</f>
        <v>93780082021</v>
      </c>
      <c r="E171" s="203">
        <f t="shared" si="57"/>
        <v>2193501200</v>
      </c>
      <c r="F171" s="203">
        <f t="shared" si="57"/>
        <v>23840000</v>
      </c>
      <c r="G171" s="203">
        <f t="shared" si="57"/>
        <v>11938828391</v>
      </c>
      <c r="H171" s="203">
        <f t="shared" si="57"/>
        <v>1098239145</v>
      </c>
      <c r="I171" s="203">
        <f t="shared" si="57"/>
        <v>106790332467</v>
      </c>
      <c r="J171" s="204"/>
      <c r="K171" s="204"/>
      <c r="L171" s="204"/>
      <c r="M171" s="204"/>
      <c r="N171" s="1039">
        <v>93780082021</v>
      </c>
      <c r="O171" s="198">
        <f t="shared" si="53"/>
        <v>-13010250446</v>
      </c>
      <c r="X171" s="187">
        <v>93780082021</v>
      </c>
      <c r="Y171" s="199">
        <f t="shared" si="41"/>
        <v>0</v>
      </c>
    </row>
    <row r="172" spans="2:25" ht="15.75" x14ac:dyDescent="0.25">
      <c r="B172" s="201" t="s">
        <v>2117</v>
      </c>
      <c r="C172" s="202" t="s">
        <v>2112</v>
      </c>
      <c r="D172" s="205">
        <v>93780082021</v>
      </c>
      <c r="E172" s="1038">
        <v>2193501200</v>
      </c>
      <c r="F172" s="1038">
        <v>23840000</v>
      </c>
      <c r="G172" s="1038">
        <v>11938828391</v>
      </c>
      <c r="H172" s="1038">
        <v>1098239145</v>
      </c>
      <c r="I172" s="203">
        <f t="shared" si="56"/>
        <v>106790332467</v>
      </c>
      <c r="J172" s="204"/>
      <c r="K172" s="204"/>
      <c r="L172" s="204"/>
      <c r="M172" s="204"/>
      <c r="N172" s="1039">
        <v>93780082021</v>
      </c>
      <c r="O172" s="198">
        <f t="shared" si="53"/>
        <v>-13010250446</v>
      </c>
      <c r="X172" s="187">
        <v>93780082021</v>
      </c>
      <c r="Y172" s="199">
        <f t="shared" si="41"/>
        <v>0</v>
      </c>
    </row>
    <row r="173" spans="2:25" ht="15.75" x14ac:dyDescent="0.25">
      <c r="B173" s="201" t="s">
        <v>2118</v>
      </c>
      <c r="C173" s="202" t="s">
        <v>2113</v>
      </c>
      <c r="D173" s="205">
        <v>0</v>
      </c>
      <c r="E173" s="205"/>
      <c r="F173" s="205"/>
      <c r="G173" s="205"/>
      <c r="H173" s="205"/>
      <c r="I173" s="203">
        <f t="shared" si="56"/>
        <v>0</v>
      </c>
      <c r="J173" s="204"/>
      <c r="K173" s="204"/>
      <c r="L173" s="204"/>
      <c r="M173" s="204"/>
      <c r="N173" s="1039">
        <v>0</v>
      </c>
      <c r="O173" s="198">
        <f t="shared" si="53"/>
        <v>0</v>
      </c>
      <c r="X173" s="187">
        <v>0</v>
      </c>
      <c r="Y173" s="199">
        <f t="shared" si="41"/>
        <v>0</v>
      </c>
    </row>
    <row r="174" spans="2:25" ht="15.75" x14ac:dyDescent="0.25">
      <c r="B174" s="201" t="s">
        <v>2119</v>
      </c>
      <c r="C174" s="202" t="s">
        <v>2114</v>
      </c>
      <c r="D174" s="205">
        <v>0</v>
      </c>
      <c r="E174" s="205"/>
      <c r="F174" s="205"/>
      <c r="G174" s="205"/>
      <c r="H174" s="205"/>
      <c r="I174" s="203">
        <f t="shared" si="56"/>
        <v>0</v>
      </c>
      <c r="J174" s="204"/>
      <c r="K174" s="204"/>
      <c r="L174" s="204"/>
      <c r="M174" s="204"/>
      <c r="N174" s="1039">
        <v>0</v>
      </c>
      <c r="O174" s="198">
        <f t="shared" si="53"/>
        <v>0</v>
      </c>
      <c r="X174" s="187">
        <v>0</v>
      </c>
      <c r="Y174" s="199">
        <f t="shared" si="41"/>
        <v>0</v>
      </c>
    </row>
    <row r="175" spans="2:25" ht="15.75" x14ac:dyDescent="0.25">
      <c r="B175" s="201" t="s">
        <v>2120</v>
      </c>
      <c r="C175" s="202" t="s">
        <v>2115</v>
      </c>
      <c r="D175" s="205">
        <v>0</v>
      </c>
      <c r="E175" s="205"/>
      <c r="F175" s="205"/>
      <c r="G175" s="205"/>
      <c r="H175" s="205"/>
      <c r="I175" s="203">
        <f t="shared" si="56"/>
        <v>0</v>
      </c>
      <c r="J175" s="204"/>
      <c r="K175" s="204"/>
      <c r="L175" s="204"/>
      <c r="M175" s="204"/>
      <c r="N175" s="1039">
        <v>0</v>
      </c>
      <c r="O175" s="198">
        <f t="shared" si="53"/>
        <v>0</v>
      </c>
      <c r="X175" s="187">
        <v>0</v>
      </c>
      <c r="Y175" s="199">
        <f t="shared" si="41"/>
        <v>0</v>
      </c>
    </row>
    <row r="176" spans="2:25" ht="15.75" x14ac:dyDescent="0.25">
      <c r="B176" s="201" t="s">
        <v>2121</v>
      </c>
      <c r="C176" s="202" t="s">
        <v>2116</v>
      </c>
      <c r="D176" s="205">
        <v>0</v>
      </c>
      <c r="E176" s="205"/>
      <c r="F176" s="205"/>
      <c r="G176" s="205"/>
      <c r="H176" s="205"/>
      <c r="I176" s="203">
        <f t="shared" si="56"/>
        <v>0</v>
      </c>
      <c r="J176" s="204"/>
      <c r="K176" s="204"/>
      <c r="L176" s="204"/>
      <c r="M176" s="204"/>
      <c r="N176" s="1039">
        <v>0</v>
      </c>
      <c r="O176" s="198">
        <f t="shared" si="53"/>
        <v>0</v>
      </c>
      <c r="X176" s="187">
        <v>0</v>
      </c>
      <c r="Y176" s="199">
        <f t="shared" si="41"/>
        <v>0</v>
      </c>
    </row>
    <row r="177" spans="2:25" ht="15.75" x14ac:dyDescent="0.25">
      <c r="B177" s="201" t="s">
        <v>640</v>
      </c>
      <c r="C177" s="202" t="s">
        <v>648</v>
      </c>
      <c r="D177" s="203">
        <f t="shared" ref="D177:I177" si="58">SUM(D178:D180)</f>
        <v>269622597051</v>
      </c>
      <c r="E177" s="203">
        <f t="shared" si="58"/>
        <v>149196921</v>
      </c>
      <c r="F177" s="203">
        <f t="shared" si="58"/>
        <v>1017389686</v>
      </c>
      <c r="G177" s="203">
        <f t="shared" si="58"/>
        <v>52520625531</v>
      </c>
      <c r="H177" s="203">
        <f t="shared" si="58"/>
        <v>6322820754</v>
      </c>
      <c r="I177" s="203">
        <f t="shared" si="58"/>
        <v>314952209063</v>
      </c>
      <c r="J177" s="204"/>
      <c r="K177" s="204"/>
      <c r="L177" s="204"/>
      <c r="M177" s="204"/>
      <c r="N177" s="1039">
        <v>269622597051</v>
      </c>
      <c r="O177" s="198">
        <f t="shared" si="53"/>
        <v>-45329612012</v>
      </c>
      <c r="X177" s="187">
        <v>269622597051</v>
      </c>
      <c r="Y177" s="199">
        <f t="shared" si="41"/>
        <v>0</v>
      </c>
    </row>
    <row r="178" spans="2:25" ht="15.75" x14ac:dyDescent="0.25">
      <c r="B178" s="201" t="s">
        <v>2167</v>
      </c>
      <c r="C178" s="202" t="s">
        <v>2122</v>
      </c>
      <c r="D178" s="205">
        <v>269622597051</v>
      </c>
      <c r="E178" s="205">
        <v>149196921</v>
      </c>
      <c r="F178" s="205">
        <v>1017389686</v>
      </c>
      <c r="G178" s="205">
        <v>52520625531</v>
      </c>
      <c r="H178" s="205">
        <v>6322820754</v>
      </c>
      <c r="I178" s="203">
        <f t="shared" si="56"/>
        <v>314952209063</v>
      </c>
      <c r="J178" s="204"/>
      <c r="K178" s="204"/>
      <c r="L178" s="204"/>
      <c r="M178" s="204"/>
      <c r="N178" s="1039">
        <v>269622597051</v>
      </c>
      <c r="O178" s="198">
        <f t="shared" si="53"/>
        <v>-45329612012</v>
      </c>
      <c r="X178" s="187">
        <v>269622597051</v>
      </c>
      <c r="Y178" s="199">
        <f t="shared" si="41"/>
        <v>0</v>
      </c>
    </row>
    <row r="179" spans="2:25" ht="15.75" x14ac:dyDescent="0.25">
      <c r="B179" s="201" t="s">
        <v>2168</v>
      </c>
      <c r="C179" s="202" t="s">
        <v>2123</v>
      </c>
      <c r="D179" s="205">
        <v>0</v>
      </c>
      <c r="E179" s="205"/>
      <c r="F179" s="205"/>
      <c r="G179" s="205"/>
      <c r="H179" s="205"/>
      <c r="I179" s="203">
        <f t="shared" si="56"/>
        <v>0</v>
      </c>
      <c r="J179" s="204"/>
      <c r="K179" s="204"/>
      <c r="L179" s="204"/>
      <c r="M179" s="204"/>
      <c r="N179" s="1039">
        <v>0</v>
      </c>
      <c r="O179" s="198">
        <f t="shared" si="53"/>
        <v>0</v>
      </c>
      <c r="X179" s="187">
        <v>0</v>
      </c>
      <c r="Y179" s="199">
        <f t="shared" si="41"/>
        <v>0</v>
      </c>
    </row>
    <row r="180" spans="2:25" ht="15.75" x14ac:dyDescent="0.25">
      <c r="B180" s="201" t="s">
        <v>2169</v>
      </c>
      <c r="C180" s="202" t="s">
        <v>2124</v>
      </c>
      <c r="D180" s="205">
        <v>0</v>
      </c>
      <c r="E180" s="205"/>
      <c r="F180" s="205"/>
      <c r="G180" s="205"/>
      <c r="H180" s="205"/>
      <c r="I180" s="203">
        <f t="shared" si="56"/>
        <v>0</v>
      </c>
      <c r="J180" s="204"/>
      <c r="K180" s="204"/>
      <c r="L180" s="204"/>
      <c r="M180" s="204"/>
      <c r="N180" s="1039">
        <v>0</v>
      </c>
      <c r="O180" s="198">
        <f t="shared" si="53"/>
        <v>0</v>
      </c>
      <c r="X180" s="187">
        <v>0</v>
      </c>
      <c r="Y180" s="199">
        <f t="shared" si="41"/>
        <v>0</v>
      </c>
    </row>
    <row r="181" spans="2:25" ht="15.75" x14ac:dyDescent="0.25">
      <c r="B181" s="201" t="s">
        <v>641</v>
      </c>
      <c r="C181" s="202" t="s">
        <v>649</v>
      </c>
      <c r="D181" s="203">
        <f>D182</f>
        <v>12800278883</v>
      </c>
      <c r="E181" s="203">
        <f>SUM(E182)</f>
        <v>125000000</v>
      </c>
      <c r="F181" s="203">
        <f>SUM(F182)</f>
        <v>0</v>
      </c>
      <c r="G181" s="203">
        <f>SUM(G182)</f>
        <v>2697045230</v>
      </c>
      <c r="H181" s="203">
        <f>SUM(H182)</f>
        <v>243352453</v>
      </c>
      <c r="I181" s="203">
        <f>SUM(I182)</f>
        <v>15378971660</v>
      </c>
      <c r="J181" s="204"/>
      <c r="K181" s="204"/>
      <c r="L181" s="204"/>
      <c r="M181" s="204"/>
      <c r="N181" s="1039">
        <v>12800278883</v>
      </c>
      <c r="O181" s="198">
        <f t="shared" si="53"/>
        <v>-2578692777</v>
      </c>
      <c r="X181" s="187">
        <v>12800278883</v>
      </c>
      <c r="Y181" s="199">
        <f t="shared" si="41"/>
        <v>0</v>
      </c>
    </row>
    <row r="182" spans="2:25" ht="15.75" x14ac:dyDescent="0.25">
      <c r="B182" s="201" t="s">
        <v>2170</v>
      </c>
      <c r="C182" s="202" t="s">
        <v>2125</v>
      </c>
      <c r="D182" s="205">
        <v>12800278883</v>
      </c>
      <c r="E182" s="205">
        <v>125000000</v>
      </c>
      <c r="F182" s="205">
        <v>0</v>
      </c>
      <c r="G182" s="205">
        <v>2697045230</v>
      </c>
      <c r="H182" s="205">
        <v>243352453</v>
      </c>
      <c r="I182" s="203">
        <f t="shared" si="56"/>
        <v>15378971660</v>
      </c>
      <c r="J182" s="204"/>
      <c r="K182" s="204"/>
      <c r="L182" s="204"/>
      <c r="M182" s="204"/>
      <c r="N182" s="1039">
        <v>12800278883</v>
      </c>
      <c r="O182" s="198">
        <f t="shared" si="53"/>
        <v>-2578692777</v>
      </c>
      <c r="X182" s="187">
        <v>12800278883</v>
      </c>
      <c r="Y182" s="199">
        <f t="shared" si="41"/>
        <v>0</v>
      </c>
    </row>
    <row r="183" spans="2:25" ht="15.75" x14ac:dyDescent="0.25">
      <c r="B183" s="201" t="s">
        <v>642</v>
      </c>
      <c r="C183" s="202" t="s">
        <v>510</v>
      </c>
      <c r="D183" s="203">
        <f t="shared" ref="D183:I183" si="59">SUM(D184:D186)</f>
        <v>668707543228</v>
      </c>
      <c r="E183" s="203">
        <f t="shared" si="59"/>
        <v>1667013815</v>
      </c>
      <c r="F183" s="203">
        <f t="shared" si="59"/>
        <v>58330460</v>
      </c>
      <c r="G183" s="203">
        <f t="shared" si="59"/>
        <v>166268274944</v>
      </c>
      <c r="H183" s="203">
        <f t="shared" si="59"/>
        <v>19835870223</v>
      </c>
      <c r="I183" s="203">
        <f t="shared" si="59"/>
        <v>816748631304</v>
      </c>
      <c r="J183" s="204"/>
      <c r="K183" s="204"/>
      <c r="L183" s="204"/>
      <c r="M183" s="204"/>
      <c r="N183" s="1039">
        <v>668707543228</v>
      </c>
      <c r="O183" s="198">
        <f t="shared" si="53"/>
        <v>-148041088076</v>
      </c>
      <c r="X183" s="187">
        <v>668707543228</v>
      </c>
      <c r="Y183" s="199">
        <f t="shared" si="41"/>
        <v>0</v>
      </c>
    </row>
    <row r="184" spans="2:25" ht="15.75" x14ac:dyDescent="0.25">
      <c r="B184" s="201" t="s">
        <v>2171</v>
      </c>
      <c r="C184" s="202" t="s">
        <v>2126</v>
      </c>
      <c r="D184" s="205">
        <v>668707543228</v>
      </c>
      <c r="E184" s="205">
        <v>1667013815</v>
      </c>
      <c r="F184" s="205">
        <v>58330460</v>
      </c>
      <c r="G184" s="205">
        <v>166268274944</v>
      </c>
      <c r="H184" s="205">
        <v>19835870223</v>
      </c>
      <c r="I184" s="203">
        <f t="shared" si="56"/>
        <v>816748631304</v>
      </c>
      <c r="J184" s="204"/>
      <c r="K184" s="204"/>
      <c r="L184" s="204"/>
      <c r="M184" s="204"/>
      <c r="N184" s="1039">
        <v>668707543228</v>
      </c>
      <c r="O184" s="198">
        <f t="shared" si="53"/>
        <v>-148041088076</v>
      </c>
      <c r="X184" s="187">
        <v>668707543228</v>
      </c>
      <c r="Y184" s="199">
        <f t="shared" si="41"/>
        <v>0</v>
      </c>
    </row>
    <row r="185" spans="2:25" ht="15.75" x14ac:dyDescent="0.25">
      <c r="B185" s="201" t="s">
        <v>2172</v>
      </c>
      <c r="C185" s="202" t="s">
        <v>2127</v>
      </c>
      <c r="D185" s="205">
        <v>0</v>
      </c>
      <c r="E185" s="205"/>
      <c r="F185" s="205"/>
      <c r="G185" s="205"/>
      <c r="H185" s="205"/>
      <c r="I185" s="203">
        <f t="shared" si="56"/>
        <v>0</v>
      </c>
      <c r="J185" s="204"/>
      <c r="K185" s="204"/>
      <c r="L185" s="204"/>
      <c r="M185" s="204"/>
      <c r="N185" s="1039">
        <v>0</v>
      </c>
      <c r="O185" s="198">
        <f t="shared" si="53"/>
        <v>0</v>
      </c>
      <c r="X185" s="187">
        <v>0</v>
      </c>
      <c r="Y185" s="199">
        <f t="shared" si="41"/>
        <v>0</v>
      </c>
    </row>
    <row r="186" spans="2:25" ht="15.75" x14ac:dyDescent="0.25">
      <c r="B186" s="201" t="s">
        <v>2173</v>
      </c>
      <c r="C186" s="202" t="s">
        <v>2128</v>
      </c>
      <c r="D186" s="205">
        <v>0</v>
      </c>
      <c r="E186" s="205"/>
      <c r="F186" s="205"/>
      <c r="G186" s="205"/>
      <c r="H186" s="205"/>
      <c r="I186" s="203">
        <f t="shared" si="56"/>
        <v>0</v>
      </c>
      <c r="J186" s="204"/>
      <c r="K186" s="204"/>
      <c r="L186" s="204"/>
      <c r="M186" s="204"/>
      <c r="N186" s="1039">
        <v>0</v>
      </c>
      <c r="O186" s="198">
        <f t="shared" si="53"/>
        <v>0</v>
      </c>
      <c r="X186" s="187">
        <v>0</v>
      </c>
      <c r="Y186" s="199">
        <f t="shared" si="41"/>
        <v>0</v>
      </c>
    </row>
    <row r="187" spans="2:25" ht="15.75" x14ac:dyDescent="0.25">
      <c r="B187" s="201" t="s">
        <v>643</v>
      </c>
      <c r="C187" s="202" t="s">
        <v>650</v>
      </c>
      <c r="D187" s="203">
        <f t="shared" ref="D187:I187" si="60">SUM(D188:D191)</f>
        <v>122976861468</v>
      </c>
      <c r="E187" s="203">
        <f t="shared" si="60"/>
        <v>76771904</v>
      </c>
      <c r="F187" s="203">
        <f t="shared" si="60"/>
        <v>14719000</v>
      </c>
      <c r="G187" s="203">
        <f t="shared" si="60"/>
        <v>19222656523</v>
      </c>
      <c r="H187" s="203">
        <f t="shared" si="60"/>
        <v>1480265988</v>
      </c>
      <c r="I187" s="203">
        <f t="shared" si="60"/>
        <v>140781304907</v>
      </c>
      <c r="J187" s="204"/>
      <c r="K187" s="204"/>
      <c r="L187" s="204"/>
      <c r="M187" s="204"/>
      <c r="N187" s="1039">
        <v>122976861468</v>
      </c>
      <c r="O187" s="198">
        <f t="shared" si="53"/>
        <v>-17804443439</v>
      </c>
      <c r="X187" s="187">
        <v>122976861468</v>
      </c>
      <c r="Y187" s="199">
        <f t="shared" si="41"/>
        <v>0</v>
      </c>
    </row>
    <row r="188" spans="2:25" ht="15.75" x14ac:dyDescent="0.25">
      <c r="B188" s="201" t="s">
        <v>2174</v>
      </c>
      <c r="C188" s="202" t="s">
        <v>2129</v>
      </c>
      <c r="D188" s="205">
        <v>122976861468</v>
      </c>
      <c r="E188" s="205">
        <v>76771904</v>
      </c>
      <c r="F188" s="205">
        <v>14719000</v>
      </c>
      <c r="G188" s="205">
        <v>19222656523</v>
      </c>
      <c r="H188" s="205">
        <v>1480265988</v>
      </c>
      <c r="I188" s="203">
        <f t="shared" si="56"/>
        <v>140781304907</v>
      </c>
      <c r="J188" s="204"/>
      <c r="K188" s="204"/>
      <c r="L188" s="204"/>
      <c r="M188" s="204"/>
      <c r="N188" s="1039">
        <v>122976861468</v>
      </c>
      <c r="O188" s="198">
        <f t="shared" si="53"/>
        <v>-17804443439</v>
      </c>
      <c r="X188" s="187">
        <v>122976861468</v>
      </c>
      <c r="Y188" s="199">
        <f t="shared" si="41"/>
        <v>0</v>
      </c>
    </row>
    <row r="189" spans="2:25" ht="15.75" x14ac:dyDescent="0.25">
      <c r="B189" s="201" t="s">
        <v>2175</v>
      </c>
      <c r="C189" s="202" t="s">
        <v>2130</v>
      </c>
      <c r="D189" s="205">
        <v>0</v>
      </c>
      <c r="E189" s="205"/>
      <c r="F189" s="205"/>
      <c r="G189" s="205"/>
      <c r="H189" s="205"/>
      <c r="I189" s="203">
        <f t="shared" si="56"/>
        <v>0</v>
      </c>
      <c r="J189" s="204"/>
      <c r="K189" s="204"/>
      <c r="L189" s="204"/>
      <c r="M189" s="204"/>
      <c r="N189" s="1039">
        <v>0</v>
      </c>
      <c r="O189" s="198">
        <f t="shared" si="53"/>
        <v>0</v>
      </c>
      <c r="X189" s="187">
        <v>0</v>
      </c>
      <c r="Y189" s="199">
        <f t="shared" si="41"/>
        <v>0</v>
      </c>
    </row>
    <row r="190" spans="2:25" ht="15.75" x14ac:dyDescent="0.25">
      <c r="B190" s="201" t="s">
        <v>2176</v>
      </c>
      <c r="C190" s="202" t="s">
        <v>2131</v>
      </c>
      <c r="D190" s="205">
        <v>0</v>
      </c>
      <c r="E190" s="205"/>
      <c r="F190" s="205"/>
      <c r="G190" s="205"/>
      <c r="H190" s="205"/>
      <c r="I190" s="203">
        <f t="shared" si="56"/>
        <v>0</v>
      </c>
      <c r="J190" s="204"/>
      <c r="K190" s="204"/>
      <c r="L190" s="204"/>
      <c r="M190" s="204"/>
      <c r="N190" s="1039">
        <v>0</v>
      </c>
      <c r="O190" s="198">
        <f t="shared" si="53"/>
        <v>0</v>
      </c>
      <c r="X190" s="187">
        <v>0</v>
      </c>
      <c r="Y190" s="199">
        <f t="shared" si="41"/>
        <v>0</v>
      </c>
    </row>
    <row r="191" spans="2:25" ht="15.75" x14ac:dyDescent="0.25">
      <c r="B191" s="201" t="s">
        <v>2177</v>
      </c>
      <c r="C191" s="202" t="s">
        <v>2132</v>
      </c>
      <c r="D191" s="205">
        <v>0</v>
      </c>
      <c r="E191" s="205"/>
      <c r="F191" s="205"/>
      <c r="G191" s="205"/>
      <c r="H191" s="205"/>
      <c r="I191" s="203">
        <f t="shared" si="56"/>
        <v>0</v>
      </c>
      <c r="J191" s="204"/>
      <c r="K191" s="204"/>
      <c r="L191" s="204"/>
      <c r="M191" s="204"/>
      <c r="N191" s="1039">
        <v>0</v>
      </c>
      <c r="O191" s="198">
        <f t="shared" si="53"/>
        <v>0</v>
      </c>
      <c r="X191" s="187">
        <v>0</v>
      </c>
      <c r="Y191" s="199">
        <f t="shared" si="41"/>
        <v>0</v>
      </c>
    </row>
    <row r="192" spans="2:25" ht="15.75" x14ac:dyDescent="0.25">
      <c r="B192" s="201" t="s">
        <v>644</v>
      </c>
      <c r="C192" s="202" t="s">
        <v>651</v>
      </c>
      <c r="D192" s="203">
        <f t="shared" ref="D192:I192" si="61">SUM(D193:D194)</f>
        <v>7118061873</v>
      </c>
      <c r="E192" s="203">
        <f t="shared" si="61"/>
        <v>1350000</v>
      </c>
      <c r="F192" s="203">
        <f t="shared" si="61"/>
        <v>0</v>
      </c>
      <c r="G192" s="203">
        <f t="shared" si="61"/>
        <v>2567013615</v>
      </c>
      <c r="H192" s="203">
        <f t="shared" si="61"/>
        <v>96242825</v>
      </c>
      <c r="I192" s="203">
        <f t="shared" si="61"/>
        <v>9590182663</v>
      </c>
      <c r="J192" s="204"/>
      <c r="K192" s="204"/>
      <c r="L192" s="204"/>
      <c r="M192" s="204"/>
      <c r="N192" s="1039">
        <v>7118061873</v>
      </c>
      <c r="O192" s="198">
        <f t="shared" si="53"/>
        <v>-2472120790</v>
      </c>
      <c r="X192" s="187">
        <v>7118061873</v>
      </c>
      <c r="Y192" s="199">
        <f t="shared" si="41"/>
        <v>0</v>
      </c>
    </row>
    <row r="193" spans="2:25" ht="15.75" x14ac:dyDescent="0.25">
      <c r="B193" s="201" t="s">
        <v>2178</v>
      </c>
      <c r="C193" s="202" t="s">
        <v>2133</v>
      </c>
      <c r="D193" s="205">
        <v>7118061873</v>
      </c>
      <c r="E193" s="205">
        <v>1350000</v>
      </c>
      <c r="F193" s="205">
        <v>0</v>
      </c>
      <c r="G193" s="205">
        <v>2567013615</v>
      </c>
      <c r="H193" s="205">
        <v>96242825</v>
      </c>
      <c r="I193" s="203">
        <f t="shared" si="56"/>
        <v>9590182663</v>
      </c>
      <c r="J193" s="204"/>
      <c r="K193" s="204"/>
      <c r="L193" s="204"/>
      <c r="M193" s="204"/>
      <c r="N193" s="1039">
        <v>7118061873</v>
      </c>
      <c r="O193" s="198">
        <f t="shared" si="53"/>
        <v>-2472120790</v>
      </c>
      <c r="X193" s="187">
        <v>7118061873</v>
      </c>
      <c r="Y193" s="199">
        <f t="shared" si="41"/>
        <v>0</v>
      </c>
    </row>
    <row r="194" spans="2:25" ht="15.75" x14ac:dyDescent="0.25">
      <c r="B194" s="201" t="s">
        <v>2179</v>
      </c>
      <c r="C194" s="202" t="s">
        <v>2134</v>
      </c>
      <c r="D194" s="205">
        <v>0</v>
      </c>
      <c r="E194" s="205"/>
      <c r="F194" s="205"/>
      <c r="G194" s="205"/>
      <c r="H194" s="205"/>
      <c r="I194" s="203">
        <f t="shared" si="56"/>
        <v>0</v>
      </c>
      <c r="J194" s="204"/>
      <c r="K194" s="204"/>
      <c r="L194" s="204"/>
      <c r="M194" s="204"/>
      <c r="N194" s="1039">
        <v>0</v>
      </c>
      <c r="O194" s="198">
        <f t="shared" si="53"/>
        <v>0</v>
      </c>
      <c r="X194" s="187">
        <v>0</v>
      </c>
      <c r="Y194" s="199">
        <f t="shared" si="41"/>
        <v>0</v>
      </c>
    </row>
    <row r="195" spans="2:25" ht="15.75" x14ac:dyDescent="0.25">
      <c r="B195" s="201" t="s">
        <v>645</v>
      </c>
      <c r="C195" s="202" t="s">
        <v>511</v>
      </c>
      <c r="D195" s="203">
        <f t="shared" ref="D195:I195" si="62">SUM(D196:D204)</f>
        <v>299661921329</v>
      </c>
      <c r="E195" s="203">
        <f t="shared" si="62"/>
        <v>1566907578</v>
      </c>
      <c r="F195" s="203">
        <f t="shared" si="62"/>
        <v>28847000</v>
      </c>
      <c r="G195" s="203">
        <f t="shared" si="62"/>
        <v>39383846625</v>
      </c>
      <c r="H195" s="203">
        <f t="shared" si="62"/>
        <v>3066889799</v>
      </c>
      <c r="I195" s="203">
        <f t="shared" si="62"/>
        <v>337516938733</v>
      </c>
      <c r="J195" s="204"/>
      <c r="K195" s="204"/>
      <c r="L195" s="204"/>
      <c r="M195" s="204"/>
      <c r="N195" s="1039">
        <v>299661921329</v>
      </c>
      <c r="O195" s="198">
        <f t="shared" si="53"/>
        <v>-37855017404</v>
      </c>
      <c r="X195" s="187">
        <v>299661921329</v>
      </c>
      <c r="Y195" s="199">
        <f t="shared" si="41"/>
        <v>0</v>
      </c>
    </row>
    <row r="196" spans="2:25" ht="15.75" x14ac:dyDescent="0.25">
      <c r="B196" s="201" t="s">
        <v>2180</v>
      </c>
      <c r="C196" s="202" t="s">
        <v>2135</v>
      </c>
      <c r="D196" s="205">
        <v>299661921329</v>
      </c>
      <c r="E196" s="205">
        <v>1566907578</v>
      </c>
      <c r="F196" s="205">
        <v>28847000</v>
      </c>
      <c r="G196" s="205">
        <v>39383846625</v>
      </c>
      <c r="H196" s="205">
        <v>3066889799</v>
      </c>
      <c r="I196" s="203">
        <f t="shared" si="56"/>
        <v>337516938733</v>
      </c>
      <c r="J196" s="204"/>
      <c r="K196" s="204"/>
      <c r="L196" s="204"/>
      <c r="M196" s="204"/>
      <c r="N196" s="1039">
        <v>299661921329</v>
      </c>
      <c r="O196" s="198">
        <f t="shared" si="53"/>
        <v>-37855017404</v>
      </c>
      <c r="X196" s="187">
        <v>299661921329</v>
      </c>
      <c r="Y196" s="199">
        <f t="shared" si="41"/>
        <v>0</v>
      </c>
    </row>
    <row r="197" spans="2:25" ht="15.75" x14ac:dyDescent="0.25">
      <c r="B197" s="201" t="s">
        <v>2181</v>
      </c>
      <c r="C197" s="202" t="s">
        <v>2136</v>
      </c>
      <c r="D197" s="205">
        <v>0</v>
      </c>
      <c r="E197" s="205"/>
      <c r="F197" s="205"/>
      <c r="G197" s="205"/>
      <c r="H197" s="205"/>
      <c r="I197" s="203">
        <f t="shared" si="56"/>
        <v>0</v>
      </c>
      <c r="J197" s="204"/>
      <c r="K197" s="204"/>
      <c r="L197" s="204"/>
      <c r="M197" s="204"/>
      <c r="N197" s="1039">
        <v>0</v>
      </c>
      <c r="O197" s="198">
        <f t="shared" si="53"/>
        <v>0</v>
      </c>
      <c r="X197" s="187">
        <v>0</v>
      </c>
      <c r="Y197" s="199">
        <f t="shared" si="41"/>
        <v>0</v>
      </c>
    </row>
    <row r="198" spans="2:25" ht="15.75" x14ac:dyDescent="0.25">
      <c r="B198" s="201" t="s">
        <v>2182</v>
      </c>
      <c r="C198" s="202" t="s">
        <v>2137</v>
      </c>
      <c r="D198" s="205">
        <v>0</v>
      </c>
      <c r="E198" s="205"/>
      <c r="F198" s="205"/>
      <c r="G198" s="205"/>
      <c r="H198" s="205"/>
      <c r="I198" s="203">
        <f t="shared" si="56"/>
        <v>0</v>
      </c>
      <c r="J198" s="204"/>
      <c r="K198" s="204"/>
      <c r="L198" s="204"/>
      <c r="M198" s="204"/>
      <c r="N198" s="1039">
        <v>0</v>
      </c>
      <c r="O198" s="198">
        <f t="shared" si="53"/>
        <v>0</v>
      </c>
      <c r="X198" s="187">
        <v>0</v>
      </c>
      <c r="Y198" s="199">
        <f t="shared" ref="Y198:Y261" si="63">D198-X198</f>
        <v>0</v>
      </c>
    </row>
    <row r="199" spans="2:25" ht="15.75" x14ac:dyDescent="0.25">
      <c r="B199" s="201" t="s">
        <v>2183</v>
      </c>
      <c r="C199" s="202" t="s">
        <v>2138</v>
      </c>
      <c r="D199" s="205">
        <v>0</v>
      </c>
      <c r="E199" s="205"/>
      <c r="F199" s="205"/>
      <c r="G199" s="205"/>
      <c r="H199" s="205"/>
      <c r="I199" s="203">
        <f t="shared" si="56"/>
        <v>0</v>
      </c>
      <c r="J199" s="204"/>
      <c r="K199" s="204"/>
      <c r="L199" s="204"/>
      <c r="M199" s="204"/>
      <c r="N199" s="1039">
        <v>0</v>
      </c>
      <c r="O199" s="198">
        <f t="shared" si="53"/>
        <v>0</v>
      </c>
      <c r="X199" s="187">
        <v>0</v>
      </c>
      <c r="Y199" s="199">
        <f t="shared" si="63"/>
        <v>0</v>
      </c>
    </row>
    <row r="200" spans="2:25" ht="15.75" x14ac:dyDescent="0.25">
      <c r="B200" s="201" t="s">
        <v>2184</v>
      </c>
      <c r="C200" s="202" t="s">
        <v>2139</v>
      </c>
      <c r="D200" s="205">
        <v>0</v>
      </c>
      <c r="E200" s="205"/>
      <c r="F200" s="205"/>
      <c r="G200" s="205"/>
      <c r="H200" s="205"/>
      <c r="I200" s="203">
        <f t="shared" si="56"/>
        <v>0</v>
      </c>
      <c r="J200" s="204"/>
      <c r="K200" s="204"/>
      <c r="L200" s="204"/>
      <c r="M200" s="204"/>
      <c r="N200" s="1039">
        <v>0</v>
      </c>
      <c r="O200" s="198">
        <f t="shared" si="53"/>
        <v>0</v>
      </c>
      <c r="X200" s="187">
        <v>0</v>
      </c>
      <c r="Y200" s="199">
        <f t="shared" si="63"/>
        <v>0</v>
      </c>
    </row>
    <row r="201" spans="2:25" ht="15.75" x14ac:dyDescent="0.25">
      <c r="B201" s="201" t="s">
        <v>2185</v>
      </c>
      <c r="C201" s="202" t="s">
        <v>2140</v>
      </c>
      <c r="D201" s="205">
        <v>0</v>
      </c>
      <c r="E201" s="205"/>
      <c r="F201" s="205"/>
      <c r="G201" s="205"/>
      <c r="H201" s="205"/>
      <c r="I201" s="203">
        <f t="shared" si="56"/>
        <v>0</v>
      </c>
      <c r="J201" s="204"/>
      <c r="K201" s="204"/>
      <c r="L201" s="204"/>
      <c r="M201" s="204"/>
      <c r="N201" s="1039">
        <v>0</v>
      </c>
      <c r="O201" s="198">
        <f t="shared" si="53"/>
        <v>0</v>
      </c>
      <c r="X201" s="187">
        <v>0</v>
      </c>
      <c r="Y201" s="199">
        <f t="shared" si="63"/>
        <v>0</v>
      </c>
    </row>
    <row r="202" spans="2:25" ht="15.75" x14ac:dyDescent="0.25">
      <c r="B202" s="201" t="s">
        <v>2186</v>
      </c>
      <c r="C202" s="202" t="s">
        <v>2141</v>
      </c>
      <c r="D202" s="205">
        <v>0</v>
      </c>
      <c r="E202" s="205"/>
      <c r="F202" s="205"/>
      <c r="G202" s="205"/>
      <c r="H202" s="205"/>
      <c r="I202" s="203">
        <f t="shared" si="56"/>
        <v>0</v>
      </c>
      <c r="J202" s="204"/>
      <c r="K202" s="204"/>
      <c r="L202" s="204"/>
      <c r="M202" s="204"/>
      <c r="N202" s="1039">
        <v>0</v>
      </c>
      <c r="O202" s="198">
        <f t="shared" si="53"/>
        <v>0</v>
      </c>
      <c r="X202" s="187">
        <v>0</v>
      </c>
      <c r="Y202" s="199">
        <f t="shared" si="63"/>
        <v>0</v>
      </c>
    </row>
    <row r="203" spans="2:25" ht="15.75" x14ac:dyDescent="0.25">
      <c r="B203" s="201" t="s">
        <v>2187</v>
      </c>
      <c r="C203" s="202" t="s">
        <v>2142</v>
      </c>
      <c r="D203" s="205">
        <v>0</v>
      </c>
      <c r="E203" s="205"/>
      <c r="F203" s="205"/>
      <c r="G203" s="205"/>
      <c r="H203" s="205"/>
      <c r="I203" s="203">
        <f t="shared" si="56"/>
        <v>0</v>
      </c>
      <c r="J203" s="204"/>
      <c r="K203" s="204"/>
      <c r="L203" s="204"/>
      <c r="M203" s="204"/>
      <c r="N203" s="1039">
        <v>0</v>
      </c>
      <c r="O203" s="198">
        <f t="shared" si="53"/>
        <v>0</v>
      </c>
      <c r="X203" s="187">
        <v>0</v>
      </c>
      <c r="Y203" s="199">
        <f t="shared" si="63"/>
        <v>0</v>
      </c>
    </row>
    <row r="204" spans="2:25" ht="15.75" x14ac:dyDescent="0.25">
      <c r="B204" s="201" t="s">
        <v>2188</v>
      </c>
      <c r="C204" s="202" t="s">
        <v>2143</v>
      </c>
      <c r="D204" s="205">
        <v>0</v>
      </c>
      <c r="E204" s="205"/>
      <c r="F204" s="205"/>
      <c r="G204" s="205"/>
      <c r="H204" s="205"/>
      <c r="I204" s="203">
        <f t="shared" si="56"/>
        <v>0</v>
      </c>
      <c r="J204" s="204"/>
      <c r="K204" s="204"/>
      <c r="L204" s="204"/>
      <c r="M204" s="204"/>
      <c r="N204" s="1039">
        <v>0</v>
      </c>
      <c r="O204" s="198">
        <f t="shared" si="53"/>
        <v>0</v>
      </c>
      <c r="X204" s="187">
        <v>0</v>
      </c>
      <c r="Y204" s="199">
        <f t="shared" si="63"/>
        <v>0</v>
      </c>
    </row>
    <row r="205" spans="2:25" ht="15.75" x14ac:dyDescent="0.25">
      <c r="B205" s="201" t="s">
        <v>646</v>
      </c>
      <c r="C205" s="202" t="s">
        <v>652</v>
      </c>
      <c r="D205" s="203">
        <f t="shared" ref="D205:I205" si="64">SUM(D206:D209)</f>
        <v>2801214724</v>
      </c>
      <c r="E205" s="203">
        <f t="shared" si="64"/>
        <v>10580000</v>
      </c>
      <c r="F205" s="203">
        <f t="shared" si="64"/>
        <v>6300000</v>
      </c>
      <c r="G205" s="203">
        <f t="shared" si="64"/>
        <v>182388550</v>
      </c>
      <c r="H205" s="203">
        <f t="shared" si="64"/>
        <v>20090000</v>
      </c>
      <c r="I205" s="203">
        <f t="shared" si="64"/>
        <v>2967793274</v>
      </c>
      <c r="J205" s="204"/>
      <c r="K205" s="204"/>
      <c r="L205" s="204"/>
      <c r="M205" s="204"/>
      <c r="N205" s="1039">
        <v>2801214724</v>
      </c>
      <c r="O205" s="198">
        <f t="shared" si="53"/>
        <v>-166578550</v>
      </c>
      <c r="X205" s="187">
        <v>2801214724</v>
      </c>
      <c r="Y205" s="199">
        <f t="shared" si="63"/>
        <v>0</v>
      </c>
    </row>
    <row r="206" spans="2:25" ht="15.75" x14ac:dyDescent="0.25">
      <c r="B206" s="201" t="s">
        <v>2189</v>
      </c>
      <c r="C206" s="202" t="s">
        <v>2144</v>
      </c>
      <c r="D206" s="205">
        <v>2801214724</v>
      </c>
      <c r="E206" s="205">
        <v>10580000</v>
      </c>
      <c r="F206" s="205">
        <v>6300000</v>
      </c>
      <c r="G206" s="205">
        <v>182388550</v>
      </c>
      <c r="H206" s="205">
        <v>20090000</v>
      </c>
      <c r="I206" s="203">
        <f t="shared" si="56"/>
        <v>2967793274</v>
      </c>
      <c r="J206" s="204"/>
      <c r="K206" s="204"/>
      <c r="L206" s="204"/>
      <c r="M206" s="204"/>
      <c r="N206" s="1039">
        <v>2801214724</v>
      </c>
      <c r="O206" s="198">
        <f t="shared" si="53"/>
        <v>-166578550</v>
      </c>
      <c r="X206" s="187">
        <v>2801214724</v>
      </c>
      <c r="Y206" s="199">
        <f t="shared" si="63"/>
        <v>0</v>
      </c>
    </row>
    <row r="207" spans="2:25" ht="15.75" x14ac:dyDescent="0.25">
      <c r="B207" s="201" t="s">
        <v>2190</v>
      </c>
      <c r="C207" s="202" t="s">
        <v>2145</v>
      </c>
      <c r="D207" s="205">
        <v>0</v>
      </c>
      <c r="E207" s="205"/>
      <c r="F207" s="205"/>
      <c r="G207" s="205"/>
      <c r="H207" s="205"/>
      <c r="I207" s="203">
        <f t="shared" si="56"/>
        <v>0</v>
      </c>
      <c r="J207" s="204"/>
      <c r="K207" s="204"/>
      <c r="L207" s="204"/>
      <c r="M207" s="204"/>
      <c r="N207" s="1039">
        <v>0</v>
      </c>
      <c r="O207" s="198">
        <f t="shared" si="53"/>
        <v>0</v>
      </c>
      <c r="X207" s="187">
        <v>0</v>
      </c>
      <c r="Y207" s="199">
        <f t="shared" si="63"/>
        <v>0</v>
      </c>
    </row>
    <row r="208" spans="2:25" ht="15.75" x14ac:dyDescent="0.25">
      <c r="B208" s="201" t="s">
        <v>2191</v>
      </c>
      <c r="C208" s="202" t="s">
        <v>2146</v>
      </c>
      <c r="D208" s="205">
        <v>0</v>
      </c>
      <c r="E208" s="205"/>
      <c r="F208" s="205"/>
      <c r="G208" s="205"/>
      <c r="H208" s="205"/>
      <c r="I208" s="203">
        <f t="shared" si="56"/>
        <v>0</v>
      </c>
      <c r="J208" s="204"/>
      <c r="K208" s="204"/>
      <c r="L208" s="204"/>
      <c r="M208" s="204"/>
      <c r="N208" s="1039">
        <v>0</v>
      </c>
      <c r="O208" s="198">
        <f t="shared" si="53"/>
        <v>0</v>
      </c>
      <c r="X208" s="187">
        <v>0</v>
      </c>
      <c r="Y208" s="199">
        <f t="shared" si="63"/>
        <v>0</v>
      </c>
    </row>
    <row r="209" spans="2:25" ht="15.75" x14ac:dyDescent="0.25">
      <c r="B209" s="201" t="s">
        <v>2192</v>
      </c>
      <c r="C209" s="202" t="s">
        <v>2147</v>
      </c>
      <c r="D209" s="205">
        <v>0</v>
      </c>
      <c r="E209" s="205"/>
      <c r="F209" s="205"/>
      <c r="G209" s="205"/>
      <c r="H209" s="205"/>
      <c r="I209" s="203">
        <f t="shared" si="56"/>
        <v>0</v>
      </c>
      <c r="J209" s="204"/>
      <c r="K209" s="204"/>
      <c r="L209" s="204"/>
      <c r="M209" s="204"/>
      <c r="N209" s="1039">
        <v>0</v>
      </c>
      <c r="O209" s="198">
        <f t="shared" si="53"/>
        <v>0</v>
      </c>
      <c r="X209" s="187">
        <v>0</v>
      </c>
      <c r="Y209" s="199">
        <f t="shared" si="63"/>
        <v>0</v>
      </c>
    </row>
    <row r="210" spans="2:25" ht="15.75" x14ac:dyDescent="0.25">
      <c r="B210" s="201" t="s">
        <v>663</v>
      </c>
      <c r="C210" s="202" t="s">
        <v>653</v>
      </c>
      <c r="D210" s="203">
        <f t="shared" ref="D210:I210" si="65">SUM(D211:D212)</f>
        <v>789215197294</v>
      </c>
      <c r="E210" s="203">
        <f t="shared" si="65"/>
        <v>1179097020</v>
      </c>
      <c r="F210" s="203">
        <f t="shared" si="65"/>
        <v>167190000</v>
      </c>
      <c r="G210" s="203">
        <f t="shared" si="65"/>
        <v>161461347199</v>
      </c>
      <c r="H210" s="203">
        <f t="shared" si="65"/>
        <v>9243281573</v>
      </c>
      <c r="I210" s="203">
        <f t="shared" si="65"/>
        <v>942445169940</v>
      </c>
      <c r="J210" s="204"/>
      <c r="K210" s="204"/>
      <c r="L210" s="204"/>
      <c r="M210" s="204"/>
      <c r="N210" s="1039">
        <v>789215197294</v>
      </c>
      <c r="O210" s="198">
        <f t="shared" si="53"/>
        <v>-153229972646</v>
      </c>
      <c r="X210" s="187">
        <v>789215197294</v>
      </c>
      <c r="Y210" s="199">
        <f t="shared" si="63"/>
        <v>0</v>
      </c>
    </row>
    <row r="211" spans="2:25" ht="15.75" x14ac:dyDescent="0.25">
      <c r="B211" s="201" t="s">
        <v>2193</v>
      </c>
      <c r="C211" s="202" t="s">
        <v>2148</v>
      </c>
      <c r="D211" s="205">
        <v>789215197294</v>
      </c>
      <c r="E211" s="205">
        <v>1179097020</v>
      </c>
      <c r="F211" s="205">
        <v>167190000</v>
      </c>
      <c r="G211" s="205">
        <v>161461347199</v>
      </c>
      <c r="H211" s="205">
        <v>9243281573</v>
      </c>
      <c r="I211" s="203">
        <f t="shared" si="56"/>
        <v>942445169940</v>
      </c>
      <c r="J211" s="204"/>
      <c r="K211" s="204"/>
      <c r="L211" s="204"/>
      <c r="M211" s="204"/>
      <c r="N211" s="1039">
        <v>789215197294</v>
      </c>
      <c r="O211" s="198">
        <f t="shared" si="53"/>
        <v>-153229972646</v>
      </c>
      <c r="X211" s="187">
        <v>789215197294</v>
      </c>
      <c r="Y211" s="199">
        <f t="shared" si="63"/>
        <v>0</v>
      </c>
    </row>
    <row r="212" spans="2:25" ht="15.75" x14ac:dyDescent="0.25">
      <c r="B212" s="201" t="s">
        <v>2194</v>
      </c>
      <c r="C212" s="202" t="s">
        <v>2149</v>
      </c>
      <c r="D212" s="205">
        <v>0</v>
      </c>
      <c r="E212" s="205"/>
      <c r="F212" s="205"/>
      <c r="G212" s="205"/>
      <c r="H212" s="205"/>
      <c r="I212" s="203">
        <f t="shared" si="56"/>
        <v>0</v>
      </c>
      <c r="J212" s="204"/>
      <c r="K212" s="204"/>
      <c r="L212" s="204"/>
      <c r="M212" s="204"/>
      <c r="N212" s="1039">
        <v>0</v>
      </c>
      <c r="O212" s="198">
        <f t="shared" si="53"/>
        <v>0</v>
      </c>
      <c r="X212" s="187">
        <v>0</v>
      </c>
      <c r="Y212" s="199">
        <f t="shared" si="63"/>
        <v>0</v>
      </c>
    </row>
    <row r="213" spans="2:25" ht="15.75" x14ac:dyDescent="0.25">
      <c r="B213" s="201" t="s">
        <v>664</v>
      </c>
      <c r="C213" s="202" t="s">
        <v>654</v>
      </c>
      <c r="D213" s="203">
        <f t="shared" ref="D213:I213" si="66">SUM(D214:D215)</f>
        <v>194134622</v>
      </c>
      <c r="E213" s="203">
        <f t="shared" si="66"/>
        <v>0</v>
      </c>
      <c r="F213" s="203">
        <f t="shared" si="66"/>
        <v>0</v>
      </c>
      <c r="G213" s="203">
        <f t="shared" si="66"/>
        <v>77636500</v>
      </c>
      <c r="H213" s="203">
        <f t="shared" si="66"/>
        <v>205300</v>
      </c>
      <c r="I213" s="203">
        <f t="shared" si="66"/>
        <v>271565822</v>
      </c>
      <c r="J213" s="204"/>
      <c r="K213" s="204"/>
      <c r="L213" s="204"/>
      <c r="M213" s="204"/>
      <c r="N213" s="1039">
        <v>194134622</v>
      </c>
      <c r="O213" s="198">
        <f t="shared" si="53"/>
        <v>-77431200</v>
      </c>
      <c r="X213" s="187">
        <v>194134622</v>
      </c>
      <c r="Y213" s="199">
        <f t="shared" si="63"/>
        <v>0</v>
      </c>
    </row>
    <row r="214" spans="2:25" ht="15.75" x14ac:dyDescent="0.25">
      <c r="B214" s="201" t="s">
        <v>2195</v>
      </c>
      <c r="C214" s="202" t="s">
        <v>2150</v>
      </c>
      <c r="D214" s="205">
        <v>194134622</v>
      </c>
      <c r="E214" s="205">
        <v>0</v>
      </c>
      <c r="F214" s="205">
        <v>0</v>
      </c>
      <c r="G214" s="205">
        <v>77636500</v>
      </c>
      <c r="H214" s="205">
        <v>205300</v>
      </c>
      <c r="I214" s="203">
        <f t="shared" si="56"/>
        <v>271565822</v>
      </c>
      <c r="J214" s="204"/>
      <c r="K214" s="204"/>
      <c r="L214" s="204"/>
      <c r="M214" s="204"/>
      <c r="N214" s="1039">
        <v>194134622</v>
      </c>
      <c r="O214" s="198">
        <f t="shared" si="53"/>
        <v>-77431200</v>
      </c>
      <c r="X214" s="187">
        <v>194134622</v>
      </c>
      <c r="Y214" s="199">
        <f t="shared" si="63"/>
        <v>0</v>
      </c>
    </row>
    <row r="215" spans="2:25" ht="15.75" x14ac:dyDescent="0.25">
      <c r="B215" s="201" t="s">
        <v>2196</v>
      </c>
      <c r="C215" s="202" t="s">
        <v>2151</v>
      </c>
      <c r="D215" s="205">
        <v>0</v>
      </c>
      <c r="E215" s="205"/>
      <c r="F215" s="205"/>
      <c r="G215" s="205"/>
      <c r="H215" s="205"/>
      <c r="I215" s="203">
        <f t="shared" si="56"/>
        <v>0</v>
      </c>
      <c r="J215" s="204"/>
      <c r="K215" s="204"/>
      <c r="L215" s="204"/>
      <c r="M215" s="204"/>
      <c r="N215" s="1039">
        <v>0</v>
      </c>
      <c r="O215" s="198">
        <f t="shared" si="53"/>
        <v>0</v>
      </c>
      <c r="X215" s="187">
        <v>0</v>
      </c>
      <c r="Y215" s="199">
        <f t="shared" si="63"/>
        <v>0</v>
      </c>
    </row>
    <row r="216" spans="2:25" ht="15.75" x14ac:dyDescent="0.25">
      <c r="B216" s="201" t="s">
        <v>665</v>
      </c>
      <c r="C216" s="202" t="s">
        <v>655</v>
      </c>
      <c r="D216" s="203">
        <f t="shared" ref="D216:I216" si="67">SUM(D217:D218)</f>
        <v>28480000</v>
      </c>
      <c r="E216" s="203">
        <f t="shared" si="67"/>
        <v>0</v>
      </c>
      <c r="F216" s="203">
        <f t="shared" si="67"/>
        <v>0</v>
      </c>
      <c r="G216" s="203">
        <f t="shared" si="67"/>
        <v>191870000</v>
      </c>
      <c r="H216" s="203">
        <f t="shared" si="67"/>
        <v>88935000</v>
      </c>
      <c r="I216" s="203">
        <f t="shared" si="67"/>
        <v>131415000</v>
      </c>
      <c r="J216" s="204"/>
      <c r="K216" s="204"/>
      <c r="L216" s="204"/>
      <c r="M216" s="204"/>
      <c r="N216" s="1039">
        <v>28480000</v>
      </c>
      <c r="O216" s="198">
        <f t="shared" si="53"/>
        <v>-102935000</v>
      </c>
      <c r="X216" s="187">
        <v>28480000</v>
      </c>
      <c r="Y216" s="199">
        <f t="shared" si="63"/>
        <v>0</v>
      </c>
    </row>
    <row r="217" spans="2:25" ht="15.75" x14ac:dyDescent="0.25">
      <c r="B217" s="201" t="s">
        <v>2197</v>
      </c>
      <c r="C217" s="202" t="s">
        <v>2152</v>
      </c>
      <c r="D217" s="205">
        <v>28480000</v>
      </c>
      <c r="E217" s="205">
        <v>0</v>
      </c>
      <c r="F217" s="205">
        <v>0</v>
      </c>
      <c r="G217" s="205">
        <v>191870000</v>
      </c>
      <c r="H217" s="205">
        <v>88935000</v>
      </c>
      <c r="I217" s="203">
        <f t="shared" si="56"/>
        <v>131415000</v>
      </c>
      <c r="J217" s="204"/>
      <c r="K217" s="204"/>
      <c r="L217" s="204"/>
      <c r="M217" s="204"/>
      <c r="N217" s="1039">
        <v>28480000</v>
      </c>
      <c r="O217" s="198">
        <f t="shared" si="53"/>
        <v>-102935000</v>
      </c>
      <c r="X217" s="187">
        <v>28480000</v>
      </c>
      <c r="Y217" s="199">
        <f t="shared" si="63"/>
        <v>0</v>
      </c>
    </row>
    <row r="218" spans="2:25" ht="15.75" x14ac:dyDescent="0.25">
      <c r="B218" s="201" t="s">
        <v>2198</v>
      </c>
      <c r="C218" s="202" t="s">
        <v>2153</v>
      </c>
      <c r="D218" s="205">
        <v>0</v>
      </c>
      <c r="E218" s="205"/>
      <c r="F218" s="205"/>
      <c r="G218" s="205"/>
      <c r="H218" s="205"/>
      <c r="I218" s="203">
        <f t="shared" si="56"/>
        <v>0</v>
      </c>
      <c r="J218" s="204"/>
      <c r="K218" s="204"/>
      <c r="L218" s="204"/>
      <c r="M218" s="204"/>
      <c r="N218" s="1039">
        <v>0</v>
      </c>
      <c r="O218" s="198">
        <f t="shared" si="53"/>
        <v>0</v>
      </c>
      <c r="X218" s="187">
        <v>0</v>
      </c>
      <c r="Y218" s="199">
        <f t="shared" si="63"/>
        <v>0</v>
      </c>
    </row>
    <row r="219" spans="2:25" ht="15.75" x14ac:dyDescent="0.25">
      <c r="B219" s="201" t="s">
        <v>666</v>
      </c>
      <c r="C219" s="202" t="s">
        <v>656</v>
      </c>
      <c r="D219" s="203">
        <f t="shared" ref="D219:I219" si="68">SUM(D220:D222)</f>
        <v>188535450</v>
      </c>
      <c r="E219" s="203">
        <f t="shared" si="68"/>
        <v>31350000</v>
      </c>
      <c r="F219" s="203">
        <f t="shared" si="68"/>
        <v>0</v>
      </c>
      <c r="G219" s="203">
        <f t="shared" si="68"/>
        <v>303898500</v>
      </c>
      <c r="H219" s="203">
        <f t="shared" si="68"/>
        <v>47950000</v>
      </c>
      <c r="I219" s="203">
        <f t="shared" si="68"/>
        <v>475833950</v>
      </c>
      <c r="J219" s="204"/>
      <c r="K219" s="204"/>
      <c r="L219" s="204"/>
      <c r="M219" s="204"/>
      <c r="N219" s="1039">
        <v>188535450</v>
      </c>
      <c r="O219" s="198">
        <f t="shared" si="53"/>
        <v>-287298500</v>
      </c>
      <c r="X219" s="187">
        <v>188535450</v>
      </c>
      <c r="Y219" s="199">
        <f t="shared" si="63"/>
        <v>0</v>
      </c>
    </row>
    <row r="220" spans="2:25" ht="15.75" x14ac:dyDescent="0.25">
      <c r="B220" s="201" t="s">
        <v>2199</v>
      </c>
      <c r="C220" s="202" t="s">
        <v>2154</v>
      </c>
      <c r="D220" s="205">
        <v>188535450</v>
      </c>
      <c r="E220" s="205">
        <v>31350000</v>
      </c>
      <c r="F220" s="205">
        <v>0</v>
      </c>
      <c r="G220" s="205">
        <v>303898500</v>
      </c>
      <c r="H220" s="205">
        <v>47950000</v>
      </c>
      <c r="I220" s="203">
        <f t="shared" si="56"/>
        <v>475833950</v>
      </c>
      <c r="J220" s="204"/>
      <c r="K220" s="204"/>
      <c r="L220" s="204"/>
      <c r="M220" s="204"/>
      <c r="N220" s="1039">
        <v>188535450</v>
      </c>
      <c r="O220" s="198">
        <f t="shared" si="53"/>
        <v>-287298500</v>
      </c>
      <c r="X220" s="187">
        <v>188535450</v>
      </c>
      <c r="Y220" s="199">
        <f t="shared" si="63"/>
        <v>0</v>
      </c>
    </row>
    <row r="221" spans="2:25" ht="15.75" x14ac:dyDescent="0.25">
      <c r="B221" s="201" t="s">
        <v>2200</v>
      </c>
      <c r="C221" s="202" t="s">
        <v>2155</v>
      </c>
      <c r="D221" s="205">
        <v>0</v>
      </c>
      <c r="E221" s="205"/>
      <c r="F221" s="205"/>
      <c r="G221" s="205"/>
      <c r="H221" s="205"/>
      <c r="I221" s="203">
        <f t="shared" si="56"/>
        <v>0</v>
      </c>
      <c r="J221" s="204"/>
      <c r="K221" s="204"/>
      <c r="L221" s="204"/>
      <c r="M221" s="204"/>
      <c r="N221" s="1039">
        <v>0</v>
      </c>
      <c r="O221" s="198">
        <f t="shared" si="53"/>
        <v>0</v>
      </c>
      <c r="X221" s="187">
        <v>0</v>
      </c>
      <c r="Y221" s="199">
        <f t="shared" si="63"/>
        <v>0</v>
      </c>
    </row>
    <row r="222" spans="2:25" ht="15.75" x14ac:dyDescent="0.25">
      <c r="B222" s="201" t="s">
        <v>2201</v>
      </c>
      <c r="C222" s="202" t="s">
        <v>2156</v>
      </c>
      <c r="D222" s="205">
        <v>0</v>
      </c>
      <c r="E222" s="205"/>
      <c r="F222" s="205"/>
      <c r="G222" s="205"/>
      <c r="H222" s="205"/>
      <c r="I222" s="203">
        <f t="shared" si="56"/>
        <v>0</v>
      </c>
      <c r="J222" s="204"/>
      <c r="K222" s="204"/>
      <c r="L222" s="204"/>
      <c r="M222" s="204"/>
      <c r="N222" s="1039">
        <v>0</v>
      </c>
      <c r="O222" s="198">
        <f t="shared" si="53"/>
        <v>0</v>
      </c>
      <c r="X222" s="187">
        <v>0</v>
      </c>
      <c r="Y222" s="199">
        <f t="shared" si="63"/>
        <v>0</v>
      </c>
    </row>
    <row r="223" spans="2:25" ht="15.75" x14ac:dyDescent="0.25">
      <c r="B223" s="201" t="s">
        <v>667</v>
      </c>
      <c r="C223" s="202" t="s">
        <v>657</v>
      </c>
      <c r="D223" s="203">
        <f t="shared" ref="D223:I223" si="69">SUM(D224:D225)</f>
        <v>21180000</v>
      </c>
      <c r="E223" s="203">
        <f t="shared" si="69"/>
        <v>0</v>
      </c>
      <c r="F223" s="203">
        <f t="shared" si="69"/>
        <v>0</v>
      </c>
      <c r="G223" s="203">
        <f t="shared" si="69"/>
        <v>0</v>
      </c>
      <c r="H223" s="203">
        <f t="shared" si="69"/>
        <v>0</v>
      </c>
      <c r="I223" s="203">
        <f t="shared" si="69"/>
        <v>21180000</v>
      </c>
      <c r="J223" s="204"/>
      <c r="K223" s="204"/>
      <c r="L223" s="204"/>
      <c r="M223" s="204"/>
      <c r="N223" s="1039">
        <v>21180000</v>
      </c>
      <c r="O223" s="198">
        <f t="shared" si="53"/>
        <v>0</v>
      </c>
      <c r="X223" s="187">
        <v>21180000</v>
      </c>
      <c r="Y223" s="199">
        <f t="shared" si="63"/>
        <v>0</v>
      </c>
    </row>
    <row r="224" spans="2:25" ht="15.75" x14ac:dyDescent="0.25">
      <c r="B224" s="201" t="s">
        <v>2202</v>
      </c>
      <c r="C224" s="202" t="s">
        <v>657</v>
      </c>
      <c r="D224" s="205">
        <v>21180000</v>
      </c>
      <c r="E224" s="205">
        <v>0</v>
      </c>
      <c r="F224" s="205">
        <v>0</v>
      </c>
      <c r="G224" s="205">
        <v>0</v>
      </c>
      <c r="H224" s="205">
        <v>0</v>
      </c>
      <c r="I224" s="203">
        <f t="shared" si="56"/>
        <v>21180000</v>
      </c>
      <c r="J224" s="204"/>
      <c r="K224" s="204"/>
      <c r="L224" s="204"/>
      <c r="M224" s="204"/>
      <c r="N224" s="1039">
        <v>21180000</v>
      </c>
      <c r="O224" s="198">
        <f t="shared" si="53"/>
        <v>0</v>
      </c>
      <c r="X224" s="187">
        <v>21180000</v>
      </c>
      <c r="Y224" s="199">
        <f t="shared" si="63"/>
        <v>0</v>
      </c>
    </row>
    <row r="225" spans="2:25" ht="15.75" x14ac:dyDescent="0.25">
      <c r="B225" s="201" t="s">
        <v>2203</v>
      </c>
      <c r="C225" s="202" t="s">
        <v>2157</v>
      </c>
      <c r="D225" s="205">
        <v>0</v>
      </c>
      <c r="E225" s="205"/>
      <c r="F225" s="205"/>
      <c r="G225" s="205"/>
      <c r="H225" s="205"/>
      <c r="I225" s="203">
        <f t="shared" si="56"/>
        <v>0</v>
      </c>
      <c r="J225" s="204"/>
      <c r="K225" s="204"/>
      <c r="L225" s="204"/>
      <c r="M225" s="204"/>
      <c r="N225" s="1039">
        <v>0</v>
      </c>
      <c r="O225" s="198">
        <f t="shared" si="53"/>
        <v>0</v>
      </c>
      <c r="X225" s="187">
        <v>0</v>
      </c>
      <c r="Y225" s="199">
        <f t="shared" si="63"/>
        <v>0</v>
      </c>
    </row>
    <row r="226" spans="2:25" ht="15.75" x14ac:dyDescent="0.25">
      <c r="B226" s="201" t="s">
        <v>668</v>
      </c>
      <c r="C226" s="202" t="s">
        <v>658</v>
      </c>
      <c r="D226" s="203">
        <f t="shared" ref="D226:I226" si="70">SUM(D227:D230)</f>
        <v>2160692069</v>
      </c>
      <c r="E226" s="203">
        <f t="shared" si="70"/>
        <v>3840000</v>
      </c>
      <c r="F226" s="203">
        <f t="shared" si="70"/>
        <v>0</v>
      </c>
      <c r="G226" s="203">
        <f t="shared" si="70"/>
        <v>1007306050</v>
      </c>
      <c r="H226" s="203">
        <f t="shared" si="70"/>
        <v>71370000</v>
      </c>
      <c r="I226" s="203">
        <f t="shared" si="70"/>
        <v>3100468119</v>
      </c>
      <c r="J226" s="204"/>
      <c r="K226" s="204"/>
      <c r="L226" s="204"/>
      <c r="M226" s="204"/>
      <c r="N226" s="1039">
        <v>2160692069</v>
      </c>
      <c r="O226" s="198">
        <f t="shared" ref="O226:O289" si="71">N226-I226</f>
        <v>-939776050</v>
      </c>
      <c r="X226" s="187">
        <v>2160692069</v>
      </c>
      <c r="Y226" s="199">
        <f t="shared" si="63"/>
        <v>0</v>
      </c>
    </row>
    <row r="227" spans="2:25" ht="15.75" x14ac:dyDescent="0.25">
      <c r="B227" s="201" t="s">
        <v>2204</v>
      </c>
      <c r="C227" s="202" t="s">
        <v>2158</v>
      </c>
      <c r="D227" s="205">
        <v>2160692069</v>
      </c>
      <c r="E227" s="205">
        <v>3840000</v>
      </c>
      <c r="F227" s="205">
        <v>0</v>
      </c>
      <c r="G227" s="205">
        <v>1007306050</v>
      </c>
      <c r="H227" s="205">
        <v>71370000</v>
      </c>
      <c r="I227" s="203">
        <f t="shared" si="56"/>
        <v>3100468119</v>
      </c>
      <c r="J227" s="204"/>
      <c r="K227" s="204"/>
      <c r="L227" s="204"/>
      <c r="M227" s="204"/>
      <c r="N227" s="1039">
        <v>2160692069</v>
      </c>
      <c r="O227" s="198">
        <f t="shared" si="71"/>
        <v>-939776050</v>
      </c>
      <c r="X227" s="187">
        <v>2160692069</v>
      </c>
      <c r="Y227" s="199">
        <f t="shared" si="63"/>
        <v>0</v>
      </c>
    </row>
    <row r="228" spans="2:25" ht="15.75" x14ac:dyDescent="0.25">
      <c r="B228" s="201" t="s">
        <v>2205</v>
      </c>
      <c r="C228" s="202" t="s">
        <v>2159</v>
      </c>
      <c r="D228" s="205">
        <v>0</v>
      </c>
      <c r="E228" s="205"/>
      <c r="F228" s="205"/>
      <c r="G228" s="205"/>
      <c r="H228" s="205"/>
      <c r="I228" s="203">
        <f t="shared" si="56"/>
        <v>0</v>
      </c>
      <c r="J228" s="204"/>
      <c r="K228" s="204"/>
      <c r="L228" s="204"/>
      <c r="M228" s="204"/>
      <c r="N228" s="1039">
        <v>0</v>
      </c>
      <c r="O228" s="198">
        <f t="shared" si="71"/>
        <v>0</v>
      </c>
      <c r="X228" s="187">
        <v>0</v>
      </c>
      <c r="Y228" s="199">
        <f t="shared" si="63"/>
        <v>0</v>
      </c>
    </row>
    <row r="229" spans="2:25" ht="15.75" x14ac:dyDescent="0.25">
      <c r="B229" s="201" t="s">
        <v>2206</v>
      </c>
      <c r="C229" s="202" t="s">
        <v>2160</v>
      </c>
      <c r="D229" s="205">
        <v>0</v>
      </c>
      <c r="E229" s="205"/>
      <c r="F229" s="205"/>
      <c r="G229" s="205"/>
      <c r="H229" s="205"/>
      <c r="I229" s="203">
        <f t="shared" si="56"/>
        <v>0</v>
      </c>
      <c r="J229" s="204"/>
      <c r="K229" s="204"/>
      <c r="L229" s="204"/>
      <c r="M229" s="204"/>
      <c r="N229" s="1039">
        <v>0</v>
      </c>
      <c r="O229" s="198">
        <f t="shared" si="71"/>
        <v>0</v>
      </c>
      <c r="X229" s="187">
        <v>0</v>
      </c>
      <c r="Y229" s="199">
        <f t="shared" si="63"/>
        <v>0</v>
      </c>
    </row>
    <row r="230" spans="2:25" ht="15.75" x14ac:dyDescent="0.25">
      <c r="B230" s="201" t="s">
        <v>2207</v>
      </c>
      <c r="C230" s="202" t="s">
        <v>2161</v>
      </c>
      <c r="D230" s="205">
        <v>0</v>
      </c>
      <c r="E230" s="205"/>
      <c r="F230" s="205"/>
      <c r="G230" s="205"/>
      <c r="H230" s="205"/>
      <c r="I230" s="203">
        <f t="shared" si="56"/>
        <v>0</v>
      </c>
      <c r="J230" s="204"/>
      <c r="K230" s="204"/>
      <c r="L230" s="204"/>
      <c r="M230" s="204"/>
      <c r="N230" s="1039">
        <v>0</v>
      </c>
      <c r="O230" s="198">
        <f t="shared" si="71"/>
        <v>0</v>
      </c>
      <c r="X230" s="187">
        <v>0</v>
      </c>
      <c r="Y230" s="199">
        <f t="shared" si="63"/>
        <v>0</v>
      </c>
    </row>
    <row r="231" spans="2:25" ht="15.75" x14ac:dyDescent="0.25">
      <c r="B231" s="201" t="s">
        <v>669</v>
      </c>
      <c r="C231" s="202" t="s">
        <v>659</v>
      </c>
      <c r="D231" s="203">
        <f>D232</f>
        <v>86309441087</v>
      </c>
      <c r="E231" s="203">
        <f>SUM(E232)</f>
        <v>918261053</v>
      </c>
      <c r="F231" s="203">
        <f>SUM(F232)</f>
        <v>0</v>
      </c>
      <c r="G231" s="203">
        <f>SUM(G232)</f>
        <v>7770648033</v>
      </c>
      <c r="H231" s="203">
        <f>SUM(H232)</f>
        <v>406991883</v>
      </c>
      <c r="I231" s="203">
        <f>SUM(I232)</f>
        <v>94591358290</v>
      </c>
      <c r="J231" s="204"/>
      <c r="K231" s="204"/>
      <c r="L231" s="204"/>
      <c r="M231" s="204"/>
      <c r="N231" s="1039">
        <v>86309441087</v>
      </c>
      <c r="O231" s="198">
        <f t="shared" si="71"/>
        <v>-8281917203</v>
      </c>
      <c r="X231" s="187">
        <v>86309441087</v>
      </c>
      <c r="Y231" s="199">
        <f t="shared" si="63"/>
        <v>0</v>
      </c>
    </row>
    <row r="232" spans="2:25" ht="15.75" x14ac:dyDescent="0.25">
      <c r="B232" s="201" t="s">
        <v>2208</v>
      </c>
      <c r="C232" s="202" t="s">
        <v>2162</v>
      </c>
      <c r="D232" s="205">
        <v>86309441087</v>
      </c>
      <c r="E232" s="205">
        <v>918261053</v>
      </c>
      <c r="F232" s="205">
        <v>0</v>
      </c>
      <c r="G232" s="205">
        <v>7770648033</v>
      </c>
      <c r="H232" s="205">
        <v>406991883</v>
      </c>
      <c r="I232" s="203">
        <f t="shared" si="56"/>
        <v>94591358290</v>
      </c>
      <c r="J232" s="204"/>
      <c r="K232" s="204"/>
      <c r="L232" s="204"/>
      <c r="M232" s="204"/>
      <c r="N232" s="1039">
        <v>86309441087</v>
      </c>
      <c r="O232" s="198">
        <f t="shared" si="71"/>
        <v>-8281917203</v>
      </c>
      <c r="X232" s="187">
        <v>86309441087</v>
      </c>
      <c r="Y232" s="199">
        <f t="shared" si="63"/>
        <v>0</v>
      </c>
    </row>
    <row r="233" spans="2:25" ht="15.75" x14ac:dyDescent="0.25">
      <c r="B233" s="201" t="s">
        <v>670</v>
      </c>
      <c r="C233" s="202" t="s">
        <v>660</v>
      </c>
      <c r="D233" s="203">
        <f>D234</f>
        <v>1107670740</v>
      </c>
      <c r="E233" s="203">
        <f>SUM(E234)</f>
        <v>2310000</v>
      </c>
      <c r="F233" s="203">
        <f>SUM(F234)</f>
        <v>0</v>
      </c>
      <c r="G233" s="203">
        <f>SUM(G234)</f>
        <v>370273347</v>
      </c>
      <c r="H233" s="203">
        <f>SUM(H234)</f>
        <v>10300000</v>
      </c>
      <c r="I233" s="203">
        <f>SUM(I234)</f>
        <v>1469954087</v>
      </c>
      <c r="J233" s="204"/>
      <c r="K233" s="204"/>
      <c r="L233" s="204"/>
      <c r="M233" s="204"/>
      <c r="N233" s="1039">
        <v>1107670740</v>
      </c>
      <c r="O233" s="198">
        <f t="shared" si="71"/>
        <v>-362283347</v>
      </c>
      <c r="X233" s="187">
        <v>1107670740</v>
      </c>
      <c r="Y233" s="199">
        <f t="shared" si="63"/>
        <v>0</v>
      </c>
    </row>
    <row r="234" spans="2:25" ht="15.75" x14ac:dyDescent="0.25">
      <c r="B234" s="201" t="s">
        <v>2209</v>
      </c>
      <c r="C234" s="202" t="s">
        <v>2163</v>
      </c>
      <c r="D234" s="205">
        <v>1107670740</v>
      </c>
      <c r="E234" s="205">
        <v>2310000</v>
      </c>
      <c r="F234" s="205">
        <v>0</v>
      </c>
      <c r="G234" s="205">
        <v>370273347</v>
      </c>
      <c r="H234" s="205">
        <v>10300000</v>
      </c>
      <c r="I234" s="203">
        <f t="shared" si="56"/>
        <v>1469954087</v>
      </c>
      <c r="J234" s="204"/>
      <c r="K234" s="204"/>
      <c r="L234" s="204"/>
      <c r="M234" s="204"/>
      <c r="N234" s="1039">
        <v>1107670740</v>
      </c>
      <c r="O234" s="198">
        <f t="shared" si="71"/>
        <v>-362283347</v>
      </c>
      <c r="X234" s="187">
        <v>1107670740</v>
      </c>
      <c r="Y234" s="199">
        <f t="shared" si="63"/>
        <v>0</v>
      </c>
    </row>
    <row r="235" spans="2:25" ht="15.75" x14ac:dyDescent="0.25">
      <c r="B235" s="201" t="s">
        <v>671</v>
      </c>
      <c r="C235" s="202" t="s">
        <v>661</v>
      </c>
      <c r="D235" s="203">
        <f t="shared" ref="D235:I235" si="72">SUM(D236:D238)</f>
        <v>129932250</v>
      </c>
      <c r="E235" s="203">
        <f t="shared" si="72"/>
        <v>0</v>
      </c>
      <c r="F235" s="203">
        <f t="shared" si="72"/>
        <v>0</v>
      </c>
      <c r="G235" s="203">
        <f t="shared" si="72"/>
        <v>41605000</v>
      </c>
      <c r="H235" s="203">
        <f t="shared" si="72"/>
        <v>1140000</v>
      </c>
      <c r="I235" s="203">
        <f t="shared" si="72"/>
        <v>170397250</v>
      </c>
      <c r="J235" s="204"/>
      <c r="K235" s="204"/>
      <c r="L235" s="204"/>
      <c r="M235" s="204"/>
      <c r="N235" s="1039">
        <v>129932250</v>
      </c>
      <c r="O235" s="198">
        <f t="shared" si="71"/>
        <v>-40465000</v>
      </c>
      <c r="X235" s="187">
        <v>129932250</v>
      </c>
      <c r="Y235" s="199">
        <f t="shared" si="63"/>
        <v>0</v>
      </c>
    </row>
    <row r="236" spans="2:25" ht="15.75" x14ac:dyDescent="0.25">
      <c r="B236" s="201" t="s">
        <v>2210</v>
      </c>
      <c r="C236" s="202" t="s">
        <v>2164</v>
      </c>
      <c r="D236" s="205">
        <v>129932250</v>
      </c>
      <c r="E236" s="205">
        <v>0</v>
      </c>
      <c r="F236" s="205">
        <v>0</v>
      </c>
      <c r="G236" s="205">
        <v>41605000</v>
      </c>
      <c r="H236" s="205">
        <v>1140000</v>
      </c>
      <c r="I236" s="203">
        <f t="shared" si="56"/>
        <v>170397250</v>
      </c>
      <c r="J236" s="204"/>
      <c r="K236" s="204"/>
      <c r="L236" s="204"/>
      <c r="M236" s="204"/>
      <c r="N236" s="1039">
        <v>129932250</v>
      </c>
      <c r="O236" s="198">
        <f t="shared" si="71"/>
        <v>-40465000</v>
      </c>
      <c r="X236" s="187">
        <v>129932250</v>
      </c>
      <c r="Y236" s="199">
        <f t="shared" si="63"/>
        <v>0</v>
      </c>
    </row>
    <row r="237" spans="2:25" ht="15.75" x14ac:dyDescent="0.25">
      <c r="B237" s="201" t="s">
        <v>2211</v>
      </c>
      <c r="C237" s="202" t="s">
        <v>2165</v>
      </c>
      <c r="D237" s="205">
        <v>0</v>
      </c>
      <c r="E237" s="205"/>
      <c r="F237" s="205"/>
      <c r="G237" s="205"/>
      <c r="H237" s="205"/>
      <c r="I237" s="203">
        <f t="shared" si="56"/>
        <v>0</v>
      </c>
      <c r="J237" s="204"/>
      <c r="K237" s="204"/>
      <c r="L237" s="204"/>
      <c r="M237" s="204"/>
      <c r="N237" s="1039">
        <v>0</v>
      </c>
      <c r="O237" s="198">
        <f t="shared" si="71"/>
        <v>0</v>
      </c>
      <c r="X237" s="187">
        <v>0</v>
      </c>
      <c r="Y237" s="199">
        <f t="shared" si="63"/>
        <v>0</v>
      </c>
    </row>
    <row r="238" spans="2:25" ht="15.75" x14ac:dyDescent="0.25">
      <c r="B238" s="201" t="s">
        <v>2212</v>
      </c>
      <c r="C238" s="202" t="s">
        <v>2166</v>
      </c>
      <c r="D238" s="205">
        <v>0</v>
      </c>
      <c r="E238" s="205"/>
      <c r="F238" s="205"/>
      <c r="G238" s="205"/>
      <c r="H238" s="205"/>
      <c r="I238" s="203">
        <f t="shared" si="56"/>
        <v>0</v>
      </c>
      <c r="J238" s="204"/>
      <c r="K238" s="204"/>
      <c r="L238" s="204"/>
      <c r="M238" s="204"/>
      <c r="N238" s="1039">
        <v>0</v>
      </c>
      <c r="O238" s="198">
        <f t="shared" si="71"/>
        <v>0</v>
      </c>
      <c r="X238" s="187">
        <v>0</v>
      </c>
      <c r="Y238" s="199">
        <f t="shared" si="63"/>
        <v>0</v>
      </c>
    </row>
    <row r="239" spans="2:25" ht="15.75" x14ac:dyDescent="0.25">
      <c r="B239" s="201" t="s">
        <v>672</v>
      </c>
      <c r="C239" s="202" t="s">
        <v>662</v>
      </c>
      <c r="D239" s="203">
        <f t="shared" ref="D239:I239" si="73">D240</f>
        <v>11456503341</v>
      </c>
      <c r="E239" s="203">
        <f t="shared" si="73"/>
        <v>6836000</v>
      </c>
      <c r="F239" s="203">
        <f t="shared" si="73"/>
        <v>0</v>
      </c>
      <c r="G239" s="203">
        <f t="shared" si="73"/>
        <v>2726639021</v>
      </c>
      <c r="H239" s="203">
        <f t="shared" si="73"/>
        <v>282913750</v>
      </c>
      <c r="I239" s="203">
        <f t="shared" si="73"/>
        <v>13907064612</v>
      </c>
      <c r="J239" s="204"/>
      <c r="K239" s="204"/>
      <c r="L239" s="204"/>
      <c r="M239" s="204"/>
      <c r="N239" s="1039">
        <v>11456503341</v>
      </c>
      <c r="O239" s="198">
        <f t="shared" si="71"/>
        <v>-2450561271</v>
      </c>
      <c r="X239" s="187">
        <v>11456503341</v>
      </c>
      <c r="Y239" s="199">
        <f t="shared" si="63"/>
        <v>0</v>
      </c>
    </row>
    <row r="240" spans="2:25" ht="15.75" x14ac:dyDescent="0.25">
      <c r="B240" s="201" t="s">
        <v>2213</v>
      </c>
      <c r="C240" s="202" t="s">
        <v>662</v>
      </c>
      <c r="D240" s="205">
        <v>11456503341</v>
      </c>
      <c r="E240" s="205">
        <v>6836000</v>
      </c>
      <c r="F240" s="205">
        <v>0</v>
      </c>
      <c r="G240" s="205">
        <v>2726639021</v>
      </c>
      <c r="H240" s="205">
        <v>282913750</v>
      </c>
      <c r="I240" s="203">
        <f>+D240+E240+G240-F240-H240</f>
        <v>13907064612</v>
      </c>
      <c r="J240" s="204"/>
      <c r="K240" s="204"/>
      <c r="L240" s="204"/>
      <c r="M240" s="204"/>
      <c r="N240" s="1039">
        <v>11456503341</v>
      </c>
      <c r="O240" s="198">
        <f t="shared" si="71"/>
        <v>-2450561271</v>
      </c>
      <c r="X240" s="187">
        <v>11456503341</v>
      </c>
      <c r="Y240" s="199">
        <f t="shared" si="63"/>
        <v>0</v>
      </c>
    </row>
    <row r="241" spans="2:25" s="199" customFormat="1" ht="15.75" x14ac:dyDescent="0.25">
      <c r="B241" s="194" t="s">
        <v>676</v>
      </c>
      <c r="C241" s="200" t="s">
        <v>512</v>
      </c>
      <c r="D241" s="196">
        <f t="shared" ref="D241:I241" si="74">D242+D245+D247+D249</f>
        <v>4211802632813</v>
      </c>
      <c r="E241" s="196">
        <f t="shared" si="74"/>
        <v>23608866905</v>
      </c>
      <c r="F241" s="196">
        <f t="shared" si="74"/>
        <v>10972130687</v>
      </c>
      <c r="G241" s="196">
        <f t="shared" si="74"/>
        <v>223416264991</v>
      </c>
      <c r="H241" s="196">
        <f t="shared" si="74"/>
        <v>52313151894</v>
      </c>
      <c r="I241" s="196">
        <f t="shared" si="74"/>
        <v>4395542482128</v>
      </c>
      <c r="J241" s="197"/>
      <c r="K241" s="197"/>
      <c r="L241" s="197"/>
      <c r="M241" s="197"/>
      <c r="N241" s="1039">
        <v>4211802632813</v>
      </c>
      <c r="O241" s="198">
        <f t="shared" si="71"/>
        <v>-183739849315</v>
      </c>
      <c r="X241" s="199">
        <v>4211802632813</v>
      </c>
      <c r="Y241" s="199">
        <f t="shared" si="63"/>
        <v>0</v>
      </c>
    </row>
    <row r="242" spans="2:25" ht="15.75" x14ac:dyDescent="0.25">
      <c r="B242" s="201" t="s">
        <v>677</v>
      </c>
      <c r="C242" s="202" t="s">
        <v>513</v>
      </c>
      <c r="D242" s="203">
        <f t="shared" ref="D242:I242" si="75">SUM(D243:D244)</f>
        <v>4160086773930</v>
      </c>
      <c r="E242" s="203">
        <f t="shared" si="75"/>
        <v>23211233745</v>
      </c>
      <c r="F242" s="203">
        <f t="shared" si="75"/>
        <v>10972130687</v>
      </c>
      <c r="G242" s="203">
        <f t="shared" si="75"/>
        <v>220230087112</v>
      </c>
      <c r="H242" s="203">
        <f t="shared" si="75"/>
        <v>52252341894</v>
      </c>
      <c r="I242" s="203">
        <f t="shared" si="75"/>
        <v>4340303622206</v>
      </c>
      <c r="J242" s="204"/>
      <c r="K242" s="204"/>
      <c r="L242" s="204"/>
      <c r="M242" s="204"/>
      <c r="N242" s="1039">
        <v>4160086773930</v>
      </c>
      <c r="O242" s="198">
        <f t="shared" si="71"/>
        <v>-180216848276</v>
      </c>
      <c r="X242" s="187">
        <v>4160086773930</v>
      </c>
      <c r="Y242" s="199">
        <f t="shared" si="63"/>
        <v>0</v>
      </c>
    </row>
    <row r="243" spans="2:25" ht="15.75" x14ac:dyDescent="0.25">
      <c r="B243" s="201" t="s">
        <v>2219</v>
      </c>
      <c r="C243" s="202" t="s">
        <v>2217</v>
      </c>
      <c r="D243" s="205">
        <v>4160086773930</v>
      </c>
      <c r="E243" s="205">
        <v>23211233745</v>
      </c>
      <c r="F243" s="205">
        <v>10972130687</v>
      </c>
      <c r="G243" s="205">
        <v>220230087112</v>
      </c>
      <c r="H243" s="205">
        <v>52252341894</v>
      </c>
      <c r="I243" s="203">
        <f t="shared" ref="I243:I250" si="76">+D243+E243+G243-F243-H243</f>
        <v>4340303622206</v>
      </c>
      <c r="J243" s="204"/>
      <c r="K243" s="204"/>
      <c r="L243" s="204"/>
      <c r="M243" s="204"/>
      <c r="N243" s="1039">
        <v>4160086773930</v>
      </c>
      <c r="O243" s="198">
        <f t="shared" si="71"/>
        <v>-180216848276</v>
      </c>
      <c r="X243" s="187">
        <v>4160086773930</v>
      </c>
      <c r="Y243" s="199">
        <f t="shared" si="63"/>
        <v>0</v>
      </c>
    </row>
    <row r="244" spans="2:25" ht="15.75" x14ac:dyDescent="0.25">
      <c r="B244" s="201" t="s">
        <v>2220</v>
      </c>
      <c r="C244" s="202" t="s">
        <v>2218</v>
      </c>
      <c r="D244" s="205">
        <v>0</v>
      </c>
      <c r="E244" s="205"/>
      <c r="F244" s="205"/>
      <c r="G244" s="205"/>
      <c r="H244" s="205"/>
      <c r="I244" s="203">
        <f t="shared" si="76"/>
        <v>0</v>
      </c>
      <c r="J244" s="204"/>
      <c r="K244" s="204"/>
      <c r="L244" s="204"/>
      <c r="M244" s="204"/>
      <c r="N244" s="1039">
        <v>0</v>
      </c>
      <c r="O244" s="198">
        <f t="shared" si="71"/>
        <v>0</v>
      </c>
      <c r="X244" s="187">
        <v>0</v>
      </c>
      <c r="Y244" s="199">
        <f t="shared" si="63"/>
        <v>0</v>
      </c>
    </row>
    <row r="245" spans="2:25" ht="15.75" x14ac:dyDescent="0.25">
      <c r="B245" s="201" t="s">
        <v>678</v>
      </c>
      <c r="C245" s="202" t="s">
        <v>673</v>
      </c>
      <c r="D245" s="203">
        <f>D246</f>
        <v>10235079994</v>
      </c>
      <c r="E245" s="203">
        <f>SUM(E246)</f>
        <v>0</v>
      </c>
      <c r="F245" s="203">
        <f>SUM(F246)</f>
        <v>0</v>
      </c>
      <c r="G245" s="203">
        <f>SUM(G246)</f>
        <v>415234400</v>
      </c>
      <c r="H245" s="203">
        <f>SUM(H246)</f>
        <v>0</v>
      </c>
      <c r="I245" s="203">
        <f>SUM(I246)</f>
        <v>10650314394</v>
      </c>
      <c r="J245" s="204"/>
      <c r="K245" s="204"/>
      <c r="L245" s="204"/>
      <c r="M245" s="204"/>
      <c r="N245" s="1039">
        <v>10235079994</v>
      </c>
      <c r="O245" s="198">
        <f t="shared" si="71"/>
        <v>-415234400</v>
      </c>
      <c r="X245" s="187">
        <v>10235079994</v>
      </c>
      <c r="Y245" s="199">
        <f t="shared" si="63"/>
        <v>0</v>
      </c>
    </row>
    <row r="246" spans="2:25" ht="15.75" x14ac:dyDescent="0.25">
      <c r="B246" s="201" t="s">
        <v>2221</v>
      </c>
      <c r="C246" s="202" t="s">
        <v>2216</v>
      </c>
      <c r="D246" s="205">
        <v>10235079994</v>
      </c>
      <c r="E246" s="205">
        <v>0</v>
      </c>
      <c r="F246" s="205">
        <v>0</v>
      </c>
      <c r="G246" s="205">
        <v>415234400</v>
      </c>
      <c r="H246" s="205">
        <v>0</v>
      </c>
      <c r="I246" s="203">
        <f t="shared" si="76"/>
        <v>10650314394</v>
      </c>
      <c r="J246" s="204"/>
      <c r="K246" s="204"/>
      <c r="L246" s="204"/>
      <c r="M246" s="204"/>
      <c r="N246" s="1039">
        <v>10235079994</v>
      </c>
      <c r="O246" s="198">
        <f t="shared" si="71"/>
        <v>-415234400</v>
      </c>
      <c r="X246" s="187">
        <v>10235079994</v>
      </c>
      <c r="Y246" s="199">
        <f t="shared" si="63"/>
        <v>0</v>
      </c>
    </row>
    <row r="247" spans="2:25" ht="15.75" x14ac:dyDescent="0.25">
      <c r="B247" s="201" t="s">
        <v>679</v>
      </c>
      <c r="C247" s="202" t="s">
        <v>674</v>
      </c>
      <c r="D247" s="203">
        <f t="shared" ref="D247:I247" si="77">D248</f>
        <v>1513546630</v>
      </c>
      <c r="E247" s="203">
        <f t="shared" si="77"/>
        <v>0</v>
      </c>
      <c r="F247" s="203">
        <f t="shared" si="77"/>
        <v>0</v>
      </c>
      <c r="G247" s="203">
        <f t="shared" si="77"/>
        <v>95000000</v>
      </c>
      <c r="H247" s="203">
        <f t="shared" si="77"/>
        <v>0</v>
      </c>
      <c r="I247" s="203">
        <f t="shared" si="77"/>
        <v>1608546630</v>
      </c>
      <c r="J247" s="204"/>
      <c r="K247" s="204"/>
      <c r="L247" s="204"/>
      <c r="M247" s="204"/>
      <c r="N247" s="1039">
        <v>1513546630</v>
      </c>
      <c r="O247" s="198">
        <f t="shared" si="71"/>
        <v>-95000000</v>
      </c>
      <c r="X247" s="187">
        <v>1513546630</v>
      </c>
      <c r="Y247" s="199">
        <f t="shared" si="63"/>
        <v>0</v>
      </c>
    </row>
    <row r="248" spans="2:25" ht="15.75" x14ac:dyDescent="0.25">
      <c r="B248" s="201" t="s">
        <v>2222</v>
      </c>
      <c r="C248" s="202" t="s">
        <v>2215</v>
      </c>
      <c r="D248" s="205">
        <v>1513546630</v>
      </c>
      <c r="E248" s="205">
        <v>0</v>
      </c>
      <c r="F248" s="205">
        <v>0</v>
      </c>
      <c r="G248" s="205">
        <v>95000000</v>
      </c>
      <c r="H248" s="205">
        <v>0</v>
      </c>
      <c r="I248" s="203">
        <f t="shared" si="76"/>
        <v>1608546630</v>
      </c>
      <c r="J248" s="204"/>
      <c r="K248" s="204"/>
      <c r="L248" s="204"/>
      <c r="M248" s="204"/>
      <c r="N248" s="1039">
        <v>1513546630</v>
      </c>
      <c r="O248" s="198">
        <f t="shared" si="71"/>
        <v>-95000000</v>
      </c>
      <c r="X248" s="187">
        <v>1513546630</v>
      </c>
      <c r="Y248" s="199">
        <f t="shared" si="63"/>
        <v>0</v>
      </c>
    </row>
    <row r="249" spans="2:25" ht="15.75" x14ac:dyDescent="0.25">
      <c r="B249" s="201" t="s">
        <v>680</v>
      </c>
      <c r="C249" s="202" t="s">
        <v>675</v>
      </c>
      <c r="D249" s="203">
        <f t="shared" ref="D249:I249" si="78">D250</f>
        <v>39967232259</v>
      </c>
      <c r="E249" s="203">
        <f t="shared" si="78"/>
        <v>397633160</v>
      </c>
      <c r="F249" s="203">
        <f t="shared" si="78"/>
        <v>0</v>
      </c>
      <c r="G249" s="203">
        <f t="shared" si="78"/>
        <v>2675943479</v>
      </c>
      <c r="H249" s="203">
        <f t="shared" si="78"/>
        <v>60810000</v>
      </c>
      <c r="I249" s="203">
        <f t="shared" si="78"/>
        <v>42979998898</v>
      </c>
      <c r="J249" s="204"/>
      <c r="K249" s="204"/>
      <c r="L249" s="204"/>
      <c r="M249" s="204"/>
      <c r="N249" s="1039">
        <v>39967232259</v>
      </c>
      <c r="O249" s="198">
        <f t="shared" si="71"/>
        <v>-3012766639</v>
      </c>
      <c r="X249" s="187">
        <v>39967232259</v>
      </c>
      <c r="Y249" s="199">
        <f t="shared" si="63"/>
        <v>0</v>
      </c>
    </row>
    <row r="250" spans="2:25" ht="15.75" x14ac:dyDescent="0.25">
      <c r="B250" s="201" t="s">
        <v>2223</v>
      </c>
      <c r="C250" s="202" t="s">
        <v>2214</v>
      </c>
      <c r="D250" s="205">
        <v>39967232259</v>
      </c>
      <c r="E250" s="205">
        <v>397633160</v>
      </c>
      <c r="F250" s="205">
        <v>0</v>
      </c>
      <c r="G250" s="205">
        <v>2675943479</v>
      </c>
      <c r="H250" s="205">
        <v>60810000</v>
      </c>
      <c r="I250" s="203">
        <f t="shared" si="76"/>
        <v>42979998898</v>
      </c>
      <c r="J250" s="204"/>
      <c r="K250" s="204"/>
      <c r="L250" s="204"/>
      <c r="M250" s="204"/>
      <c r="N250" s="1039">
        <v>39967232259</v>
      </c>
      <c r="O250" s="198">
        <f t="shared" si="71"/>
        <v>-3012766639</v>
      </c>
      <c r="X250" s="187">
        <v>39967232259</v>
      </c>
      <c r="Y250" s="199">
        <f t="shared" si="63"/>
        <v>0</v>
      </c>
    </row>
    <row r="251" spans="2:25" s="199" customFormat="1" ht="15.75" x14ac:dyDescent="0.25">
      <c r="B251" s="194" t="s">
        <v>682</v>
      </c>
      <c r="C251" s="200" t="s">
        <v>514</v>
      </c>
      <c r="D251" s="196">
        <f t="shared" ref="D251:I251" si="79">D252+D255+D263+D274</f>
        <v>62052263486</v>
      </c>
      <c r="E251" s="196">
        <f t="shared" si="79"/>
        <v>86500000</v>
      </c>
      <c r="F251" s="196">
        <f t="shared" si="79"/>
        <v>0</v>
      </c>
      <c r="G251" s="196">
        <f t="shared" si="79"/>
        <v>4942987316</v>
      </c>
      <c r="H251" s="196">
        <f t="shared" si="79"/>
        <v>0</v>
      </c>
      <c r="I251" s="196">
        <f t="shared" si="79"/>
        <v>67081750802</v>
      </c>
      <c r="J251" s="197"/>
      <c r="K251" s="197"/>
      <c r="L251" s="197"/>
      <c r="M251" s="197"/>
      <c r="N251" s="1039">
        <v>62052263486</v>
      </c>
      <c r="O251" s="198">
        <f t="shared" si="71"/>
        <v>-5029487316</v>
      </c>
      <c r="X251" s="199">
        <v>62052263486</v>
      </c>
      <c r="Y251" s="199">
        <f t="shared" si="63"/>
        <v>0</v>
      </c>
    </row>
    <row r="252" spans="2:25" ht="15.75" x14ac:dyDescent="0.25">
      <c r="B252" s="201" t="s">
        <v>683</v>
      </c>
      <c r="C252" s="202" t="s">
        <v>515</v>
      </c>
      <c r="D252" s="203">
        <f t="shared" ref="D252:I252" si="80">SUM(D253:D254)</f>
        <v>16986070226</v>
      </c>
      <c r="E252" s="203">
        <f t="shared" si="80"/>
        <v>0</v>
      </c>
      <c r="F252" s="203">
        <f t="shared" si="80"/>
        <v>0</v>
      </c>
      <c r="G252" s="203">
        <f t="shared" si="80"/>
        <v>0</v>
      </c>
      <c r="H252" s="203">
        <f t="shared" si="80"/>
        <v>0</v>
      </c>
      <c r="I252" s="203">
        <f t="shared" si="80"/>
        <v>16986070226</v>
      </c>
      <c r="J252" s="204"/>
      <c r="K252" s="204"/>
      <c r="L252" s="204"/>
      <c r="M252" s="204"/>
      <c r="N252" s="1039">
        <v>16986070226</v>
      </c>
      <c r="O252" s="198">
        <f t="shared" si="71"/>
        <v>0</v>
      </c>
      <c r="X252" s="187">
        <v>16986070226</v>
      </c>
      <c r="Y252" s="199">
        <f t="shared" si="63"/>
        <v>0</v>
      </c>
    </row>
    <row r="253" spans="2:25" ht="15.75" x14ac:dyDescent="0.25">
      <c r="B253" s="201" t="s">
        <v>2226</v>
      </c>
      <c r="C253" s="202" t="s">
        <v>2224</v>
      </c>
      <c r="D253" s="205">
        <v>16986070226</v>
      </c>
      <c r="E253" s="205">
        <v>0</v>
      </c>
      <c r="F253" s="205">
        <v>0</v>
      </c>
      <c r="G253" s="205">
        <v>0</v>
      </c>
      <c r="H253" s="205">
        <v>0</v>
      </c>
      <c r="I253" s="203">
        <f t="shared" ref="I253:I278" si="81">+D253+E253+G253-F253-H253</f>
        <v>16986070226</v>
      </c>
      <c r="J253" s="204"/>
      <c r="K253" s="204"/>
      <c r="L253" s="204"/>
      <c r="M253" s="204"/>
      <c r="N253" s="1039">
        <v>16986070226</v>
      </c>
      <c r="O253" s="198">
        <f t="shared" si="71"/>
        <v>0</v>
      </c>
      <c r="X253" s="187">
        <v>16986070226</v>
      </c>
      <c r="Y253" s="199">
        <f t="shared" si="63"/>
        <v>0</v>
      </c>
    </row>
    <row r="254" spans="2:25" ht="15.75" x14ac:dyDescent="0.25">
      <c r="B254" s="201" t="s">
        <v>2227</v>
      </c>
      <c r="C254" s="202" t="s">
        <v>2225</v>
      </c>
      <c r="D254" s="205">
        <v>0</v>
      </c>
      <c r="E254" s="205"/>
      <c r="F254" s="205"/>
      <c r="G254" s="205"/>
      <c r="H254" s="205"/>
      <c r="I254" s="203">
        <f t="shared" si="81"/>
        <v>0</v>
      </c>
      <c r="J254" s="204"/>
      <c r="K254" s="204"/>
      <c r="L254" s="204"/>
      <c r="M254" s="204"/>
      <c r="N254" s="1039">
        <v>0</v>
      </c>
      <c r="O254" s="198">
        <f t="shared" si="71"/>
        <v>0</v>
      </c>
      <c r="X254" s="187">
        <v>0</v>
      </c>
      <c r="Y254" s="199">
        <f t="shared" si="63"/>
        <v>0</v>
      </c>
    </row>
    <row r="255" spans="2:25" ht="15.75" x14ac:dyDescent="0.25">
      <c r="B255" s="201" t="s">
        <v>684</v>
      </c>
      <c r="C255" s="202" t="s">
        <v>681</v>
      </c>
      <c r="D255" s="203">
        <f t="shared" ref="D255:I255" si="82">SUM(D256:D262)</f>
        <v>14448026189</v>
      </c>
      <c r="E255" s="203">
        <f t="shared" si="82"/>
        <v>0</v>
      </c>
      <c r="F255" s="203">
        <f t="shared" si="82"/>
        <v>0</v>
      </c>
      <c r="G255" s="203">
        <f t="shared" si="82"/>
        <v>661082200</v>
      </c>
      <c r="H255" s="203">
        <f t="shared" si="82"/>
        <v>0</v>
      </c>
      <c r="I255" s="203">
        <f t="shared" si="82"/>
        <v>15109108389</v>
      </c>
      <c r="J255" s="204"/>
      <c r="K255" s="204"/>
      <c r="L255" s="204"/>
      <c r="M255" s="204"/>
      <c r="N255" s="1039">
        <v>14448026189</v>
      </c>
      <c r="O255" s="198">
        <f t="shared" si="71"/>
        <v>-661082200</v>
      </c>
      <c r="X255" s="187">
        <v>14448026189</v>
      </c>
      <c r="Y255" s="199">
        <f t="shared" si="63"/>
        <v>0</v>
      </c>
    </row>
    <row r="256" spans="2:25" ht="15.75" x14ac:dyDescent="0.25">
      <c r="B256" s="201" t="s">
        <v>2235</v>
      </c>
      <c r="C256" s="202" t="s">
        <v>2228</v>
      </c>
      <c r="D256" s="205">
        <v>14448026189</v>
      </c>
      <c r="E256" s="205">
        <v>0</v>
      </c>
      <c r="F256" s="205">
        <v>0</v>
      </c>
      <c r="G256" s="205">
        <v>661082200</v>
      </c>
      <c r="H256" s="205">
        <v>0</v>
      </c>
      <c r="I256" s="203">
        <f t="shared" si="81"/>
        <v>15109108389</v>
      </c>
      <c r="J256" s="204"/>
      <c r="K256" s="204"/>
      <c r="L256" s="204"/>
      <c r="M256" s="204"/>
      <c r="N256" s="1039">
        <v>14448026189</v>
      </c>
      <c r="O256" s="198">
        <f t="shared" si="71"/>
        <v>-661082200</v>
      </c>
      <c r="X256" s="187">
        <v>14448026189</v>
      </c>
      <c r="Y256" s="199">
        <f t="shared" si="63"/>
        <v>0</v>
      </c>
    </row>
    <row r="257" spans="2:25" ht="15.75" x14ac:dyDescent="0.25">
      <c r="B257" s="201" t="s">
        <v>2236</v>
      </c>
      <c r="C257" s="202" t="s">
        <v>2229</v>
      </c>
      <c r="D257" s="205">
        <v>0</v>
      </c>
      <c r="E257" s="205"/>
      <c r="F257" s="205"/>
      <c r="G257" s="205"/>
      <c r="H257" s="205"/>
      <c r="I257" s="203">
        <f t="shared" si="81"/>
        <v>0</v>
      </c>
      <c r="J257" s="204"/>
      <c r="K257" s="204"/>
      <c r="L257" s="204"/>
      <c r="M257" s="204"/>
      <c r="N257" s="1039">
        <v>0</v>
      </c>
      <c r="O257" s="198">
        <f t="shared" si="71"/>
        <v>0</v>
      </c>
      <c r="X257" s="187">
        <v>0</v>
      </c>
      <c r="Y257" s="199">
        <f t="shared" si="63"/>
        <v>0</v>
      </c>
    </row>
    <row r="258" spans="2:25" ht="15.75" x14ac:dyDescent="0.25">
      <c r="B258" s="201" t="s">
        <v>2237</v>
      </c>
      <c r="C258" s="202" t="s">
        <v>2230</v>
      </c>
      <c r="D258" s="205">
        <v>0</v>
      </c>
      <c r="E258" s="205"/>
      <c r="F258" s="205"/>
      <c r="G258" s="205"/>
      <c r="H258" s="205"/>
      <c r="I258" s="203">
        <f t="shared" si="81"/>
        <v>0</v>
      </c>
      <c r="J258" s="204"/>
      <c r="K258" s="204"/>
      <c r="L258" s="204"/>
      <c r="M258" s="204"/>
      <c r="N258" s="1039">
        <v>0</v>
      </c>
      <c r="O258" s="198">
        <f t="shared" si="71"/>
        <v>0</v>
      </c>
      <c r="X258" s="187">
        <v>0</v>
      </c>
      <c r="Y258" s="199">
        <f t="shared" si="63"/>
        <v>0</v>
      </c>
    </row>
    <row r="259" spans="2:25" ht="15.75" x14ac:dyDescent="0.25">
      <c r="B259" s="201" t="s">
        <v>2238</v>
      </c>
      <c r="C259" s="202" t="s">
        <v>2231</v>
      </c>
      <c r="D259" s="205">
        <v>0</v>
      </c>
      <c r="E259" s="205"/>
      <c r="F259" s="205"/>
      <c r="G259" s="205"/>
      <c r="H259" s="205"/>
      <c r="I259" s="203">
        <f t="shared" si="81"/>
        <v>0</v>
      </c>
      <c r="J259" s="204"/>
      <c r="K259" s="204"/>
      <c r="L259" s="204"/>
      <c r="M259" s="204"/>
      <c r="N259" s="1039">
        <v>0</v>
      </c>
      <c r="O259" s="198">
        <f t="shared" si="71"/>
        <v>0</v>
      </c>
      <c r="X259" s="187">
        <v>0</v>
      </c>
      <c r="Y259" s="199">
        <f t="shared" si="63"/>
        <v>0</v>
      </c>
    </row>
    <row r="260" spans="2:25" ht="15.75" x14ac:dyDescent="0.25">
      <c r="B260" s="201" t="s">
        <v>2239</v>
      </c>
      <c r="C260" s="202" t="s">
        <v>2232</v>
      </c>
      <c r="D260" s="205">
        <v>0</v>
      </c>
      <c r="E260" s="205"/>
      <c r="F260" s="205"/>
      <c r="G260" s="205"/>
      <c r="H260" s="205"/>
      <c r="I260" s="203">
        <f t="shared" si="81"/>
        <v>0</v>
      </c>
      <c r="J260" s="204"/>
      <c r="K260" s="204"/>
      <c r="L260" s="204"/>
      <c r="M260" s="204"/>
      <c r="N260" s="1039">
        <v>0</v>
      </c>
      <c r="O260" s="198">
        <f t="shared" si="71"/>
        <v>0</v>
      </c>
      <c r="X260" s="187">
        <v>0</v>
      </c>
      <c r="Y260" s="199">
        <f t="shared" si="63"/>
        <v>0</v>
      </c>
    </row>
    <row r="261" spans="2:25" ht="15.75" x14ac:dyDescent="0.25">
      <c r="B261" s="201" t="s">
        <v>2240</v>
      </c>
      <c r="C261" s="202" t="s">
        <v>2233</v>
      </c>
      <c r="D261" s="205">
        <v>0</v>
      </c>
      <c r="E261" s="205"/>
      <c r="F261" s="205"/>
      <c r="G261" s="205"/>
      <c r="H261" s="205"/>
      <c r="I261" s="203">
        <f t="shared" si="81"/>
        <v>0</v>
      </c>
      <c r="J261" s="204"/>
      <c r="K261" s="204"/>
      <c r="L261" s="204"/>
      <c r="M261" s="204"/>
      <c r="N261" s="1039">
        <v>0</v>
      </c>
      <c r="O261" s="198">
        <f t="shared" si="71"/>
        <v>0</v>
      </c>
      <c r="X261" s="187">
        <v>0</v>
      </c>
      <c r="Y261" s="199">
        <f t="shared" si="63"/>
        <v>0</v>
      </c>
    </row>
    <row r="262" spans="2:25" ht="15.75" x14ac:dyDescent="0.25">
      <c r="B262" s="201" t="s">
        <v>2241</v>
      </c>
      <c r="C262" s="202" t="s">
        <v>2234</v>
      </c>
      <c r="D262" s="205">
        <v>0</v>
      </c>
      <c r="E262" s="205"/>
      <c r="F262" s="205"/>
      <c r="G262" s="205"/>
      <c r="H262" s="205"/>
      <c r="I262" s="203">
        <f t="shared" si="81"/>
        <v>0</v>
      </c>
      <c r="J262" s="204"/>
      <c r="K262" s="204"/>
      <c r="L262" s="204"/>
      <c r="M262" s="204"/>
      <c r="N262" s="1039">
        <v>0</v>
      </c>
      <c r="O262" s="198">
        <f t="shared" si="71"/>
        <v>0</v>
      </c>
      <c r="X262" s="187">
        <v>0</v>
      </c>
      <c r="Y262" s="199">
        <f t="shared" ref="Y262:Y325" si="83">D262-X262</f>
        <v>0</v>
      </c>
    </row>
    <row r="263" spans="2:25" ht="15.75" x14ac:dyDescent="0.25">
      <c r="B263" s="201" t="s">
        <v>685</v>
      </c>
      <c r="C263" s="202" t="s">
        <v>516</v>
      </c>
      <c r="D263" s="203">
        <f t="shared" ref="D263:I263" si="84">SUM(D264:D273)</f>
        <v>12450351795</v>
      </c>
      <c r="E263" s="203">
        <f t="shared" si="84"/>
        <v>82000000</v>
      </c>
      <c r="F263" s="203">
        <f t="shared" si="84"/>
        <v>0</v>
      </c>
      <c r="G263" s="203">
        <f t="shared" si="84"/>
        <v>1477829200</v>
      </c>
      <c r="H263" s="203">
        <f t="shared" si="84"/>
        <v>0</v>
      </c>
      <c r="I263" s="203">
        <f t="shared" si="84"/>
        <v>14010180995</v>
      </c>
      <c r="J263" s="204"/>
      <c r="K263" s="204"/>
      <c r="L263" s="204"/>
      <c r="M263" s="204"/>
      <c r="N263" s="1039">
        <v>12450351795</v>
      </c>
      <c r="O263" s="198">
        <f t="shared" si="71"/>
        <v>-1559829200</v>
      </c>
      <c r="X263" s="187">
        <v>12450351795</v>
      </c>
      <c r="Y263" s="199">
        <f t="shared" si="83"/>
        <v>0</v>
      </c>
    </row>
    <row r="264" spans="2:25" ht="15.75" x14ac:dyDescent="0.25">
      <c r="B264" s="201" t="s">
        <v>2252</v>
      </c>
      <c r="C264" s="202" t="s">
        <v>2242</v>
      </c>
      <c r="D264" s="205">
        <v>12450351795</v>
      </c>
      <c r="E264" s="205">
        <v>82000000</v>
      </c>
      <c r="F264" s="205">
        <v>0</v>
      </c>
      <c r="G264" s="205">
        <v>1477829200</v>
      </c>
      <c r="H264" s="205">
        <v>0</v>
      </c>
      <c r="I264" s="203">
        <f t="shared" si="81"/>
        <v>14010180995</v>
      </c>
      <c r="J264" s="204"/>
      <c r="K264" s="204"/>
      <c r="L264" s="204"/>
      <c r="M264" s="204"/>
      <c r="N264" s="1039">
        <v>12450351795</v>
      </c>
      <c r="O264" s="198">
        <f t="shared" si="71"/>
        <v>-1559829200</v>
      </c>
      <c r="X264" s="187">
        <v>12450351795</v>
      </c>
      <c r="Y264" s="199">
        <f t="shared" si="83"/>
        <v>0</v>
      </c>
    </row>
    <row r="265" spans="2:25" ht="15.75" x14ac:dyDescent="0.25">
      <c r="B265" s="201" t="s">
        <v>2253</v>
      </c>
      <c r="C265" s="202" t="s">
        <v>2243</v>
      </c>
      <c r="D265" s="205">
        <v>0</v>
      </c>
      <c r="E265" s="205"/>
      <c r="F265" s="205"/>
      <c r="G265" s="205"/>
      <c r="H265" s="205"/>
      <c r="I265" s="203">
        <f t="shared" si="81"/>
        <v>0</v>
      </c>
      <c r="J265" s="204"/>
      <c r="K265" s="204"/>
      <c r="L265" s="204"/>
      <c r="M265" s="204"/>
      <c r="N265" s="1039">
        <v>0</v>
      </c>
      <c r="O265" s="198">
        <f t="shared" si="71"/>
        <v>0</v>
      </c>
      <c r="X265" s="187">
        <v>0</v>
      </c>
      <c r="Y265" s="199">
        <f t="shared" si="83"/>
        <v>0</v>
      </c>
    </row>
    <row r="266" spans="2:25" ht="15.75" x14ac:dyDescent="0.25">
      <c r="B266" s="201" t="s">
        <v>2254</v>
      </c>
      <c r="C266" s="202" t="s">
        <v>2244</v>
      </c>
      <c r="D266" s="205">
        <v>0</v>
      </c>
      <c r="E266" s="205"/>
      <c r="F266" s="205"/>
      <c r="G266" s="205"/>
      <c r="H266" s="205"/>
      <c r="I266" s="203">
        <f t="shared" si="81"/>
        <v>0</v>
      </c>
      <c r="J266" s="204"/>
      <c r="K266" s="204"/>
      <c r="L266" s="204"/>
      <c r="M266" s="204"/>
      <c r="N266" s="1039">
        <v>0</v>
      </c>
      <c r="O266" s="198">
        <f t="shared" si="71"/>
        <v>0</v>
      </c>
      <c r="X266" s="187">
        <v>0</v>
      </c>
      <c r="Y266" s="199">
        <f t="shared" si="83"/>
        <v>0</v>
      </c>
    </row>
    <row r="267" spans="2:25" ht="15.75" x14ac:dyDescent="0.25">
      <c r="B267" s="201" t="s">
        <v>2255</v>
      </c>
      <c r="C267" s="202" t="s">
        <v>2245</v>
      </c>
      <c r="D267" s="205">
        <v>0</v>
      </c>
      <c r="E267" s="205"/>
      <c r="F267" s="205"/>
      <c r="G267" s="205"/>
      <c r="H267" s="205"/>
      <c r="I267" s="203">
        <f t="shared" si="81"/>
        <v>0</v>
      </c>
      <c r="J267" s="204"/>
      <c r="K267" s="204"/>
      <c r="L267" s="204"/>
      <c r="M267" s="204"/>
      <c r="N267" s="1039">
        <v>0</v>
      </c>
      <c r="O267" s="198">
        <f t="shared" si="71"/>
        <v>0</v>
      </c>
      <c r="X267" s="187">
        <v>0</v>
      </c>
      <c r="Y267" s="199">
        <f t="shared" si="83"/>
        <v>0</v>
      </c>
    </row>
    <row r="268" spans="2:25" ht="15.75" x14ac:dyDescent="0.25">
      <c r="B268" s="201" t="s">
        <v>2256</v>
      </c>
      <c r="C268" s="202" t="s">
        <v>2246</v>
      </c>
      <c r="D268" s="205">
        <v>0</v>
      </c>
      <c r="E268" s="205"/>
      <c r="F268" s="205"/>
      <c r="G268" s="205"/>
      <c r="H268" s="205"/>
      <c r="I268" s="203">
        <f t="shared" si="81"/>
        <v>0</v>
      </c>
      <c r="J268" s="204"/>
      <c r="K268" s="204"/>
      <c r="L268" s="204"/>
      <c r="M268" s="204"/>
      <c r="N268" s="1039">
        <v>0</v>
      </c>
      <c r="O268" s="198">
        <f t="shared" si="71"/>
        <v>0</v>
      </c>
      <c r="X268" s="187">
        <v>0</v>
      </c>
      <c r="Y268" s="199">
        <f t="shared" si="83"/>
        <v>0</v>
      </c>
    </row>
    <row r="269" spans="2:25" ht="15.75" x14ac:dyDescent="0.25">
      <c r="B269" s="201" t="s">
        <v>2257</v>
      </c>
      <c r="C269" s="202" t="s">
        <v>2247</v>
      </c>
      <c r="D269" s="205">
        <v>0</v>
      </c>
      <c r="E269" s="205"/>
      <c r="F269" s="205"/>
      <c r="G269" s="205"/>
      <c r="H269" s="205"/>
      <c r="I269" s="203">
        <f t="shared" si="81"/>
        <v>0</v>
      </c>
      <c r="J269" s="204"/>
      <c r="K269" s="204"/>
      <c r="L269" s="204"/>
      <c r="M269" s="204"/>
      <c r="N269" s="1039">
        <v>0</v>
      </c>
      <c r="O269" s="198">
        <f t="shared" si="71"/>
        <v>0</v>
      </c>
      <c r="X269" s="187">
        <v>0</v>
      </c>
      <c r="Y269" s="199">
        <f t="shared" si="83"/>
        <v>0</v>
      </c>
    </row>
    <row r="270" spans="2:25" ht="15.75" x14ac:dyDescent="0.25">
      <c r="B270" s="201" t="s">
        <v>2258</v>
      </c>
      <c r="C270" s="202" t="s">
        <v>2248</v>
      </c>
      <c r="D270" s="205">
        <v>0</v>
      </c>
      <c r="E270" s="205"/>
      <c r="F270" s="205"/>
      <c r="G270" s="205"/>
      <c r="H270" s="205"/>
      <c r="I270" s="203">
        <f t="shared" si="81"/>
        <v>0</v>
      </c>
      <c r="J270" s="204"/>
      <c r="K270" s="204"/>
      <c r="L270" s="204"/>
      <c r="M270" s="204"/>
      <c r="N270" s="1039">
        <v>0</v>
      </c>
      <c r="O270" s="198">
        <f t="shared" si="71"/>
        <v>0</v>
      </c>
      <c r="X270" s="187">
        <v>0</v>
      </c>
      <c r="Y270" s="199">
        <f t="shared" si="83"/>
        <v>0</v>
      </c>
    </row>
    <row r="271" spans="2:25" ht="15.75" x14ac:dyDescent="0.25">
      <c r="B271" s="201" t="s">
        <v>2259</v>
      </c>
      <c r="C271" s="202" t="s">
        <v>2249</v>
      </c>
      <c r="D271" s="205">
        <v>0</v>
      </c>
      <c r="E271" s="205"/>
      <c r="F271" s="205"/>
      <c r="G271" s="205"/>
      <c r="H271" s="205"/>
      <c r="I271" s="203">
        <f t="shared" si="81"/>
        <v>0</v>
      </c>
      <c r="J271" s="204"/>
      <c r="K271" s="204"/>
      <c r="L271" s="204"/>
      <c r="M271" s="204"/>
      <c r="N271" s="1039">
        <v>0</v>
      </c>
      <c r="O271" s="198">
        <f t="shared" si="71"/>
        <v>0</v>
      </c>
      <c r="X271" s="187">
        <v>0</v>
      </c>
      <c r="Y271" s="199">
        <f t="shared" si="83"/>
        <v>0</v>
      </c>
    </row>
    <row r="272" spans="2:25" ht="15.75" x14ac:dyDescent="0.25">
      <c r="B272" s="201" t="s">
        <v>2260</v>
      </c>
      <c r="C272" s="202" t="s">
        <v>2250</v>
      </c>
      <c r="D272" s="205">
        <v>0</v>
      </c>
      <c r="E272" s="205"/>
      <c r="F272" s="205"/>
      <c r="G272" s="205"/>
      <c r="H272" s="205"/>
      <c r="I272" s="203">
        <f t="shared" si="81"/>
        <v>0</v>
      </c>
      <c r="J272" s="204"/>
      <c r="K272" s="204"/>
      <c r="L272" s="204"/>
      <c r="M272" s="204"/>
      <c r="N272" s="1039">
        <v>0</v>
      </c>
      <c r="O272" s="198">
        <f t="shared" si="71"/>
        <v>0</v>
      </c>
      <c r="X272" s="187">
        <v>0</v>
      </c>
      <c r="Y272" s="199">
        <f t="shared" si="83"/>
        <v>0</v>
      </c>
    </row>
    <row r="273" spans="2:25" ht="15.75" x14ac:dyDescent="0.25">
      <c r="B273" s="201" t="s">
        <v>2261</v>
      </c>
      <c r="C273" s="202" t="s">
        <v>2251</v>
      </c>
      <c r="D273" s="205">
        <v>0</v>
      </c>
      <c r="E273" s="205"/>
      <c r="F273" s="205"/>
      <c r="G273" s="205"/>
      <c r="H273" s="205"/>
      <c r="I273" s="203">
        <f t="shared" si="81"/>
        <v>0</v>
      </c>
      <c r="J273" s="204"/>
      <c r="K273" s="204"/>
      <c r="L273" s="204"/>
      <c r="M273" s="204"/>
      <c r="N273" s="1039">
        <v>0</v>
      </c>
      <c r="O273" s="198">
        <f t="shared" si="71"/>
        <v>0</v>
      </c>
      <c r="X273" s="187">
        <v>0</v>
      </c>
      <c r="Y273" s="199">
        <f t="shared" si="83"/>
        <v>0</v>
      </c>
    </row>
    <row r="274" spans="2:25" ht="15.75" x14ac:dyDescent="0.25">
      <c r="B274" s="201" t="s">
        <v>686</v>
      </c>
      <c r="C274" s="202" t="s">
        <v>517</v>
      </c>
      <c r="D274" s="203">
        <f t="shared" ref="D274:I274" si="85">SUM(D275:D278)</f>
        <v>18167815276</v>
      </c>
      <c r="E274" s="203">
        <f t="shared" si="85"/>
        <v>4500000</v>
      </c>
      <c r="F274" s="203">
        <f t="shared" si="85"/>
        <v>0</v>
      </c>
      <c r="G274" s="203">
        <f t="shared" si="85"/>
        <v>2804075916</v>
      </c>
      <c r="H274" s="203">
        <f t="shared" si="85"/>
        <v>0</v>
      </c>
      <c r="I274" s="203">
        <f t="shared" si="85"/>
        <v>20976391192</v>
      </c>
      <c r="J274" s="204"/>
      <c r="K274" s="204"/>
      <c r="L274" s="204"/>
      <c r="M274" s="204"/>
      <c r="N274" s="1039">
        <v>18167815276</v>
      </c>
      <c r="O274" s="198">
        <f t="shared" si="71"/>
        <v>-2808575916</v>
      </c>
      <c r="X274" s="187">
        <v>18167815276</v>
      </c>
      <c r="Y274" s="199">
        <f t="shared" si="83"/>
        <v>0</v>
      </c>
    </row>
    <row r="275" spans="2:25" ht="15.75" x14ac:dyDescent="0.25">
      <c r="B275" s="201" t="s">
        <v>2266</v>
      </c>
      <c r="C275" s="202" t="s">
        <v>2262</v>
      </c>
      <c r="D275" s="205">
        <v>18167815276</v>
      </c>
      <c r="E275" s="205">
        <v>4500000</v>
      </c>
      <c r="F275" s="205">
        <v>0</v>
      </c>
      <c r="G275" s="205">
        <v>2804075916</v>
      </c>
      <c r="H275" s="205">
        <v>0</v>
      </c>
      <c r="I275" s="203">
        <f t="shared" si="81"/>
        <v>20976391192</v>
      </c>
      <c r="J275" s="204"/>
      <c r="K275" s="204"/>
      <c r="L275" s="204"/>
      <c r="M275" s="204"/>
      <c r="N275" s="1039">
        <v>18167815276</v>
      </c>
      <c r="O275" s="198">
        <f t="shared" si="71"/>
        <v>-2808575916</v>
      </c>
      <c r="X275" s="187">
        <v>18167815276</v>
      </c>
      <c r="Y275" s="199">
        <f t="shared" si="83"/>
        <v>0</v>
      </c>
    </row>
    <row r="276" spans="2:25" ht="15.75" x14ac:dyDescent="0.25">
      <c r="B276" s="201" t="s">
        <v>2267</v>
      </c>
      <c r="C276" s="202" t="s">
        <v>2263</v>
      </c>
      <c r="D276" s="205">
        <v>0</v>
      </c>
      <c r="E276" s="205"/>
      <c r="F276" s="205"/>
      <c r="G276" s="205"/>
      <c r="H276" s="205"/>
      <c r="I276" s="203">
        <f t="shared" si="81"/>
        <v>0</v>
      </c>
      <c r="J276" s="204"/>
      <c r="K276" s="204"/>
      <c r="L276" s="204"/>
      <c r="M276" s="204"/>
      <c r="N276" s="1039">
        <v>0</v>
      </c>
      <c r="O276" s="198">
        <f t="shared" si="71"/>
        <v>0</v>
      </c>
      <c r="X276" s="187">
        <v>0</v>
      </c>
      <c r="Y276" s="199">
        <f t="shared" si="83"/>
        <v>0</v>
      </c>
    </row>
    <row r="277" spans="2:25" ht="15.75" x14ac:dyDescent="0.25">
      <c r="B277" s="201" t="s">
        <v>2268</v>
      </c>
      <c r="C277" s="202" t="s">
        <v>2264</v>
      </c>
      <c r="D277" s="205">
        <v>0</v>
      </c>
      <c r="E277" s="205"/>
      <c r="F277" s="205"/>
      <c r="G277" s="205"/>
      <c r="H277" s="205"/>
      <c r="I277" s="203">
        <f t="shared" si="81"/>
        <v>0</v>
      </c>
      <c r="J277" s="204"/>
      <c r="K277" s="204"/>
      <c r="L277" s="204"/>
      <c r="M277" s="204"/>
      <c r="N277" s="1039">
        <v>0</v>
      </c>
      <c r="O277" s="198">
        <f t="shared" si="71"/>
        <v>0</v>
      </c>
      <c r="X277" s="187">
        <v>0</v>
      </c>
      <c r="Y277" s="199">
        <f t="shared" si="83"/>
        <v>0</v>
      </c>
    </row>
    <row r="278" spans="2:25" ht="15.75" x14ac:dyDescent="0.25">
      <c r="B278" s="201" t="s">
        <v>2269</v>
      </c>
      <c r="C278" s="202" t="s">
        <v>2265</v>
      </c>
      <c r="D278" s="205">
        <v>0</v>
      </c>
      <c r="E278" s="205"/>
      <c r="F278" s="205"/>
      <c r="G278" s="205"/>
      <c r="H278" s="205"/>
      <c r="I278" s="203">
        <f t="shared" si="81"/>
        <v>0</v>
      </c>
      <c r="J278" s="204"/>
      <c r="K278" s="204"/>
      <c r="L278" s="204"/>
      <c r="M278" s="204"/>
      <c r="N278" s="1039">
        <v>0</v>
      </c>
      <c r="O278" s="198">
        <f t="shared" si="71"/>
        <v>0</v>
      </c>
      <c r="X278" s="187">
        <v>0</v>
      </c>
      <c r="Y278" s="199">
        <f t="shared" si="83"/>
        <v>0</v>
      </c>
    </row>
    <row r="279" spans="2:25" s="199" customFormat="1" ht="15.75" x14ac:dyDescent="0.25">
      <c r="B279" s="194" t="s">
        <v>687</v>
      </c>
      <c r="C279" s="200" t="s">
        <v>518</v>
      </c>
      <c r="D279" s="196">
        <f t="shared" ref="D279:I279" si="86">D280+D288+D292+D296+D307+D309+D311</f>
        <v>1219999481279</v>
      </c>
      <c r="E279" s="196">
        <f t="shared" si="86"/>
        <v>1958719155</v>
      </c>
      <c r="F279" s="196">
        <f t="shared" si="86"/>
        <v>500038105</v>
      </c>
      <c r="G279" s="196">
        <f t="shared" si="86"/>
        <v>110321592716</v>
      </c>
      <c r="H279" s="196">
        <f t="shared" si="86"/>
        <v>4875000</v>
      </c>
      <c r="I279" s="196">
        <f t="shared" si="86"/>
        <v>1331774880045</v>
      </c>
      <c r="J279" s="197"/>
      <c r="K279" s="197"/>
      <c r="L279" s="197"/>
      <c r="M279" s="197"/>
      <c r="N279" s="1039">
        <v>1219999481279</v>
      </c>
      <c r="O279" s="198">
        <f t="shared" si="71"/>
        <v>-111775398766</v>
      </c>
      <c r="X279" s="199">
        <v>1219999481279</v>
      </c>
      <c r="Y279" s="199">
        <f t="shared" si="83"/>
        <v>0</v>
      </c>
    </row>
    <row r="280" spans="2:25" ht="15.75" x14ac:dyDescent="0.25">
      <c r="B280" s="201" t="s">
        <v>689</v>
      </c>
      <c r="C280" s="202" t="s">
        <v>688</v>
      </c>
      <c r="D280" s="203">
        <f t="shared" ref="D280:I280" si="87">SUM(D281:D287)</f>
        <v>1192395577187</v>
      </c>
      <c r="E280" s="203">
        <f t="shared" si="87"/>
        <v>1958719155</v>
      </c>
      <c r="F280" s="203">
        <f t="shared" si="87"/>
        <v>500038105</v>
      </c>
      <c r="G280" s="203">
        <f t="shared" si="87"/>
        <v>108836293286</v>
      </c>
      <c r="H280" s="203">
        <f t="shared" si="87"/>
        <v>0</v>
      </c>
      <c r="I280" s="203">
        <f t="shared" si="87"/>
        <v>1302690551523</v>
      </c>
      <c r="J280" s="204"/>
      <c r="K280" s="204"/>
      <c r="L280" s="204"/>
      <c r="M280" s="204"/>
      <c r="N280" s="1039">
        <v>1192395577187</v>
      </c>
      <c r="O280" s="198">
        <f t="shared" si="71"/>
        <v>-110294974336</v>
      </c>
      <c r="X280" s="187">
        <v>1192395577187</v>
      </c>
      <c r="Y280" s="199">
        <f t="shared" si="83"/>
        <v>0</v>
      </c>
    </row>
    <row r="281" spans="2:25" ht="15.75" x14ac:dyDescent="0.25">
      <c r="B281" s="201" t="s">
        <v>2293</v>
      </c>
      <c r="C281" s="202" t="s">
        <v>2270</v>
      </c>
      <c r="D281" s="205">
        <v>1192395577187</v>
      </c>
      <c r="E281" s="205">
        <v>1958719155</v>
      </c>
      <c r="F281" s="205">
        <v>500038105</v>
      </c>
      <c r="G281" s="205">
        <v>108836293286</v>
      </c>
      <c r="H281" s="205">
        <v>0</v>
      </c>
      <c r="I281" s="203">
        <f t="shared" ref="I281:I312" si="88">+D281+E281+G281-F281-H281</f>
        <v>1302690551523</v>
      </c>
      <c r="J281" s="204"/>
      <c r="K281" s="204"/>
      <c r="L281" s="204"/>
      <c r="M281" s="204"/>
      <c r="N281" s="1039">
        <v>1192395577187</v>
      </c>
      <c r="O281" s="198">
        <f t="shared" si="71"/>
        <v>-110294974336</v>
      </c>
      <c r="X281" s="187">
        <v>1192395577187</v>
      </c>
      <c r="Y281" s="199">
        <f t="shared" si="83"/>
        <v>0</v>
      </c>
    </row>
    <row r="282" spans="2:25" ht="15.75" x14ac:dyDescent="0.25">
      <c r="B282" s="201" t="s">
        <v>2294</v>
      </c>
      <c r="C282" s="202" t="s">
        <v>2271</v>
      </c>
      <c r="D282" s="205">
        <v>0</v>
      </c>
      <c r="E282" s="205"/>
      <c r="F282" s="205"/>
      <c r="G282" s="205"/>
      <c r="H282" s="205"/>
      <c r="I282" s="203">
        <f t="shared" si="88"/>
        <v>0</v>
      </c>
      <c r="J282" s="204"/>
      <c r="K282" s="204"/>
      <c r="L282" s="204"/>
      <c r="M282" s="204"/>
      <c r="N282" s="1039">
        <v>0</v>
      </c>
      <c r="O282" s="198">
        <f t="shared" si="71"/>
        <v>0</v>
      </c>
      <c r="X282" s="187">
        <v>0</v>
      </c>
      <c r="Y282" s="199">
        <f t="shared" si="83"/>
        <v>0</v>
      </c>
    </row>
    <row r="283" spans="2:25" ht="15.75" x14ac:dyDescent="0.25">
      <c r="B283" s="201" t="s">
        <v>2295</v>
      </c>
      <c r="C283" s="202" t="s">
        <v>2272</v>
      </c>
      <c r="D283" s="205">
        <v>0</v>
      </c>
      <c r="E283" s="205"/>
      <c r="F283" s="205"/>
      <c r="G283" s="205"/>
      <c r="H283" s="205"/>
      <c r="I283" s="203">
        <f t="shared" si="88"/>
        <v>0</v>
      </c>
      <c r="J283" s="204"/>
      <c r="K283" s="204"/>
      <c r="L283" s="204"/>
      <c r="M283" s="204"/>
      <c r="N283" s="1039">
        <v>0</v>
      </c>
      <c r="O283" s="198">
        <f t="shared" si="71"/>
        <v>0</v>
      </c>
      <c r="X283" s="187">
        <v>0</v>
      </c>
      <c r="Y283" s="199">
        <f t="shared" si="83"/>
        <v>0</v>
      </c>
    </row>
    <row r="284" spans="2:25" ht="15.75" x14ac:dyDescent="0.25">
      <c r="B284" s="201" t="s">
        <v>2296</v>
      </c>
      <c r="C284" s="202" t="s">
        <v>2273</v>
      </c>
      <c r="D284" s="205">
        <v>0</v>
      </c>
      <c r="E284" s="205"/>
      <c r="F284" s="205"/>
      <c r="G284" s="205"/>
      <c r="H284" s="205"/>
      <c r="I284" s="203">
        <f t="shared" si="88"/>
        <v>0</v>
      </c>
      <c r="J284" s="204"/>
      <c r="K284" s="204"/>
      <c r="L284" s="204"/>
      <c r="M284" s="204"/>
      <c r="N284" s="1039">
        <v>0</v>
      </c>
      <c r="O284" s="198">
        <f t="shared" si="71"/>
        <v>0</v>
      </c>
      <c r="X284" s="187">
        <v>0</v>
      </c>
      <c r="Y284" s="199">
        <f t="shared" si="83"/>
        <v>0</v>
      </c>
    </row>
    <row r="285" spans="2:25" ht="15.75" x14ac:dyDescent="0.25">
      <c r="B285" s="201" t="s">
        <v>2297</v>
      </c>
      <c r="C285" s="202" t="s">
        <v>2274</v>
      </c>
      <c r="D285" s="205">
        <v>0</v>
      </c>
      <c r="E285" s="205"/>
      <c r="F285" s="205"/>
      <c r="G285" s="205"/>
      <c r="H285" s="205"/>
      <c r="I285" s="203">
        <f t="shared" si="88"/>
        <v>0</v>
      </c>
      <c r="J285" s="204"/>
      <c r="K285" s="204"/>
      <c r="L285" s="204"/>
      <c r="M285" s="204"/>
      <c r="N285" s="1039">
        <v>0</v>
      </c>
      <c r="O285" s="198">
        <f t="shared" si="71"/>
        <v>0</v>
      </c>
      <c r="X285" s="187">
        <v>0</v>
      </c>
      <c r="Y285" s="199">
        <f t="shared" si="83"/>
        <v>0</v>
      </c>
    </row>
    <row r="286" spans="2:25" ht="15.75" x14ac:dyDescent="0.25">
      <c r="B286" s="201" t="s">
        <v>2298</v>
      </c>
      <c r="C286" s="202" t="s">
        <v>2275</v>
      </c>
      <c r="D286" s="205">
        <v>0</v>
      </c>
      <c r="E286" s="205"/>
      <c r="F286" s="205"/>
      <c r="G286" s="205"/>
      <c r="H286" s="205"/>
      <c r="I286" s="203">
        <f t="shared" si="88"/>
        <v>0</v>
      </c>
      <c r="J286" s="204"/>
      <c r="K286" s="204"/>
      <c r="L286" s="204"/>
      <c r="M286" s="204"/>
      <c r="N286" s="1039">
        <v>0</v>
      </c>
      <c r="O286" s="198">
        <f t="shared" si="71"/>
        <v>0</v>
      </c>
      <c r="X286" s="187">
        <v>0</v>
      </c>
      <c r="Y286" s="199">
        <f t="shared" si="83"/>
        <v>0</v>
      </c>
    </row>
    <row r="287" spans="2:25" ht="15.75" x14ac:dyDescent="0.25">
      <c r="B287" s="201" t="s">
        <v>2299</v>
      </c>
      <c r="C287" s="202" t="s">
        <v>2276</v>
      </c>
      <c r="D287" s="205">
        <v>0</v>
      </c>
      <c r="E287" s="205"/>
      <c r="F287" s="205"/>
      <c r="G287" s="205"/>
      <c r="H287" s="205"/>
      <c r="I287" s="203">
        <f t="shared" si="88"/>
        <v>0</v>
      </c>
      <c r="J287" s="204"/>
      <c r="K287" s="204"/>
      <c r="L287" s="204"/>
      <c r="M287" s="204"/>
      <c r="N287" s="1039">
        <v>0</v>
      </c>
      <c r="O287" s="198">
        <f t="shared" si="71"/>
        <v>0</v>
      </c>
      <c r="X287" s="187">
        <v>0</v>
      </c>
      <c r="Y287" s="199">
        <f t="shared" si="83"/>
        <v>0</v>
      </c>
    </row>
    <row r="288" spans="2:25" ht="15.75" x14ac:dyDescent="0.25">
      <c r="B288" s="201" t="s">
        <v>690</v>
      </c>
      <c r="C288" s="202" t="s">
        <v>519</v>
      </c>
      <c r="D288" s="203">
        <f t="shared" ref="D288:I288" si="89">SUM(D289:D291)</f>
        <v>26768649692</v>
      </c>
      <c r="E288" s="203">
        <f t="shared" si="89"/>
        <v>0</v>
      </c>
      <c r="F288" s="203">
        <f t="shared" si="89"/>
        <v>0</v>
      </c>
      <c r="G288" s="203">
        <f t="shared" si="89"/>
        <v>1332048930</v>
      </c>
      <c r="H288" s="203">
        <f t="shared" si="89"/>
        <v>4875000</v>
      </c>
      <c r="I288" s="203">
        <f t="shared" si="89"/>
        <v>28095823622</v>
      </c>
      <c r="J288" s="204"/>
      <c r="K288" s="204"/>
      <c r="L288" s="204"/>
      <c r="M288" s="204"/>
      <c r="N288" s="1039">
        <v>26768649692</v>
      </c>
      <c r="O288" s="198">
        <f t="shared" si="71"/>
        <v>-1327173930</v>
      </c>
      <c r="X288" s="187">
        <v>26768649692</v>
      </c>
      <c r="Y288" s="199">
        <f t="shared" si="83"/>
        <v>0</v>
      </c>
    </row>
    <row r="289" spans="2:25" ht="15.75" x14ac:dyDescent="0.25">
      <c r="B289" s="201" t="s">
        <v>2300</v>
      </c>
      <c r="C289" s="202" t="s">
        <v>2277</v>
      </c>
      <c r="D289" s="205">
        <v>26768649692</v>
      </c>
      <c r="E289" s="205">
        <v>0</v>
      </c>
      <c r="F289" s="205">
        <v>0</v>
      </c>
      <c r="G289" s="205">
        <v>1332048930</v>
      </c>
      <c r="H289" s="205">
        <v>4875000</v>
      </c>
      <c r="I289" s="203">
        <f t="shared" si="88"/>
        <v>28095823622</v>
      </c>
      <c r="J289" s="204"/>
      <c r="K289" s="204"/>
      <c r="L289" s="204"/>
      <c r="M289" s="204"/>
      <c r="N289" s="1039">
        <v>26768649692</v>
      </c>
      <c r="O289" s="198">
        <f t="shared" si="71"/>
        <v>-1327173930</v>
      </c>
      <c r="X289" s="187">
        <v>26768649692</v>
      </c>
      <c r="Y289" s="199">
        <f t="shared" si="83"/>
        <v>0</v>
      </c>
    </row>
    <row r="290" spans="2:25" ht="15.75" x14ac:dyDescent="0.25">
      <c r="B290" s="201" t="s">
        <v>2301</v>
      </c>
      <c r="C290" s="202" t="s">
        <v>2278</v>
      </c>
      <c r="D290" s="205">
        <v>0</v>
      </c>
      <c r="E290" s="205"/>
      <c r="F290" s="205"/>
      <c r="G290" s="205"/>
      <c r="H290" s="205"/>
      <c r="I290" s="203">
        <f t="shared" si="88"/>
        <v>0</v>
      </c>
      <c r="J290" s="204"/>
      <c r="K290" s="204"/>
      <c r="L290" s="204"/>
      <c r="M290" s="204"/>
      <c r="N290" s="1039">
        <v>0</v>
      </c>
      <c r="O290" s="198">
        <f t="shared" ref="O290:O315" si="90">N290-I290</f>
        <v>0</v>
      </c>
      <c r="X290" s="187">
        <v>0</v>
      </c>
      <c r="Y290" s="199">
        <f t="shared" si="83"/>
        <v>0</v>
      </c>
    </row>
    <row r="291" spans="2:25" ht="15.75" x14ac:dyDescent="0.25">
      <c r="B291" s="201" t="s">
        <v>2302</v>
      </c>
      <c r="C291" s="202" t="s">
        <v>2279</v>
      </c>
      <c r="D291" s="205">
        <v>0</v>
      </c>
      <c r="E291" s="205"/>
      <c r="F291" s="205"/>
      <c r="G291" s="205"/>
      <c r="H291" s="205"/>
      <c r="I291" s="203">
        <f t="shared" si="88"/>
        <v>0</v>
      </c>
      <c r="J291" s="204"/>
      <c r="K291" s="204"/>
      <c r="L291" s="204"/>
      <c r="M291" s="204"/>
      <c r="N291" s="1039">
        <v>0</v>
      </c>
      <c r="O291" s="198">
        <f t="shared" si="90"/>
        <v>0</v>
      </c>
      <c r="X291" s="187">
        <v>0</v>
      </c>
      <c r="Y291" s="199">
        <f t="shared" si="83"/>
        <v>0</v>
      </c>
    </row>
    <row r="292" spans="2:25" ht="15.75" x14ac:dyDescent="0.25">
      <c r="B292" s="201" t="s">
        <v>696</v>
      </c>
      <c r="C292" s="202" t="s">
        <v>692</v>
      </c>
      <c r="D292" s="203">
        <f t="shared" ref="D292:I292" si="91">SUM(D293:D295)</f>
        <v>162432560</v>
      </c>
      <c r="E292" s="203">
        <f t="shared" si="91"/>
        <v>0</v>
      </c>
      <c r="F292" s="203">
        <f t="shared" si="91"/>
        <v>0</v>
      </c>
      <c r="G292" s="203">
        <f t="shared" si="91"/>
        <v>5775000</v>
      </c>
      <c r="H292" s="203">
        <f t="shared" si="91"/>
        <v>0</v>
      </c>
      <c r="I292" s="203">
        <f t="shared" si="91"/>
        <v>168207560</v>
      </c>
      <c r="J292" s="204"/>
      <c r="K292" s="204"/>
      <c r="L292" s="204"/>
      <c r="M292" s="204"/>
      <c r="N292" s="1039">
        <v>162432560</v>
      </c>
      <c r="O292" s="198">
        <f t="shared" si="90"/>
        <v>-5775000</v>
      </c>
      <c r="X292" s="187">
        <v>162432560</v>
      </c>
      <c r="Y292" s="199">
        <f t="shared" si="83"/>
        <v>0</v>
      </c>
    </row>
    <row r="293" spans="2:25" ht="15.75" x14ac:dyDescent="0.25">
      <c r="B293" s="201" t="s">
        <v>2303</v>
      </c>
      <c r="C293" s="202" t="s">
        <v>2280</v>
      </c>
      <c r="D293" s="205">
        <v>162432560</v>
      </c>
      <c r="E293" s="205"/>
      <c r="F293" s="205"/>
      <c r="G293" s="205">
        <v>5775000</v>
      </c>
      <c r="H293" s="205">
        <v>0</v>
      </c>
      <c r="I293" s="203">
        <f t="shared" si="88"/>
        <v>168207560</v>
      </c>
      <c r="J293" s="204"/>
      <c r="K293" s="204"/>
      <c r="L293" s="204"/>
      <c r="M293" s="204"/>
      <c r="N293" s="1039">
        <v>162432560</v>
      </c>
      <c r="O293" s="198">
        <f t="shared" si="90"/>
        <v>-5775000</v>
      </c>
      <c r="X293" s="187">
        <v>162432560</v>
      </c>
      <c r="Y293" s="199">
        <f t="shared" si="83"/>
        <v>0</v>
      </c>
    </row>
    <row r="294" spans="2:25" ht="15.75" x14ac:dyDescent="0.25">
      <c r="B294" s="201" t="s">
        <v>2304</v>
      </c>
      <c r="C294" s="202" t="s">
        <v>2281</v>
      </c>
      <c r="D294" s="205">
        <v>0</v>
      </c>
      <c r="E294" s="205"/>
      <c r="F294" s="205"/>
      <c r="G294" s="205"/>
      <c r="H294" s="205"/>
      <c r="I294" s="203">
        <f t="shared" si="88"/>
        <v>0</v>
      </c>
      <c r="J294" s="204"/>
      <c r="K294" s="204"/>
      <c r="L294" s="204"/>
      <c r="M294" s="204"/>
      <c r="N294" s="1039">
        <v>0</v>
      </c>
      <c r="O294" s="198">
        <f t="shared" si="90"/>
        <v>0</v>
      </c>
      <c r="X294" s="187">
        <v>0</v>
      </c>
      <c r="Y294" s="199">
        <f t="shared" si="83"/>
        <v>0</v>
      </c>
    </row>
    <row r="295" spans="2:25" ht="15.75" x14ac:dyDescent="0.25">
      <c r="B295" s="201" t="s">
        <v>2305</v>
      </c>
      <c r="C295" s="202" t="s">
        <v>2282</v>
      </c>
      <c r="D295" s="205">
        <v>0</v>
      </c>
      <c r="E295" s="205"/>
      <c r="F295" s="205"/>
      <c r="G295" s="205"/>
      <c r="H295" s="205"/>
      <c r="I295" s="203">
        <f t="shared" si="88"/>
        <v>0</v>
      </c>
      <c r="J295" s="204"/>
      <c r="K295" s="204"/>
      <c r="L295" s="204"/>
      <c r="M295" s="204"/>
      <c r="N295" s="1039">
        <v>0</v>
      </c>
      <c r="O295" s="198">
        <f t="shared" si="90"/>
        <v>0</v>
      </c>
      <c r="X295" s="187">
        <v>0</v>
      </c>
      <c r="Y295" s="199">
        <f t="shared" si="83"/>
        <v>0</v>
      </c>
    </row>
    <row r="296" spans="2:25" ht="15.75" x14ac:dyDescent="0.25">
      <c r="B296" s="201" t="s">
        <v>697</v>
      </c>
      <c r="C296" s="202" t="s">
        <v>691</v>
      </c>
      <c r="D296" s="203">
        <f t="shared" ref="D296:I296" si="92">SUM(D297:D306)</f>
        <v>1109200</v>
      </c>
      <c r="E296" s="203">
        <f t="shared" si="92"/>
        <v>0</v>
      </c>
      <c r="F296" s="203">
        <f t="shared" si="92"/>
        <v>0</v>
      </c>
      <c r="G296" s="203">
        <f t="shared" si="92"/>
        <v>0</v>
      </c>
      <c r="H296" s="203">
        <f t="shared" si="92"/>
        <v>0</v>
      </c>
      <c r="I296" s="203">
        <f t="shared" si="92"/>
        <v>1109200</v>
      </c>
      <c r="J296" s="204"/>
      <c r="K296" s="204"/>
      <c r="L296" s="204"/>
      <c r="M296" s="204"/>
      <c r="N296" s="1039">
        <v>1109200</v>
      </c>
      <c r="O296" s="198">
        <f t="shared" si="90"/>
        <v>0</v>
      </c>
      <c r="X296" s="187">
        <v>1109200</v>
      </c>
      <c r="Y296" s="199">
        <f t="shared" si="83"/>
        <v>0</v>
      </c>
    </row>
    <row r="297" spans="2:25" ht="15.75" x14ac:dyDescent="0.25">
      <c r="B297" s="201" t="s">
        <v>2306</v>
      </c>
      <c r="C297" s="202" t="s">
        <v>2283</v>
      </c>
      <c r="D297" s="205">
        <v>1109200</v>
      </c>
      <c r="E297" s="205"/>
      <c r="F297" s="205"/>
      <c r="G297" s="205">
        <v>0</v>
      </c>
      <c r="H297" s="205">
        <v>0</v>
      </c>
      <c r="I297" s="203">
        <f t="shared" si="88"/>
        <v>1109200</v>
      </c>
      <c r="J297" s="204"/>
      <c r="K297" s="204"/>
      <c r="L297" s="204"/>
      <c r="M297" s="204"/>
      <c r="N297" s="1039">
        <v>1109200</v>
      </c>
      <c r="O297" s="198">
        <f t="shared" si="90"/>
        <v>0</v>
      </c>
      <c r="X297" s="187">
        <v>1109200</v>
      </c>
      <c r="Y297" s="199">
        <f t="shared" si="83"/>
        <v>0</v>
      </c>
    </row>
    <row r="298" spans="2:25" ht="15.75" x14ac:dyDescent="0.25">
      <c r="B298" s="201" t="s">
        <v>2307</v>
      </c>
      <c r="C298" s="202" t="s">
        <v>2284</v>
      </c>
      <c r="D298" s="205">
        <v>0</v>
      </c>
      <c r="E298" s="205"/>
      <c r="F298" s="205"/>
      <c r="G298" s="205"/>
      <c r="H298" s="205"/>
      <c r="I298" s="203">
        <f t="shared" si="88"/>
        <v>0</v>
      </c>
      <c r="J298" s="204"/>
      <c r="K298" s="204"/>
      <c r="L298" s="204"/>
      <c r="M298" s="204"/>
      <c r="N298" s="1039">
        <v>0</v>
      </c>
      <c r="O298" s="198">
        <f t="shared" si="90"/>
        <v>0</v>
      </c>
      <c r="X298" s="187">
        <v>0</v>
      </c>
      <c r="Y298" s="199">
        <f t="shared" si="83"/>
        <v>0</v>
      </c>
    </row>
    <row r="299" spans="2:25" ht="15.75" x14ac:dyDescent="0.25">
      <c r="B299" s="201" t="s">
        <v>2308</v>
      </c>
      <c r="C299" s="202" t="s">
        <v>2285</v>
      </c>
      <c r="D299" s="205">
        <v>0</v>
      </c>
      <c r="E299" s="205"/>
      <c r="F299" s="205"/>
      <c r="G299" s="205"/>
      <c r="H299" s="205"/>
      <c r="I299" s="203">
        <f t="shared" si="88"/>
        <v>0</v>
      </c>
      <c r="J299" s="204"/>
      <c r="K299" s="204"/>
      <c r="L299" s="204"/>
      <c r="M299" s="204"/>
      <c r="N299" s="1039">
        <v>0</v>
      </c>
      <c r="O299" s="198">
        <f t="shared" si="90"/>
        <v>0</v>
      </c>
      <c r="X299" s="187">
        <v>0</v>
      </c>
      <c r="Y299" s="199">
        <f t="shared" si="83"/>
        <v>0</v>
      </c>
    </row>
    <row r="300" spans="2:25" ht="15.75" x14ac:dyDescent="0.25">
      <c r="B300" s="201" t="s">
        <v>2309</v>
      </c>
      <c r="C300" s="202" t="s">
        <v>2286</v>
      </c>
      <c r="D300" s="205">
        <v>0</v>
      </c>
      <c r="E300" s="205"/>
      <c r="F300" s="205"/>
      <c r="G300" s="205"/>
      <c r="H300" s="205"/>
      <c r="I300" s="203">
        <f t="shared" si="88"/>
        <v>0</v>
      </c>
      <c r="J300" s="204"/>
      <c r="K300" s="204"/>
      <c r="L300" s="204"/>
      <c r="M300" s="204"/>
      <c r="N300" s="1039">
        <v>0</v>
      </c>
      <c r="O300" s="198">
        <f t="shared" si="90"/>
        <v>0</v>
      </c>
      <c r="X300" s="187">
        <v>0</v>
      </c>
      <c r="Y300" s="199">
        <f t="shared" si="83"/>
        <v>0</v>
      </c>
    </row>
    <row r="301" spans="2:25" ht="15.75" x14ac:dyDescent="0.25">
      <c r="B301" s="201" t="s">
        <v>2310</v>
      </c>
      <c r="C301" s="202" t="s">
        <v>2287</v>
      </c>
      <c r="D301" s="205">
        <v>0</v>
      </c>
      <c r="E301" s="205"/>
      <c r="F301" s="205"/>
      <c r="G301" s="205"/>
      <c r="H301" s="205"/>
      <c r="I301" s="203">
        <f t="shared" si="88"/>
        <v>0</v>
      </c>
      <c r="J301" s="204"/>
      <c r="K301" s="204"/>
      <c r="L301" s="204"/>
      <c r="M301" s="204"/>
      <c r="N301" s="1039">
        <v>0</v>
      </c>
      <c r="O301" s="198">
        <f t="shared" si="90"/>
        <v>0</v>
      </c>
      <c r="X301" s="187">
        <v>0</v>
      </c>
      <c r="Y301" s="199">
        <f t="shared" si="83"/>
        <v>0</v>
      </c>
    </row>
    <row r="302" spans="2:25" ht="15.75" x14ac:dyDescent="0.25">
      <c r="B302" s="201" t="s">
        <v>2311</v>
      </c>
      <c r="C302" s="202" t="s">
        <v>2288</v>
      </c>
      <c r="D302" s="205">
        <v>0</v>
      </c>
      <c r="E302" s="205"/>
      <c r="F302" s="205"/>
      <c r="G302" s="205"/>
      <c r="H302" s="205"/>
      <c r="I302" s="203">
        <f t="shared" si="88"/>
        <v>0</v>
      </c>
      <c r="J302" s="204"/>
      <c r="K302" s="204"/>
      <c r="L302" s="204"/>
      <c r="M302" s="204"/>
      <c r="N302" s="1039">
        <v>0</v>
      </c>
      <c r="O302" s="198">
        <f t="shared" si="90"/>
        <v>0</v>
      </c>
      <c r="X302" s="187">
        <v>0</v>
      </c>
      <c r="Y302" s="199">
        <f t="shared" si="83"/>
        <v>0</v>
      </c>
    </row>
    <row r="303" spans="2:25" ht="15.75" x14ac:dyDescent="0.25">
      <c r="B303" s="201" t="s">
        <v>2312</v>
      </c>
      <c r="C303" s="202" t="s">
        <v>2289</v>
      </c>
      <c r="D303" s="205">
        <v>0</v>
      </c>
      <c r="E303" s="205"/>
      <c r="F303" s="205"/>
      <c r="G303" s="205"/>
      <c r="H303" s="205"/>
      <c r="I303" s="203">
        <f t="shared" si="88"/>
        <v>0</v>
      </c>
      <c r="J303" s="204"/>
      <c r="K303" s="204"/>
      <c r="L303" s="204"/>
      <c r="M303" s="204"/>
      <c r="N303" s="1039">
        <v>0</v>
      </c>
      <c r="O303" s="198">
        <f t="shared" si="90"/>
        <v>0</v>
      </c>
      <c r="X303" s="187">
        <v>0</v>
      </c>
      <c r="Y303" s="199">
        <f t="shared" si="83"/>
        <v>0</v>
      </c>
    </row>
    <row r="304" spans="2:25" ht="15.75" x14ac:dyDescent="0.25">
      <c r="B304" s="201" t="s">
        <v>2313</v>
      </c>
      <c r="C304" s="202" t="s">
        <v>2290</v>
      </c>
      <c r="D304" s="205">
        <v>0</v>
      </c>
      <c r="E304" s="205"/>
      <c r="F304" s="205"/>
      <c r="G304" s="205"/>
      <c r="H304" s="205"/>
      <c r="I304" s="203">
        <f t="shared" si="88"/>
        <v>0</v>
      </c>
      <c r="J304" s="204"/>
      <c r="K304" s="204"/>
      <c r="L304" s="204"/>
      <c r="M304" s="204"/>
      <c r="N304" s="1039">
        <v>0</v>
      </c>
      <c r="O304" s="198">
        <f t="shared" si="90"/>
        <v>0</v>
      </c>
      <c r="X304" s="187">
        <v>0</v>
      </c>
      <c r="Y304" s="199">
        <f t="shared" si="83"/>
        <v>0</v>
      </c>
    </row>
    <row r="305" spans="2:25" ht="15.75" x14ac:dyDescent="0.25">
      <c r="B305" s="201" t="s">
        <v>2314</v>
      </c>
      <c r="C305" s="202" t="s">
        <v>2291</v>
      </c>
      <c r="D305" s="205">
        <v>0</v>
      </c>
      <c r="E305" s="205"/>
      <c r="F305" s="205"/>
      <c r="G305" s="205"/>
      <c r="H305" s="205"/>
      <c r="I305" s="203">
        <f t="shared" si="88"/>
        <v>0</v>
      </c>
      <c r="J305" s="204"/>
      <c r="K305" s="204"/>
      <c r="L305" s="204"/>
      <c r="M305" s="204"/>
      <c r="N305" s="1039">
        <v>0</v>
      </c>
      <c r="O305" s="198">
        <f t="shared" si="90"/>
        <v>0</v>
      </c>
      <c r="X305" s="187">
        <v>0</v>
      </c>
      <c r="Y305" s="199">
        <f t="shared" si="83"/>
        <v>0</v>
      </c>
    </row>
    <row r="306" spans="2:25" ht="15.75" x14ac:dyDescent="0.25">
      <c r="B306" s="201" t="s">
        <v>2315</v>
      </c>
      <c r="C306" s="202" t="s">
        <v>2292</v>
      </c>
      <c r="D306" s="205">
        <v>0</v>
      </c>
      <c r="E306" s="205"/>
      <c r="F306" s="205"/>
      <c r="G306" s="205"/>
      <c r="H306" s="205"/>
      <c r="I306" s="203">
        <f t="shared" si="88"/>
        <v>0</v>
      </c>
      <c r="J306" s="204"/>
      <c r="K306" s="204"/>
      <c r="L306" s="204"/>
      <c r="M306" s="204"/>
      <c r="N306" s="1039">
        <v>0</v>
      </c>
      <c r="O306" s="198">
        <f t="shared" si="90"/>
        <v>0</v>
      </c>
      <c r="X306" s="187">
        <v>0</v>
      </c>
      <c r="Y306" s="199">
        <f t="shared" si="83"/>
        <v>0</v>
      </c>
    </row>
    <row r="307" spans="2:25" ht="15.75" x14ac:dyDescent="0.25">
      <c r="B307" s="201" t="s">
        <v>698</v>
      </c>
      <c r="C307" s="202" t="s">
        <v>693</v>
      </c>
      <c r="D307" s="203">
        <f t="shared" ref="D307:I307" si="93">D308</f>
        <v>655212640</v>
      </c>
      <c r="E307" s="203">
        <f t="shared" si="93"/>
        <v>0</v>
      </c>
      <c r="F307" s="203">
        <f t="shared" si="93"/>
        <v>0</v>
      </c>
      <c r="G307" s="203">
        <f t="shared" si="93"/>
        <v>147475500</v>
      </c>
      <c r="H307" s="203">
        <f t="shared" si="93"/>
        <v>0</v>
      </c>
      <c r="I307" s="203">
        <f t="shared" si="93"/>
        <v>802688140</v>
      </c>
      <c r="J307" s="204"/>
      <c r="K307" s="204"/>
      <c r="L307" s="204"/>
      <c r="M307" s="204"/>
      <c r="N307" s="1039">
        <v>655212640</v>
      </c>
      <c r="O307" s="198">
        <f t="shared" si="90"/>
        <v>-147475500</v>
      </c>
      <c r="X307" s="187">
        <v>655212640</v>
      </c>
      <c r="Y307" s="199">
        <f t="shared" si="83"/>
        <v>0</v>
      </c>
    </row>
    <row r="308" spans="2:25" ht="15.75" x14ac:dyDescent="0.25">
      <c r="B308" s="201" t="s">
        <v>2316</v>
      </c>
      <c r="C308" s="202" t="s">
        <v>693</v>
      </c>
      <c r="D308" s="205">
        <v>655212640</v>
      </c>
      <c r="E308" s="205"/>
      <c r="F308" s="205"/>
      <c r="G308" s="205">
        <v>147475500</v>
      </c>
      <c r="H308" s="205">
        <v>0</v>
      </c>
      <c r="I308" s="203">
        <f t="shared" si="88"/>
        <v>802688140</v>
      </c>
      <c r="J308" s="204"/>
      <c r="K308" s="204"/>
      <c r="L308" s="204"/>
      <c r="M308" s="204"/>
      <c r="N308" s="1039">
        <v>655212640</v>
      </c>
      <c r="O308" s="198">
        <f t="shared" si="90"/>
        <v>-147475500</v>
      </c>
      <c r="X308" s="187">
        <v>655212640</v>
      </c>
      <c r="Y308" s="199">
        <f t="shared" si="83"/>
        <v>0</v>
      </c>
    </row>
    <row r="309" spans="2:25" ht="15.75" x14ac:dyDescent="0.25">
      <c r="B309" s="201" t="s">
        <v>699</v>
      </c>
      <c r="C309" s="202" t="s">
        <v>694</v>
      </c>
      <c r="D309" s="203">
        <f t="shared" ref="D309:I309" si="94">D310</f>
        <v>16500000</v>
      </c>
      <c r="E309" s="203">
        <f t="shared" si="94"/>
        <v>0</v>
      </c>
      <c r="F309" s="203">
        <f t="shared" si="94"/>
        <v>0</v>
      </c>
      <c r="G309" s="203">
        <f t="shared" si="94"/>
        <v>0</v>
      </c>
      <c r="H309" s="203">
        <f t="shared" si="94"/>
        <v>0</v>
      </c>
      <c r="I309" s="203">
        <f t="shared" si="94"/>
        <v>16500000</v>
      </c>
      <c r="J309" s="204"/>
      <c r="K309" s="204"/>
      <c r="L309" s="204"/>
      <c r="M309" s="204"/>
      <c r="N309" s="1039">
        <v>16500000</v>
      </c>
      <c r="O309" s="198">
        <f t="shared" si="90"/>
        <v>0</v>
      </c>
      <c r="X309" s="187">
        <v>16500000</v>
      </c>
      <c r="Y309" s="199">
        <f t="shared" si="83"/>
        <v>0</v>
      </c>
    </row>
    <row r="310" spans="2:25" ht="15.75" x14ac:dyDescent="0.25">
      <c r="B310" s="201" t="s">
        <v>2317</v>
      </c>
      <c r="C310" s="202" t="s">
        <v>694</v>
      </c>
      <c r="D310" s="205">
        <v>16500000</v>
      </c>
      <c r="E310" s="205"/>
      <c r="F310" s="205"/>
      <c r="G310" s="205">
        <v>0</v>
      </c>
      <c r="H310" s="205"/>
      <c r="I310" s="203">
        <f t="shared" si="88"/>
        <v>16500000</v>
      </c>
      <c r="J310" s="204"/>
      <c r="K310" s="204"/>
      <c r="L310" s="204"/>
      <c r="M310" s="204"/>
      <c r="N310" s="1039">
        <v>16500000</v>
      </c>
      <c r="O310" s="198">
        <f t="shared" si="90"/>
        <v>0</v>
      </c>
      <c r="X310" s="187">
        <v>16500000</v>
      </c>
      <c r="Y310" s="199">
        <f t="shared" si="83"/>
        <v>0</v>
      </c>
    </row>
    <row r="311" spans="2:25" ht="15.75" x14ac:dyDescent="0.25">
      <c r="B311" s="201" t="s">
        <v>700</v>
      </c>
      <c r="C311" s="202" t="s">
        <v>695</v>
      </c>
      <c r="D311" s="203">
        <f t="shared" ref="D311:I311" si="95">D312</f>
        <v>0</v>
      </c>
      <c r="E311" s="203">
        <f t="shared" si="95"/>
        <v>0</v>
      </c>
      <c r="F311" s="203">
        <f t="shared" si="95"/>
        <v>0</v>
      </c>
      <c r="G311" s="203">
        <f t="shared" si="95"/>
        <v>0</v>
      </c>
      <c r="H311" s="203">
        <f t="shared" si="95"/>
        <v>0</v>
      </c>
      <c r="I311" s="203">
        <f t="shared" si="95"/>
        <v>0</v>
      </c>
      <c r="J311" s="204"/>
      <c r="K311" s="204"/>
      <c r="L311" s="204"/>
      <c r="M311" s="204"/>
      <c r="N311" s="1039">
        <v>0</v>
      </c>
      <c r="O311" s="198">
        <f t="shared" si="90"/>
        <v>0</v>
      </c>
      <c r="X311" s="187">
        <v>0</v>
      </c>
      <c r="Y311" s="199">
        <f t="shared" si="83"/>
        <v>0</v>
      </c>
    </row>
    <row r="312" spans="2:25" ht="15.75" x14ac:dyDescent="0.25">
      <c r="B312" s="201" t="s">
        <v>2318</v>
      </c>
      <c r="C312" s="202" t="s">
        <v>695</v>
      </c>
      <c r="D312" s="205">
        <v>0</v>
      </c>
      <c r="E312" s="205"/>
      <c r="F312" s="205"/>
      <c r="G312" s="205"/>
      <c r="H312" s="205"/>
      <c r="I312" s="203">
        <f t="shared" si="88"/>
        <v>0</v>
      </c>
      <c r="J312" s="204"/>
      <c r="K312" s="204"/>
      <c r="L312" s="204"/>
      <c r="M312" s="204"/>
      <c r="N312" s="1039">
        <v>0</v>
      </c>
      <c r="O312" s="198">
        <f t="shared" si="90"/>
        <v>0</v>
      </c>
      <c r="X312" s="187">
        <v>0</v>
      </c>
      <c r="Y312" s="199">
        <f t="shared" si="83"/>
        <v>0</v>
      </c>
    </row>
    <row r="313" spans="2:25" s="199" customFormat="1" ht="15.75" x14ac:dyDescent="0.25">
      <c r="B313" s="194" t="s">
        <v>701</v>
      </c>
      <c r="C313" s="200" t="s">
        <v>520</v>
      </c>
      <c r="D313" s="196">
        <f t="shared" ref="D313:I313" si="96">SUM(D314)</f>
        <v>26497665369</v>
      </c>
      <c r="E313" s="196">
        <f t="shared" si="96"/>
        <v>0</v>
      </c>
      <c r="F313" s="196">
        <f t="shared" si="96"/>
        <v>896351610</v>
      </c>
      <c r="G313" s="196">
        <f t="shared" si="96"/>
        <v>3011665900</v>
      </c>
      <c r="H313" s="196">
        <f t="shared" si="96"/>
        <v>0</v>
      </c>
      <c r="I313" s="196">
        <f t="shared" si="96"/>
        <v>28612979659</v>
      </c>
      <c r="J313" s="197"/>
      <c r="K313" s="197"/>
      <c r="L313" s="197"/>
      <c r="M313" s="197"/>
      <c r="N313" s="1039">
        <v>26497665369</v>
      </c>
      <c r="O313" s="198">
        <f t="shared" si="90"/>
        <v>-2115314290</v>
      </c>
      <c r="X313" s="199">
        <v>26497665369</v>
      </c>
      <c r="Y313" s="199">
        <f t="shared" si="83"/>
        <v>0</v>
      </c>
    </row>
    <row r="314" spans="2:25" ht="15.75" x14ac:dyDescent="0.25">
      <c r="B314" s="201" t="s">
        <v>702</v>
      </c>
      <c r="C314" s="202" t="s">
        <v>520</v>
      </c>
      <c r="D314" s="203">
        <f t="shared" ref="D314:I314" si="97">D315</f>
        <v>26497665369</v>
      </c>
      <c r="E314" s="203">
        <f t="shared" si="97"/>
        <v>0</v>
      </c>
      <c r="F314" s="203">
        <f t="shared" si="97"/>
        <v>896351610</v>
      </c>
      <c r="G314" s="203">
        <f t="shared" si="97"/>
        <v>3011665900</v>
      </c>
      <c r="H314" s="203">
        <f t="shared" si="97"/>
        <v>0</v>
      </c>
      <c r="I314" s="203">
        <f t="shared" si="97"/>
        <v>28612979659</v>
      </c>
      <c r="J314" s="204"/>
      <c r="K314" s="204"/>
      <c r="L314" s="204"/>
      <c r="M314" s="204"/>
      <c r="N314" s="1039">
        <v>26497665369</v>
      </c>
      <c r="O314" s="198">
        <f t="shared" si="90"/>
        <v>-2115314290</v>
      </c>
      <c r="X314" s="187">
        <v>26497665369</v>
      </c>
      <c r="Y314" s="199">
        <f t="shared" si="83"/>
        <v>0</v>
      </c>
    </row>
    <row r="315" spans="2:25" ht="15.75" x14ac:dyDescent="0.25">
      <c r="B315" s="201" t="s">
        <v>2319</v>
      </c>
      <c r="C315" s="202" t="s">
        <v>520</v>
      </c>
      <c r="D315" s="205">
        <v>26497665369</v>
      </c>
      <c r="E315" s="205">
        <v>0</v>
      </c>
      <c r="F315" s="205">
        <v>896351610</v>
      </c>
      <c r="G315" s="205">
        <v>3011665900</v>
      </c>
      <c r="H315" s="205">
        <v>0</v>
      </c>
      <c r="I315" s="203">
        <f>+D315+E315+G315-F315-H315</f>
        <v>28612979659</v>
      </c>
      <c r="J315" s="204"/>
      <c r="K315" s="204"/>
      <c r="L315" s="204"/>
      <c r="M315" s="204"/>
      <c r="N315" s="1039">
        <v>26497665369</v>
      </c>
      <c r="O315" s="198">
        <f t="shared" si="90"/>
        <v>-2115314290</v>
      </c>
      <c r="X315" s="187">
        <v>26497665369</v>
      </c>
      <c r="Y315" s="199">
        <f t="shared" si="83"/>
        <v>0</v>
      </c>
    </row>
    <row r="316" spans="2:25" s="199" customFormat="1" ht="17.25" x14ac:dyDescent="0.35">
      <c r="B316" s="194" t="s">
        <v>705</v>
      </c>
      <c r="C316" s="200" t="s">
        <v>704</v>
      </c>
      <c r="D316" s="196">
        <f t="shared" ref="D316:I316" si="98">D317+D337+D342+D347</f>
        <v>-2696086608733.4902</v>
      </c>
      <c r="E316" s="196">
        <f t="shared" si="98"/>
        <v>12353128562.84</v>
      </c>
      <c r="F316" s="196">
        <f t="shared" si="98"/>
        <v>6961123617.5499992</v>
      </c>
      <c r="G316" s="196">
        <f t="shared" si="98"/>
        <v>856113958.5</v>
      </c>
      <c r="H316" s="196">
        <f t="shared" si="98"/>
        <v>888276104.38999999</v>
      </c>
      <c r="I316" s="196">
        <f t="shared" si="98"/>
        <v>-2690726765934.0903</v>
      </c>
      <c r="J316" s="197"/>
      <c r="K316" s="197"/>
      <c r="L316" s="197"/>
      <c r="M316" s="197"/>
      <c r="N316" s="1059" t="s">
        <v>4221</v>
      </c>
      <c r="O316" s="1060" t="s">
        <v>4223</v>
      </c>
      <c r="P316" s="1061"/>
      <c r="Q316" s="1059" t="s">
        <v>4222</v>
      </c>
      <c r="R316" s="1061"/>
      <c r="S316" s="1061"/>
      <c r="T316" s="1061">
        <v>-2696086608733.4902</v>
      </c>
      <c r="U316" s="1061">
        <f>T316-I316</f>
        <v>-5359842799.3999023</v>
      </c>
      <c r="X316" s="199">
        <v>-2696086608733.4902</v>
      </c>
      <c r="Y316" s="199">
        <f t="shared" si="83"/>
        <v>0</v>
      </c>
    </row>
    <row r="317" spans="2:25" ht="15.75" x14ac:dyDescent="0.25">
      <c r="B317" s="201" t="s">
        <v>703</v>
      </c>
      <c r="C317" s="202" t="s">
        <v>521</v>
      </c>
      <c r="D317" s="203">
        <f t="shared" ref="D317:I317" si="99">SUM(D318:D336)</f>
        <v>-1667275815093.6101</v>
      </c>
      <c r="E317" s="203">
        <f t="shared" si="99"/>
        <v>7927322764.2200003</v>
      </c>
      <c r="F317" s="203">
        <f t="shared" si="99"/>
        <v>2689123764.4299998</v>
      </c>
      <c r="G317" s="203">
        <f t="shared" si="99"/>
        <v>856113958.5</v>
      </c>
      <c r="H317" s="203">
        <f t="shared" si="99"/>
        <v>884376104.38999999</v>
      </c>
      <c r="I317" s="203">
        <f t="shared" si="99"/>
        <v>-1662065878239.7102</v>
      </c>
      <c r="J317" s="204"/>
      <c r="K317" s="204"/>
      <c r="L317" s="204"/>
      <c r="M317" s="204"/>
      <c r="T317" s="187">
        <v>-1667275815093.6101</v>
      </c>
      <c r="U317" s="199">
        <f t="shared" ref="U317:U348" si="100">T317-I317</f>
        <v>-5209936853.8999023</v>
      </c>
      <c r="X317" s="187">
        <v>-1667275815093.6101</v>
      </c>
      <c r="Y317" s="199">
        <f t="shared" si="83"/>
        <v>0</v>
      </c>
    </row>
    <row r="318" spans="2:25" ht="15.75" x14ac:dyDescent="0.25">
      <c r="B318" s="201" t="s">
        <v>2339</v>
      </c>
      <c r="C318" s="202" t="s">
        <v>2320</v>
      </c>
      <c r="D318" s="205">
        <v>-10169933380.75</v>
      </c>
      <c r="E318" s="203">
        <v>16796125</v>
      </c>
      <c r="F318" s="203">
        <v>0</v>
      </c>
      <c r="G318" s="203">
        <v>0</v>
      </c>
      <c r="H318" s="203">
        <v>0</v>
      </c>
      <c r="I318" s="203">
        <f t="shared" ref="I318:I336" si="101">+D318+E318-F318+G318-H318</f>
        <v>-10153137255.75</v>
      </c>
      <c r="J318" s="204"/>
      <c r="K318" s="204"/>
      <c r="L318" s="204"/>
      <c r="M318" s="204"/>
      <c r="N318" s="1039">
        <v>6502875</v>
      </c>
      <c r="O318" s="1040">
        <v>1172335312.74</v>
      </c>
      <c r="P318" s="187">
        <f>-(N318+O318)</f>
        <v>-1178838187.74</v>
      </c>
      <c r="Q318" s="1039">
        <v>53915693</v>
      </c>
      <c r="R318" s="187">
        <f>-Q318</f>
        <v>-53915693</v>
      </c>
      <c r="T318" s="187">
        <v>-10169933380.75</v>
      </c>
      <c r="U318" s="199">
        <f t="shared" si="100"/>
        <v>-16796125</v>
      </c>
      <c r="X318" s="187">
        <v>-10169933380.75</v>
      </c>
      <c r="Y318" s="199">
        <f t="shared" si="83"/>
        <v>0</v>
      </c>
    </row>
    <row r="319" spans="2:25" ht="15.75" x14ac:dyDescent="0.25">
      <c r="B319" s="201" t="s">
        <v>2340</v>
      </c>
      <c r="C319" s="202" t="s">
        <v>2321</v>
      </c>
      <c r="D319" s="205">
        <v>-66934347876.520004</v>
      </c>
      <c r="E319" s="203">
        <v>4955883802</v>
      </c>
      <c r="F319" s="203">
        <v>23840000</v>
      </c>
      <c r="G319" s="203">
        <v>288751875</v>
      </c>
      <c r="H319" s="203">
        <v>668012604.38999999</v>
      </c>
      <c r="I319" s="203">
        <f t="shared" si="101"/>
        <v>-62381564803.910004</v>
      </c>
      <c r="J319" s="204"/>
      <c r="K319" s="204"/>
      <c r="L319" s="204"/>
      <c r="M319" s="204"/>
      <c r="N319" s="1039">
        <v>4223765413.75</v>
      </c>
      <c r="O319" s="1040">
        <v>7891222925.1300001</v>
      </c>
      <c r="P319" s="187">
        <f t="shared" ref="P319:P348" si="102">-(N319+O319)</f>
        <v>-12114988338.880001</v>
      </c>
      <c r="Q319" s="1039">
        <v>4157782100</v>
      </c>
      <c r="R319" s="187">
        <f t="shared" ref="R319:R348" si="103">-Q319</f>
        <v>-4157782100</v>
      </c>
      <c r="T319" s="187">
        <v>-66934347876.520004</v>
      </c>
      <c r="U319" s="199">
        <f t="shared" si="100"/>
        <v>-4552783072.6100006</v>
      </c>
      <c r="X319" s="187">
        <v>-66934347876.520004</v>
      </c>
      <c r="Y319" s="199">
        <f t="shared" si="83"/>
        <v>0</v>
      </c>
    </row>
    <row r="320" spans="2:25" ht="15.75" x14ac:dyDescent="0.25">
      <c r="B320" s="201" t="s">
        <v>2341</v>
      </c>
      <c r="C320" s="202" t="s">
        <v>2322</v>
      </c>
      <c r="D320" s="205">
        <v>-171807627630</v>
      </c>
      <c r="E320" s="203">
        <v>29125031.899999999</v>
      </c>
      <c r="F320" s="203">
        <v>208998968.59999999</v>
      </c>
      <c r="G320" s="203">
        <v>147400000</v>
      </c>
      <c r="H320" s="203">
        <v>0</v>
      </c>
      <c r="I320" s="203">
        <f t="shared" si="101"/>
        <v>-171840101566.70001</v>
      </c>
      <c r="J320" s="204"/>
      <c r="K320" s="204"/>
      <c r="L320" s="204"/>
      <c r="M320" s="204"/>
      <c r="N320" s="1039">
        <v>1562764706.4000001</v>
      </c>
      <c r="O320" s="1040">
        <v>23188926248.099998</v>
      </c>
      <c r="P320" s="187">
        <f t="shared" si="102"/>
        <v>-24751690954.5</v>
      </c>
      <c r="Q320" s="1039">
        <v>1373659937.4000001</v>
      </c>
      <c r="R320" s="187">
        <f t="shared" si="103"/>
        <v>-1373659937.4000001</v>
      </c>
      <c r="T320" s="187">
        <v>-171807627630</v>
      </c>
      <c r="U320" s="199">
        <f t="shared" si="100"/>
        <v>32473936.700012207</v>
      </c>
      <c r="X320" s="187">
        <v>-171807627630</v>
      </c>
      <c r="Y320" s="199">
        <f t="shared" si="83"/>
        <v>0</v>
      </c>
    </row>
    <row r="321" spans="2:25" ht="15.75" x14ac:dyDescent="0.25">
      <c r="B321" s="201" t="s">
        <v>2342</v>
      </c>
      <c r="C321" s="202" t="s">
        <v>2323</v>
      </c>
      <c r="D321" s="205">
        <v>-11731919999</v>
      </c>
      <c r="E321" s="203">
        <v>125000000</v>
      </c>
      <c r="F321" s="203">
        <v>0</v>
      </c>
      <c r="G321" s="203">
        <v>0</v>
      </c>
      <c r="H321" s="203">
        <v>0</v>
      </c>
      <c r="I321" s="203">
        <f t="shared" si="101"/>
        <v>-11606919999</v>
      </c>
      <c r="J321" s="204"/>
      <c r="K321" s="204"/>
      <c r="L321" s="204"/>
      <c r="M321" s="204"/>
      <c r="N321" s="1039">
        <v>538288248.5</v>
      </c>
      <c r="O321" s="1040">
        <v>943443769.5</v>
      </c>
      <c r="P321" s="187">
        <f t="shared" si="102"/>
        <v>-1481732018</v>
      </c>
      <c r="Q321" s="1039">
        <v>26930100</v>
      </c>
      <c r="R321" s="187">
        <f t="shared" si="103"/>
        <v>-26930100</v>
      </c>
      <c r="T321" s="187">
        <v>-11731919999</v>
      </c>
      <c r="U321" s="199">
        <f t="shared" si="100"/>
        <v>-125000000</v>
      </c>
      <c r="X321" s="187">
        <v>-11731919999</v>
      </c>
      <c r="Y321" s="199">
        <f t="shared" si="83"/>
        <v>0</v>
      </c>
    </row>
    <row r="322" spans="2:25" ht="15.75" x14ac:dyDescent="0.25">
      <c r="B322" s="201" t="s">
        <v>2343</v>
      </c>
      <c r="C322" s="202" t="s">
        <v>2324</v>
      </c>
      <c r="D322" s="205">
        <v>-487104526189.72998</v>
      </c>
      <c r="E322" s="203">
        <v>1274815676.5999999</v>
      </c>
      <c r="F322" s="203">
        <v>966479025</v>
      </c>
      <c r="G322" s="203">
        <v>197412000</v>
      </c>
      <c r="H322" s="203">
        <v>195762000</v>
      </c>
      <c r="I322" s="203">
        <f t="shared" si="101"/>
        <v>-486794539538.13</v>
      </c>
      <c r="J322" s="204"/>
      <c r="K322" s="204"/>
      <c r="L322" s="204"/>
      <c r="M322" s="204"/>
      <c r="N322" s="1039">
        <v>4850572521.8000002</v>
      </c>
      <c r="O322" s="1040">
        <v>69999416208.130005</v>
      </c>
      <c r="P322" s="187">
        <f t="shared" si="102"/>
        <v>-74849988729.930008</v>
      </c>
      <c r="Q322" s="1039">
        <v>7237388499.1999998</v>
      </c>
      <c r="R322" s="187">
        <f t="shared" si="103"/>
        <v>-7237388499.1999998</v>
      </c>
      <c r="T322" s="187">
        <v>-487104526189.72998</v>
      </c>
      <c r="U322" s="199">
        <f t="shared" si="100"/>
        <v>-309986651.59997559</v>
      </c>
      <c r="X322" s="187">
        <v>-487104526189.72998</v>
      </c>
      <c r="Y322" s="199">
        <f t="shared" si="83"/>
        <v>0</v>
      </c>
    </row>
    <row r="323" spans="2:25" ht="15.75" x14ac:dyDescent="0.25">
      <c r="B323" s="201" t="s">
        <v>2344</v>
      </c>
      <c r="C323" s="202" t="s">
        <v>2325</v>
      </c>
      <c r="D323" s="205">
        <v>-99626223936.800018</v>
      </c>
      <c r="E323" s="203">
        <v>36652280.799999997</v>
      </c>
      <c r="F323" s="203">
        <v>77858400</v>
      </c>
      <c r="G323" s="203">
        <v>0</v>
      </c>
      <c r="H323" s="203">
        <v>0</v>
      </c>
      <c r="I323" s="203">
        <f t="shared" si="101"/>
        <v>-99667430056.000015</v>
      </c>
      <c r="J323" s="204"/>
      <c r="K323" s="204"/>
      <c r="L323" s="204"/>
      <c r="M323" s="204"/>
      <c r="N323" s="1039">
        <v>321615905.19999999</v>
      </c>
      <c r="O323" s="1040">
        <v>9879467313.3999996</v>
      </c>
      <c r="P323" s="187">
        <f t="shared" si="102"/>
        <v>-10201083218.6</v>
      </c>
      <c r="Q323" s="1039">
        <v>575467708.39999998</v>
      </c>
      <c r="R323" s="187">
        <f t="shared" si="103"/>
        <v>-575467708.39999998</v>
      </c>
      <c r="T323" s="187">
        <v>-99626223936.800018</v>
      </c>
      <c r="U323" s="199">
        <f t="shared" si="100"/>
        <v>41206119.199996948</v>
      </c>
      <c r="X323" s="187">
        <v>-99626223936.800018</v>
      </c>
      <c r="Y323" s="199">
        <f t="shared" si="83"/>
        <v>0</v>
      </c>
    </row>
    <row r="324" spans="2:25" ht="15.75" x14ac:dyDescent="0.25">
      <c r="B324" s="201" t="s">
        <v>2345</v>
      </c>
      <c r="C324" s="202" t="s">
        <v>2326</v>
      </c>
      <c r="D324" s="205">
        <v>-5325726428.5999994</v>
      </c>
      <c r="E324" s="203">
        <v>505619000</v>
      </c>
      <c r="F324" s="203">
        <v>2869000</v>
      </c>
      <c r="G324" s="203">
        <v>0</v>
      </c>
      <c r="H324" s="203">
        <v>0</v>
      </c>
      <c r="I324" s="203">
        <f t="shared" si="101"/>
        <v>-4822976428.5999994</v>
      </c>
      <c r="J324" s="204"/>
      <c r="K324" s="204"/>
      <c r="L324" s="204"/>
      <c r="M324" s="204"/>
      <c r="N324" s="1039">
        <v>35875000</v>
      </c>
      <c r="O324" s="1040">
        <v>700155767.39999998</v>
      </c>
      <c r="P324" s="187">
        <f t="shared" si="102"/>
        <v>-736030767.39999998</v>
      </c>
      <c r="Q324" s="1039">
        <v>56706508</v>
      </c>
      <c r="R324" s="187">
        <f t="shared" si="103"/>
        <v>-56706508</v>
      </c>
      <c r="T324" s="187">
        <v>-5325726428.5999994</v>
      </c>
      <c r="U324" s="199">
        <f t="shared" si="100"/>
        <v>-502750000</v>
      </c>
      <c r="X324" s="187">
        <v>-5325726428.5999994</v>
      </c>
      <c r="Y324" s="199">
        <f t="shared" si="83"/>
        <v>0</v>
      </c>
    </row>
    <row r="325" spans="2:25" ht="15.75" x14ac:dyDescent="0.25">
      <c r="B325" s="201" t="s">
        <v>2346</v>
      </c>
      <c r="C325" s="202" t="s">
        <v>2327</v>
      </c>
      <c r="D325" s="205">
        <v>-200685289726.10001</v>
      </c>
      <c r="E325" s="203">
        <v>229009821.41999999</v>
      </c>
      <c r="F325" s="203">
        <v>50691947.329999998</v>
      </c>
      <c r="G325" s="203">
        <v>3900000</v>
      </c>
      <c r="H325" s="203">
        <v>1840000</v>
      </c>
      <c r="I325" s="203">
        <f t="shared" si="101"/>
        <v>-200504911852.00998</v>
      </c>
      <c r="J325" s="204"/>
      <c r="K325" s="204"/>
      <c r="L325" s="204"/>
      <c r="M325" s="204"/>
      <c r="N325" s="1039">
        <v>2178621942.8499999</v>
      </c>
      <c r="O325" s="1040">
        <v>25060774296.549999</v>
      </c>
      <c r="P325" s="187">
        <f t="shared" si="102"/>
        <v>-27239396239.399998</v>
      </c>
      <c r="Q325" s="1039">
        <v>1796299678.4200003</v>
      </c>
      <c r="R325" s="187">
        <f t="shared" si="103"/>
        <v>-1796299678.4200003</v>
      </c>
      <c r="T325" s="187">
        <v>-200685289726.09998</v>
      </c>
      <c r="U325" s="199">
        <f t="shared" si="100"/>
        <v>-180377874.08999634</v>
      </c>
      <c r="X325" s="187">
        <v>-200685289726.10001</v>
      </c>
      <c r="Y325" s="199">
        <f t="shared" si="83"/>
        <v>0</v>
      </c>
    </row>
    <row r="326" spans="2:25" ht="15.75" x14ac:dyDescent="0.25">
      <c r="B326" s="201" t="s">
        <v>2347</v>
      </c>
      <c r="C326" s="202" t="s">
        <v>2328</v>
      </c>
      <c r="D326" s="205">
        <v>-2413164250</v>
      </c>
      <c r="E326" s="203">
        <v>0</v>
      </c>
      <c r="F326" s="203">
        <v>6300000</v>
      </c>
      <c r="G326" s="203">
        <v>0</v>
      </c>
      <c r="H326" s="203">
        <v>0</v>
      </c>
      <c r="I326" s="203">
        <f t="shared" si="101"/>
        <v>-2419464250</v>
      </c>
      <c r="J326" s="204"/>
      <c r="K326" s="204"/>
      <c r="L326" s="204"/>
      <c r="M326" s="204"/>
      <c r="N326" s="1039">
        <v>701250</v>
      </c>
      <c r="O326" s="1040">
        <v>252432470.25</v>
      </c>
      <c r="P326" s="187">
        <f t="shared" si="102"/>
        <v>-253133720.25</v>
      </c>
      <c r="Q326" s="1039">
        <v>32447833</v>
      </c>
      <c r="R326" s="187">
        <f t="shared" si="103"/>
        <v>-32447833</v>
      </c>
      <c r="T326" s="187">
        <v>-2413164250</v>
      </c>
      <c r="U326" s="199">
        <f t="shared" si="100"/>
        <v>6300000</v>
      </c>
      <c r="X326" s="187">
        <v>-2413164250</v>
      </c>
      <c r="Y326" s="199">
        <f t="shared" ref="Y326:Y389" si="104">D326-X326</f>
        <v>0</v>
      </c>
    </row>
    <row r="327" spans="2:25" ht="15.75" x14ac:dyDescent="0.25">
      <c r="B327" s="201" t="s">
        <v>2348</v>
      </c>
      <c r="C327" s="202" t="s">
        <v>2329</v>
      </c>
      <c r="D327" s="205">
        <v>-583755208600.25</v>
      </c>
      <c r="E327" s="203">
        <v>506704999.5</v>
      </c>
      <c r="F327" s="203">
        <v>1352086423.5</v>
      </c>
      <c r="G327" s="203">
        <v>0</v>
      </c>
      <c r="H327" s="203">
        <v>0</v>
      </c>
      <c r="I327" s="203">
        <f t="shared" si="101"/>
        <v>-584600590024.25</v>
      </c>
      <c r="J327" s="204"/>
      <c r="K327" s="204"/>
      <c r="L327" s="204"/>
      <c r="M327" s="204"/>
      <c r="N327" s="1039">
        <v>6650457760</v>
      </c>
      <c r="O327" s="1040">
        <v>115122626473</v>
      </c>
      <c r="P327" s="187">
        <f t="shared" si="102"/>
        <v>-121773084233</v>
      </c>
      <c r="Q327" s="1039">
        <v>8702135972.5</v>
      </c>
      <c r="R327" s="187">
        <f t="shared" si="103"/>
        <v>-8702135972.5</v>
      </c>
      <c r="T327" s="187">
        <v>-583755208600.25</v>
      </c>
      <c r="U327" s="199">
        <f t="shared" si="100"/>
        <v>845381424</v>
      </c>
      <c r="X327" s="187">
        <v>-583755208600.25</v>
      </c>
      <c r="Y327" s="199">
        <f t="shared" si="104"/>
        <v>0</v>
      </c>
    </row>
    <row r="328" spans="2:25" ht="15.75" x14ac:dyDescent="0.25">
      <c r="B328" s="201" t="s">
        <v>2349</v>
      </c>
      <c r="C328" s="202" t="s">
        <v>2330</v>
      </c>
      <c r="D328" s="205">
        <v>-70138048.800000012</v>
      </c>
      <c r="E328" s="203">
        <v>0</v>
      </c>
      <c r="F328" s="203">
        <v>0</v>
      </c>
      <c r="G328" s="203">
        <v>0</v>
      </c>
      <c r="H328" s="203">
        <v>0</v>
      </c>
      <c r="I328" s="203">
        <f t="shared" si="101"/>
        <v>-70138048.800000012</v>
      </c>
      <c r="J328" s="204"/>
      <c r="K328" s="204"/>
      <c r="L328" s="204"/>
      <c r="M328" s="204"/>
      <c r="N328" s="1039">
        <v>11338600</v>
      </c>
      <c r="O328" s="1040">
        <v>29053362.199999999</v>
      </c>
      <c r="P328" s="187">
        <f t="shared" si="102"/>
        <v>-40391962.200000003</v>
      </c>
      <c r="Q328" s="1039">
        <v>135000</v>
      </c>
      <c r="R328" s="187">
        <f t="shared" si="103"/>
        <v>-135000</v>
      </c>
      <c r="T328" s="187">
        <v>-70138048.800000012</v>
      </c>
      <c r="U328" s="199">
        <f t="shared" si="100"/>
        <v>0</v>
      </c>
      <c r="X328" s="187">
        <v>-70138048.800000012</v>
      </c>
      <c r="Y328" s="199">
        <f t="shared" si="104"/>
        <v>0</v>
      </c>
    </row>
    <row r="329" spans="2:25" ht="15.75" x14ac:dyDescent="0.25">
      <c r="B329" s="201" t="s">
        <v>2350</v>
      </c>
      <c r="C329" s="202" t="s">
        <v>2331</v>
      </c>
      <c r="D329" s="205">
        <v>-2848000</v>
      </c>
      <c r="E329" s="203">
        <v>0</v>
      </c>
      <c r="F329" s="203">
        <v>0</v>
      </c>
      <c r="G329" s="203">
        <v>0</v>
      </c>
      <c r="H329" s="203">
        <v>0</v>
      </c>
      <c r="I329" s="203">
        <f t="shared" si="101"/>
        <v>-2848000</v>
      </c>
      <c r="J329" s="204"/>
      <c r="K329" s="204"/>
      <c r="L329" s="204"/>
      <c r="M329" s="204"/>
      <c r="N329" s="1039">
        <v>0</v>
      </c>
      <c r="O329" s="1040">
        <v>2848000</v>
      </c>
      <c r="P329" s="187">
        <f t="shared" si="102"/>
        <v>-2848000</v>
      </c>
      <c r="Q329" s="1039">
        <v>0</v>
      </c>
      <c r="R329" s="187">
        <f t="shared" si="103"/>
        <v>0</v>
      </c>
      <c r="T329" s="187">
        <v>-2848000</v>
      </c>
      <c r="U329" s="199">
        <f t="shared" si="100"/>
        <v>0</v>
      </c>
      <c r="X329" s="187">
        <v>-2848000</v>
      </c>
      <c r="Y329" s="199">
        <f t="shared" si="104"/>
        <v>0</v>
      </c>
    </row>
    <row r="330" spans="2:25" ht="15.75" x14ac:dyDescent="0.25">
      <c r="B330" s="201" t="s">
        <v>2351</v>
      </c>
      <c r="C330" s="202" t="s">
        <v>2332</v>
      </c>
      <c r="D330" s="205">
        <v>-17235676.66</v>
      </c>
      <c r="E330" s="203">
        <v>3135000</v>
      </c>
      <c r="F330" s="203">
        <v>0</v>
      </c>
      <c r="G330" s="203">
        <v>0</v>
      </c>
      <c r="H330" s="203">
        <v>0</v>
      </c>
      <c r="I330" s="203">
        <f t="shared" si="101"/>
        <v>-14100676.66</v>
      </c>
      <c r="J330" s="204"/>
      <c r="K330" s="204"/>
      <c r="L330" s="204"/>
      <c r="M330" s="204"/>
      <c r="N330" s="1039">
        <v>0</v>
      </c>
      <c r="O330" s="1040">
        <v>14650951.66</v>
      </c>
      <c r="P330" s="187">
        <f t="shared" si="102"/>
        <v>-14650951.66</v>
      </c>
      <c r="Q330" s="1039">
        <v>0</v>
      </c>
      <c r="R330" s="187">
        <f t="shared" si="103"/>
        <v>0</v>
      </c>
      <c r="T330" s="187">
        <v>-17235676.66</v>
      </c>
      <c r="U330" s="199">
        <f t="shared" si="100"/>
        <v>-3135000</v>
      </c>
      <c r="X330" s="187">
        <v>-17235676.66</v>
      </c>
      <c r="Y330" s="199">
        <f t="shared" si="104"/>
        <v>0</v>
      </c>
    </row>
    <row r="331" spans="2:25" ht="15.75" x14ac:dyDescent="0.25">
      <c r="B331" s="201" t="s">
        <v>2352</v>
      </c>
      <c r="C331" s="202" t="s">
        <v>2333</v>
      </c>
      <c r="D331" s="205">
        <v>-2118000</v>
      </c>
      <c r="E331" s="203">
        <v>0</v>
      </c>
      <c r="F331" s="203">
        <v>0</v>
      </c>
      <c r="G331" s="203">
        <v>0</v>
      </c>
      <c r="H331" s="203">
        <v>0</v>
      </c>
      <c r="I331" s="203">
        <f t="shared" si="101"/>
        <v>-2118000</v>
      </c>
      <c r="J331" s="204"/>
      <c r="K331" s="204"/>
      <c r="L331" s="204"/>
      <c r="M331" s="204"/>
      <c r="N331" s="1039">
        <v>0</v>
      </c>
      <c r="O331" s="1040">
        <v>2118000</v>
      </c>
      <c r="P331" s="187">
        <f t="shared" si="102"/>
        <v>-2118000</v>
      </c>
      <c r="Q331" s="1039">
        <v>0</v>
      </c>
      <c r="R331" s="187">
        <f t="shared" si="103"/>
        <v>0</v>
      </c>
      <c r="T331" s="187">
        <v>-2118000</v>
      </c>
      <c r="U331" s="199">
        <f t="shared" si="100"/>
        <v>0</v>
      </c>
      <c r="X331" s="187">
        <v>-2118000</v>
      </c>
      <c r="Y331" s="199">
        <f t="shared" si="104"/>
        <v>0</v>
      </c>
    </row>
    <row r="332" spans="2:25" ht="15.75" x14ac:dyDescent="0.25">
      <c r="B332" s="201" t="s">
        <v>2353</v>
      </c>
      <c r="C332" s="202" t="s">
        <v>2334</v>
      </c>
      <c r="D332" s="205">
        <v>-1227606875.5999999</v>
      </c>
      <c r="E332" s="203">
        <v>3840000</v>
      </c>
      <c r="F332" s="203">
        <v>0</v>
      </c>
      <c r="G332" s="203">
        <v>0</v>
      </c>
      <c r="H332" s="203">
        <v>0</v>
      </c>
      <c r="I332" s="203">
        <f t="shared" si="101"/>
        <v>-1223766875.5999999</v>
      </c>
      <c r="J332" s="204"/>
      <c r="K332" s="204"/>
      <c r="L332" s="204"/>
      <c r="M332" s="204"/>
      <c r="N332" s="1039">
        <v>34655700</v>
      </c>
      <c r="O332" s="1040">
        <v>611259323.60000002</v>
      </c>
      <c r="P332" s="187">
        <f t="shared" si="102"/>
        <v>-645915023.60000002</v>
      </c>
      <c r="Q332" s="1039">
        <v>5019000</v>
      </c>
      <c r="R332" s="187">
        <f t="shared" si="103"/>
        <v>-5019000</v>
      </c>
      <c r="T332" s="187">
        <v>-1227606875.5999999</v>
      </c>
      <c r="U332" s="199">
        <f t="shared" si="100"/>
        <v>-3840000</v>
      </c>
      <c r="X332" s="187">
        <v>-1227606875.5999999</v>
      </c>
      <c r="Y332" s="199">
        <f t="shared" si="104"/>
        <v>0</v>
      </c>
    </row>
    <row r="333" spans="2:25" ht="15.75" x14ac:dyDescent="0.25">
      <c r="B333" s="201" t="s">
        <v>2354</v>
      </c>
      <c r="C333" s="202" t="s">
        <v>2335</v>
      </c>
      <c r="D333" s="205">
        <v>-16322550325.300001</v>
      </c>
      <c r="E333" s="203">
        <v>233905027</v>
      </c>
      <c r="F333" s="203">
        <v>0</v>
      </c>
      <c r="G333" s="203">
        <v>218650083.5</v>
      </c>
      <c r="H333" s="203">
        <v>18761500</v>
      </c>
      <c r="I333" s="203">
        <f t="shared" si="101"/>
        <v>-15888756714.800001</v>
      </c>
      <c r="J333" s="204"/>
      <c r="K333" s="204"/>
      <c r="L333" s="204"/>
      <c r="M333" s="204"/>
      <c r="N333" s="1039">
        <v>1282964692.5999999</v>
      </c>
      <c r="O333" s="1040">
        <v>8586914108.6999998</v>
      </c>
      <c r="P333" s="187">
        <f t="shared" si="102"/>
        <v>-9869878801.2999992</v>
      </c>
      <c r="Q333" s="1039">
        <v>53614</v>
      </c>
      <c r="R333" s="187">
        <f t="shared" si="103"/>
        <v>-53614</v>
      </c>
      <c r="T333" s="187">
        <v>-16322550325.299999</v>
      </c>
      <c r="U333" s="199">
        <f t="shared" si="100"/>
        <v>-433793610.49999809</v>
      </c>
      <c r="X333" s="187">
        <v>-16322550325.300001</v>
      </c>
      <c r="Y333" s="199">
        <f t="shared" si="104"/>
        <v>0</v>
      </c>
    </row>
    <row r="334" spans="2:25" ht="15.75" x14ac:dyDescent="0.25">
      <c r="B334" s="201" t="s">
        <v>2355</v>
      </c>
      <c r="C334" s="202" t="s">
        <v>2336</v>
      </c>
      <c r="D334" s="205">
        <v>-242879573.75</v>
      </c>
      <c r="E334" s="203">
        <v>0</v>
      </c>
      <c r="F334" s="203">
        <v>0</v>
      </c>
      <c r="G334" s="203">
        <v>0</v>
      </c>
      <c r="H334" s="203">
        <v>0</v>
      </c>
      <c r="I334" s="203">
        <f t="shared" si="101"/>
        <v>-242879573.75</v>
      </c>
      <c r="J334" s="204"/>
      <c r="K334" s="204"/>
      <c r="L334" s="204"/>
      <c r="M334" s="204"/>
      <c r="N334" s="1039">
        <v>6461287.5</v>
      </c>
      <c r="O334" s="1040">
        <v>137677592.5</v>
      </c>
      <c r="P334" s="187">
        <f t="shared" si="102"/>
        <v>-144138880</v>
      </c>
      <c r="Q334" s="1039">
        <v>0</v>
      </c>
      <c r="R334" s="187">
        <f t="shared" si="103"/>
        <v>0</v>
      </c>
      <c r="T334" s="187">
        <v>-242879573.75</v>
      </c>
      <c r="U334" s="199">
        <f t="shared" si="100"/>
        <v>0</v>
      </c>
      <c r="X334" s="187">
        <v>-242879573.75</v>
      </c>
      <c r="Y334" s="199">
        <f t="shared" si="104"/>
        <v>0</v>
      </c>
    </row>
    <row r="335" spans="2:25" ht="15.75" x14ac:dyDescent="0.25">
      <c r="B335" s="201" t="s">
        <v>2356</v>
      </c>
      <c r="C335" s="202" t="s">
        <v>2337</v>
      </c>
      <c r="D335" s="205">
        <v>-18901681.25</v>
      </c>
      <c r="E335" s="203">
        <v>0</v>
      </c>
      <c r="F335" s="203">
        <v>0</v>
      </c>
      <c r="G335" s="203">
        <v>0</v>
      </c>
      <c r="H335" s="203">
        <v>0</v>
      </c>
      <c r="I335" s="203">
        <f t="shared" si="101"/>
        <v>-18901681.25</v>
      </c>
      <c r="J335" s="204"/>
      <c r="K335" s="204"/>
      <c r="L335" s="204"/>
      <c r="M335" s="204"/>
      <c r="N335" s="1039">
        <v>0</v>
      </c>
      <c r="O335" s="1040">
        <v>16241531.25</v>
      </c>
      <c r="P335" s="187">
        <f t="shared" si="102"/>
        <v>-16241531.25</v>
      </c>
      <c r="Q335" s="1039">
        <v>0</v>
      </c>
      <c r="R335" s="187">
        <f t="shared" si="103"/>
        <v>0</v>
      </c>
      <c r="T335" s="187">
        <v>-18901681.25</v>
      </c>
      <c r="U335" s="199">
        <f t="shared" si="100"/>
        <v>0</v>
      </c>
      <c r="X335" s="187">
        <v>-18901681.25</v>
      </c>
      <c r="Y335" s="199">
        <f t="shared" si="104"/>
        <v>0</v>
      </c>
    </row>
    <row r="336" spans="2:25" ht="15.75" x14ac:dyDescent="0.25">
      <c r="B336" s="201" t="s">
        <v>2357</v>
      </c>
      <c r="C336" s="202" t="s">
        <v>2338</v>
      </c>
      <c r="D336" s="205">
        <v>-9817568894.5</v>
      </c>
      <c r="E336" s="203">
        <v>6836000</v>
      </c>
      <c r="F336" s="203">
        <v>0</v>
      </c>
      <c r="G336" s="203">
        <v>0</v>
      </c>
      <c r="H336" s="203">
        <v>0</v>
      </c>
      <c r="I336" s="203">
        <f t="shared" si="101"/>
        <v>-9810732894.5</v>
      </c>
      <c r="J336" s="204"/>
      <c r="K336" s="204"/>
      <c r="L336" s="204"/>
      <c r="M336" s="204"/>
      <c r="N336" s="1039">
        <v>8441920756.5</v>
      </c>
      <c r="O336" s="1040">
        <v>2791079475.25</v>
      </c>
      <c r="P336" s="187">
        <f t="shared" si="102"/>
        <v>-11233000231.75</v>
      </c>
      <c r="Q336" s="1039">
        <v>1719270468.75</v>
      </c>
      <c r="R336" s="187">
        <f t="shared" si="103"/>
        <v>-1719270468.75</v>
      </c>
      <c r="T336" s="187">
        <v>-9817568894.5</v>
      </c>
      <c r="U336" s="199">
        <f t="shared" si="100"/>
        <v>-6836000</v>
      </c>
      <c r="X336" s="187">
        <v>-9817568894.5</v>
      </c>
      <c r="Y336" s="199">
        <f t="shared" si="104"/>
        <v>0</v>
      </c>
    </row>
    <row r="337" spans="2:25" ht="15.75" x14ac:dyDescent="0.25">
      <c r="B337" s="201" t="s">
        <v>706</v>
      </c>
      <c r="C337" s="202" t="s">
        <v>522</v>
      </c>
      <c r="D337" s="203">
        <f t="shared" ref="D337:I337" si="105">SUM(D338:D341)</f>
        <v>-1008053420562.8801</v>
      </c>
      <c r="E337" s="203">
        <f t="shared" si="105"/>
        <v>4415443298.6199999</v>
      </c>
      <c r="F337" s="203">
        <f t="shared" si="105"/>
        <v>4271999853.1199999</v>
      </c>
      <c r="G337" s="203">
        <f t="shared" si="105"/>
        <v>0</v>
      </c>
      <c r="H337" s="203">
        <f t="shared" si="105"/>
        <v>0</v>
      </c>
      <c r="I337" s="203">
        <f t="shared" si="105"/>
        <v>-1007909977117.38</v>
      </c>
      <c r="J337" s="204"/>
      <c r="K337" s="204"/>
      <c r="L337" s="204"/>
      <c r="M337" s="204"/>
      <c r="T337" s="187">
        <v>-1008053420562.8801</v>
      </c>
      <c r="U337" s="199">
        <f t="shared" si="100"/>
        <v>-143443445.50012207</v>
      </c>
      <c r="X337" s="187">
        <v>-1008053420562.8801</v>
      </c>
      <c r="Y337" s="199">
        <f t="shared" si="104"/>
        <v>0</v>
      </c>
    </row>
    <row r="338" spans="2:25" ht="15.75" x14ac:dyDescent="0.25">
      <c r="B338" s="201" t="s">
        <v>2362</v>
      </c>
      <c r="C338" s="202" t="s">
        <v>2358</v>
      </c>
      <c r="D338" s="205">
        <v>-1001396575786.2401</v>
      </c>
      <c r="E338" s="203">
        <v>4229013345.4200001</v>
      </c>
      <c r="F338" s="203">
        <v>4266437853.1199999</v>
      </c>
      <c r="G338" s="203">
        <v>0</v>
      </c>
      <c r="H338" s="203">
        <v>0</v>
      </c>
      <c r="I338" s="203">
        <f>+D338+E338+G338-F338-H338</f>
        <v>-1001434000293.9401</v>
      </c>
      <c r="J338" s="204"/>
      <c r="K338" s="204"/>
      <c r="L338" s="204"/>
      <c r="M338" s="204"/>
      <c r="N338" s="1039">
        <v>201952127024.69</v>
      </c>
      <c r="O338" s="1040">
        <v>84466514235.869995</v>
      </c>
      <c r="P338" s="187">
        <f t="shared" si="102"/>
        <v>-286418641260.56</v>
      </c>
      <c r="Q338" s="1039">
        <v>187380921641.81998</v>
      </c>
      <c r="R338" s="187">
        <f t="shared" si="103"/>
        <v>-187380921641.81998</v>
      </c>
      <c r="T338" s="187">
        <v>-1001396575786.2401</v>
      </c>
      <c r="U338" s="199">
        <f t="shared" si="100"/>
        <v>37424507.699951172</v>
      </c>
      <c r="X338" s="187">
        <v>-1001396575786.2401</v>
      </c>
      <c r="Y338" s="199">
        <f t="shared" si="104"/>
        <v>0</v>
      </c>
    </row>
    <row r="339" spans="2:25" ht="15.75" x14ac:dyDescent="0.25">
      <c r="B339" s="201" t="s">
        <v>2363</v>
      </c>
      <c r="C339" s="202" t="s">
        <v>2359</v>
      </c>
      <c r="D339" s="205">
        <v>-1304953384.71</v>
      </c>
      <c r="E339" s="203">
        <v>0</v>
      </c>
      <c r="F339" s="203">
        <v>0</v>
      </c>
      <c r="G339" s="203">
        <v>0</v>
      </c>
      <c r="H339" s="203">
        <v>0</v>
      </c>
      <c r="I339" s="203">
        <f>+D339+E339+G339-F339-H339</f>
        <v>-1304953384.71</v>
      </c>
      <c r="J339" s="204"/>
      <c r="K339" s="204"/>
      <c r="L339" s="204"/>
      <c r="M339" s="204"/>
      <c r="N339" s="1039">
        <v>22879411.199999999</v>
      </c>
      <c r="O339" s="1040">
        <v>238932829.66999999</v>
      </c>
      <c r="P339" s="187">
        <f t="shared" si="102"/>
        <v>-261812240.86999997</v>
      </c>
      <c r="Q339" s="1039">
        <v>107045083.2</v>
      </c>
      <c r="R339" s="187">
        <f t="shared" si="103"/>
        <v>-107045083.2</v>
      </c>
      <c r="T339" s="187">
        <v>-1304953384.7099998</v>
      </c>
      <c r="U339" s="199">
        <f t="shared" si="100"/>
        <v>0</v>
      </c>
      <c r="X339" s="187">
        <v>-1304953384.71</v>
      </c>
      <c r="Y339" s="199">
        <f t="shared" si="104"/>
        <v>0</v>
      </c>
    </row>
    <row r="340" spans="2:25" ht="15.75" x14ac:dyDescent="0.25">
      <c r="B340" s="201" t="s">
        <v>2364</v>
      </c>
      <c r="C340" s="202" t="s">
        <v>2360</v>
      </c>
      <c r="D340" s="205">
        <v>-214674167</v>
      </c>
      <c r="E340" s="203">
        <v>0</v>
      </c>
      <c r="F340" s="203">
        <v>0</v>
      </c>
      <c r="G340" s="203">
        <v>0</v>
      </c>
      <c r="H340" s="203">
        <v>0</v>
      </c>
      <c r="I340" s="203">
        <f>+D340+E340+G340-F340-H340</f>
        <v>-214674167</v>
      </c>
      <c r="J340" s="204"/>
      <c r="K340" s="204"/>
      <c r="L340" s="204"/>
      <c r="M340" s="204"/>
      <c r="N340" s="1039">
        <v>17207600</v>
      </c>
      <c r="O340" s="1040">
        <v>30244715</v>
      </c>
      <c r="P340" s="187">
        <f t="shared" si="102"/>
        <v>-47452315</v>
      </c>
      <c r="Q340" s="1039">
        <v>3622720</v>
      </c>
      <c r="R340" s="187">
        <f t="shared" si="103"/>
        <v>-3622720</v>
      </c>
      <c r="T340" s="187">
        <v>-214674167</v>
      </c>
      <c r="U340" s="199">
        <f t="shared" si="100"/>
        <v>0</v>
      </c>
      <c r="X340" s="187">
        <v>-214674167</v>
      </c>
      <c r="Y340" s="199">
        <f t="shared" si="104"/>
        <v>0</v>
      </c>
    </row>
    <row r="341" spans="2:25" ht="15.75" x14ac:dyDescent="0.25">
      <c r="B341" s="201" t="s">
        <v>2365</v>
      </c>
      <c r="C341" s="202" t="s">
        <v>2361</v>
      </c>
      <c r="D341" s="205">
        <v>-5137217224.9300003</v>
      </c>
      <c r="E341" s="203">
        <v>186429953.19999999</v>
      </c>
      <c r="F341" s="203">
        <v>5562000</v>
      </c>
      <c r="G341" s="203">
        <v>0</v>
      </c>
      <c r="H341" s="203">
        <v>0</v>
      </c>
      <c r="I341" s="203">
        <f>+D341+E341+G341-F341-H341</f>
        <v>-4956349271.7300005</v>
      </c>
      <c r="J341" s="204"/>
      <c r="K341" s="204"/>
      <c r="L341" s="204"/>
      <c r="M341" s="204"/>
      <c r="N341" s="1039">
        <v>2041897529.8099999</v>
      </c>
      <c r="O341" s="1040">
        <v>818990233.87</v>
      </c>
      <c r="P341" s="187">
        <f t="shared" si="102"/>
        <v>-2860887763.6799998</v>
      </c>
      <c r="Q341" s="1039">
        <v>171600761.41999999</v>
      </c>
      <c r="R341" s="187">
        <f t="shared" si="103"/>
        <v>-171600761.41999999</v>
      </c>
      <c r="T341" s="187">
        <v>-5137217224.9300003</v>
      </c>
      <c r="U341" s="199">
        <f t="shared" si="100"/>
        <v>-180867953.19999981</v>
      </c>
      <c r="X341" s="187">
        <v>-5137217224.9300003</v>
      </c>
      <c r="Y341" s="199">
        <f t="shared" si="104"/>
        <v>0</v>
      </c>
    </row>
    <row r="342" spans="2:25" ht="15.75" x14ac:dyDescent="0.25">
      <c r="B342" s="201" t="s">
        <v>707</v>
      </c>
      <c r="C342" s="202" t="s">
        <v>523</v>
      </c>
      <c r="D342" s="203">
        <f t="shared" ref="D342:I342" si="106">SUM(D343:D346)</f>
        <v>-19936508873</v>
      </c>
      <c r="E342" s="203">
        <f t="shared" si="106"/>
        <v>10362500</v>
      </c>
      <c r="F342" s="203">
        <f t="shared" si="106"/>
        <v>0</v>
      </c>
      <c r="G342" s="203">
        <f t="shared" si="106"/>
        <v>0</v>
      </c>
      <c r="H342" s="203">
        <f t="shared" si="106"/>
        <v>0</v>
      </c>
      <c r="I342" s="203">
        <f t="shared" si="106"/>
        <v>-19926146373</v>
      </c>
      <c r="J342" s="204"/>
      <c r="K342" s="204"/>
      <c r="L342" s="204"/>
      <c r="M342" s="204"/>
      <c r="T342" s="187">
        <v>-19936508873</v>
      </c>
      <c r="U342" s="199">
        <f t="shared" si="100"/>
        <v>-10362500</v>
      </c>
      <c r="X342" s="187">
        <v>-19936508873</v>
      </c>
      <c r="Y342" s="199">
        <f t="shared" si="104"/>
        <v>0</v>
      </c>
    </row>
    <row r="343" spans="2:25" ht="15.75" x14ac:dyDescent="0.25">
      <c r="B343" s="201" t="s">
        <v>2370</v>
      </c>
      <c r="C343" s="202" t="s">
        <v>2366</v>
      </c>
      <c r="D343" s="205">
        <v>-10001736973.6</v>
      </c>
      <c r="E343" s="203">
        <v>0</v>
      </c>
      <c r="F343" s="203">
        <v>0</v>
      </c>
      <c r="G343" s="203">
        <v>0</v>
      </c>
      <c r="H343" s="203">
        <v>0</v>
      </c>
      <c r="I343" s="203">
        <f>+D343+E343+G343-F343-H343</f>
        <v>-10001736973.6</v>
      </c>
      <c r="J343" s="204"/>
      <c r="K343" s="204"/>
      <c r="L343" s="204"/>
      <c r="M343" s="204"/>
      <c r="N343" s="1039">
        <v>0</v>
      </c>
      <c r="O343" s="1040">
        <v>1110600517.4000001</v>
      </c>
      <c r="P343" s="187">
        <f t="shared" si="102"/>
        <v>-1110600517.4000001</v>
      </c>
      <c r="Q343" s="1039">
        <v>0</v>
      </c>
      <c r="R343" s="187">
        <f t="shared" si="103"/>
        <v>0</v>
      </c>
      <c r="T343" s="187">
        <v>-10001736973.6</v>
      </c>
      <c r="U343" s="199">
        <f t="shared" si="100"/>
        <v>0</v>
      </c>
      <c r="X343" s="187">
        <v>-10001736973.6</v>
      </c>
      <c r="Y343" s="199">
        <f t="shared" si="104"/>
        <v>0</v>
      </c>
    </row>
    <row r="344" spans="2:25" ht="15.75" x14ac:dyDescent="0.25">
      <c r="B344" s="201" t="s">
        <v>2371</v>
      </c>
      <c r="C344" s="202" t="s">
        <v>2367</v>
      </c>
      <c r="D344" s="205">
        <v>-3330215697.4500003</v>
      </c>
      <c r="E344" s="203">
        <v>0</v>
      </c>
      <c r="F344" s="203">
        <v>0</v>
      </c>
      <c r="G344" s="203">
        <v>0</v>
      </c>
      <c r="H344" s="203">
        <v>0</v>
      </c>
      <c r="I344" s="203">
        <f>+D344+E344+G344-F344-H344</f>
        <v>-3330215697.4500003</v>
      </c>
      <c r="J344" s="204"/>
      <c r="K344" s="204"/>
      <c r="L344" s="204"/>
      <c r="M344" s="204"/>
      <c r="N344" s="1039">
        <v>420280245.57999998</v>
      </c>
      <c r="O344" s="1040">
        <v>422711432.61000001</v>
      </c>
      <c r="P344" s="187">
        <f t="shared" si="102"/>
        <v>-842991678.19000006</v>
      </c>
      <c r="Q344" s="1039">
        <v>0</v>
      </c>
      <c r="R344" s="187">
        <f t="shared" si="103"/>
        <v>0</v>
      </c>
      <c r="T344" s="187">
        <v>-3330215697.4500003</v>
      </c>
      <c r="U344" s="199">
        <f t="shared" si="100"/>
        <v>0</v>
      </c>
      <c r="X344" s="187">
        <v>-3330215697.4500003</v>
      </c>
      <c r="Y344" s="199">
        <f t="shared" si="104"/>
        <v>0</v>
      </c>
    </row>
    <row r="345" spans="2:25" ht="15.75" x14ac:dyDescent="0.25">
      <c r="B345" s="201" t="s">
        <v>2372</v>
      </c>
      <c r="C345" s="202" t="s">
        <v>2368</v>
      </c>
      <c r="D345" s="205">
        <v>-2747583671.1700001</v>
      </c>
      <c r="E345" s="203">
        <v>10250000</v>
      </c>
      <c r="F345" s="203">
        <v>0</v>
      </c>
      <c r="G345" s="203">
        <v>0</v>
      </c>
      <c r="H345" s="203">
        <v>0</v>
      </c>
      <c r="I345" s="203">
        <f>+D345+E345+G345-F345-H345</f>
        <v>-2737333671.1700001</v>
      </c>
      <c r="J345" s="204"/>
      <c r="K345" s="204"/>
      <c r="L345" s="204"/>
      <c r="M345" s="204"/>
      <c r="N345" s="1039">
        <v>52533925</v>
      </c>
      <c r="O345" s="1040">
        <v>456272110.19</v>
      </c>
      <c r="P345" s="187">
        <f t="shared" si="102"/>
        <v>-508806035.19</v>
      </c>
      <c r="Q345" s="1039">
        <v>2325950</v>
      </c>
      <c r="R345" s="187">
        <f t="shared" si="103"/>
        <v>-2325950</v>
      </c>
      <c r="T345" s="187">
        <v>-2747583671.1700001</v>
      </c>
      <c r="U345" s="199">
        <f t="shared" si="100"/>
        <v>-10250000</v>
      </c>
      <c r="X345" s="187">
        <v>-2747583671.1700001</v>
      </c>
      <c r="Y345" s="199">
        <f t="shared" si="104"/>
        <v>0</v>
      </c>
    </row>
    <row r="346" spans="2:25" ht="15.75" x14ac:dyDescent="0.25">
      <c r="B346" s="201" t="s">
        <v>2373</v>
      </c>
      <c r="C346" s="202" t="s">
        <v>2369</v>
      </c>
      <c r="D346" s="205">
        <v>-3856972530.7799997</v>
      </c>
      <c r="E346" s="203">
        <v>112500</v>
      </c>
      <c r="F346" s="203">
        <v>0</v>
      </c>
      <c r="G346" s="203">
        <v>0</v>
      </c>
      <c r="H346" s="203">
        <v>0</v>
      </c>
      <c r="I346" s="203">
        <f>+D346+E346+G346-F346-H346</f>
        <v>-3856860030.7799997</v>
      </c>
      <c r="J346" s="204"/>
      <c r="K346" s="204"/>
      <c r="L346" s="204"/>
      <c r="M346" s="204"/>
      <c r="N346" s="1039">
        <v>114468830</v>
      </c>
      <c r="O346" s="1040">
        <v>481964291.82999998</v>
      </c>
      <c r="P346" s="187">
        <f t="shared" si="102"/>
        <v>-596433121.82999992</v>
      </c>
      <c r="Q346" s="1039">
        <v>8571450</v>
      </c>
      <c r="R346" s="187">
        <f t="shared" si="103"/>
        <v>-8571450</v>
      </c>
      <c r="T346" s="187">
        <v>-3856972530.7799997</v>
      </c>
      <c r="U346" s="199">
        <f t="shared" si="100"/>
        <v>-112500</v>
      </c>
      <c r="X346" s="187">
        <v>-3856972530.7799997</v>
      </c>
      <c r="Y346" s="199">
        <f t="shared" si="104"/>
        <v>0</v>
      </c>
    </row>
    <row r="347" spans="2:25" ht="15.75" x14ac:dyDescent="0.25">
      <c r="B347" s="201" t="s">
        <v>708</v>
      </c>
      <c r="C347" s="202" t="s">
        <v>709</v>
      </c>
      <c r="D347" s="203">
        <f t="shared" ref="D347:I347" si="107">D348</f>
        <v>-820864204</v>
      </c>
      <c r="E347" s="203">
        <f t="shared" si="107"/>
        <v>0</v>
      </c>
      <c r="F347" s="203">
        <f t="shared" si="107"/>
        <v>0</v>
      </c>
      <c r="G347" s="203">
        <f t="shared" si="107"/>
        <v>0</v>
      </c>
      <c r="H347" s="203">
        <f t="shared" si="107"/>
        <v>3900000</v>
      </c>
      <c r="I347" s="203">
        <f t="shared" si="107"/>
        <v>-824764204</v>
      </c>
      <c r="J347" s="204"/>
      <c r="K347" s="204"/>
      <c r="L347" s="204"/>
      <c r="M347" s="204"/>
      <c r="T347" s="187">
        <v>-820864204</v>
      </c>
      <c r="U347" s="199">
        <f t="shared" si="100"/>
        <v>3900000</v>
      </c>
      <c r="X347" s="187">
        <v>-820864204</v>
      </c>
      <c r="Y347" s="199">
        <f t="shared" si="104"/>
        <v>0</v>
      </c>
    </row>
    <row r="348" spans="2:25" ht="15.75" x14ac:dyDescent="0.25">
      <c r="B348" s="201" t="s">
        <v>2374</v>
      </c>
      <c r="C348" s="202" t="s">
        <v>695</v>
      </c>
      <c r="D348" s="205">
        <v>-820864204</v>
      </c>
      <c r="E348" s="203">
        <v>0</v>
      </c>
      <c r="F348" s="203">
        <v>0</v>
      </c>
      <c r="G348" s="203"/>
      <c r="H348" s="203">
        <v>3900000</v>
      </c>
      <c r="I348" s="203">
        <f>+D348+E348+G348-F348-H348</f>
        <v>-824764204</v>
      </c>
      <c r="J348" s="204"/>
      <c r="K348" s="204"/>
      <c r="L348" s="204"/>
      <c r="M348" s="204"/>
      <c r="N348" s="1039">
        <v>4707000</v>
      </c>
      <c r="O348" s="1040">
        <v>388964508</v>
      </c>
      <c r="P348" s="187">
        <f t="shared" si="102"/>
        <v>-393671508</v>
      </c>
      <c r="Q348" s="1039">
        <v>0</v>
      </c>
      <c r="R348" s="187">
        <f t="shared" si="103"/>
        <v>0</v>
      </c>
      <c r="T348" s="187">
        <v>-820864204</v>
      </c>
      <c r="U348" s="199">
        <f t="shared" si="100"/>
        <v>3900000</v>
      </c>
      <c r="X348" s="187">
        <v>-820864204</v>
      </c>
      <c r="Y348" s="199">
        <f t="shared" si="104"/>
        <v>0</v>
      </c>
    </row>
    <row r="349" spans="2:25" s="199" customFormat="1" ht="15.75" x14ac:dyDescent="0.25">
      <c r="B349" s="826"/>
      <c r="C349" s="827" t="s">
        <v>524</v>
      </c>
      <c r="D349" s="196">
        <f t="shared" ref="D349:I349" si="108">D161+D166+D241+D251+D279+D313+D316</f>
        <v>7130073049554.5098</v>
      </c>
      <c r="E349" s="196">
        <f t="shared" si="108"/>
        <v>50245006963.839996</v>
      </c>
      <c r="F349" s="196">
        <f t="shared" si="108"/>
        <v>24526260165.549999</v>
      </c>
      <c r="G349" s="196">
        <f t="shared" si="108"/>
        <v>818425618633.5</v>
      </c>
      <c r="H349" s="196">
        <f t="shared" si="108"/>
        <v>96069713691.389999</v>
      </c>
      <c r="I349" s="196">
        <f t="shared" si="108"/>
        <v>7878147701294.9102</v>
      </c>
      <c r="J349" s="197"/>
      <c r="K349" s="197"/>
      <c r="L349" s="197"/>
      <c r="M349" s="197"/>
      <c r="N349" s="198"/>
      <c r="O349" s="198"/>
      <c r="X349" s="199">
        <v>7130073049554.5098</v>
      </c>
      <c r="Y349" s="199">
        <f t="shared" si="104"/>
        <v>0</v>
      </c>
    </row>
    <row r="350" spans="2:25" ht="15.75" x14ac:dyDescent="0.25">
      <c r="B350" s="201"/>
      <c r="C350" s="200"/>
      <c r="D350" s="200"/>
      <c r="E350" s="203"/>
      <c r="F350" s="203"/>
      <c r="G350" s="203"/>
      <c r="H350" s="203"/>
      <c r="I350" s="203"/>
      <c r="J350" s="204"/>
      <c r="K350" s="204"/>
      <c r="L350" s="204"/>
      <c r="M350" s="204"/>
      <c r="N350" s="198"/>
      <c r="O350" s="198"/>
      <c r="Y350" s="199">
        <f t="shared" si="104"/>
        <v>0</v>
      </c>
    </row>
    <row r="351" spans="2:25" s="199" customFormat="1" ht="15.75" x14ac:dyDescent="0.25">
      <c r="B351" s="194" t="s">
        <v>710</v>
      </c>
      <c r="C351" s="200" t="s">
        <v>525</v>
      </c>
      <c r="D351" s="200"/>
      <c r="E351" s="196"/>
      <c r="F351" s="196"/>
      <c r="G351" s="196"/>
      <c r="H351" s="196"/>
      <c r="I351" s="196"/>
      <c r="J351" s="197"/>
      <c r="K351" s="197"/>
      <c r="L351" s="197"/>
      <c r="M351" s="197"/>
      <c r="N351" s="198"/>
      <c r="O351" s="198"/>
      <c r="Y351" s="199">
        <f t="shared" si="104"/>
        <v>0</v>
      </c>
    </row>
    <row r="352" spans="2:25" s="199" customFormat="1" ht="15.75" x14ac:dyDescent="0.25">
      <c r="B352" s="194" t="s">
        <v>711</v>
      </c>
      <c r="C352" s="200" t="s">
        <v>526</v>
      </c>
      <c r="D352" s="196">
        <f t="shared" ref="D352:I352" si="109">SUM(D353)</f>
        <v>0</v>
      </c>
      <c r="E352" s="196">
        <f t="shared" si="109"/>
        <v>0</v>
      </c>
      <c r="F352" s="196">
        <f t="shared" si="109"/>
        <v>0</v>
      </c>
      <c r="G352" s="196">
        <f t="shared" si="109"/>
        <v>0</v>
      </c>
      <c r="H352" s="196">
        <f t="shared" si="109"/>
        <v>0</v>
      </c>
      <c r="I352" s="196">
        <f t="shared" si="109"/>
        <v>0</v>
      </c>
      <c r="J352" s="197"/>
      <c r="K352" s="197"/>
      <c r="L352" s="197"/>
      <c r="M352" s="197"/>
      <c r="N352" s="198"/>
      <c r="O352" s="198"/>
      <c r="X352" s="199">
        <v>0</v>
      </c>
      <c r="Y352" s="199">
        <f t="shared" si="104"/>
        <v>0</v>
      </c>
    </row>
    <row r="353" spans="2:25" ht="15.75" x14ac:dyDescent="0.25">
      <c r="B353" s="201" t="s">
        <v>750</v>
      </c>
      <c r="C353" s="202" t="s">
        <v>526</v>
      </c>
      <c r="D353" s="203">
        <f t="shared" ref="D353:I353" si="110">D354</f>
        <v>0</v>
      </c>
      <c r="E353" s="203">
        <f t="shared" si="110"/>
        <v>0</v>
      </c>
      <c r="F353" s="203">
        <f t="shared" si="110"/>
        <v>0</v>
      </c>
      <c r="G353" s="203">
        <f t="shared" si="110"/>
        <v>0</v>
      </c>
      <c r="H353" s="203">
        <f t="shared" si="110"/>
        <v>0</v>
      </c>
      <c r="I353" s="203">
        <f t="shared" si="110"/>
        <v>0</v>
      </c>
      <c r="J353" s="204"/>
      <c r="K353" s="204"/>
      <c r="L353" s="204"/>
      <c r="M353" s="204"/>
      <c r="N353" s="198"/>
      <c r="O353" s="198"/>
      <c r="X353" s="187">
        <v>0</v>
      </c>
      <c r="Y353" s="199">
        <f t="shared" si="104"/>
        <v>0</v>
      </c>
    </row>
    <row r="354" spans="2:25" ht="15.75" x14ac:dyDescent="0.25">
      <c r="B354" s="201" t="s">
        <v>2375</v>
      </c>
      <c r="C354" s="202" t="s">
        <v>751</v>
      </c>
      <c r="D354" s="205">
        <v>0</v>
      </c>
      <c r="E354" s="205"/>
      <c r="F354" s="205"/>
      <c r="G354" s="205"/>
      <c r="H354" s="205"/>
      <c r="I354" s="203">
        <f>+D354+E354+G354-F354-H354</f>
        <v>0</v>
      </c>
      <c r="J354" s="204"/>
      <c r="K354" s="204"/>
      <c r="L354" s="204"/>
      <c r="M354" s="204"/>
      <c r="N354" s="198"/>
      <c r="O354" s="198"/>
      <c r="X354" s="187">
        <v>0</v>
      </c>
      <c r="Y354" s="199">
        <f t="shared" si="104"/>
        <v>0</v>
      </c>
    </row>
    <row r="355" spans="2:25" s="199" customFormat="1" ht="15.75" x14ac:dyDescent="0.25">
      <c r="B355" s="194"/>
      <c r="C355" s="219" t="s">
        <v>527</v>
      </c>
      <c r="D355" s="196">
        <f t="shared" ref="D355:I355" si="111">D352</f>
        <v>0</v>
      </c>
      <c r="E355" s="196">
        <f t="shared" si="111"/>
        <v>0</v>
      </c>
      <c r="F355" s="196">
        <f t="shared" si="111"/>
        <v>0</v>
      </c>
      <c r="G355" s="196">
        <f t="shared" si="111"/>
        <v>0</v>
      </c>
      <c r="H355" s="196">
        <f t="shared" si="111"/>
        <v>0</v>
      </c>
      <c r="I355" s="196">
        <f t="shared" si="111"/>
        <v>0</v>
      </c>
      <c r="J355" s="197"/>
      <c r="K355" s="197"/>
      <c r="L355" s="197"/>
      <c r="M355" s="197"/>
      <c r="N355" s="198"/>
      <c r="O355" s="198"/>
      <c r="X355" s="199">
        <v>0</v>
      </c>
      <c r="Y355" s="199">
        <f t="shared" si="104"/>
        <v>0</v>
      </c>
    </row>
    <row r="356" spans="2:25" ht="15.75" x14ac:dyDescent="0.25">
      <c r="B356" s="201"/>
      <c r="C356" s="202"/>
      <c r="D356" s="202"/>
      <c r="E356" s="203"/>
      <c r="F356" s="203"/>
      <c r="G356" s="203"/>
      <c r="H356" s="203"/>
      <c r="I356" s="203"/>
      <c r="J356" s="204"/>
      <c r="K356" s="204"/>
      <c r="L356" s="204"/>
      <c r="M356" s="204"/>
      <c r="N356" s="198"/>
      <c r="O356" s="198"/>
      <c r="Y356" s="199">
        <f t="shared" si="104"/>
        <v>0</v>
      </c>
    </row>
    <row r="357" spans="2:25" s="199" customFormat="1" ht="15.75" x14ac:dyDescent="0.25">
      <c r="B357" s="194" t="s">
        <v>712</v>
      </c>
      <c r="C357" s="200" t="s">
        <v>528</v>
      </c>
      <c r="D357" s="200"/>
      <c r="E357" s="196"/>
      <c r="F357" s="196"/>
      <c r="G357" s="196"/>
      <c r="H357" s="196"/>
      <c r="I357" s="196"/>
      <c r="J357" s="197"/>
      <c r="K357" s="197"/>
      <c r="L357" s="197"/>
      <c r="M357" s="197"/>
      <c r="N357" s="198"/>
      <c r="O357" s="198"/>
      <c r="Y357" s="199">
        <f t="shared" si="104"/>
        <v>0</v>
      </c>
    </row>
    <row r="358" spans="2:25" s="199" customFormat="1" ht="15.75" x14ac:dyDescent="0.25">
      <c r="B358" s="194" t="s">
        <v>714</v>
      </c>
      <c r="C358" s="200" t="s">
        <v>713</v>
      </c>
      <c r="D358" s="196">
        <f t="shared" ref="D358:I358" si="112">SUM(D359)</f>
        <v>0</v>
      </c>
      <c r="E358" s="196">
        <f t="shared" si="112"/>
        <v>0</v>
      </c>
      <c r="F358" s="196">
        <f t="shared" si="112"/>
        <v>0</v>
      </c>
      <c r="G358" s="196">
        <f t="shared" si="112"/>
        <v>0</v>
      </c>
      <c r="H358" s="196">
        <f t="shared" si="112"/>
        <v>0</v>
      </c>
      <c r="I358" s="196">
        <f t="shared" si="112"/>
        <v>0</v>
      </c>
      <c r="J358" s="197"/>
      <c r="K358" s="197"/>
      <c r="L358" s="197"/>
      <c r="M358" s="197"/>
      <c r="N358" s="198"/>
      <c r="O358" s="198"/>
      <c r="X358" s="199">
        <v>0</v>
      </c>
      <c r="Y358" s="199">
        <f t="shared" si="104"/>
        <v>0</v>
      </c>
    </row>
    <row r="359" spans="2:25" ht="15.75" x14ac:dyDescent="0.25">
      <c r="B359" s="201" t="s">
        <v>715</v>
      </c>
      <c r="C359" s="202" t="s">
        <v>529</v>
      </c>
      <c r="D359" s="203">
        <f t="shared" ref="D359:I359" si="113">D360</f>
        <v>0</v>
      </c>
      <c r="E359" s="203">
        <f t="shared" si="113"/>
        <v>0</v>
      </c>
      <c r="F359" s="203">
        <f t="shared" si="113"/>
        <v>0</v>
      </c>
      <c r="G359" s="203">
        <f t="shared" si="113"/>
        <v>0</v>
      </c>
      <c r="H359" s="203">
        <f t="shared" si="113"/>
        <v>0</v>
      </c>
      <c r="I359" s="203">
        <f t="shared" si="113"/>
        <v>0</v>
      </c>
      <c r="J359" s="204"/>
      <c r="K359" s="204"/>
      <c r="L359" s="204"/>
      <c r="M359" s="204"/>
      <c r="N359" s="198"/>
      <c r="O359" s="198"/>
      <c r="X359" s="187">
        <v>0</v>
      </c>
      <c r="Y359" s="199">
        <f t="shared" si="104"/>
        <v>0</v>
      </c>
    </row>
    <row r="360" spans="2:25" ht="15.75" x14ac:dyDescent="0.25">
      <c r="B360" s="201" t="s">
        <v>2377</v>
      </c>
      <c r="C360" s="202" t="s">
        <v>2376</v>
      </c>
      <c r="D360" s="205">
        <v>0</v>
      </c>
      <c r="E360" s="205"/>
      <c r="F360" s="205"/>
      <c r="G360" s="205"/>
      <c r="H360" s="205"/>
      <c r="I360" s="203">
        <f>+D360+E360+G360-F360-H360</f>
        <v>0</v>
      </c>
      <c r="J360" s="204"/>
      <c r="K360" s="204"/>
      <c r="L360" s="204"/>
      <c r="M360" s="204"/>
      <c r="N360" s="198"/>
      <c r="O360" s="198"/>
      <c r="X360" s="187">
        <v>0</v>
      </c>
      <c r="Y360" s="199">
        <f t="shared" si="104"/>
        <v>0</v>
      </c>
    </row>
    <row r="361" spans="2:25" s="199" customFormat="1" ht="15.75" x14ac:dyDescent="0.25">
      <c r="B361" s="194" t="s">
        <v>716</v>
      </c>
      <c r="C361" s="200" t="s">
        <v>530</v>
      </c>
      <c r="D361" s="196">
        <f t="shared" ref="D361:I361" si="114">D362+D364</f>
        <v>0</v>
      </c>
      <c r="E361" s="196">
        <f t="shared" si="114"/>
        <v>0</v>
      </c>
      <c r="F361" s="196">
        <f t="shared" si="114"/>
        <v>0</v>
      </c>
      <c r="G361" s="196">
        <f t="shared" si="114"/>
        <v>0</v>
      </c>
      <c r="H361" s="196">
        <f t="shared" si="114"/>
        <v>0</v>
      </c>
      <c r="I361" s="196">
        <f t="shared" si="114"/>
        <v>0</v>
      </c>
      <c r="J361" s="197"/>
      <c r="K361" s="197"/>
      <c r="L361" s="197"/>
      <c r="M361" s="197"/>
      <c r="N361" s="198"/>
      <c r="O361" s="198"/>
      <c r="X361" s="199">
        <v>0</v>
      </c>
      <c r="Y361" s="199">
        <f t="shared" si="104"/>
        <v>0</v>
      </c>
    </row>
    <row r="362" spans="2:25" ht="15.75" x14ac:dyDescent="0.25">
      <c r="B362" s="201" t="s">
        <v>719</v>
      </c>
      <c r="C362" s="202" t="s">
        <v>717</v>
      </c>
      <c r="D362" s="203">
        <f t="shared" ref="D362:I362" si="115">D363</f>
        <v>0</v>
      </c>
      <c r="E362" s="203">
        <f t="shared" si="115"/>
        <v>0</v>
      </c>
      <c r="F362" s="203">
        <f t="shared" si="115"/>
        <v>0</v>
      </c>
      <c r="G362" s="203">
        <f t="shared" si="115"/>
        <v>0</v>
      </c>
      <c r="H362" s="203">
        <f t="shared" si="115"/>
        <v>0</v>
      </c>
      <c r="I362" s="203">
        <f t="shared" si="115"/>
        <v>0</v>
      </c>
      <c r="J362" s="204"/>
      <c r="K362" s="204"/>
      <c r="L362" s="204"/>
      <c r="M362" s="204"/>
      <c r="N362" s="198"/>
      <c r="O362" s="198"/>
      <c r="X362" s="187">
        <v>0</v>
      </c>
      <c r="Y362" s="199">
        <f t="shared" si="104"/>
        <v>0</v>
      </c>
    </row>
    <row r="363" spans="2:25" ht="15.75" x14ac:dyDescent="0.25">
      <c r="B363" s="201" t="s">
        <v>2378</v>
      </c>
      <c r="C363" s="202" t="s">
        <v>717</v>
      </c>
      <c r="D363" s="205">
        <v>0</v>
      </c>
      <c r="E363" s="205"/>
      <c r="F363" s="205"/>
      <c r="G363" s="205"/>
      <c r="H363" s="205"/>
      <c r="I363" s="203">
        <f>+D363+E363+G363-F363-H363</f>
        <v>0</v>
      </c>
      <c r="J363" s="204"/>
      <c r="K363" s="204"/>
      <c r="L363" s="204"/>
      <c r="M363" s="204"/>
      <c r="N363" s="198"/>
      <c r="O363" s="198"/>
      <c r="X363" s="187">
        <v>0</v>
      </c>
      <c r="Y363" s="199">
        <f t="shared" si="104"/>
        <v>0</v>
      </c>
    </row>
    <row r="364" spans="2:25" ht="15.75" x14ac:dyDescent="0.25">
      <c r="B364" s="201" t="s">
        <v>720</v>
      </c>
      <c r="C364" s="202" t="s">
        <v>718</v>
      </c>
      <c r="D364" s="203">
        <f t="shared" ref="D364:I364" si="116">D365</f>
        <v>0</v>
      </c>
      <c r="E364" s="203">
        <f t="shared" si="116"/>
        <v>0</v>
      </c>
      <c r="F364" s="203">
        <f t="shared" si="116"/>
        <v>0</v>
      </c>
      <c r="G364" s="203">
        <f t="shared" si="116"/>
        <v>0</v>
      </c>
      <c r="H364" s="203">
        <f t="shared" si="116"/>
        <v>0</v>
      </c>
      <c r="I364" s="203">
        <f t="shared" si="116"/>
        <v>0</v>
      </c>
      <c r="J364" s="204"/>
      <c r="K364" s="204"/>
      <c r="L364" s="204"/>
      <c r="M364" s="204"/>
      <c r="N364" s="198"/>
      <c r="O364" s="198"/>
      <c r="X364" s="187">
        <v>0</v>
      </c>
      <c r="Y364" s="199">
        <f t="shared" si="104"/>
        <v>0</v>
      </c>
    </row>
    <row r="365" spans="2:25" ht="15.75" x14ac:dyDescent="0.25">
      <c r="B365" s="201" t="s">
        <v>2379</v>
      </c>
      <c r="C365" s="202" t="s">
        <v>718</v>
      </c>
      <c r="D365" s="205">
        <v>0</v>
      </c>
      <c r="E365" s="205"/>
      <c r="F365" s="205"/>
      <c r="G365" s="205"/>
      <c r="H365" s="205"/>
      <c r="I365" s="203">
        <f>+D365+E365+G365-F365-H365</f>
        <v>0</v>
      </c>
      <c r="J365" s="204"/>
      <c r="K365" s="204"/>
      <c r="L365" s="204"/>
      <c r="M365" s="204"/>
      <c r="N365" s="198"/>
      <c r="O365" s="198"/>
      <c r="X365" s="187">
        <v>0</v>
      </c>
      <c r="Y365" s="199">
        <f t="shared" si="104"/>
        <v>0</v>
      </c>
    </row>
    <row r="366" spans="2:25" s="199" customFormat="1" ht="15.75" x14ac:dyDescent="0.25">
      <c r="B366" s="194" t="s">
        <v>721</v>
      </c>
      <c r="C366" s="200" t="s">
        <v>531</v>
      </c>
      <c r="D366" s="196">
        <f t="shared" ref="D366:I366" si="117">D371</f>
        <v>255673940.20000005</v>
      </c>
      <c r="E366" s="196">
        <f t="shared" si="117"/>
        <v>0</v>
      </c>
      <c r="F366" s="196">
        <f t="shared" si="117"/>
        <v>0</v>
      </c>
      <c r="G366" s="196">
        <f t="shared" si="117"/>
        <v>739503300</v>
      </c>
      <c r="H366" s="196">
        <f t="shared" si="117"/>
        <v>0</v>
      </c>
      <c r="I366" s="196">
        <f t="shared" si="117"/>
        <v>995177240.20000005</v>
      </c>
      <c r="J366" s="197"/>
      <c r="K366" s="197"/>
      <c r="L366" s="197"/>
      <c r="M366" s="197"/>
      <c r="N366" s="198"/>
      <c r="O366" s="198"/>
      <c r="X366" s="199">
        <v>255673940.20000005</v>
      </c>
      <c r="Y366" s="199">
        <f t="shared" si="104"/>
        <v>0</v>
      </c>
    </row>
    <row r="367" spans="2:25" ht="15.75" x14ac:dyDescent="0.25">
      <c r="B367" s="201" t="s">
        <v>722</v>
      </c>
      <c r="C367" s="202" t="s">
        <v>723</v>
      </c>
      <c r="D367" s="203">
        <f t="shared" ref="D367:I367" si="118">D368</f>
        <v>1686825991</v>
      </c>
      <c r="E367" s="203">
        <f t="shared" si="118"/>
        <v>0</v>
      </c>
      <c r="F367" s="203">
        <f t="shared" si="118"/>
        <v>0</v>
      </c>
      <c r="G367" s="203">
        <f t="shared" si="118"/>
        <v>739503300</v>
      </c>
      <c r="H367" s="203">
        <f t="shared" si="118"/>
        <v>0</v>
      </c>
      <c r="I367" s="203">
        <f t="shared" si="118"/>
        <v>2426329291</v>
      </c>
      <c r="J367" s="204"/>
      <c r="K367" s="204"/>
      <c r="L367" s="204"/>
      <c r="M367" s="204"/>
      <c r="N367" s="198"/>
      <c r="O367" s="198"/>
      <c r="X367" s="187">
        <v>1686825991</v>
      </c>
      <c r="Y367" s="199">
        <f t="shared" si="104"/>
        <v>0</v>
      </c>
    </row>
    <row r="368" spans="2:25" ht="15.75" x14ac:dyDescent="0.25">
      <c r="B368" s="201" t="s">
        <v>2380</v>
      </c>
      <c r="C368" s="202" t="s">
        <v>2381</v>
      </c>
      <c r="D368" s="1125">
        <v>1686825991</v>
      </c>
      <c r="E368" s="205">
        <v>0</v>
      </c>
      <c r="F368" s="205">
        <f>'KK ASET TETAP &amp; ATB'!AH71</f>
        <v>0</v>
      </c>
      <c r="G368" s="205">
        <v>739503300</v>
      </c>
      <c r="H368" s="205"/>
      <c r="I368" s="203">
        <f>+D368+E368+G368-F368-H368</f>
        <v>2426329291</v>
      </c>
      <c r="J368" s="204"/>
      <c r="K368" s="204"/>
      <c r="L368" s="204"/>
      <c r="M368" s="204"/>
      <c r="N368" s="198"/>
      <c r="O368" s="198"/>
      <c r="X368" s="187">
        <v>1686825991</v>
      </c>
      <c r="Y368" s="199">
        <f t="shared" si="104"/>
        <v>0</v>
      </c>
    </row>
    <row r="369" spans="2:25" ht="15.75" x14ac:dyDescent="0.25">
      <c r="B369" s="201" t="s">
        <v>724</v>
      </c>
      <c r="C369" s="202" t="s">
        <v>532</v>
      </c>
      <c r="D369" s="203">
        <f t="shared" ref="D369:I369" si="119">D370</f>
        <v>-1431152050.8</v>
      </c>
      <c r="E369" s="203">
        <f t="shared" si="119"/>
        <v>0</v>
      </c>
      <c r="F369" s="203">
        <f t="shared" si="119"/>
        <v>0</v>
      </c>
      <c r="G369" s="203">
        <f t="shared" si="119"/>
        <v>0</v>
      </c>
      <c r="H369" s="203">
        <f t="shared" si="119"/>
        <v>0</v>
      </c>
      <c r="I369" s="203">
        <f t="shared" si="119"/>
        <v>-1431152050.8</v>
      </c>
      <c r="J369" s="204"/>
      <c r="K369" s="204"/>
      <c r="L369" s="204"/>
      <c r="M369" s="204"/>
      <c r="N369" s="198"/>
      <c r="O369" s="198"/>
      <c r="X369" s="187">
        <v>-1431152050.8</v>
      </c>
      <c r="Y369" s="199">
        <f t="shared" si="104"/>
        <v>0</v>
      </c>
    </row>
    <row r="370" spans="2:25" ht="15.75" x14ac:dyDescent="0.25">
      <c r="B370" s="201" t="s">
        <v>2382</v>
      </c>
      <c r="C370" s="202" t="s">
        <v>2383</v>
      </c>
      <c r="D370" s="1125">
        <v>-1431152050.8</v>
      </c>
      <c r="E370" s="205">
        <f>-('KK AKM PENYS AT &amp; AMOR ATB'!G46)</f>
        <v>0</v>
      </c>
      <c r="F370" s="205">
        <f>-('KK AKM PENYS AT &amp; AMOR ATB'!H46)</f>
        <v>0</v>
      </c>
      <c r="G370" s="205">
        <v>0</v>
      </c>
      <c r="H370" s="205">
        <v>0</v>
      </c>
      <c r="I370" s="203">
        <f>+D370+E370-F370+G370-H370</f>
        <v>-1431152050.8</v>
      </c>
      <c r="J370" s="204"/>
      <c r="K370" s="204"/>
      <c r="L370" s="204"/>
      <c r="M370" s="204"/>
      <c r="N370" s="198"/>
      <c r="O370" s="198"/>
      <c r="X370" s="187">
        <v>-1431152050.8</v>
      </c>
      <c r="Y370" s="199">
        <f t="shared" si="104"/>
        <v>0</v>
      </c>
    </row>
    <row r="371" spans="2:25" ht="15.75" x14ac:dyDescent="0.25">
      <c r="B371" s="201"/>
      <c r="C371" s="206" t="s">
        <v>533</v>
      </c>
      <c r="D371" s="203">
        <f t="shared" ref="D371:I371" si="120">D367+D369</f>
        <v>255673940.20000005</v>
      </c>
      <c r="E371" s="203">
        <f t="shared" si="120"/>
        <v>0</v>
      </c>
      <c r="F371" s="203">
        <f t="shared" si="120"/>
        <v>0</v>
      </c>
      <c r="G371" s="203">
        <f t="shared" si="120"/>
        <v>739503300</v>
      </c>
      <c r="H371" s="203">
        <f t="shared" si="120"/>
        <v>0</v>
      </c>
      <c r="I371" s="203">
        <f t="shared" si="120"/>
        <v>995177240.20000005</v>
      </c>
      <c r="J371" s="204"/>
      <c r="K371" s="204"/>
      <c r="L371" s="204"/>
      <c r="M371" s="204"/>
      <c r="N371" s="198"/>
      <c r="O371" s="198"/>
      <c r="X371" s="187">
        <v>255673940.20000005</v>
      </c>
      <c r="Y371" s="199">
        <f t="shared" si="104"/>
        <v>0</v>
      </c>
    </row>
    <row r="372" spans="2:25" s="199" customFormat="1" ht="15.75" x14ac:dyDescent="0.25">
      <c r="B372" s="194" t="s">
        <v>727</v>
      </c>
      <c r="C372" s="195" t="s">
        <v>534</v>
      </c>
      <c r="D372" s="196">
        <f t="shared" ref="D372:I372" si="121">D377</f>
        <v>10413679522.690002</v>
      </c>
      <c r="E372" s="196">
        <f t="shared" si="121"/>
        <v>0</v>
      </c>
      <c r="F372" s="196">
        <f t="shared" si="121"/>
        <v>0</v>
      </c>
      <c r="G372" s="196">
        <f t="shared" si="121"/>
        <v>2770761506</v>
      </c>
      <c r="H372" s="196">
        <f t="shared" si="121"/>
        <v>96800782.760000005</v>
      </c>
      <c r="I372" s="196">
        <f t="shared" si="121"/>
        <v>13087640245.930004</v>
      </c>
      <c r="J372" s="197"/>
      <c r="K372" s="197"/>
      <c r="L372" s="197"/>
      <c r="M372" s="197"/>
      <c r="N372" s="198"/>
      <c r="O372" s="198"/>
      <c r="X372" s="199">
        <v>10413679522.690002</v>
      </c>
      <c r="Y372" s="199">
        <f t="shared" si="104"/>
        <v>0</v>
      </c>
    </row>
    <row r="373" spans="2:25" ht="15.75" x14ac:dyDescent="0.25">
      <c r="B373" s="201" t="s">
        <v>728</v>
      </c>
      <c r="C373" s="202" t="s">
        <v>534</v>
      </c>
      <c r="D373" s="203">
        <f t="shared" ref="D373:I373" si="122">D374</f>
        <v>45787116149</v>
      </c>
      <c r="E373" s="203">
        <f t="shared" si="122"/>
        <v>0</v>
      </c>
      <c r="F373" s="203">
        <f t="shared" si="122"/>
        <v>0</v>
      </c>
      <c r="G373" s="203">
        <f t="shared" si="122"/>
        <v>1385605753</v>
      </c>
      <c r="H373" s="203">
        <f t="shared" si="122"/>
        <v>0</v>
      </c>
      <c r="I373" s="203">
        <f t="shared" si="122"/>
        <v>47172721902</v>
      </c>
      <c r="J373" s="204"/>
      <c r="K373" s="204"/>
      <c r="L373" s="204"/>
      <c r="M373" s="204"/>
      <c r="N373" s="198"/>
      <c r="O373" s="198"/>
      <c r="X373" s="187">
        <v>45787116149</v>
      </c>
      <c r="Y373" s="199">
        <f t="shared" si="104"/>
        <v>0</v>
      </c>
    </row>
    <row r="374" spans="2:25" ht="15.75" x14ac:dyDescent="0.25">
      <c r="B374" s="201" t="s">
        <v>2384</v>
      </c>
      <c r="C374" s="202" t="s">
        <v>725</v>
      </c>
      <c r="D374" s="1125">
        <v>45787116149</v>
      </c>
      <c r="E374" s="205">
        <f>'KK ASET LAINNYA '!J59</f>
        <v>0</v>
      </c>
      <c r="F374" s="205">
        <v>0</v>
      </c>
      <c r="G374" s="205">
        <v>1385605753</v>
      </c>
      <c r="H374" s="205">
        <v>0</v>
      </c>
      <c r="I374" s="203">
        <f>+D374+E374+G374-F374-H374</f>
        <v>47172721902</v>
      </c>
      <c r="J374" s="204"/>
      <c r="K374" s="204"/>
      <c r="L374" s="204"/>
      <c r="M374" s="204"/>
      <c r="N374" s="198"/>
      <c r="O374" s="198"/>
      <c r="X374" s="187">
        <v>45787116149</v>
      </c>
      <c r="Y374" s="199">
        <f t="shared" si="104"/>
        <v>0</v>
      </c>
    </row>
    <row r="375" spans="2:25" ht="15.75" x14ac:dyDescent="0.25">
      <c r="B375" s="201" t="s">
        <v>729</v>
      </c>
      <c r="C375" s="202" t="s">
        <v>726</v>
      </c>
      <c r="D375" s="203">
        <f t="shared" ref="D375:I375" si="123">D376</f>
        <v>-35373436626.309998</v>
      </c>
      <c r="E375" s="203">
        <f t="shared" si="123"/>
        <v>0</v>
      </c>
      <c r="F375" s="203">
        <f t="shared" si="123"/>
        <v>0</v>
      </c>
      <c r="G375" s="203">
        <f t="shared" si="123"/>
        <v>1385155753</v>
      </c>
      <c r="H375" s="203">
        <f t="shared" si="123"/>
        <v>96800782.760000005</v>
      </c>
      <c r="I375" s="203">
        <f t="shared" si="123"/>
        <v>-34085081656.069996</v>
      </c>
      <c r="J375" s="204"/>
      <c r="K375" s="204"/>
      <c r="L375" s="204"/>
      <c r="M375" s="204"/>
      <c r="N375" s="198"/>
      <c r="O375" s="198"/>
      <c r="X375" s="187">
        <v>-35373436626.309998</v>
      </c>
      <c r="Y375" s="199">
        <f t="shared" si="104"/>
        <v>0</v>
      </c>
    </row>
    <row r="376" spans="2:25" ht="15.75" x14ac:dyDescent="0.25">
      <c r="B376" s="201" t="s">
        <v>2385</v>
      </c>
      <c r="C376" s="202" t="s">
        <v>726</v>
      </c>
      <c r="D376" s="1125">
        <v>-35373436626.309998</v>
      </c>
      <c r="E376" s="205">
        <v>0</v>
      </c>
      <c r="F376" s="205"/>
      <c r="G376" s="205">
        <v>1385155753</v>
      </c>
      <c r="H376" s="205">
        <v>96800782.760000005</v>
      </c>
      <c r="I376" s="203">
        <f>+D376+E376-F376+G376-H376</f>
        <v>-34085081656.069996</v>
      </c>
      <c r="J376" s="204"/>
      <c r="K376" s="204"/>
      <c r="L376" s="204"/>
      <c r="M376" s="204"/>
      <c r="N376" s="198"/>
      <c r="O376" s="198"/>
      <c r="X376" s="187">
        <v>-35373436626.309998</v>
      </c>
      <c r="Y376" s="199">
        <f t="shared" si="104"/>
        <v>0</v>
      </c>
    </row>
    <row r="377" spans="2:25" ht="15.75" x14ac:dyDescent="0.25">
      <c r="B377" s="201"/>
      <c r="C377" s="206" t="s">
        <v>730</v>
      </c>
      <c r="D377" s="203">
        <f t="shared" ref="D377:I377" si="124">D373+D375</f>
        <v>10413679522.690002</v>
      </c>
      <c r="E377" s="203">
        <f t="shared" si="124"/>
        <v>0</v>
      </c>
      <c r="F377" s="203">
        <f t="shared" si="124"/>
        <v>0</v>
      </c>
      <c r="G377" s="203">
        <f t="shared" si="124"/>
        <v>2770761506</v>
      </c>
      <c r="H377" s="203">
        <f t="shared" si="124"/>
        <v>96800782.760000005</v>
      </c>
      <c r="I377" s="203">
        <f t="shared" si="124"/>
        <v>13087640245.930004</v>
      </c>
      <c r="J377" s="204"/>
      <c r="K377" s="204"/>
      <c r="L377" s="204"/>
      <c r="M377" s="204"/>
      <c r="N377" s="198"/>
      <c r="O377" s="198"/>
      <c r="X377" s="187">
        <v>10413679522.690002</v>
      </c>
      <c r="Y377" s="199">
        <f t="shared" si="104"/>
        <v>0</v>
      </c>
    </row>
    <row r="378" spans="2:25" s="199" customFormat="1" ht="15.75" x14ac:dyDescent="0.25">
      <c r="B378" s="194"/>
      <c r="C378" s="219" t="s">
        <v>535</v>
      </c>
      <c r="D378" s="196">
        <f t="shared" ref="D378:I378" si="125">D358+D361+D366+D372</f>
        <v>10669353462.890003</v>
      </c>
      <c r="E378" s="196">
        <f t="shared" si="125"/>
        <v>0</v>
      </c>
      <c r="F378" s="196">
        <f t="shared" si="125"/>
        <v>0</v>
      </c>
      <c r="G378" s="196">
        <f t="shared" si="125"/>
        <v>3510264806</v>
      </c>
      <c r="H378" s="196">
        <f t="shared" si="125"/>
        <v>96800782.760000005</v>
      </c>
      <c r="I378" s="196">
        <f t="shared" si="125"/>
        <v>14082817486.130005</v>
      </c>
      <c r="J378" s="197"/>
      <c r="K378" s="197"/>
      <c r="L378" s="197"/>
      <c r="M378" s="197"/>
      <c r="N378" s="198"/>
      <c r="O378" s="198"/>
      <c r="X378" s="199">
        <v>10669353462.890003</v>
      </c>
      <c r="Y378" s="199">
        <f t="shared" si="104"/>
        <v>0</v>
      </c>
    </row>
    <row r="379" spans="2:25" s="199" customFormat="1" ht="15.75" x14ac:dyDescent="0.25">
      <c r="B379" s="194"/>
      <c r="C379" s="226"/>
      <c r="D379" s="226"/>
      <c r="E379" s="226"/>
      <c r="F379" s="226"/>
      <c r="G379" s="226"/>
      <c r="H379" s="226"/>
      <c r="I379" s="226"/>
      <c r="J379" s="197"/>
      <c r="K379" s="197"/>
      <c r="L379" s="197"/>
      <c r="M379" s="197"/>
      <c r="N379" s="198"/>
      <c r="O379" s="198"/>
      <c r="Y379" s="199">
        <f t="shared" si="104"/>
        <v>0</v>
      </c>
    </row>
    <row r="380" spans="2:25" s="199" customFormat="1" ht="15.75" x14ac:dyDescent="0.25">
      <c r="B380" s="194"/>
      <c r="C380" s="219" t="s">
        <v>548</v>
      </c>
      <c r="D380" s="196">
        <f t="shared" ref="D380:I380" si="126">D378+D355+D349+D158+D140+D142</f>
        <v>7269693113401.7324</v>
      </c>
      <c r="E380" s="196">
        <f t="shared" si="126"/>
        <v>50245006963.839996</v>
      </c>
      <c r="F380" s="196">
        <f>F378+F355+F349+F158+F140+F142</f>
        <v>24526260165.549999</v>
      </c>
      <c r="G380" s="196">
        <f t="shared" si="126"/>
        <v>839783904137.93237</v>
      </c>
      <c r="H380" s="196">
        <f t="shared" si="126"/>
        <v>225117224858.48334</v>
      </c>
      <c r="I380" s="196">
        <f t="shared" si="126"/>
        <v>7910078539479.4727</v>
      </c>
      <c r="J380" s="197"/>
      <c r="K380" s="197"/>
      <c r="L380" s="197"/>
      <c r="M380" s="197"/>
      <c r="N380" s="198"/>
      <c r="O380" s="198"/>
      <c r="X380" s="199">
        <v>7269693113401.7324</v>
      </c>
      <c r="Y380" s="199">
        <f t="shared" si="104"/>
        <v>0</v>
      </c>
    </row>
    <row r="381" spans="2:25" ht="15.75" x14ac:dyDescent="0.25">
      <c r="B381" s="201"/>
      <c r="C381" s="200"/>
      <c r="D381" s="200"/>
      <c r="E381" s="200"/>
      <c r="F381" s="200"/>
      <c r="G381" s="200"/>
      <c r="H381" s="200"/>
      <c r="I381" s="203"/>
      <c r="J381" s="204"/>
      <c r="K381" s="204"/>
      <c r="L381" s="204"/>
      <c r="M381" s="204"/>
      <c r="N381" s="198"/>
      <c r="O381" s="198"/>
      <c r="Y381" s="199">
        <f t="shared" si="104"/>
        <v>0</v>
      </c>
    </row>
    <row r="382" spans="2:25" s="199" customFormat="1" ht="15.75" x14ac:dyDescent="0.25">
      <c r="B382" s="194">
        <v>2</v>
      </c>
      <c r="C382" s="200" t="s">
        <v>536</v>
      </c>
      <c r="D382" s="200"/>
      <c r="E382" s="200"/>
      <c r="F382" s="200"/>
      <c r="G382" s="200"/>
      <c r="H382" s="200"/>
      <c r="I382" s="196"/>
      <c r="J382" s="197"/>
      <c r="K382" s="197"/>
      <c r="L382" s="197"/>
      <c r="M382" s="197"/>
      <c r="N382" s="198"/>
      <c r="O382" s="198"/>
      <c r="Y382" s="199">
        <f t="shared" si="104"/>
        <v>0</v>
      </c>
    </row>
    <row r="383" spans="2:25" s="199" customFormat="1" ht="15.75" x14ac:dyDescent="0.25">
      <c r="B383" s="194" t="s">
        <v>732</v>
      </c>
      <c r="C383" s="200" t="s">
        <v>537</v>
      </c>
      <c r="D383" s="200"/>
      <c r="E383" s="200"/>
      <c r="F383" s="200"/>
      <c r="G383" s="200"/>
      <c r="H383" s="200"/>
      <c r="I383" s="196"/>
      <c r="J383" s="197"/>
      <c r="K383" s="197"/>
      <c r="L383" s="197"/>
      <c r="M383" s="197"/>
      <c r="N383" s="198"/>
      <c r="O383" s="198"/>
      <c r="Y383" s="199">
        <f t="shared" si="104"/>
        <v>0</v>
      </c>
    </row>
    <row r="384" spans="2:25" s="199" customFormat="1" ht="15.75" x14ac:dyDescent="0.25">
      <c r="B384" s="194" t="s">
        <v>734</v>
      </c>
      <c r="C384" s="200" t="s">
        <v>538</v>
      </c>
      <c r="D384" s="196">
        <f t="shared" ref="D384:I384" si="127">SUM(D385)</f>
        <v>0</v>
      </c>
      <c r="E384" s="196">
        <f t="shared" si="127"/>
        <v>0</v>
      </c>
      <c r="F384" s="196">
        <f t="shared" si="127"/>
        <v>0</v>
      </c>
      <c r="G384" s="196">
        <f t="shared" si="127"/>
        <v>0</v>
      </c>
      <c r="H384" s="196">
        <f t="shared" si="127"/>
        <v>0</v>
      </c>
      <c r="I384" s="196">
        <f t="shared" si="127"/>
        <v>0</v>
      </c>
      <c r="J384" s="197"/>
      <c r="K384" s="197"/>
      <c r="L384" s="197"/>
      <c r="M384" s="197"/>
      <c r="N384" s="198"/>
      <c r="O384" s="198"/>
      <c r="X384" s="199">
        <v>0</v>
      </c>
      <c r="Y384" s="199">
        <f t="shared" si="104"/>
        <v>0</v>
      </c>
    </row>
    <row r="385" spans="2:25" ht="15.75" x14ac:dyDescent="0.25">
      <c r="B385" s="201" t="s">
        <v>735</v>
      </c>
      <c r="C385" s="202" t="s">
        <v>733</v>
      </c>
      <c r="D385" s="203">
        <f t="shared" ref="D385:I385" si="128">D386</f>
        <v>0</v>
      </c>
      <c r="E385" s="203">
        <f t="shared" si="128"/>
        <v>0</v>
      </c>
      <c r="F385" s="203">
        <f t="shared" si="128"/>
        <v>0</v>
      </c>
      <c r="G385" s="203">
        <f t="shared" si="128"/>
        <v>0</v>
      </c>
      <c r="H385" s="203">
        <f t="shared" si="128"/>
        <v>0</v>
      </c>
      <c r="I385" s="203">
        <f t="shared" si="128"/>
        <v>0</v>
      </c>
      <c r="J385" s="204"/>
      <c r="K385" s="204"/>
      <c r="L385" s="204"/>
      <c r="M385" s="204"/>
      <c r="N385" s="198"/>
      <c r="O385" s="198"/>
      <c r="X385" s="187">
        <v>0</v>
      </c>
      <c r="Y385" s="199">
        <f t="shared" si="104"/>
        <v>0</v>
      </c>
    </row>
    <row r="386" spans="2:25" ht="15.75" x14ac:dyDescent="0.25">
      <c r="B386" s="201" t="s">
        <v>2386</v>
      </c>
      <c r="C386" s="202" t="s">
        <v>733</v>
      </c>
      <c r="D386" s="205">
        <v>0</v>
      </c>
      <c r="E386" s="205"/>
      <c r="F386" s="205"/>
      <c r="G386" s="205"/>
      <c r="H386" s="205"/>
      <c r="I386" s="203">
        <f>+D386+F386+H386-E386-G386</f>
        <v>0</v>
      </c>
      <c r="J386" s="204"/>
      <c r="K386" s="204"/>
      <c r="L386" s="204"/>
      <c r="M386" s="204"/>
      <c r="N386" s="198"/>
      <c r="O386" s="198"/>
      <c r="X386" s="187">
        <v>0</v>
      </c>
      <c r="Y386" s="199">
        <f t="shared" si="104"/>
        <v>0</v>
      </c>
    </row>
    <row r="387" spans="2:25" s="199" customFormat="1" ht="15.75" x14ac:dyDescent="0.25">
      <c r="B387" s="194" t="s">
        <v>737</v>
      </c>
      <c r="C387" s="200" t="s">
        <v>736</v>
      </c>
      <c r="D387" s="196">
        <f t="shared" ref="D387:I387" si="129">D388+D390</f>
        <v>0</v>
      </c>
      <c r="E387" s="196">
        <f t="shared" si="129"/>
        <v>0</v>
      </c>
      <c r="F387" s="196">
        <f t="shared" si="129"/>
        <v>0</v>
      </c>
      <c r="G387" s="196">
        <f t="shared" si="129"/>
        <v>0</v>
      </c>
      <c r="H387" s="196">
        <f t="shared" si="129"/>
        <v>0</v>
      </c>
      <c r="I387" s="196">
        <f t="shared" si="129"/>
        <v>0</v>
      </c>
      <c r="J387" s="197"/>
      <c r="K387" s="197"/>
      <c r="L387" s="197"/>
      <c r="M387" s="197"/>
      <c r="N387" s="198"/>
      <c r="O387" s="198"/>
      <c r="X387" s="199">
        <v>0</v>
      </c>
      <c r="Y387" s="199">
        <f t="shared" si="104"/>
        <v>0</v>
      </c>
    </row>
    <row r="388" spans="2:25" s="199" customFormat="1" ht="15.75" x14ac:dyDescent="0.25">
      <c r="B388" s="201" t="s">
        <v>3071</v>
      </c>
      <c r="C388" s="202" t="s">
        <v>3073</v>
      </c>
      <c r="D388" s="196">
        <f t="shared" ref="D388:I388" si="130">D389</f>
        <v>0</v>
      </c>
      <c r="E388" s="196">
        <f t="shared" si="130"/>
        <v>0</v>
      </c>
      <c r="F388" s="196">
        <f t="shared" si="130"/>
        <v>0</v>
      </c>
      <c r="G388" s="196">
        <f t="shared" si="130"/>
        <v>0</v>
      </c>
      <c r="H388" s="196">
        <f t="shared" si="130"/>
        <v>0</v>
      </c>
      <c r="I388" s="196">
        <f t="shared" si="130"/>
        <v>0</v>
      </c>
      <c r="J388" s="197"/>
      <c r="K388" s="197"/>
      <c r="L388" s="197"/>
      <c r="M388" s="197"/>
      <c r="N388" s="198"/>
      <c r="O388" s="198"/>
      <c r="X388" s="199">
        <v>0</v>
      </c>
      <c r="Y388" s="199">
        <f t="shared" si="104"/>
        <v>0</v>
      </c>
    </row>
    <row r="389" spans="2:25" s="199" customFormat="1" ht="15.75" x14ac:dyDescent="0.25">
      <c r="B389" s="1112" t="s">
        <v>3072</v>
      </c>
      <c r="C389" s="1114" t="s">
        <v>3074</v>
      </c>
      <c r="D389" s="222"/>
      <c r="E389" s="312"/>
      <c r="F389" s="312"/>
      <c r="G389" s="1053">
        <f>D389</f>
        <v>0</v>
      </c>
      <c r="H389" s="312"/>
      <c r="I389" s="203">
        <f>+D389+F389+H389-E389-G389</f>
        <v>0</v>
      </c>
      <c r="J389" s="197"/>
      <c r="K389" s="197"/>
      <c r="L389" s="197"/>
      <c r="M389" s="197"/>
      <c r="N389" s="198"/>
      <c r="O389" s="198"/>
      <c r="X389" s="199">
        <v>0</v>
      </c>
      <c r="Y389" s="199">
        <f t="shared" si="104"/>
        <v>0</v>
      </c>
    </row>
    <row r="390" spans="2:25" ht="15.75" x14ac:dyDescent="0.25">
      <c r="B390" s="201" t="s">
        <v>739</v>
      </c>
      <c r="C390" s="202" t="s">
        <v>738</v>
      </c>
      <c r="D390" s="203">
        <f t="shared" ref="D390:I390" si="131">D391</f>
        <v>0</v>
      </c>
      <c r="E390" s="203">
        <f t="shared" si="131"/>
        <v>0</v>
      </c>
      <c r="F390" s="203">
        <f t="shared" si="131"/>
        <v>0</v>
      </c>
      <c r="G390" s="203">
        <f t="shared" si="131"/>
        <v>0</v>
      </c>
      <c r="H390" s="203">
        <f t="shared" si="131"/>
        <v>0</v>
      </c>
      <c r="I390" s="203">
        <f t="shared" si="131"/>
        <v>0</v>
      </c>
      <c r="J390" s="204"/>
      <c r="K390" s="204"/>
      <c r="L390" s="204"/>
      <c r="M390" s="204"/>
      <c r="N390" s="198"/>
      <c r="O390" s="198"/>
      <c r="X390" s="187">
        <v>0</v>
      </c>
      <c r="Y390" s="199">
        <f t="shared" ref="Y390:Y416" si="132">D390-X390</f>
        <v>0</v>
      </c>
    </row>
    <row r="391" spans="2:25" ht="15.75" x14ac:dyDescent="0.25">
      <c r="B391" s="201" t="s">
        <v>2388</v>
      </c>
      <c r="C391" s="202" t="s">
        <v>2387</v>
      </c>
      <c r="D391" s="205">
        <v>0</v>
      </c>
      <c r="E391" s="205"/>
      <c r="F391" s="205"/>
      <c r="G391" s="205"/>
      <c r="H391" s="205"/>
      <c r="I391" s="203">
        <f>+D391+F391+H391-E391-G391</f>
        <v>0</v>
      </c>
      <c r="J391" s="204"/>
      <c r="K391" s="204"/>
      <c r="L391" s="204"/>
      <c r="M391" s="204"/>
      <c r="N391" s="198"/>
      <c r="O391" s="198"/>
      <c r="X391" s="187">
        <v>0</v>
      </c>
      <c r="Y391" s="199">
        <f t="shared" si="132"/>
        <v>0</v>
      </c>
    </row>
    <row r="392" spans="2:25" s="199" customFormat="1" ht="15.75" x14ac:dyDescent="0.25">
      <c r="B392" s="194" t="s">
        <v>740</v>
      </c>
      <c r="C392" s="200" t="s">
        <v>539</v>
      </c>
      <c r="D392" s="196">
        <f t="shared" ref="D392:I392" si="133">SUM(D393)</f>
        <v>0</v>
      </c>
      <c r="E392" s="196">
        <f t="shared" si="133"/>
        <v>0</v>
      </c>
      <c r="F392" s="196">
        <f t="shared" si="133"/>
        <v>0</v>
      </c>
      <c r="G392" s="196">
        <f t="shared" si="133"/>
        <v>0</v>
      </c>
      <c r="H392" s="196">
        <f t="shared" si="133"/>
        <v>0</v>
      </c>
      <c r="I392" s="196">
        <f t="shared" si="133"/>
        <v>0</v>
      </c>
      <c r="J392" s="197"/>
      <c r="K392" s="197"/>
      <c r="L392" s="197"/>
      <c r="M392" s="197"/>
      <c r="N392" s="198"/>
      <c r="O392" s="198"/>
      <c r="X392" s="199">
        <v>0</v>
      </c>
      <c r="Y392" s="199">
        <f t="shared" si="132"/>
        <v>0</v>
      </c>
    </row>
    <row r="393" spans="2:25" ht="15.75" x14ac:dyDescent="0.25">
      <c r="B393" s="201" t="s">
        <v>742</v>
      </c>
      <c r="C393" s="202" t="s">
        <v>741</v>
      </c>
      <c r="D393" s="203">
        <f t="shared" ref="D393:I393" si="134">SUM(D394:D395)</f>
        <v>0</v>
      </c>
      <c r="E393" s="203">
        <f t="shared" si="134"/>
        <v>0</v>
      </c>
      <c r="F393" s="203">
        <f t="shared" si="134"/>
        <v>0</v>
      </c>
      <c r="G393" s="203">
        <f t="shared" si="134"/>
        <v>0</v>
      </c>
      <c r="H393" s="203">
        <f t="shared" si="134"/>
        <v>0</v>
      </c>
      <c r="I393" s="203">
        <f t="shared" si="134"/>
        <v>0</v>
      </c>
      <c r="J393" s="204"/>
      <c r="K393" s="204"/>
      <c r="L393" s="204"/>
      <c r="M393" s="204"/>
      <c r="N393" s="198"/>
      <c r="O393" s="198"/>
      <c r="X393" s="187">
        <v>0</v>
      </c>
      <c r="Y393" s="199">
        <f t="shared" si="132"/>
        <v>0</v>
      </c>
    </row>
    <row r="394" spans="2:25" ht="15.75" x14ac:dyDescent="0.25">
      <c r="B394" s="201" t="s">
        <v>2391</v>
      </c>
      <c r="C394" s="202" t="s">
        <v>2389</v>
      </c>
      <c r="D394" s="205">
        <v>0</v>
      </c>
      <c r="E394" s="205"/>
      <c r="F394" s="205"/>
      <c r="G394" s="205"/>
      <c r="H394" s="205"/>
      <c r="I394" s="203">
        <f>+D394+F394+H394-E394-G394</f>
        <v>0</v>
      </c>
      <c r="J394" s="204"/>
      <c r="K394" s="204"/>
      <c r="L394" s="204"/>
      <c r="M394" s="204"/>
      <c r="N394" s="198"/>
      <c r="O394" s="198"/>
      <c r="X394" s="187">
        <v>0</v>
      </c>
      <c r="Y394" s="199">
        <f t="shared" si="132"/>
        <v>0</v>
      </c>
    </row>
    <row r="395" spans="2:25" ht="15.75" x14ac:dyDescent="0.25">
      <c r="B395" s="201" t="s">
        <v>2392</v>
      </c>
      <c r="C395" s="202" t="s">
        <v>2390</v>
      </c>
      <c r="D395" s="205">
        <v>0</v>
      </c>
      <c r="E395" s="205"/>
      <c r="F395" s="205"/>
      <c r="G395" s="205"/>
      <c r="H395" s="205"/>
      <c r="I395" s="203">
        <f>+D395+F395+H395-E395-G395</f>
        <v>0</v>
      </c>
      <c r="J395" s="204"/>
      <c r="K395" s="204"/>
      <c r="L395" s="204"/>
      <c r="M395" s="204"/>
      <c r="N395" s="198"/>
      <c r="O395" s="198"/>
      <c r="X395" s="187">
        <v>0</v>
      </c>
      <c r="Y395" s="199">
        <f t="shared" si="132"/>
        <v>0</v>
      </c>
    </row>
    <row r="396" spans="2:25" s="199" customFormat="1" ht="15.75" x14ac:dyDescent="0.25">
      <c r="B396" s="194"/>
      <c r="C396" s="219" t="s">
        <v>540</v>
      </c>
      <c r="D396" s="196">
        <f t="shared" ref="D396:I396" si="135">D384+D387+D392</f>
        <v>0</v>
      </c>
      <c r="E396" s="196">
        <f t="shared" si="135"/>
        <v>0</v>
      </c>
      <c r="F396" s="196">
        <f t="shared" si="135"/>
        <v>0</v>
      </c>
      <c r="G396" s="196">
        <f t="shared" si="135"/>
        <v>0</v>
      </c>
      <c r="H396" s="196">
        <f t="shared" si="135"/>
        <v>0</v>
      </c>
      <c r="I396" s="196">
        <f t="shared" si="135"/>
        <v>0</v>
      </c>
      <c r="J396" s="197"/>
      <c r="K396" s="197"/>
      <c r="L396" s="197"/>
      <c r="M396" s="197"/>
      <c r="N396" s="198"/>
      <c r="O396" s="198"/>
      <c r="X396" s="199">
        <v>0</v>
      </c>
      <c r="Y396" s="199">
        <f t="shared" si="132"/>
        <v>0</v>
      </c>
    </row>
    <row r="397" spans="2:25" ht="15.75" x14ac:dyDescent="0.25">
      <c r="B397" s="201"/>
      <c r="C397" s="227"/>
      <c r="D397" s="227"/>
      <c r="E397" s="203"/>
      <c r="F397" s="203"/>
      <c r="G397" s="203"/>
      <c r="H397" s="203"/>
      <c r="I397" s="203"/>
      <c r="J397" s="204"/>
      <c r="K397" s="204"/>
      <c r="L397" s="204"/>
      <c r="M397" s="204"/>
      <c r="N397" s="198"/>
      <c r="O397" s="198"/>
      <c r="Y397" s="199">
        <f t="shared" si="132"/>
        <v>0</v>
      </c>
    </row>
    <row r="398" spans="2:25" s="199" customFormat="1" ht="15.75" x14ac:dyDescent="0.25">
      <c r="B398" s="194" t="s">
        <v>743</v>
      </c>
      <c r="C398" s="200" t="s">
        <v>541</v>
      </c>
      <c r="D398" s="200"/>
      <c r="E398" s="196"/>
      <c r="F398" s="196"/>
      <c r="G398" s="196"/>
      <c r="H398" s="196"/>
      <c r="I398" s="196"/>
      <c r="J398" s="197"/>
      <c r="K398" s="197"/>
      <c r="L398" s="197"/>
      <c r="M398" s="197"/>
      <c r="N398" s="198"/>
      <c r="O398" s="198"/>
      <c r="Y398" s="199">
        <f t="shared" si="132"/>
        <v>0</v>
      </c>
    </row>
    <row r="399" spans="2:25" ht="15.75" x14ac:dyDescent="0.25">
      <c r="B399" s="201" t="s">
        <v>744</v>
      </c>
      <c r="C399" s="202" t="s">
        <v>542</v>
      </c>
      <c r="D399" s="205"/>
      <c r="E399" s="205"/>
      <c r="F399" s="205"/>
      <c r="G399" s="205"/>
      <c r="H399" s="205"/>
      <c r="I399" s="203">
        <f>+D399+F399+H399-E399-G399</f>
        <v>0</v>
      </c>
      <c r="J399" s="204"/>
      <c r="K399" s="204"/>
      <c r="L399" s="204"/>
      <c r="M399" s="204"/>
      <c r="N399" s="198"/>
      <c r="O399" s="198"/>
      <c r="X399" s="187">
        <v>0</v>
      </c>
      <c r="Y399" s="199">
        <f t="shared" si="132"/>
        <v>0</v>
      </c>
    </row>
    <row r="400" spans="2:25" s="199" customFormat="1" ht="15.75" x14ac:dyDescent="0.25">
      <c r="B400" s="194"/>
      <c r="C400" s="219" t="s">
        <v>543</v>
      </c>
      <c r="D400" s="196">
        <f t="shared" ref="D400:I400" si="136">D399</f>
        <v>0</v>
      </c>
      <c r="E400" s="196">
        <f t="shared" si="136"/>
        <v>0</v>
      </c>
      <c r="F400" s="196">
        <f t="shared" si="136"/>
        <v>0</v>
      </c>
      <c r="G400" s="196">
        <f t="shared" si="136"/>
        <v>0</v>
      </c>
      <c r="H400" s="196">
        <f t="shared" si="136"/>
        <v>0</v>
      </c>
      <c r="I400" s="196">
        <f t="shared" si="136"/>
        <v>0</v>
      </c>
      <c r="J400" s="197"/>
      <c r="K400" s="197"/>
      <c r="L400" s="197"/>
      <c r="M400" s="197"/>
      <c r="N400" s="198"/>
      <c r="O400" s="198"/>
      <c r="X400" s="199">
        <v>0</v>
      </c>
      <c r="Y400" s="199">
        <f t="shared" si="132"/>
        <v>0</v>
      </c>
    </row>
    <row r="401" spans="2:25" ht="15.75" x14ac:dyDescent="0.25">
      <c r="B401" s="201"/>
      <c r="C401" s="202"/>
      <c r="D401" s="202"/>
      <c r="E401" s="202"/>
      <c r="F401" s="202"/>
      <c r="G401" s="202"/>
      <c r="H401" s="203"/>
      <c r="I401" s="203"/>
      <c r="J401" s="204"/>
      <c r="K401" s="204"/>
      <c r="L401" s="204"/>
      <c r="M401" s="204"/>
      <c r="N401" s="198"/>
      <c r="O401" s="198"/>
      <c r="Y401" s="199">
        <f t="shared" si="132"/>
        <v>0</v>
      </c>
    </row>
    <row r="402" spans="2:25" s="199" customFormat="1" ht="15.75" x14ac:dyDescent="0.25">
      <c r="B402" s="194"/>
      <c r="C402" s="219" t="s">
        <v>544</v>
      </c>
      <c r="D402" s="196">
        <f t="shared" ref="D402:I402" si="137">D396+D400</f>
        <v>0</v>
      </c>
      <c r="E402" s="196">
        <f t="shared" si="137"/>
        <v>0</v>
      </c>
      <c r="F402" s="196">
        <f t="shared" si="137"/>
        <v>0</v>
      </c>
      <c r="G402" s="196">
        <f t="shared" si="137"/>
        <v>0</v>
      </c>
      <c r="H402" s="196">
        <f t="shared" si="137"/>
        <v>0</v>
      </c>
      <c r="I402" s="196">
        <f t="shared" si="137"/>
        <v>0</v>
      </c>
      <c r="J402" s="197"/>
      <c r="K402" s="197"/>
      <c r="L402" s="197"/>
      <c r="M402" s="197"/>
      <c r="N402" s="198"/>
      <c r="O402" s="198"/>
      <c r="X402" s="199">
        <v>0</v>
      </c>
      <c r="Y402" s="199">
        <f t="shared" si="132"/>
        <v>0</v>
      </c>
    </row>
    <row r="403" spans="2:25" ht="15.75" x14ac:dyDescent="0.25">
      <c r="B403" s="201"/>
      <c r="C403" s="227"/>
      <c r="D403" s="227"/>
      <c r="E403" s="227"/>
      <c r="F403" s="227"/>
      <c r="G403" s="200"/>
      <c r="H403" s="196"/>
      <c r="I403" s="203"/>
      <c r="J403" s="204"/>
      <c r="K403" s="204"/>
      <c r="L403" s="204"/>
      <c r="M403" s="204"/>
      <c r="N403" s="198"/>
      <c r="O403" s="198"/>
      <c r="Y403" s="199">
        <f t="shared" si="132"/>
        <v>0</v>
      </c>
    </row>
    <row r="404" spans="2:25" s="199" customFormat="1" ht="15.75" x14ac:dyDescent="0.25">
      <c r="B404" s="194">
        <v>3</v>
      </c>
      <c r="C404" s="200" t="s">
        <v>545</v>
      </c>
      <c r="D404" s="200"/>
      <c r="E404" s="200"/>
      <c r="F404" s="200"/>
      <c r="G404" s="200"/>
      <c r="H404" s="196"/>
      <c r="I404" s="196"/>
      <c r="J404" s="197"/>
      <c r="K404" s="197"/>
      <c r="L404" s="197"/>
      <c r="M404" s="197"/>
      <c r="N404" s="198"/>
      <c r="O404" s="198"/>
      <c r="Y404" s="199">
        <f t="shared" si="132"/>
        <v>0</v>
      </c>
    </row>
    <row r="405" spans="2:25" s="199" customFormat="1" ht="15.75" x14ac:dyDescent="0.25">
      <c r="B405" s="194" t="s">
        <v>752</v>
      </c>
      <c r="C405" s="200" t="s">
        <v>545</v>
      </c>
      <c r="D405" s="196">
        <f t="shared" ref="D405:I405" si="138">+D406</f>
        <v>1292272226920.9326</v>
      </c>
      <c r="E405" s="196">
        <f t="shared" si="138"/>
        <v>24526260165.549999</v>
      </c>
      <c r="F405" s="196">
        <f t="shared" si="138"/>
        <v>50245006963.839996</v>
      </c>
      <c r="G405" s="196">
        <f t="shared" si="138"/>
        <v>-5250132039226.7715</v>
      </c>
      <c r="H405" s="196">
        <f t="shared" si="138"/>
        <v>-4767526610403.9014</v>
      </c>
      <c r="I405" s="1041">
        <f t="shared" si="138"/>
        <v>1800596402542.0928</v>
      </c>
      <c r="J405" s="197"/>
      <c r="K405" s="197"/>
      <c r="L405" s="197"/>
      <c r="M405" s="197"/>
      <c r="N405" s="198"/>
      <c r="O405" s="198"/>
      <c r="X405" s="199">
        <v>1292272226920.9326</v>
      </c>
      <c r="Y405" s="199">
        <f t="shared" si="132"/>
        <v>0</v>
      </c>
    </row>
    <row r="406" spans="2:25" s="233" customFormat="1" ht="15.75" x14ac:dyDescent="0.25">
      <c r="B406" s="228" t="s">
        <v>754</v>
      </c>
      <c r="C406" s="229" t="s">
        <v>753</v>
      </c>
      <c r="D406" s="230">
        <f t="shared" ref="D406:I406" si="139">D407+D409</f>
        <v>1292272226920.9326</v>
      </c>
      <c r="E406" s="230">
        <f t="shared" si="139"/>
        <v>24526260165.549999</v>
      </c>
      <c r="F406" s="230">
        <f t="shared" si="139"/>
        <v>50245006963.839996</v>
      </c>
      <c r="G406" s="230">
        <f t="shared" si="139"/>
        <v>-5250132039226.7715</v>
      </c>
      <c r="H406" s="230">
        <f t="shared" si="139"/>
        <v>-4767526610403.9014</v>
      </c>
      <c r="I406" s="1041">
        <f t="shared" si="139"/>
        <v>1800596402542.0928</v>
      </c>
      <c r="J406" s="231"/>
      <c r="K406" s="231"/>
      <c r="L406" s="231"/>
      <c r="M406" s="231"/>
      <c r="N406" s="198"/>
      <c r="O406" s="198"/>
      <c r="X406" s="233">
        <v>1292272226920.9326</v>
      </c>
      <c r="Y406" s="199">
        <f t="shared" si="132"/>
        <v>0</v>
      </c>
    </row>
    <row r="407" spans="2:25" s="233" customFormat="1" ht="15.75" x14ac:dyDescent="0.25">
      <c r="B407" s="228" t="s">
        <v>2393</v>
      </c>
      <c r="C407" s="229" t="s">
        <v>753</v>
      </c>
      <c r="D407" s="230">
        <f>D408</f>
        <v>6626115131858.7539</v>
      </c>
      <c r="E407" s="230">
        <f>F349</f>
        <v>24526260165.549999</v>
      </c>
      <c r="F407" s="230">
        <f>F408</f>
        <v>50245006963.839996</v>
      </c>
      <c r="G407" s="230">
        <f>G408</f>
        <v>83710865711.050003</v>
      </c>
      <c r="H407" s="230">
        <f>H408</f>
        <v>87854381193.770004</v>
      </c>
      <c r="I407" s="1041">
        <f>I408</f>
        <v>6655977394139.7637</v>
      </c>
      <c r="J407" s="231"/>
      <c r="K407" s="231"/>
      <c r="L407" s="231"/>
      <c r="M407" s="231"/>
      <c r="N407" s="198"/>
      <c r="O407" s="198"/>
      <c r="X407" s="233">
        <v>6626115131858.7539</v>
      </c>
      <c r="Y407" s="199">
        <f t="shared" si="132"/>
        <v>0</v>
      </c>
    </row>
    <row r="408" spans="2:25" ht="15.75" x14ac:dyDescent="0.25">
      <c r="B408" s="201" t="s">
        <v>2394</v>
      </c>
      <c r="C408" s="202" t="s">
        <v>753</v>
      </c>
      <c r="D408" s="205">
        <v>6626115131858.7539</v>
      </c>
      <c r="E408" s="205">
        <f>F380</f>
        <v>24526260165.549999</v>
      </c>
      <c r="F408" s="205">
        <f>E380</f>
        <v>50245006963.839996</v>
      </c>
      <c r="G408" s="205">
        <f>+'[16]1. pendidikan'!$H$40+'[17]1. pendidikan'!$Y$52</f>
        <v>83710865711.050003</v>
      </c>
      <c r="H408" s="205">
        <f>+'[16]1. pendidikan'!$L$40+'[16]1. pendidikan'!$M$40+'[17]1. pendidikan'!$M$52</f>
        <v>87854381193.770004</v>
      </c>
      <c r="I408" s="1042">
        <f>+D408+F408+H408-E408-G408</f>
        <v>6655977394139.7637</v>
      </c>
      <c r="J408" s="204"/>
      <c r="K408" s="204"/>
      <c r="L408" s="204"/>
      <c r="M408" s="204"/>
      <c r="N408" s="198"/>
      <c r="O408" s="198"/>
      <c r="X408" s="187">
        <v>6626115131858.7539</v>
      </c>
      <c r="Y408" s="199">
        <f t="shared" si="132"/>
        <v>0</v>
      </c>
    </row>
    <row r="409" spans="2:25" s="233" customFormat="1" ht="15.75" x14ac:dyDescent="0.25">
      <c r="B409" s="228" t="s">
        <v>2396</v>
      </c>
      <c r="C409" s="229" t="s">
        <v>2395</v>
      </c>
      <c r="D409" s="824">
        <f t="shared" ref="D409:I409" si="140">D410</f>
        <v>-5333842904937.8213</v>
      </c>
      <c r="E409" s="230">
        <f t="shared" si="140"/>
        <v>0</v>
      </c>
      <c r="F409" s="230">
        <f t="shared" si="140"/>
        <v>0</v>
      </c>
      <c r="G409" s="230">
        <f t="shared" si="140"/>
        <v>-5333842904937.8213</v>
      </c>
      <c r="H409" s="230">
        <f t="shared" si="140"/>
        <v>-4855380991597.6709</v>
      </c>
      <c r="I409" s="1041">
        <f t="shared" si="140"/>
        <v>-4855380991597.6709</v>
      </c>
      <c r="J409" s="231"/>
      <c r="K409" s="231"/>
      <c r="L409" s="231"/>
      <c r="M409" s="231"/>
      <c r="N409" s="198"/>
      <c r="O409" s="198"/>
      <c r="X409" s="233">
        <v>-5333842904937.8213</v>
      </c>
      <c r="Y409" s="199">
        <f t="shared" si="132"/>
        <v>0</v>
      </c>
    </row>
    <row r="410" spans="2:25" ht="15.75" x14ac:dyDescent="0.25">
      <c r="B410" s="201" t="s">
        <v>2397</v>
      </c>
      <c r="C410" s="202" t="s">
        <v>2395</v>
      </c>
      <c r="D410" s="742">
        <v>-5333842904937.8213</v>
      </c>
      <c r="E410" s="205"/>
      <c r="F410" s="205"/>
      <c r="G410" s="205">
        <f>D410</f>
        <v>-5333842904937.8213</v>
      </c>
      <c r="H410" s="205">
        <f>+M1996</f>
        <v>-4855380991597.6709</v>
      </c>
      <c r="I410" s="1042">
        <f>+D410+F410+H410-E410-G410</f>
        <v>-4855380991597.6709</v>
      </c>
      <c r="J410" s="204"/>
      <c r="K410" s="204"/>
      <c r="L410" s="204"/>
      <c r="M410" s="204"/>
      <c r="N410" s="198"/>
      <c r="O410" s="198"/>
      <c r="X410" s="187">
        <v>-5333842904937.8213</v>
      </c>
      <c r="Y410" s="199">
        <f t="shared" si="132"/>
        <v>0</v>
      </c>
    </row>
    <row r="411" spans="2:25" ht="15.75" x14ac:dyDescent="0.25">
      <c r="B411" s="201"/>
      <c r="C411" s="219" t="s">
        <v>546</v>
      </c>
      <c r="D411" s="203">
        <f t="shared" ref="D411:I411" si="141">D405</f>
        <v>1292272226920.9326</v>
      </c>
      <c r="E411" s="203">
        <f t="shared" si="141"/>
        <v>24526260165.549999</v>
      </c>
      <c r="F411" s="203">
        <f t="shared" si="141"/>
        <v>50245006963.839996</v>
      </c>
      <c r="G411" s="203">
        <f t="shared" si="141"/>
        <v>-5250132039226.7715</v>
      </c>
      <c r="H411" s="203">
        <f t="shared" si="141"/>
        <v>-4767526610403.9014</v>
      </c>
      <c r="I411" s="1042">
        <f t="shared" si="141"/>
        <v>1800596402542.0928</v>
      </c>
      <c r="J411" s="204"/>
      <c r="K411" s="204"/>
      <c r="L411" s="204"/>
      <c r="M411" s="204"/>
      <c r="N411" s="198"/>
      <c r="O411" s="198"/>
      <c r="X411" s="187">
        <v>1292272226920.9326</v>
      </c>
      <c r="Y411" s="199">
        <f t="shared" si="132"/>
        <v>0</v>
      </c>
    </row>
    <row r="412" spans="2:25" ht="15.75" x14ac:dyDescent="0.25">
      <c r="B412" s="201"/>
      <c r="C412" s="219"/>
      <c r="D412" s="219"/>
      <c r="E412" s="203"/>
      <c r="F412" s="203"/>
      <c r="G412" s="203"/>
      <c r="H412" s="203"/>
      <c r="I412" s="1042"/>
      <c r="J412" s="204"/>
      <c r="K412" s="204"/>
      <c r="L412" s="204"/>
      <c r="M412" s="204"/>
      <c r="N412" s="198"/>
      <c r="O412" s="198"/>
      <c r="Y412" s="199">
        <f t="shared" si="132"/>
        <v>0</v>
      </c>
    </row>
    <row r="413" spans="2:25" ht="15.75" x14ac:dyDescent="0.25">
      <c r="B413" s="201"/>
      <c r="C413" s="195" t="s">
        <v>2399</v>
      </c>
      <c r="D413" s="825">
        <v>5977420886480.7998</v>
      </c>
      <c r="E413" s="205"/>
      <c r="F413" s="205"/>
      <c r="G413" s="205">
        <f>+K1304+H17</f>
        <v>-4945699546781</v>
      </c>
      <c r="H413" s="205">
        <f>+G17</f>
        <v>0</v>
      </c>
      <c r="I413" s="1042">
        <f>+D413+F413+H413-E413-G413</f>
        <v>10923120433261.801</v>
      </c>
      <c r="J413" s="204"/>
      <c r="K413" s="204"/>
      <c r="L413" s="204"/>
      <c r="M413" s="204"/>
      <c r="N413" s="198"/>
      <c r="O413" s="198"/>
      <c r="X413" s="187">
        <v>5977420886480.7998</v>
      </c>
      <c r="Y413" s="199">
        <f t="shared" si="132"/>
        <v>0</v>
      </c>
    </row>
    <row r="414" spans="2:25" ht="15.75" x14ac:dyDescent="0.25">
      <c r="B414" s="201"/>
      <c r="C414" s="219"/>
      <c r="D414" s="219"/>
      <c r="E414" s="203"/>
      <c r="F414" s="203"/>
      <c r="G414" s="203"/>
      <c r="H414" s="203"/>
      <c r="I414" s="1042"/>
      <c r="J414" s="204"/>
      <c r="K414" s="204"/>
      <c r="L414" s="204"/>
      <c r="M414" s="204"/>
      <c r="N414" s="198"/>
      <c r="O414" s="198"/>
      <c r="Y414" s="199">
        <f t="shared" si="132"/>
        <v>0</v>
      </c>
    </row>
    <row r="415" spans="2:25" ht="15.75" x14ac:dyDescent="0.25">
      <c r="B415" s="201"/>
      <c r="C415" s="219" t="s">
        <v>547</v>
      </c>
      <c r="D415" s="203">
        <f t="shared" ref="D415:I415" si="142">D411+D413+D402</f>
        <v>7269693113401.7324</v>
      </c>
      <c r="E415" s="203">
        <f t="shared" si="142"/>
        <v>24526260165.549999</v>
      </c>
      <c r="F415" s="203">
        <f t="shared" si="142"/>
        <v>50245006963.839996</v>
      </c>
      <c r="G415" s="203">
        <f t="shared" si="142"/>
        <v>-10195831586007.771</v>
      </c>
      <c r="H415" s="203">
        <f t="shared" si="142"/>
        <v>-4767526610403.9014</v>
      </c>
      <c r="I415" s="1042">
        <f t="shared" si="142"/>
        <v>12723716835803.895</v>
      </c>
      <c r="J415" s="204"/>
      <c r="K415" s="204"/>
      <c r="L415" s="204"/>
      <c r="M415" s="204"/>
      <c r="N415" s="198"/>
      <c r="O415" s="198"/>
      <c r="X415" s="187">
        <v>7269693113401.7324</v>
      </c>
      <c r="Y415" s="199">
        <f t="shared" si="132"/>
        <v>0</v>
      </c>
    </row>
    <row r="416" spans="2:25" ht="15.75" x14ac:dyDescent="0.25">
      <c r="B416" s="201"/>
      <c r="C416" s="234"/>
      <c r="D416" s="235">
        <f>D380-D415</f>
        <v>0</v>
      </c>
      <c r="E416" s="203"/>
      <c r="F416" s="203"/>
      <c r="G416" s="1115">
        <f>+E408+G408-F408-H408</f>
        <v>-29862262281.009995</v>
      </c>
      <c r="H416" s="203"/>
      <c r="I416" s="1043">
        <f>I380-I415</f>
        <v>-4813638296324.4219</v>
      </c>
      <c r="J416" s="236"/>
      <c r="K416" s="236"/>
      <c r="L416" s="203"/>
      <c r="M416" s="236"/>
      <c r="Q416" s="187">
        <f>J416-P416</f>
        <v>0</v>
      </c>
      <c r="X416" s="187">
        <v>0</v>
      </c>
      <c r="Y416" s="199">
        <f t="shared" si="132"/>
        <v>0</v>
      </c>
    </row>
    <row r="417" spans="2:25" s="199" customFormat="1" ht="15.75" x14ac:dyDescent="0.25">
      <c r="B417" s="194">
        <v>4</v>
      </c>
      <c r="C417" s="237" t="s">
        <v>1</v>
      </c>
      <c r="D417" s="238"/>
      <c r="E417" s="197"/>
      <c r="F417" s="197"/>
      <c r="G417" s="197"/>
      <c r="H417" s="197"/>
      <c r="I417" s="197"/>
      <c r="J417" s="239"/>
      <c r="K417" s="239"/>
      <c r="L417" s="197"/>
      <c r="M417" s="197"/>
      <c r="N417" s="198"/>
      <c r="O417" s="198"/>
      <c r="P417" s="187"/>
      <c r="Q417" s="187">
        <f t="shared" ref="Q417:Q480" si="143">J417-P417</f>
        <v>0</v>
      </c>
    </row>
    <row r="418" spans="2:25" s="199" customFormat="1" ht="15.75" x14ac:dyDescent="0.25">
      <c r="B418" s="194" t="s">
        <v>755</v>
      </c>
      <c r="C418" s="237" t="s">
        <v>2</v>
      </c>
      <c r="D418" s="238"/>
      <c r="E418" s="197"/>
      <c r="F418" s="197"/>
      <c r="G418" s="197"/>
      <c r="H418" s="197"/>
      <c r="I418" s="197"/>
      <c r="J418" s="239">
        <f>J419+J461+J489+J500</f>
        <v>4330679662</v>
      </c>
      <c r="K418" s="239">
        <f>K419+K461+K489+K500</f>
        <v>1693859500</v>
      </c>
      <c r="L418" s="197"/>
      <c r="M418" s="197"/>
      <c r="N418" s="198"/>
      <c r="O418" s="198"/>
      <c r="P418" s="187">
        <v>4330679662</v>
      </c>
      <c r="Q418" s="187">
        <f t="shared" si="143"/>
        <v>0</v>
      </c>
      <c r="Y418" s="199">
        <f>SUM(Y5:Y417)</f>
        <v>0</v>
      </c>
    </row>
    <row r="419" spans="2:25" s="199" customFormat="1" ht="15.75" x14ac:dyDescent="0.25">
      <c r="B419" s="194" t="s">
        <v>756</v>
      </c>
      <c r="C419" s="237" t="s">
        <v>461</v>
      </c>
      <c r="D419" s="238"/>
      <c r="E419" s="197"/>
      <c r="F419" s="197"/>
      <c r="G419" s="197"/>
      <c r="H419" s="197"/>
      <c r="I419" s="197"/>
      <c r="J419" s="239">
        <f>J420+J434+J448+J457+J459</f>
        <v>0</v>
      </c>
      <c r="K419" s="239">
        <f>K420+K434+K448+K457+K459</f>
        <v>0</v>
      </c>
      <c r="L419" s="197"/>
      <c r="M419" s="197"/>
      <c r="N419" s="198"/>
      <c r="O419" s="198"/>
      <c r="P419" s="187">
        <v>0</v>
      </c>
      <c r="Q419" s="187">
        <f t="shared" si="143"/>
        <v>0</v>
      </c>
    </row>
    <row r="420" spans="2:25" x14ac:dyDescent="0.2">
      <c r="B420" s="201" t="s">
        <v>757</v>
      </c>
      <c r="C420" s="240" t="s">
        <v>758</v>
      </c>
      <c r="D420" s="241"/>
      <c r="E420" s="204"/>
      <c r="F420" s="204"/>
      <c r="G420" s="204"/>
      <c r="H420" s="204"/>
      <c r="I420" s="204"/>
      <c r="J420" s="203">
        <f>SUM(J421:J433)</f>
        <v>0</v>
      </c>
      <c r="K420" s="203">
        <f>SUM(K421:K433)</f>
        <v>0</v>
      </c>
      <c r="L420" s="204"/>
      <c r="M420" s="204"/>
      <c r="P420" s="187">
        <v>0</v>
      </c>
      <c r="Q420" s="187">
        <f t="shared" si="143"/>
        <v>0</v>
      </c>
    </row>
    <row r="421" spans="2:25" x14ac:dyDescent="0.2">
      <c r="B421" s="242"/>
      <c r="C421" s="243" t="s">
        <v>0</v>
      </c>
      <c r="D421" s="241"/>
      <c r="E421" s="204"/>
      <c r="F421" s="204"/>
      <c r="G421" s="204"/>
      <c r="H421" s="204"/>
      <c r="I421" s="204"/>
      <c r="J421" s="205"/>
      <c r="K421" s="205"/>
      <c r="L421" s="204"/>
      <c r="M421" s="204"/>
      <c r="Q421" s="187">
        <f t="shared" si="143"/>
        <v>0</v>
      </c>
    </row>
    <row r="422" spans="2:25" x14ac:dyDescent="0.2">
      <c r="B422" s="242"/>
      <c r="C422" s="243" t="s">
        <v>3</v>
      </c>
      <c r="D422" s="241"/>
      <c r="E422" s="204"/>
      <c r="F422" s="204"/>
      <c r="G422" s="204"/>
      <c r="H422" s="204"/>
      <c r="I422" s="204"/>
      <c r="J422" s="205"/>
      <c r="K422" s="205"/>
      <c r="L422" s="204"/>
      <c r="M422" s="204"/>
      <c r="Q422" s="187">
        <f t="shared" si="143"/>
        <v>0</v>
      </c>
    </row>
    <row r="423" spans="2:25" x14ac:dyDescent="0.2">
      <c r="B423" s="242"/>
      <c r="C423" s="243" t="s">
        <v>4</v>
      </c>
      <c r="D423" s="241"/>
      <c r="E423" s="204"/>
      <c r="F423" s="204"/>
      <c r="G423" s="204"/>
      <c r="H423" s="204"/>
      <c r="I423" s="204"/>
      <c r="J423" s="205"/>
      <c r="K423" s="205"/>
      <c r="L423" s="204"/>
      <c r="M423" s="204"/>
      <c r="Q423" s="187">
        <f t="shared" si="143"/>
        <v>0</v>
      </c>
    </row>
    <row r="424" spans="2:25" x14ac:dyDescent="0.2">
      <c r="B424" s="242"/>
      <c r="C424" s="243" t="s">
        <v>5</v>
      </c>
      <c r="D424" s="241"/>
      <c r="E424" s="204"/>
      <c r="F424" s="204"/>
      <c r="G424" s="204"/>
      <c r="H424" s="204"/>
      <c r="I424" s="204"/>
      <c r="J424" s="205"/>
      <c r="K424" s="205"/>
      <c r="L424" s="204"/>
      <c r="M424" s="204"/>
      <c r="Q424" s="187">
        <f t="shared" si="143"/>
        <v>0</v>
      </c>
    </row>
    <row r="425" spans="2:25" x14ac:dyDescent="0.2">
      <c r="B425" s="242"/>
      <c r="C425" s="243" t="s">
        <v>6</v>
      </c>
      <c r="D425" s="241"/>
      <c r="E425" s="204"/>
      <c r="F425" s="204"/>
      <c r="G425" s="204"/>
      <c r="H425" s="204"/>
      <c r="I425" s="204"/>
      <c r="J425" s="205"/>
      <c r="K425" s="205"/>
      <c r="L425" s="204"/>
      <c r="M425" s="204"/>
      <c r="Q425" s="187">
        <f t="shared" si="143"/>
        <v>0</v>
      </c>
    </row>
    <row r="426" spans="2:25" x14ac:dyDescent="0.2">
      <c r="B426" s="242"/>
      <c r="C426" s="243" t="s">
        <v>7</v>
      </c>
      <c r="D426" s="241"/>
      <c r="E426" s="204"/>
      <c r="F426" s="204"/>
      <c r="G426" s="204"/>
      <c r="H426" s="204"/>
      <c r="I426" s="204"/>
      <c r="J426" s="205"/>
      <c r="K426" s="205"/>
      <c r="L426" s="204"/>
      <c r="M426" s="204"/>
      <c r="Q426" s="187">
        <f t="shared" si="143"/>
        <v>0</v>
      </c>
    </row>
    <row r="427" spans="2:25" x14ac:dyDescent="0.2">
      <c r="B427" s="242"/>
      <c r="C427" s="243" t="s">
        <v>8</v>
      </c>
      <c r="D427" s="241"/>
      <c r="E427" s="204"/>
      <c r="F427" s="204"/>
      <c r="G427" s="204"/>
      <c r="H427" s="204"/>
      <c r="I427" s="204"/>
      <c r="J427" s="205"/>
      <c r="K427" s="205"/>
      <c r="L427" s="204"/>
      <c r="M427" s="204"/>
      <c r="Q427" s="187">
        <f t="shared" si="143"/>
        <v>0</v>
      </c>
    </row>
    <row r="428" spans="2:25" x14ac:dyDescent="0.2">
      <c r="B428" s="242"/>
      <c r="C428" s="243" t="s">
        <v>9</v>
      </c>
      <c r="D428" s="241"/>
      <c r="E428" s="204"/>
      <c r="F428" s="204"/>
      <c r="G428" s="204"/>
      <c r="H428" s="204"/>
      <c r="I428" s="204"/>
      <c r="J428" s="205"/>
      <c r="K428" s="205"/>
      <c r="L428" s="204"/>
      <c r="M428" s="204"/>
      <c r="Q428" s="187">
        <f t="shared" si="143"/>
        <v>0</v>
      </c>
    </row>
    <row r="429" spans="2:25" x14ac:dyDescent="0.2">
      <c r="B429" s="242"/>
      <c r="C429" s="243" t="s">
        <v>10</v>
      </c>
      <c r="D429" s="241"/>
      <c r="E429" s="204"/>
      <c r="F429" s="204"/>
      <c r="G429" s="204"/>
      <c r="H429" s="204"/>
      <c r="I429" s="204"/>
      <c r="J429" s="205"/>
      <c r="K429" s="205"/>
      <c r="L429" s="204"/>
      <c r="M429" s="204"/>
      <c r="Q429" s="187">
        <f t="shared" si="143"/>
        <v>0</v>
      </c>
    </row>
    <row r="430" spans="2:25" x14ac:dyDescent="0.2">
      <c r="B430" s="242"/>
      <c r="C430" s="243" t="s">
        <v>11</v>
      </c>
      <c r="D430" s="241"/>
      <c r="E430" s="204"/>
      <c r="F430" s="204"/>
      <c r="G430" s="204"/>
      <c r="H430" s="204"/>
      <c r="I430" s="204"/>
      <c r="J430" s="205"/>
      <c r="K430" s="205"/>
      <c r="L430" s="204"/>
      <c r="M430" s="204"/>
      <c r="Q430" s="187">
        <f t="shared" si="143"/>
        <v>0</v>
      </c>
    </row>
    <row r="431" spans="2:25" x14ac:dyDescent="0.2">
      <c r="B431" s="242"/>
      <c r="C431" s="243" t="s">
        <v>12</v>
      </c>
      <c r="D431" s="241"/>
      <c r="E431" s="204"/>
      <c r="F431" s="204"/>
      <c r="G431" s="204"/>
      <c r="H431" s="204"/>
      <c r="I431" s="204"/>
      <c r="J431" s="205"/>
      <c r="K431" s="205"/>
      <c r="L431" s="204"/>
      <c r="M431" s="204"/>
      <c r="Q431" s="187">
        <f t="shared" si="143"/>
        <v>0</v>
      </c>
    </row>
    <row r="432" spans="2:25" x14ac:dyDescent="0.2">
      <c r="B432" s="242"/>
      <c r="C432" s="243" t="s">
        <v>13</v>
      </c>
      <c r="D432" s="241"/>
      <c r="E432" s="204"/>
      <c r="F432" s="204"/>
      <c r="G432" s="204"/>
      <c r="H432" s="204"/>
      <c r="I432" s="204"/>
      <c r="J432" s="205"/>
      <c r="K432" s="205"/>
      <c r="L432" s="204"/>
      <c r="M432" s="204"/>
      <c r="Q432" s="187">
        <f t="shared" si="143"/>
        <v>0</v>
      </c>
    </row>
    <row r="433" spans="2:17" x14ac:dyDescent="0.2">
      <c r="B433" s="242"/>
      <c r="C433" s="243" t="s">
        <v>14</v>
      </c>
      <c r="D433" s="241"/>
      <c r="E433" s="204"/>
      <c r="F433" s="204"/>
      <c r="G433" s="204"/>
      <c r="H433" s="204"/>
      <c r="I433" s="204"/>
      <c r="J433" s="205"/>
      <c r="K433" s="205"/>
      <c r="L433" s="204"/>
      <c r="M433" s="204"/>
      <c r="Q433" s="187">
        <f t="shared" si="143"/>
        <v>0</v>
      </c>
    </row>
    <row r="434" spans="2:17" ht="15.75" customHeight="1" x14ac:dyDescent="0.2">
      <c r="B434" s="201" t="s">
        <v>763</v>
      </c>
      <c r="C434" s="240" t="s">
        <v>759</v>
      </c>
      <c r="D434" s="241"/>
      <c r="E434" s="204"/>
      <c r="F434" s="204"/>
      <c r="G434" s="204"/>
      <c r="H434" s="204"/>
      <c r="I434" s="204"/>
      <c r="J434" s="203">
        <f>SUM(J435:J447)</f>
        <v>0</v>
      </c>
      <c r="K434" s="203">
        <f>SUM(K435:K447)</f>
        <v>0</v>
      </c>
      <c r="L434" s="204"/>
      <c r="M434" s="204"/>
      <c r="P434" s="187">
        <v>0</v>
      </c>
      <c r="Q434" s="187">
        <f t="shared" si="143"/>
        <v>0</v>
      </c>
    </row>
    <row r="435" spans="2:17" ht="15.75" customHeight="1" x14ac:dyDescent="0.2">
      <c r="B435" s="242"/>
      <c r="C435" s="243" t="s">
        <v>0</v>
      </c>
      <c r="D435" s="241"/>
      <c r="E435" s="204"/>
      <c r="F435" s="204"/>
      <c r="G435" s="204"/>
      <c r="H435" s="204"/>
      <c r="I435" s="204"/>
      <c r="J435" s="205"/>
      <c r="K435" s="205"/>
      <c r="L435" s="204"/>
      <c r="M435" s="204"/>
      <c r="Q435" s="187">
        <f t="shared" si="143"/>
        <v>0</v>
      </c>
    </row>
    <row r="436" spans="2:17" ht="15.75" customHeight="1" x14ac:dyDescent="0.2">
      <c r="B436" s="242"/>
      <c r="C436" s="243" t="s">
        <v>3</v>
      </c>
      <c r="D436" s="241"/>
      <c r="E436" s="204"/>
      <c r="F436" s="204"/>
      <c r="G436" s="204"/>
      <c r="H436" s="204"/>
      <c r="I436" s="204"/>
      <c r="J436" s="205"/>
      <c r="K436" s="205"/>
      <c r="L436" s="204"/>
      <c r="M436" s="204"/>
      <c r="Q436" s="187">
        <f t="shared" si="143"/>
        <v>0</v>
      </c>
    </row>
    <row r="437" spans="2:17" ht="15.75" customHeight="1" x14ac:dyDescent="0.2">
      <c r="B437" s="242"/>
      <c r="C437" s="243" t="s">
        <v>4</v>
      </c>
      <c r="D437" s="241"/>
      <c r="E437" s="204"/>
      <c r="F437" s="204"/>
      <c r="G437" s="204"/>
      <c r="H437" s="204"/>
      <c r="I437" s="204"/>
      <c r="J437" s="205"/>
      <c r="K437" s="205"/>
      <c r="L437" s="204"/>
      <c r="M437" s="204"/>
      <c r="Q437" s="187">
        <f t="shared" si="143"/>
        <v>0</v>
      </c>
    </row>
    <row r="438" spans="2:17" ht="15.75" customHeight="1" x14ac:dyDescent="0.2">
      <c r="B438" s="242"/>
      <c r="C438" s="243" t="s">
        <v>5</v>
      </c>
      <c r="D438" s="241"/>
      <c r="E438" s="204"/>
      <c r="F438" s="204"/>
      <c r="G438" s="204"/>
      <c r="H438" s="204"/>
      <c r="I438" s="204"/>
      <c r="J438" s="205"/>
      <c r="K438" s="205"/>
      <c r="L438" s="204"/>
      <c r="M438" s="204"/>
      <c r="Q438" s="187">
        <f t="shared" si="143"/>
        <v>0</v>
      </c>
    </row>
    <row r="439" spans="2:17" ht="15.75" customHeight="1" x14ac:dyDescent="0.2">
      <c r="B439" s="242"/>
      <c r="C439" s="243" t="s">
        <v>6</v>
      </c>
      <c r="D439" s="241"/>
      <c r="E439" s="204"/>
      <c r="F439" s="204"/>
      <c r="G439" s="204"/>
      <c r="H439" s="204"/>
      <c r="I439" s="204"/>
      <c r="J439" s="205"/>
      <c r="K439" s="205"/>
      <c r="L439" s="204"/>
      <c r="M439" s="204"/>
      <c r="Q439" s="187">
        <f t="shared" si="143"/>
        <v>0</v>
      </c>
    </row>
    <row r="440" spans="2:17" ht="15.75" customHeight="1" x14ac:dyDescent="0.2">
      <c r="B440" s="242"/>
      <c r="C440" s="243" t="s">
        <v>7</v>
      </c>
      <c r="D440" s="241"/>
      <c r="E440" s="204"/>
      <c r="F440" s="204"/>
      <c r="G440" s="204"/>
      <c r="H440" s="204"/>
      <c r="I440" s="204"/>
      <c r="J440" s="205"/>
      <c r="K440" s="205"/>
      <c r="L440" s="204"/>
      <c r="M440" s="204"/>
      <c r="Q440" s="187">
        <f t="shared" si="143"/>
        <v>0</v>
      </c>
    </row>
    <row r="441" spans="2:17" ht="15.75" customHeight="1" x14ac:dyDescent="0.2">
      <c r="B441" s="242"/>
      <c r="C441" s="243" t="s">
        <v>8</v>
      </c>
      <c r="D441" s="241"/>
      <c r="E441" s="204"/>
      <c r="F441" s="204"/>
      <c r="G441" s="204"/>
      <c r="H441" s="204"/>
      <c r="I441" s="204"/>
      <c r="J441" s="205"/>
      <c r="K441" s="205"/>
      <c r="L441" s="204"/>
      <c r="M441" s="204"/>
      <c r="Q441" s="187">
        <f t="shared" si="143"/>
        <v>0</v>
      </c>
    </row>
    <row r="442" spans="2:17" ht="15.75" customHeight="1" x14ac:dyDescent="0.2">
      <c r="B442" s="242"/>
      <c r="C442" s="243" t="s">
        <v>9</v>
      </c>
      <c r="D442" s="241"/>
      <c r="E442" s="204"/>
      <c r="F442" s="204"/>
      <c r="G442" s="204"/>
      <c r="H442" s="204"/>
      <c r="I442" s="204"/>
      <c r="J442" s="205"/>
      <c r="K442" s="205"/>
      <c r="L442" s="204"/>
      <c r="M442" s="204"/>
      <c r="Q442" s="187">
        <f t="shared" si="143"/>
        <v>0</v>
      </c>
    </row>
    <row r="443" spans="2:17" ht="15.75" customHeight="1" x14ac:dyDescent="0.2">
      <c r="B443" s="242"/>
      <c r="C443" s="243" t="s">
        <v>10</v>
      </c>
      <c r="D443" s="241"/>
      <c r="E443" s="204"/>
      <c r="F443" s="204"/>
      <c r="G443" s="204"/>
      <c r="H443" s="204"/>
      <c r="I443" s="204"/>
      <c r="J443" s="205"/>
      <c r="K443" s="205"/>
      <c r="L443" s="204"/>
      <c r="M443" s="204"/>
      <c r="Q443" s="187">
        <f t="shared" si="143"/>
        <v>0</v>
      </c>
    </row>
    <row r="444" spans="2:17" ht="15.75" customHeight="1" x14ac:dyDescent="0.2">
      <c r="B444" s="242"/>
      <c r="C444" s="243" t="s">
        <v>11</v>
      </c>
      <c r="D444" s="241"/>
      <c r="E444" s="204"/>
      <c r="F444" s="204"/>
      <c r="G444" s="204"/>
      <c r="H444" s="204"/>
      <c r="I444" s="204"/>
      <c r="J444" s="205"/>
      <c r="K444" s="205"/>
      <c r="L444" s="204"/>
      <c r="M444" s="204"/>
      <c r="Q444" s="187">
        <f t="shared" si="143"/>
        <v>0</v>
      </c>
    </row>
    <row r="445" spans="2:17" ht="15.75" customHeight="1" x14ac:dyDescent="0.2">
      <c r="B445" s="242"/>
      <c r="C445" s="243" t="s">
        <v>12</v>
      </c>
      <c r="D445" s="241"/>
      <c r="E445" s="204"/>
      <c r="F445" s="204"/>
      <c r="G445" s="204"/>
      <c r="H445" s="204"/>
      <c r="I445" s="204"/>
      <c r="J445" s="205"/>
      <c r="K445" s="205"/>
      <c r="L445" s="204"/>
      <c r="M445" s="204"/>
      <c r="Q445" s="187">
        <f t="shared" si="143"/>
        <v>0</v>
      </c>
    </row>
    <row r="446" spans="2:17" ht="15.75" customHeight="1" x14ac:dyDescent="0.2">
      <c r="B446" s="242"/>
      <c r="C446" s="243" t="s">
        <v>13</v>
      </c>
      <c r="D446" s="241"/>
      <c r="E446" s="204"/>
      <c r="F446" s="204"/>
      <c r="G446" s="204"/>
      <c r="H446" s="204"/>
      <c r="I446" s="204"/>
      <c r="J446" s="205"/>
      <c r="K446" s="205"/>
      <c r="L446" s="204"/>
      <c r="M446" s="204"/>
      <c r="Q446" s="187">
        <f t="shared" si="143"/>
        <v>0</v>
      </c>
    </row>
    <row r="447" spans="2:17" ht="15.75" customHeight="1" x14ac:dyDescent="0.2">
      <c r="B447" s="242"/>
      <c r="C447" s="243" t="s">
        <v>14</v>
      </c>
      <c r="D447" s="241"/>
      <c r="E447" s="204"/>
      <c r="F447" s="204"/>
      <c r="G447" s="204"/>
      <c r="H447" s="204"/>
      <c r="I447" s="204"/>
      <c r="J447" s="205"/>
      <c r="K447" s="205"/>
      <c r="L447" s="204"/>
      <c r="M447" s="204"/>
      <c r="Q447" s="187">
        <f t="shared" si="143"/>
        <v>0</v>
      </c>
    </row>
    <row r="448" spans="2:17" x14ac:dyDescent="0.2">
      <c r="B448" s="201" t="s">
        <v>764</v>
      </c>
      <c r="C448" s="240" t="s">
        <v>760</v>
      </c>
      <c r="D448" s="241"/>
      <c r="E448" s="204"/>
      <c r="F448" s="204"/>
      <c r="G448" s="204"/>
      <c r="H448" s="204"/>
      <c r="I448" s="204"/>
      <c r="J448" s="203">
        <f>SUM(J449:J456)</f>
        <v>0</v>
      </c>
      <c r="K448" s="203">
        <f>SUM(K449:K456)</f>
        <v>0</v>
      </c>
      <c r="L448" s="204"/>
      <c r="M448" s="204"/>
      <c r="P448" s="187">
        <v>0</v>
      </c>
      <c r="Q448" s="187">
        <f t="shared" si="143"/>
        <v>0</v>
      </c>
    </row>
    <row r="449" spans="2:17" x14ac:dyDescent="0.2">
      <c r="B449" s="244" t="s">
        <v>1857</v>
      </c>
      <c r="C449" s="240" t="s">
        <v>2412</v>
      </c>
      <c r="D449" s="241"/>
      <c r="E449" s="204"/>
      <c r="F449" s="204"/>
      <c r="G449" s="204"/>
      <c r="H449" s="204"/>
      <c r="I449" s="204"/>
      <c r="J449" s="205"/>
      <c r="K449" s="205"/>
      <c r="L449" s="204"/>
      <c r="M449" s="204"/>
      <c r="Q449" s="187">
        <f t="shared" si="143"/>
        <v>0</v>
      </c>
    </row>
    <row r="450" spans="2:17" x14ac:dyDescent="0.2">
      <c r="B450" s="244" t="s">
        <v>1858</v>
      </c>
      <c r="C450" s="240" t="s">
        <v>2413</v>
      </c>
      <c r="D450" s="241"/>
      <c r="E450" s="204"/>
      <c r="F450" s="204"/>
      <c r="G450" s="204"/>
      <c r="H450" s="204"/>
      <c r="I450" s="204"/>
      <c r="J450" s="205"/>
      <c r="K450" s="205"/>
      <c r="L450" s="204"/>
      <c r="M450" s="204"/>
      <c r="Q450" s="187">
        <f t="shared" si="143"/>
        <v>0</v>
      </c>
    </row>
    <row r="451" spans="2:17" x14ac:dyDescent="0.2">
      <c r="B451" s="244" t="s">
        <v>1859</v>
      </c>
      <c r="C451" s="240" t="s">
        <v>2414</v>
      </c>
      <c r="D451" s="241"/>
      <c r="E451" s="204"/>
      <c r="F451" s="204"/>
      <c r="G451" s="204"/>
      <c r="H451" s="204"/>
      <c r="I451" s="204"/>
      <c r="J451" s="205"/>
      <c r="K451" s="205"/>
      <c r="L451" s="204"/>
      <c r="M451" s="204"/>
      <c r="Q451" s="187">
        <f t="shared" si="143"/>
        <v>0</v>
      </c>
    </row>
    <row r="452" spans="2:17" x14ac:dyDescent="0.2">
      <c r="B452" s="244" t="s">
        <v>1860</v>
      </c>
      <c r="C452" s="240" t="s">
        <v>2415</v>
      </c>
      <c r="D452" s="241"/>
      <c r="E452" s="204"/>
      <c r="F452" s="204"/>
      <c r="G452" s="204"/>
      <c r="H452" s="204"/>
      <c r="I452" s="204"/>
      <c r="J452" s="205"/>
      <c r="K452" s="205"/>
      <c r="L452" s="204"/>
      <c r="M452" s="204"/>
      <c r="Q452" s="187">
        <f t="shared" si="143"/>
        <v>0</v>
      </c>
    </row>
    <row r="453" spans="2:17" x14ac:dyDescent="0.2">
      <c r="B453" s="244" t="s">
        <v>1861</v>
      </c>
      <c r="C453" s="240" t="s">
        <v>2416</v>
      </c>
      <c r="D453" s="241"/>
      <c r="E453" s="204"/>
      <c r="F453" s="204"/>
      <c r="G453" s="204"/>
      <c r="H453" s="204"/>
      <c r="I453" s="204"/>
      <c r="J453" s="205"/>
      <c r="K453" s="205"/>
      <c r="L453" s="204"/>
      <c r="M453" s="204"/>
      <c r="Q453" s="187">
        <f t="shared" si="143"/>
        <v>0</v>
      </c>
    </row>
    <row r="454" spans="2:17" x14ac:dyDescent="0.2">
      <c r="B454" s="244" t="s">
        <v>1862</v>
      </c>
      <c r="C454" s="240" t="s">
        <v>2417</v>
      </c>
      <c r="D454" s="241"/>
      <c r="E454" s="204"/>
      <c r="F454" s="204"/>
      <c r="G454" s="204"/>
      <c r="H454" s="204"/>
      <c r="I454" s="204"/>
      <c r="J454" s="205"/>
      <c r="K454" s="205"/>
      <c r="L454" s="204"/>
      <c r="M454" s="204"/>
      <c r="Q454" s="187">
        <f t="shared" si="143"/>
        <v>0</v>
      </c>
    </row>
    <row r="455" spans="2:17" x14ac:dyDescent="0.2">
      <c r="B455" s="244" t="s">
        <v>1863</v>
      </c>
      <c r="C455" s="240" t="s">
        <v>2418</v>
      </c>
      <c r="D455" s="241"/>
      <c r="E455" s="204"/>
      <c r="F455" s="204"/>
      <c r="G455" s="204"/>
      <c r="H455" s="204"/>
      <c r="I455" s="204"/>
      <c r="J455" s="205"/>
      <c r="K455" s="205"/>
      <c r="L455" s="204"/>
      <c r="M455" s="204"/>
      <c r="Q455" s="187">
        <f t="shared" si="143"/>
        <v>0</v>
      </c>
    </row>
    <row r="456" spans="2:17" x14ac:dyDescent="0.2">
      <c r="B456" s="244" t="s">
        <v>1864</v>
      </c>
      <c r="C456" s="240" t="s">
        <v>2419</v>
      </c>
      <c r="D456" s="241"/>
      <c r="E456" s="204"/>
      <c r="F456" s="204"/>
      <c r="G456" s="204"/>
      <c r="H456" s="204"/>
      <c r="I456" s="204"/>
      <c r="J456" s="205"/>
      <c r="K456" s="205"/>
      <c r="L456" s="204"/>
      <c r="M456" s="204"/>
      <c r="Q456" s="187">
        <f t="shared" si="143"/>
        <v>0</v>
      </c>
    </row>
    <row r="457" spans="2:17" x14ac:dyDescent="0.2">
      <c r="B457" s="201" t="s">
        <v>765</v>
      </c>
      <c r="C457" s="240" t="s">
        <v>761</v>
      </c>
      <c r="D457" s="241"/>
      <c r="E457" s="204"/>
      <c r="F457" s="204"/>
      <c r="G457" s="204"/>
      <c r="H457" s="204"/>
      <c r="I457" s="204"/>
      <c r="J457" s="203">
        <f>J458</f>
        <v>0</v>
      </c>
      <c r="K457" s="203">
        <f>K458</f>
        <v>0</v>
      </c>
      <c r="L457" s="204"/>
      <c r="M457" s="204"/>
      <c r="P457" s="187">
        <v>0</v>
      </c>
      <c r="Q457" s="187">
        <f t="shared" si="143"/>
        <v>0</v>
      </c>
    </row>
    <row r="458" spans="2:17" x14ac:dyDescent="0.2">
      <c r="B458" s="201" t="s">
        <v>1873</v>
      </c>
      <c r="C458" s="240" t="s">
        <v>761</v>
      </c>
      <c r="D458" s="241"/>
      <c r="E458" s="204"/>
      <c r="F458" s="204"/>
      <c r="G458" s="204"/>
      <c r="H458" s="204"/>
      <c r="I458" s="204"/>
      <c r="J458" s="205"/>
      <c r="K458" s="205"/>
      <c r="L458" s="204"/>
      <c r="M458" s="204"/>
      <c r="Q458" s="187">
        <f t="shared" si="143"/>
        <v>0</v>
      </c>
    </row>
    <row r="459" spans="2:17" x14ac:dyDescent="0.2">
      <c r="B459" s="201" t="s">
        <v>766</v>
      </c>
      <c r="C459" s="240" t="s">
        <v>762</v>
      </c>
      <c r="D459" s="241"/>
      <c r="E459" s="204"/>
      <c r="F459" s="204"/>
      <c r="G459" s="204"/>
      <c r="H459" s="204"/>
      <c r="I459" s="204"/>
      <c r="J459" s="203">
        <f>J460</f>
        <v>0</v>
      </c>
      <c r="K459" s="203">
        <f>K460</f>
        <v>0</v>
      </c>
      <c r="L459" s="204"/>
      <c r="M459" s="204"/>
      <c r="P459" s="187">
        <v>0</v>
      </c>
      <c r="Q459" s="187">
        <f t="shared" si="143"/>
        <v>0</v>
      </c>
    </row>
    <row r="460" spans="2:17" x14ac:dyDescent="0.2">
      <c r="B460" s="201" t="s">
        <v>1874</v>
      </c>
      <c r="C460" s="240" t="s">
        <v>762</v>
      </c>
      <c r="D460" s="241"/>
      <c r="E460" s="204"/>
      <c r="F460" s="204"/>
      <c r="G460" s="204"/>
      <c r="H460" s="204"/>
      <c r="I460" s="204"/>
      <c r="J460" s="205"/>
      <c r="K460" s="205"/>
      <c r="L460" s="204"/>
      <c r="M460" s="204"/>
      <c r="Q460" s="187">
        <f t="shared" si="143"/>
        <v>0</v>
      </c>
    </row>
    <row r="461" spans="2:17" ht="15.75" x14ac:dyDescent="0.25">
      <c r="B461" s="201" t="s">
        <v>767</v>
      </c>
      <c r="C461" s="237" t="s">
        <v>462</v>
      </c>
      <c r="D461" s="238"/>
      <c r="E461" s="204"/>
      <c r="F461" s="204"/>
      <c r="G461" s="204"/>
      <c r="H461" s="204"/>
      <c r="I461" s="204"/>
      <c r="J461" s="236">
        <f>J462+J464+J466+J468+J473+J475+J477+J479+J481+J483+J485+J487</f>
        <v>4330679662</v>
      </c>
      <c r="K461" s="236">
        <f>K462+K464+K466+K468+K473+K475+K477+K479+K481+K483+K485+K487</f>
        <v>1693859500</v>
      </c>
      <c r="L461" s="204"/>
      <c r="M461" s="204"/>
      <c r="P461" s="187">
        <v>4330679662</v>
      </c>
      <c r="Q461" s="187">
        <f t="shared" si="143"/>
        <v>0</v>
      </c>
    </row>
    <row r="462" spans="2:17" x14ac:dyDescent="0.2">
      <c r="B462" s="201" t="s">
        <v>768</v>
      </c>
      <c r="C462" s="240" t="s">
        <v>772</v>
      </c>
      <c r="D462" s="241"/>
      <c r="E462" s="204"/>
      <c r="F462" s="204"/>
      <c r="G462" s="204"/>
      <c r="H462" s="204"/>
      <c r="I462" s="204"/>
      <c r="J462" s="203">
        <f>J463</f>
        <v>0</v>
      </c>
      <c r="K462" s="203">
        <f>K463</f>
        <v>0</v>
      </c>
      <c r="L462" s="204"/>
      <c r="M462" s="204"/>
      <c r="P462" s="187">
        <v>0</v>
      </c>
      <c r="Q462" s="187">
        <f t="shared" si="143"/>
        <v>0</v>
      </c>
    </row>
    <row r="463" spans="2:17" x14ac:dyDescent="0.2">
      <c r="B463" s="201" t="s">
        <v>1875</v>
      </c>
      <c r="C463" s="240" t="s">
        <v>772</v>
      </c>
      <c r="D463" s="241"/>
      <c r="E463" s="204"/>
      <c r="F463" s="204"/>
      <c r="G463" s="204"/>
      <c r="H463" s="204"/>
      <c r="I463" s="204"/>
      <c r="J463" s="205"/>
      <c r="K463" s="205"/>
      <c r="L463" s="204"/>
      <c r="M463" s="204"/>
      <c r="Q463" s="187">
        <f t="shared" si="143"/>
        <v>0</v>
      </c>
    </row>
    <row r="464" spans="2:17" x14ac:dyDescent="0.2">
      <c r="B464" s="201" t="s">
        <v>784</v>
      </c>
      <c r="C464" s="240" t="s">
        <v>773</v>
      </c>
      <c r="D464" s="241"/>
      <c r="E464" s="204"/>
      <c r="F464" s="204"/>
      <c r="G464" s="204"/>
      <c r="H464" s="204"/>
      <c r="I464" s="204"/>
      <c r="J464" s="203">
        <f>J465</f>
        <v>0</v>
      </c>
      <c r="K464" s="203">
        <f>K465</f>
        <v>0</v>
      </c>
      <c r="L464" s="204"/>
      <c r="M464" s="204"/>
      <c r="P464" s="187">
        <v>0</v>
      </c>
      <c r="Q464" s="187">
        <f t="shared" si="143"/>
        <v>0</v>
      </c>
    </row>
    <row r="465" spans="2:17" x14ac:dyDescent="0.2">
      <c r="B465" s="201" t="s">
        <v>1877</v>
      </c>
      <c r="C465" s="240" t="s">
        <v>2420</v>
      </c>
      <c r="D465" s="241"/>
      <c r="E465" s="204"/>
      <c r="F465" s="204"/>
      <c r="G465" s="204"/>
      <c r="H465" s="204"/>
      <c r="I465" s="204"/>
      <c r="J465" s="205"/>
      <c r="K465" s="205"/>
      <c r="L465" s="204"/>
      <c r="M465" s="204"/>
      <c r="Q465" s="187">
        <f t="shared" si="143"/>
        <v>0</v>
      </c>
    </row>
    <row r="466" spans="2:17" x14ac:dyDescent="0.2">
      <c r="B466" s="201" t="s">
        <v>785</v>
      </c>
      <c r="C466" s="240" t="s">
        <v>774</v>
      </c>
      <c r="D466" s="241"/>
      <c r="E466" s="204"/>
      <c r="F466" s="204"/>
      <c r="G466" s="204"/>
      <c r="H466" s="204"/>
      <c r="I466" s="204"/>
      <c r="J466" s="203">
        <f>J467</f>
        <v>0</v>
      </c>
      <c r="K466" s="203">
        <f>K467</f>
        <v>0</v>
      </c>
      <c r="L466" s="204"/>
      <c r="M466" s="204"/>
      <c r="P466" s="187">
        <v>0</v>
      </c>
      <c r="Q466" s="187">
        <f t="shared" si="143"/>
        <v>0</v>
      </c>
    </row>
    <row r="467" spans="2:17" x14ac:dyDescent="0.2">
      <c r="B467" s="201" t="s">
        <v>1880</v>
      </c>
      <c r="C467" s="240" t="s">
        <v>2421</v>
      </c>
      <c r="D467" s="241"/>
      <c r="E467" s="204"/>
      <c r="F467" s="204"/>
      <c r="G467" s="204"/>
      <c r="H467" s="204"/>
      <c r="I467" s="204"/>
      <c r="J467" s="205"/>
      <c r="K467" s="205"/>
      <c r="L467" s="204"/>
      <c r="M467" s="204"/>
      <c r="Q467" s="187">
        <f t="shared" si="143"/>
        <v>0</v>
      </c>
    </row>
    <row r="468" spans="2:17" x14ac:dyDescent="0.2">
      <c r="B468" s="201" t="s">
        <v>786</v>
      </c>
      <c r="C468" s="240" t="s">
        <v>775</v>
      </c>
      <c r="D468" s="241"/>
      <c r="E468" s="204"/>
      <c r="F468" s="204"/>
      <c r="G468" s="204"/>
      <c r="H468" s="204"/>
      <c r="I468" s="204"/>
      <c r="J468" s="203">
        <f>SUM(J469:J472)</f>
        <v>4330679662</v>
      </c>
      <c r="K468" s="203">
        <f>SUM(K469:K472)</f>
        <v>1693859500</v>
      </c>
      <c r="L468" s="204"/>
      <c r="M468" s="204"/>
      <c r="P468" s="187">
        <v>4330679662</v>
      </c>
      <c r="Q468" s="187">
        <f t="shared" si="143"/>
        <v>0</v>
      </c>
    </row>
    <row r="469" spans="2:17" ht="15.75" customHeight="1" x14ac:dyDescent="0.2">
      <c r="B469" s="201" t="s">
        <v>1881</v>
      </c>
      <c r="C469" s="240" t="s">
        <v>2422</v>
      </c>
      <c r="D469" s="241"/>
      <c r="E469" s="204"/>
      <c r="F469" s="204"/>
      <c r="G469" s="204"/>
      <c r="H469" s="204"/>
      <c r="I469" s="204"/>
      <c r="J469" s="1348">
        <v>4330679662</v>
      </c>
      <c r="K469" s="203">
        <v>0</v>
      </c>
      <c r="L469" s="204"/>
      <c r="M469" s="204"/>
      <c r="P469" s="187">
        <v>4330679662</v>
      </c>
      <c r="Q469" s="187">
        <f t="shared" si="143"/>
        <v>0</v>
      </c>
    </row>
    <row r="470" spans="2:17" x14ac:dyDescent="0.2">
      <c r="B470" s="201" t="s">
        <v>1882</v>
      </c>
      <c r="C470" s="240" t="s">
        <v>2423</v>
      </c>
      <c r="D470" s="241"/>
      <c r="E470" s="204"/>
      <c r="F470" s="204"/>
      <c r="G470" s="204"/>
      <c r="H470" s="204"/>
      <c r="I470" s="204"/>
      <c r="J470" s="205"/>
      <c r="K470" s="205"/>
      <c r="L470" s="204"/>
      <c r="M470" s="204"/>
      <c r="Q470" s="187">
        <f t="shared" si="143"/>
        <v>0</v>
      </c>
    </row>
    <row r="471" spans="2:17" x14ac:dyDescent="0.2">
      <c r="B471" s="201" t="s">
        <v>1883</v>
      </c>
      <c r="C471" s="240" t="s">
        <v>3059</v>
      </c>
      <c r="D471" s="241"/>
      <c r="E471" s="204"/>
      <c r="F471" s="204"/>
      <c r="G471" s="204"/>
      <c r="H471" s="204"/>
      <c r="I471" s="204"/>
      <c r="J471" s="205"/>
      <c r="K471" s="205">
        <v>1693859500</v>
      </c>
      <c r="L471" s="204"/>
      <c r="M471" s="204"/>
      <c r="Q471" s="187">
        <f t="shared" si="143"/>
        <v>0</v>
      </c>
    </row>
    <row r="472" spans="2:17" x14ac:dyDescent="0.2">
      <c r="B472" s="242"/>
      <c r="C472" s="243" t="s">
        <v>3058</v>
      </c>
      <c r="D472" s="241"/>
      <c r="E472" s="204"/>
      <c r="F472" s="204"/>
      <c r="G472" s="204"/>
      <c r="H472" s="204"/>
      <c r="I472" s="204"/>
      <c r="J472" s="205"/>
      <c r="K472" s="205"/>
      <c r="L472" s="204"/>
      <c r="M472" s="204"/>
      <c r="Q472" s="187">
        <f t="shared" si="143"/>
        <v>0</v>
      </c>
    </row>
    <row r="473" spans="2:17" x14ac:dyDescent="0.2">
      <c r="B473" s="201" t="s">
        <v>787</v>
      </c>
      <c r="C473" s="240" t="s">
        <v>776</v>
      </c>
      <c r="D473" s="241"/>
      <c r="E473" s="204"/>
      <c r="F473" s="204"/>
      <c r="G473" s="204"/>
      <c r="H473" s="204"/>
      <c r="I473" s="204"/>
      <c r="J473" s="203">
        <f>J474</f>
        <v>0</v>
      </c>
      <c r="K473" s="203">
        <f>K474</f>
        <v>0</v>
      </c>
      <c r="L473" s="204"/>
      <c r="M473" s="204"/>
      <c r="P473" s="187">
        <v>0</v>
      </c>
      <c r="Q473" s="187">
        <f t="shared" si="143"/>
        <v>0</v>
      </c>
    </row>
    <row r="474" spans="2:17" x14ac:dyDescent="0.2">
      <c r="B474" s="201" t="s">
        <v>1884</v>
      </c>
      <c r="C474" s="240" t="s">
        <v>2424</v>
      </c>
      <c r="D474" s="241"/>
      <c r="E474" s="204"/>
      <c r="F474" s="204"/>
      <c r="G474" s="204"/>
      <c r="H474" s="204"/>
      <c r="I474" s="204"/>
      <c r="J474" s="205"/>
      <c r="K474" s="205"/>
      <c r="L474" s="204"/>
      <c r="M474" s="204"/>
      <c r="Q474" s="187">
        <f t="shared" si="143"/>
        <v>0</v>
      </c>
    </row>
    <row r="475" spans="2:17" x14ac:dyDescent="0.2">
      <c r="B475" s="201" t="s">
        <v>788</v>
      </c>
      <c r="C475" s="240" t="s">
        <v>777</v>
      </c>
      <c r="D475" s="241"/>
      <c r="E475" s="204"/>
      <c r="F475" s="204"/>
      <c r="G475" s="204"/>
      <c r="H475" s="204"/>
      <c r="I475" s="204"/>
      <c r="J475" s="203">
        <f>J476</f>
        <v>0</v>
      </c>
      <c r="K475" s="203">
        <f>K476</f>
        <v>0</v>
      </c>
      <c r="L475" s="204"/>
      <c r="M475" s="204"/>
      <c r="P475" s="187">
        <v>0</v>
      </c>
      <c r="Q475" s="187">
        <f t="shared" si="143"/>
        <v>0</v>
      </c>
    </row>
    <row r="476" spans="2:17" x14ac:dyDescent="0.2">
      <c r="B476" s="201" t="s">
        <v>1889</v>
      </c>
      <c r="C476" s="240" t="s">
        <v>2425</v>
      </c>
      <c r="D476" s="241"/>
      <c r="E476" s="204"/>
      <c r="F476" s="204"/>
      <c r="G476" s="204"/>
      <c r="H476" s="204"/>
      <c r="I476" s="204"/>
      <c r="J476" s="205"/>
      <c r="K476" s="205"/>
      <c r="L476" s="204"/>
      <c r="M476" s="204"/>
      <c r="Q476" s="187">
        <f t="shared" si="143"/>
        <v>0</v>
      </c>
    </row>
    <row r="477" spans="2:17" x14ac:dyDescent="0.2">
      <c r="B477" s="201" t="s">
        <v>789</v>
      </c>
      <c r="C477" s="240" t="s">
        <v>778</v>
      </c>
      <c r="D477" s="241"/>
      <c r="E477" s="204"/>
      <c r="F477" s="204"/>
      <c r="G477" s="204"/>
      <c r="H477" s="204"/>
      <c r="I477" s="204"/>
      <c r="J477" s="203">
        <f>J478</f>
        <v>0</v>
      </c>
      <c r="K477" s="203">
        <f>K478</f>
        <v>0</v>
      </c>
      <c r="L477" s="204"/>
      <c r="M477" s="204"/>
      <c r="P477" s="187">
        <v>0</v>
      </c>
      <c r="Q477" s="187">
        <f t="shared" si="143"/>
        <v>0</v>
      </c>
    </row>
    <row r="478" spans="2:17" x14ac:dyDescent="0.2">
      <c r="B478" s="201" t="s">
        <v>1890</v>
      </c>
      <c r="C478" s="240" t="s">
        <v>778</v>
      </c>
      <c r="D478" s="241"/>
      <c r="E478" s="204"/>
      <c r="F478" s="204"/>
      <c r="G478" s="204"/>
      <c r="H478" s="204"/>
      <c r="I478" s="204"/>
      <c r="J478" s="205"/>
      <c r="K478" s="205"/>
      <c r="L478" s="204"/>
      <c r="M478" s="204"/>
      <c r="Q478" s="187">
        <f t="shared" si="143"/>
        <v>0</v>
      </c>
    </row>
    <row r="479" spans="2:17" x14ac:dyDescent="0.2">
      <c r="B479" s="201" t="s">
        <v>827</v>
      </c>
      <c r="C479" s="240" t="s">
        <v>779</v>
      </c>
      <c r="D479" s="241"/>
      <c r="E479" s="204"/>
      <c r="F479" s="204"/>
      <c r="G479" s="204"/>
      <c r="H479" s="204"/>
      <c r="I479" s="204"/>
      <c r="J479" s="203">
        <f>J480</f>
        <v>0</v>
      </c>
      <c r="K479" s="203">
        <f>K480</f>
        <v>0</v>
      </c>
      <c r="L479" s="204"/>
      <c r="M479" s="204"/>
      <c r="P479" s="187">
        <v>0</v>
      </c>
      <c r="Q479" s="187">
        <f t="shared" si="143"/>
        <v>0</v>
      </c>
    </row>
    <row r="480" spans="2:17" x14ac:dyDescent="0.2">
      <c r="B480" s="201" t="s">
        <v>1891</v>
      </c>
      <c r="C480" s="240" t="s">
        <v>2426</v>
      </c>
      <c r="D480" s="241"/>
      <c r="E480" s="204"/>
      <c r="F480" s="204"/>
      <c r="G480" s="204"/>
      <c r="H480" s="204"/>
      <c r="I480" s="204"/>
      <c r="J480" s="205"/>
      <c r="K480" s="205"/>
      <c r="L480" s="204"/>
      <c r="M480" s="204"/>
      <c r="Q480" s="187">
        <f t="shared" si="143"/>
        <v>0</v>
      </c>
    </row>
    <row r="481" spans="2:17" x14ac:dyDescent="0.2">
      <c r="B481" s="201" t="s">
        <v>826</v>
      </c>
      <c r="C481" s="240" t="s">
        <v>780</v>
      </c>
      <c r="D481" s="241"/>
      <c r="E481" s="204"/>
      <c r="F481" s="204"/>
      <c r="G481" s="204"/>
      <c r="H481" s="204"/>
      <c r="I481" s="204"/>
      <c r="J481" s="203">
        <f>J482</f>
        <v>0</v>
      </c>
      <c r="K481" s="203">
        <f>K482</f>
        <v>0</v>
      </c>
      <c r="L481" s="204"/>
      <c r="M481" s="204"/>
      <c r="P481" s="187">
        <v>0</v>
      </c>
      <c r="Q481" s="187">
        <f t="shared" ref="Q481:Q544" si="144">J481-P481</f>
        <v>0</v>
      </c>
    </row>
    <row r="482" spans="2:17" x14ac:dyDescent="0.2">
      <c r="B482" s="201" t="s">
        <v>1892</v>
      </c>
      <c r="C482" s="240" t="s">
        <v>780</v>
      </c>
      <c r="D482" s="241"/>
      <c r="E482" s="204"/>
      <c r="F482" s="204"/>
      <c r="G482" s="204"/>
      <c r="H482" s="204"/>
      <c r="I482" s="204"/>
      <c r="J482" s="205"/>
      <c r="K482" s="205"/>
      <c r="L482" s="204"/>
      <c r="M482" s="204"/>
      <c r="Q482" s="187">
        <f t="shared" si="144"/>
        <v>0</v>
      </c>
    </row>
    <row r="483" spans="2:17" x14ac:dyDescent="0.2">
      <c r="B483" s="201" t="s">
        <v>824</v>
      </c>
      <c r="C483" s="240" t="s">
        <v>781</v>
      </c>
      <c r="D483" s="241"/>
      <c r="E483" s="204"/>
      <c r="F483" s="204"/>
      <c r="G483" s="204"/>
      <c r="H483" s="204"/>
      <c r="I483" s="204"/>
      <c r="J483" s="203">
        <f>J484</f>
        <v>0</v>
      </c>
      <c r="K483" s="203">
        <f>K484</f>
        <v>0</v>
      </c>
      <c r="L483" s="204"/>
      <c r="M483" s="204"/>
      <c r="P483" s="187">
        <v>0</v>
      </c>
      <c r="Q483" s="187">
        <f t="shared" si="144"/>
        <v>0</v>
      </c>
    </row>
    <row r="484" spans="2:17" x14ac:dyDescent="0.2">
      <c r="B484" s="201" t="s">
        <v>1894</v>
      </c>
      <c r="C484" s="240" t="s">
        <v>2427</v>
      </c>
      <c r="D484" s="241"/>
      <c r="E484" s="204"/>
      <c r="F484" s="204"/>
      <c r="G484" s="204"/>
      <c r="H484" s="204"/>
      <c r="I484" s="204"/>
      <c r="J484" s="205"/>
      <c r="K484" s="205"/>
      <c r="L484" s="204"/>
      <c r="M484" s="204"/>
      <c r="Q484" s="187">
        <f t="shared" si="144"/>
        <v>0</v>
      </c>
    </row>
    <row r="485" spans="2:17" x14ac:dyDescent="0.2">
      <c r="B485" s="201" t="s">
        <v>825</v>
      </c>
      <c r="C485" s="240" t="s">
        <v>782</v>
      </c>
      <c r="D485" s="241"/>
      <c r="E485" s="204"/>
      <c r="F485" s="204"/>
      <c r="G485" s="204"/>
      <c r="H485" s="204"/>
      <c r="I485" s="204"/>
      <c r="J485" s="203">
        <f>J486</f>
        <v>0</v>
      </c>
      <c r="K485" s="203">
        <f>K486</f>
        <v>0</v>
      </c>
      <c r="L485" s="204"/>
      <c r="M485" s="204"/>
      <c r="P485" s="187">
        <v>0</v>
      </c>
      <c r="Q485" s="187">
        <f t="shared" si="144"/>
        <v>0</v>
      </c>
    </row>
    <row r="486" spans="2:17" x14ac:dyDescent="0.2">
      <c r="B486" s="201" t="s">
        <v>1896</v>
      </c>
      <c r="C486" s="240" t="s">
        <v>2428</v>
      </c>
      <c r="D486" s="241"/>
      <c r="E486" s="204"/>
      <c r="F486" s="204"/>
      <c r="G486" s="204"/>
      <c r="H486" s="204"/>
      <c r="I486" s="204"/>
      <c r="J486" s="205"/>
      <c r="K486" s="205"/>
      <c r="L486" s="204"/>
      <c r="M486" s="204"/>
      <c r="Q486" s="187">
        <f t="shared" si="144"/>
        <v>0</v>
      </c>
    </row>
    <row r="487" spans="2:17" x14ac:dyDescent="0.2">
      <c r="B487" s="201" t="s">
        <v>823</v>
      </c>
      <c r="C487" s="240" t="s">
        <v>783</v>
      </c>
      <c r="D487" s="241"/>
      <c r="E487" s="204"/>
      <c r="F487" s="204"/>
      <c r="G487" s="204"/>
      <c r="H487" s="204"/>
      <c r="I487" s="204"/>
      <c r="J487" s="203">
        <f>J488</f>
        <v>0</v>
      </c>
      <c r="K487" s="203">
        <f>K488</f>
        <v>0</v>
      </c>
      <c r="L487" s="204"/>
      <c r="M487" s="204"/>
      <c r="P487" s="187">
        <v>0</v>
      </c>
      <c r="Q487" s="187">
        <f t="shared" si="144"/>
        <v>0</v>
      </c>
    </row>
    <row r="488" spans="2:17" x14ac:dyDescent="0.2">
      <c r="B488" s="201" t="s">
        <v>1897</v>
      </c>
      <c r="C488" s="240" t="s">
        <v>783</v>
      </c>
      <c r="D488" s="241"/>
      <c r="E488" s="204"/>
      <c r="F488" s="204"/>
      <c r="G488" s="204"/>
      <c r="H488" s="204"/>
      <c r="I488" s="204"/>
      <c r="J488" s="205"/>
      <c r="K488" s="205"/>
      <c r="L488" s="204"/>
      <c r="M488" s="204"/>
      <c r="Q488" s="187">
        <f t="shared" si="144"/>
        <v>0</v>
      </c>
    </row>
    <row r="489" spans="2:17" ht="15.75" x14ac:dyDescent="0.25">
      <c r="B489" s="201" t="s">
        <v>769</v>
      </c>
      <c r="C489" s="237" t="s">
        <v>553</v>
      </c>
      <c r="D489" s="238"/>
      <c r="E489" s="204"/>
      <c r="F489" s="204"/>
      <c r="G489" s="204"/>
      <c r="H489" s="204"/>
      <c r="I489" s="204"/>
      <c r="J489" s="236">
        <f>J490</f>
        <v>0</v>
      </c>
      <c r="K489" s="236">
        <f>K490</f>
        <v>0</v>
      </c>
      <c r="L489" s="204"/>
      <c r="M489" s="204"/>
      <c r="P489" s="187">
        <v>0</v>
      </c>
      <c r="Q489" s="187">
        <f t="shared" si="144"/>
        <v>0</v>
      </c>
    </row>
    <row r="490" spans="2:17" ht="30" x14ac:dyDescent="0.2">
      <c r="B490" s="201" t="s">
        <v>771</v>
      </c>
      <c r="C490" s="240" t="s">
        <v>770</v>
      </c>
      <c r="D490" s="241"/>
      <c r="E490" s="204"/>
      <c r="F490" s="204"/>
      <c r="G490" s="204"/>
      <c r="H490" s="204"/>
      <c r="I490" s="204"/>
      <c r="J490" s="203">
        <f>SUM(J491:J499)</f>
        <v>0</v>
      </c>
      <c r="K490" s="203">
        <f>SUM(K491:K499)</f>
        <v>0</v>
      </c>
      <c r="L490" s="204"/>
      <c r="M490" s="204"/>
      <c r="P490" s="187">
        <v>0</v>
      </c>
      <c r="Q490" s="187">
        <f t="shared" si="144"/>
        <v>0</v>
      </c>
    </row>
    <row r="491" spans="2:17" x14ac:dyDescent="0.2">
      <c r="B491" s="201" t="s">
        <v>1907</v>
      </c>
      <c r="C491" s="240" t="s">
        <v>2429</v>
      </c>
      <c r="D491" s="241"/>
      <c r="E491" s="204"/>
      <c r="F491" s="204"/>
      <c r="G491" s="204"/>
      <c r="H491" s="204"/>
      <c r="I491" s="204"/>
      <c r="J491" s="205"/>
      <c r="K491" s="205"/>
      <c r="L491" s="204"/>
      <c r="M491" s="204"/>
      <c r="Q491" s="187">
        <f t="shared" si="144"/>
        <v>0</v>
      </c>
    </row>
    <row r="492" spans="2:17" x14ac:dyDescent="0.2">
      <c r="B492" s="201" t="s">
        <v>1908</v>
      </c>
      <c r="C492" s="240" t="s">
        <v>2430</v>
      </c>
      <c r="D492" s="241"/>
      <c r="E492" s="204"/>
      <c r="F492" s="204"/>
      <c r="G492" s="204"/>
      <c r="H492" s="204"/>
      <c r="I492" s="204"/>
      <c r="J492" s="205"/>
      <c r="K492" s="205"/>
      <c r="L492" s="204"/>
      <c r="M492" s="204"/>
      <c r="Q492" s="187">
        <f t="shared" si="144"/>
        <v>0</v>
      </c>
    </row>
    <row r="493" spans="2:17" x14ac:dyDescent="0.2">
      <c r="B493" s="201" t="s">
        <v>1909</v>
      </c>
      <c r="C493" s="240" t="s">
        <v>2431</v>
      </c>
      <c r="D493" s="241"/>
      <c r="E493" s="204"/>
      <c r="F493" s="204"/>
      <c r="G493" s="204"/>
      <c r="H493" s="204"/>
      <c r="I493" s="204"/>
      <c r="J493" s="205"/>
      <c r="K493" s="205"/>
      <c r="L493" s="204"/>
      <c r="M493" s="204"/>
      <c r="Q493" s="187">
        <f t="shared" si="144"/>
        <v>0</v>
      </c>
    </row>
    <row r="494" spans="2:17" x14ac:dyDescent="0.2">
      <c r="B494" s="201" t="s">
        <v>1910</v>
      </c>
      <c r="C494" s="240" t="s">
        <v>2432</v>
      </c>
      <c r="D494" s="241"/>
      <c r="E494" s="204"/>
      <c r="F494" s="204"/>
      <c r="G494" s="204"/>
      <c r="H494" s="204"/>
      <c r="I494" s="204"/>
      <c r="J494" s="205"/>
      <c r="K494" s="205"/>
      <c r="L494" s="204"/>
      <c r="M494" s="204"/>
      <c r="Q494" s="187">
        <f t="shared" si="144"/>
        <v>0</v>
      </c>
    </row>
    <row r="495" spans="2:17" x14ac:dyDescent="0.2">
      <c r="B495" s="201" t="s">
        <v>1911</v>
      </c>
      <c r="C495" s="240" t="s">
        <v>2433</v>
      </c>
      <c r="D495" s="241"/>
      <c r="E495" s="204"/>
      <c r="F495" s="204"/>
      <c r="G495" s="204"/>
      <c r="H495" s="204"/>
      <c r="I495" s="204"/>
      <c r="J495" s="205"/>
      <c r="K495" s="205"/>
      <c r="L495" s="204"/>
      <c r="M495" s="204"/>
      <c r="Q495" s="187">
        <f t="shared" si="144"/>
        <v>0</v>
      </c>
    </row>
    <row r="496" spans="2:17" x14ac:dyDescent="0.2">
      <c r="B496" s="201" t="s">
        <v>1912</v>
      </c>
      <c r="C496" s="240" t="s">
        <v>2434</v>
      </c>
      <c r="D496" s="241"/>
      <c r="E496" s="204"/>
      <c r="F496" s="204"/>
      <c r="G496" s="204"/>
      <c r="H496" s="204"/>
      <c r="I496" s="204"/>
      <c r="J496" s="205"/>
      <c r="K496" s="205"/>
      <c r="L496" s="204"/>
      <c r="M496" s="204"/>
      <c r="Q496" s="187">
        <f t="shared" si="144"/>
        <v>0</v>
      </c>
    </row>
    <row r="497" spans="2:17" x14ac:dyDescent="0.2">
      <c r="B497" s="201" t="s">
        <v>1913</v>
      </c>
      <c r="C497" s="240" t="s">
        <v>2435</v>
      </c>
      <c r="D497" s="241"/>
      <c r="E497" s="204"/>
      <c r="F497" s="204"/>
      <c r="G497" s="204"/>
      <c r="H497" s="204"/>
      <c r="I497" s="204"/>
      <c r="J497" s="205"/>
      <c r="K497" s="205"/>
      <c r="L497" s="204"/>
      <c r="M497" s="204"/>
      <c r="Q497" s="187">
        <f t="shared" si="144"/>
        <v>0</v>
      </c>
    </row>
    <row r="498" spans="2:17" x14ac:dyDescent="0.2">
      <c r="B498" s="201" t="s">
        <v>1914</v>
      </c>
      <c r="C498" s="240" t="s">
        <v>2436</v>
      </c>
      <c r="D498" s="241"/>
      <c r="E498" s="204"/>
      <c r="F498" s="204"/>
      <c r="G498" s="204"/>
      <c r="H498" s="204"/>
      <c r="I498" s="204"/>
      <c r="J498" s="205"/>
      <c r="K498" s="205"/>
      <c r="L498" s="204"/>
      <c r="M498" s="204"/>
      <c r="Q498" s="187">
        <f t="shared" si="144"/>
        <v>0</v>
      </c>
    </row>
    <row r="499" spans="2:17" x14ac:dyDescent="0.2">
      <c r="B499" s="201" t="s">
        <v>1915</v>
      </c>
      <c r="C499" s="240" t="s">
        <v>2437</v>
      </c>
      <c r="D499" s="241"/>
      <c r="E499" s="204"/>
      <c r="F499" s="204"/>
      <c r="G499" s="204"/>
      <c r="H499" s="204"/>
      <c r="I499" s="204"/>
      <c r="J499" s="205"/>
      <c r="K499" s="205"/>
      <c r="L499" s="204"/>
      <c r="M499" s="204"/>
      <c r="Q499" s="187">
        <f t="shared" si="144"/>
        <v>0</v>
      </c>
    </row>
    <row r="500" spans="2:17" ht="15.75" x14ac:dyDescent="0.25">
      <c r="B500" s="201" t="s">
        <v>790</v>
      </c>
      <c r="C500" s="237" t="s">
        <v>554</v>
      </c>
      <c r="D500" s="238"/>
      <c r="E500" s="204"/>
      <c r="F500" s="204"/>
      <c r="G500" s="204"/>
      <c r="H500" s="204"/>
      <c r="I500" s="204"/>
      <c r="J500" s="236">
        <f>J501+J510+J512+J514+J516+J519+J521+J525+J529+J531+J533+J537+J539+J542+J544+J546+J550+J552</f>
        <v>0</v>
      </c>
      <c r="K500" s="236">
        <f>K501+K510+K512+K514+K516+K519+K521+K525+K529+K531+K533+K537+K539+K542+K544+K546+K550+K552</f>
        <v>0</v>
      </c>
      <c r="L500" s="204"/>
      <c r="M500" s="204"/>
      <c r="P500" s="187">
        <v>0</v>
      </c>
      <c r="Q500" s="187">
        <f t="shared" si="144"/>
        <v>0</v>
      </c>
    </row>
    <row r="501" spans="2:17" x14ac:dyDescent="0.2">
      <c r="B501" s="201" t="s">
        <v>791</v>
      </c>
      <c r="C501" s="245" t="s">
        <v>792</v>
      </c>
      <c r="D501" s="246"/>
      <c r="E501" s="204"/>
      <c r="F501" s="204"/>
      <c r="G501" s="204"/>
      <c r="H501" s="204"/>
      <c r="I501" s="204"/>
      <c r="J501" s="203">
        <f>SUM(J502:J509)</f>
        <v>0</v>
      </c>
      <c r="K501" s="203">
        <f>SUM(K502:K509)</f>
        <v>0</v>
      </c>
      <c r="L501" s="204"/>
      <c r="M501" s="204"/>
      <c r="P501" s="187">
        <v>0</v>
      </c>
      <c r="Q501" s="187">
        <f t="shared" si="144"/>
        <v>0</v>
      </c>
    </row>
    <row r="502" spans="2:17" x14ac:dyDescent="0.2">
      <c r="B502" s="242"/>
      <c r="C502" s="247" t="s">
        <v>15</v>
      </c>
      <c r="D502" s="246"/>
      <c r="E502" s="204"/>
      <c r="F502" s="204"/>
      <c r="G502" s="204"/>
      <c r="H502" s="204"/>
      <c r="I502" s="204"/>
      <c r="J502" s="205"/>
      <c r="K502" s="205"/>
      <c r="L502" s="204"/>
      <c r="M502" s="204"/>
      <c r="Q502" s="187">
        <f t="shared" si="144"/>
        <v>0</v>
      </c>
    </row>
    <row r="503" spans="2:17" x14ac:dyDescent="0.2">
      <c r="B503" s="242"/>
      <c r="C503" s="247" t="s">
        <v>16</v>
      </c>
      <c r="D503" s="246"/>
      <c r="E503" s="204"/>
      <c r="F503" s="204"/>
      <c r="G503" s="204"/>
      <c r="H503" s="204"/>
      <c r="I503" s="204"/>
      <c r="J503" s="205"/>
      <c r="K503" s="205"/>
      <c r="L503" s="204"/>
      <c r="M503" s="204"/>
      <c r="Q503" s="187">
        <f t="shared" si="144"/>
        <v>0</v>
      </c>
    </row>
    <row r="504" spans="2:17" x14ac:dyDescent="0.2">
      <c r="B504" s="242"/>
      <c r="C504" s="247" t="s">
        <v>17</v>
      </c>
      <c r="D504" s="246"/>
      <c r="E504" s="204"/>
      <c r="F504" s="204"/>
      <c r="G504" s="204"/>
      <c r="H504" s="204"/>
      <c r="I504" s="204"/>
      <c r="J504" s="205"/>
      <c r="K504" s="205"/>
      <c r="L504" s="204"/>
      <c r="M504" s="204"/>
      <c r="Q504" s="187">
        <f t="shared" si="144"/>
        <v>0</v>
      </c>
    </row>
    <row r="505" spans="2:17" x14ac:dyDescent="0.2">
      <c r="B505" s="242"/>
      <c r="C505" s="247" t="s">
        <v>18</v>
      </c>
      <c r="D505" s="246"/>
      <c r="E505" s="204"/>
      <c r="F505" s="204"/>
      <c r="G505" s="204"/>
      <c r="H505" s="204"/>
      <c r="I505" s="204"/>
      <c r="J505" s="205"/>
      <c r="K505" s="205"/>
      <c r="L505" s="204"/>
      <c r="M505" s="204"/>
      <c r="Q505" s="187">
        <f t="shared" si="144"/>
        <v>0</v>
      </c>
    </row>
    <row r="506" spans="2:17" x14ac:dyDescent="0.2">
      <c r="B506" s="242"/>
      <c r="C506" s="247" t="s">
        <v>19</v>
      </c>
      <c r="D506" s="246"/>
      <c r="E506" s="204"/>
      <c r="F506" s="204"/>
      <c r="G506" s="204"/>
      <c r="H506" s="204"/>
      <c r="I506" s="204"/>
      <c r="J506" s="205"/>
      <c r="K506" s="205"/>
      <c r="L506" s="204"/>
      <c r="M506" s="204"/>
      <c r="Q506" s="187">
        <f t="shared" si="144"/>
        <v>0</v>
      </c>
    </row>
    <row r="507" spans="2:17" x14ac:dyDescent="0.2">
      <c r="B507" s="242"/>
      <c r="C507" s="247" t="s">
        <v>20</v>
      </c>
      <c r="D507" s="246"/>
      <c r="E507" s="204"/>
      <c r="F507" s="204"/>
      <c r="G507" s="204"/>
      <c r="H507" s="204"/>
      <c r="I507" s="204"/>
      <c r="J507" s="205"/>
      <c r="K507" s="205"/>
      <c r="L507" s="204"/>
      <c r="M507" s="204"/>
      <c r="Q507" s="187">
        <f t="shared" si="144"/>
        <v>0</v>
      </c>
    </row>
    <row r="508" spans="2:17" x14ac:dyDescent="0.2">
      <c r="B508" s="242"/>
      <c r="C508" s="247" t="s">
        <v>21</v>
      </c>
      <c r="D508" s="246"/>
      <c r="E508" s="204"/>
      <c r="F508" s="204"/>
      <c r="G508" s="204"/>
      <c r="H508" s="204"/>
      <c r="I508" s="204"/>
      <c r="J508" s="205"/>
      <c r="K508" s="205"/>
      <c r="L508" s="204"/>
      <c r="M508" s="204"/>
      <c r="Q508" s="187">
        <f t="shared" si="144"/>
        <v>0</v>
      </c>
    </row>
    <row r="509" spans="2:17" x14ac:dyDescent="0.2">
      <c r="B509" s="201"/>
      <c r="C509" s="245" t="s">
        <v>22</v>
      </c>
      <c r="D509" s="246"/>
      <c r="E509" s="204"/>
      <c r="F509" s="204"/>
      <c r="G509" s="204"/>
      <c r="H509" s="204"/>
      <c r="I509" s="204"/>
      <c r="J509" s="205"/>
      <c r="K509" s="205"/>
      <c r="L509" s="204"/>
      <c r="M509" s="204"/>
      <c r="Q509" s="187">
        <f t="shared" si="144"/>
        <v>0</v>
      </c>
    </row>
    <row r="510" spans="2:17" x14ac:dyDescent="0.2">
      <c r="B510" s="201" t="s">
        <v>809</v>
      </c>
      <c r="C510" s="245" t="s">
        <v>793</v>
      </c>
      <c r="D510" s="246"/>
      <c r="E510" s="204"/>
      <c r="F510" s="204"/>
      <c r="G510" s="204"/>
      <c r="H510" s="204"/>
      <c r="I510" s="204"/>
      <c r="J510" s="203">
        <f>J511</f>
        <v>0</v>
      </c>
      <c r="K510" s="203">
        <f>K511</f>
        <v>0</v>
      </c>
      <c r="L510" s="204"/>
      <c r="M510" s="204"/>
      <c r="P510" s="187">
        <v>0</v>
      </c>
      <c r="Q510" s="187">
        <f t="shared" si="144"/>
        <v>0</v>
      </c>
    </row>
    <row r="511" spans="2:17" x14ac:dyDescent="0.2">
      <c r="B511" s="201" t="s">
        <v>1939</v>
      </c>
      <c r="C511" s="245" t="s">
        <v>793</v>
      </c>
      <c r="D511" s="246"/>
      <c r="E511" s="204"/>
      <c r="F511" s="204"/>
      <c r="G511" s="204"/>
      <c r="H511" s="204"/>
      <c r="I511" s="204"/>
      <c r="J511" s="205"/>
      <c r="K511" s="205"/>
      <c r="L511" s="204"/>
      <c r="M511" s="204"/>
      <c r="Q511" s="187">
        <f t="shared" si="144"/>
        <v>0</v>
      </c>
    </row>
    <row r="512" spans="2:17" x14ac:dyDescent="0.2">
      <c r="B512" s="201" t="s">
        <v>810</v>
      </c>
      <c r="C512" s="245" t="s">
        <v>794</v>
      </c>
      <c r="D512" s="246"/>
      <c r="E512" s="204"/>
      <c r="F512" s="204"/>
      <c r="G512" s="204"/>
      <c r="H512" s="204"/>
      <c r="I512" s="204"/>
      <c r="J512" s="203">
        <f>J513</f>
        <v>0</v>
      </c>
      <c r="K512" s="203">
        <f>K513</f>
        <v>0</v>
      </c>
      <c r="L512" s="204"/>
      <c r="M512" s="204"/>
      <c r="P512" s="187">
        <v>0</v>
      </c>
      <c r="Q512" s="187">
        <f t="shared" si="144"/>
        <v>0</v>
      </c>
    </row>
    <row r="513" spans="2:17" x14ac:dyDescent="0.2">
      <c r="B513" s="201" t="s">
        <v>1916</v>
      </c>
      <c r="C513" s="245" t="s">
        <v>2438</v>
      </c>
      <c r="D513" s="246"/>
      <c r="E513" s="204"/>
      <c r="F513" s="204"/>
      <c r="G513" s="204"/>
      <c r="H513" s="204"/>
      <c r="I513" s="204"/>
      <c r="J513" s="205"/>
      <c r="K513" s="205"/>
      <c r="L513" s="204"/>
      <c r="M513" s="204"/>
      <c r="Q513" s="187">
        <f t="shared" si="144"/>
        <v>0</v>
      </c>
    </row>
    <row r="514" spans="2:17" x14ac:dyDescent="0.2">
      <c r="B514" s="201" t="s">
        <v>811</v>
      </c>
      <c r="C514" s="245" t="s">
        <v>795</v>
      </c>
      <c r="D514" s="246"/>
      <c r="E514" s="204"/>
      <c r="F514" s="204"/>
      <c r="G514" s="204"/>
      <c r="H514" s="204"/>
      <c r="I514" s="204"/>
      <c r="J514" s="203">
        <f>J515</f>
        <v>0</v>
      </c>
      <c r="K514" s="203">
        <f>K515</f>
        <v>0</v>
      </c>
      <c r="L514" s="204"/>
      <c r="M514" s="204"/>
      <c r="P514" s="187">
        <v>0</v>
      </c>
      <c r="Q514" s="187">
        <f t="shared" si="144"/>
        <v>0</v>
      </c>
    </row>
    <row r="515" spans="2:17" x14ac:dyDescent="0.2">
      <c r="B515" s="201" t="s">
        <v>1917</v>
      </c>
      <c r="C515" s="245" t="s">
        <v>2439</v>
      </c>
      <c r="D515" s="246"/>
      <c r="E515" s="204"/>
      <c r="F515" s="204"/>
      <c r="G515" s="204"/>
      <c r="H515" s="204"/>
      <c r="I515" s="204"/>
      <c r="J515" s="205"/>
      <c r="K515" s="205"/>
      <c r="L515" s="204"/>
      <c r="M515" s="204"/>
      <c r="Q515" s="187">
        <f t="shared" si="144"/>
        <v>0</v>
      </c>
    </row>
    <row r="516" spans="2:17" x14ac:dyDescent="0.2">
      <c r="B516" s="201" t="s">
        <v>812</v>
      </c>
      <c r="C516" s="245" t="s">
        <v>796</v>
      </c>
      <c r="D516" s="246"/>
      <c r="E516" s="204"/>
      <c r="F516" s="204"/>
      <c r="G516" s="204"/>
      <c r="H516" s="204"/>
      <c r="I516" s="204"/>
      <c r="J516" s="203">
        <f>SUM(J517:J518)</f>
        <v>0</v>
      </c>
      <c r="K516" s="203">
        <f>SUM(K517:K518)</f>
        <v>0</v>
      </c>
      <c r="L516" s="204"/>
      <c r="M516" s="204"/>
      <c r="P516" s="187">
        <v>0</v>
      </c>
      <c r="Q516" s="187">
        <f t="shared" si="144"/>
        <v>0</v>
      </c>
    </row>
    <row r="517" spans="2:17" x14ac:dyDescent="0.2">
      <c r="B517" s="201" t="s">
        <v>1918</v>
      </c>
      <c r="C517" s="245" t="s">
        <v>2440</v>
      </c>
      <c r="D517" s="246"/>
      <c r="E517" s="204"/>
      <c r="F517" s="204"/>
      <c r="G517" s="204"/>
      <c r="H517" s="204"/>
      <c r="I517" s="204"/>
      <c r="J517" s="205"/>
      <c r="K517" s="205"/>
      <c r="L517" s="204"/>
      <c r="M517" s="204"/>
      <c r="Q517" s="187">
        <f t="shared" si="144"/>
        <v>0</v>
      </c>
    </row>
    <row r="518" spans="2:17" x14ac:dyDescent="0.2">
      <c r="B518" s="201" t="s">
        <v>1919</v>
      </c>
      <c r="C518" s="245" t="s">
        <v>2441</v>
      </c>
      <c r="D518" s="246"/>
      <c r="E518" s="204"/>
      <c r="F518" s="204"/>
      <c r="G518" s="204"/>
      <c r="H518" s="204"/>
      <c r="I518" s="204"/>
      <c r="J518" s="205"/>
      <c r="K518" s="205"/>
      <c r="L518" s="204"/>
      <c r="M518" s="204"/>
      <c r="Q518" s="187">
        <f t="shared" si="144"/>
        <v>0</v>
      </c>
    </row>
    <row r="519" spans="2:17" x14ac:dyDescent="0.2">
      <c r="B519" s="201" t="s">
        <v>813</v>
      </c>
      <c r="C519" s="245" t="s">
        <v>797</v>
      </c>
      <c r="D519" s="246"/>
      <c r="E519" s="204"/>
      <c r="F519" s="204"/>
      <c r="G519" s="204"/>
      <c r="H519" s="204"/>
      <c r="I519" s="204"/>
      <c r="J519" s="203">
        <f>J520</f>
        <v>0</v>
      </c>
      <c r="K519" s="203">
        <f>K520</f>
        <v>0</v>
      </c>
      <c r="L519" s="204"/>
      <c r="M519" s="204"/>
      <c r="P519" s="187">
        <v>0</v>
      </c>
      <c r="Q519" s="187">
        <f t="shared" si="144"/>
        <v>0</v>
      </c>
    </row>
    <row r="520" spans="2:17" x14ac:dyDescent="0.2">
      <c r="B520" s="201" t="s">
        <v>1925</v>
      </c>
      <c r="C520" s="245" t="s">
        <v>2442</v>
      </c>
      <c r="D520" s="246"/>
      <c r="E520" s="204"/>
      <c r="F520" s="204"/>
      <c r="G520" s="204"/>
      <c r="H520" s="204"/>
      <c r="I520" s="204"/>
      <c r="J520" s="205"/>
      <c r="K520" s="205"/>
      <c r="L520" s="204"/>
      <c r="M520" s="204"/>
      <c r="Q520" s="187">
        <f t="shared" si="144"/>
        <v>0</v>
      </c>
    </row>
    <row r="521" spans="2:17" x14ac:dyDescent="0.2">
      <c r="B521" s="201" t="s">
        <v>814</v>
      </c>
      <c r="C521" s="245" t="s">
        <v>798</v>
      </c>
      <c r="D521" s="246"/>
      <c r="E521" s="204"/>
      <c r="F521" s="204"/>
      <c r="G521" s="204"/>
      <c r="H521" s="204"/>
      <c r="I521" s="204"/>
      <c r="J521" s="203">
        <f>SUM(J522:J524)</f>
        <v>0</v>
      </c>
      <c r="K521" s="203">
        <f>SUM(K522:K524)</f>
        <v>0</v>
      </c>
      <c r="L521" s="204"/>
      <c r="M521" s="204"/>
      <c r="P521" s="187">
        <v>0</v>
      </c>
      <c r="Q521" s="187">
        <f t="shared" si="144"/>
        <v>0</v>
      </c>
    </row>
    <row r="522" spans="2:17" x14ac:dyDescent="0.2">
      <c r="B522" s="201" t="s">
        <v>1926</v>
      </c>
      <c r="C522" s="245" t="s">
        <v>2443</v>
      </c>
      <c r="D522" s="246"/>
      <c r="E522" s="204"/>
      <c r="F522" s="204"/>
      <c r="G522" s="204"/>
      <c r="H522" s="204"/>
      <c r="I522" s="204"/>
      <c r="J522" s="205"/>
      <c r="K522" s="205"/>
      <c r="L522" s="204"/>
      <c r="M522" s="204"/>
      <c r="Q522" s="187">
        <f t="shared" si="144"/>
        <v>0</v>
      </c>
    </row>
    <row r="523" spans="2:17" x14ac:dyDescent="0.2">
      <c r="B523" s="201" t="s">
        <v>1927</v>
      </c>
      <c r="C523" s="245" t="s">
        <v>2444</v>
      </c>
      <c r="D523" s="246"/>
      <c r="E523" s="204"/>
      <c r="F523" s="204"/>
      <c r="G523" s="204"/>
      <c r="H523" s="204"/>
      <c r="I523" s="204"/>
      <c r="J523" s="205"/>
      <c r="K523" s="205"/>
      <c r="L523" s="204"/>
      <c r="M523" s="204"/>
      <c r="Q523" s="187">
        <f t="shared" si="144"/>
        <v>0</v>
      </c>
    </row>
    <row r="524" spans="2:17" x14ac:dyDescent="0.2">
      <c r="B524" s="201" t="s">
        <v>1928</v>
      </c>
      <c r="C524" s="245" t="s">
        <v>2445</v>
      </c>
      <c r="D524" s="246"/>
      <c r="E524" s="204"/>
      <c r="F524" s="204"/>
      <c r="G524" s="204"/>
      <c r="H524" s="204"/>
      <c r="I524" s="204"/>
      <c r="J524" s="205"/>
      <c r="K524" s="205"/>
      <c r="L524" s="204"/>
      <c r="M524" s="204"/>
      <c r="Q524" s="187">
        <f t="shared" si="144"/>
        <v>0</v>
      </c>
    </row>
    <row r="525" spans="2:17" x14ac:dyDescent="0.2">
      <c r="B525" s="201" t="s">
        <v>815</v>
      </c>
      <c r="C525" s="245" t="s">
        <v>799</v>
      </c>
      <c r="D525" s="246"/>
      <c r="E525" s="204"/>
      <c r="F525" s="204"/>
      <c r="G525" s="204"/>
      <c r="H525" s="204"/>
      <c r="I525" s="204"/>
      <c r="J525" s="203">
        <f>SUM(J526:J528)</f>
        <v>0</v>
      </c>
      <c r="K525" s="203">
        <f>SUM(K526:K528)</f>
        <v>0</v>
      </c>
      <c r="L525" s="204"/>
      <c r="M525" s="204"/>
      <c r="P525" s="187">
        <v>0</v>
      </c>
      <c r="Q525" s="187">
        <f t="shared" si="144"/>
        <v>0</v>
      </c>
    </row>
    <row r="526" spans="2:17" x14ac:dyDescent="0.2">
      <c r="B526" s="201" t="s">
        <v>1935</v>
      </c>
      <c r="C526" s="245" t="s">
        <v>2446</v>
      </c>
      <c r="D526" s="246"/>
      <c r="E526" s="204"/>
      <c r="F526" s="204"/>
      <c r="G526" s="204"/>
      <c r="H526" s="204"/>
      <c r="I526" s="204"/>
      <c r="J526" s="205"/>
      <c r="K526" s="205"/>
      <c r="L526" s="204"/>
      <c r="M526" s="204"/>
      <c r="Q526" s="187">
        <f t="shared" si="144"/>
        <v>0</v>
      </c>
    </row>
    <row r="527" spans="2:17" x14ac:dyDescent="0.2">
      <c r="B527" s="201" t="s">
        <v>1936</v>
      </c>
      <c r="C527" s="245" t="s">
        <v>2447</v>
      </c>
      <c r="D527" s="246"/>
      <c r="E527" s="204"/>
      <c r="F527" s="204"/>
      <c r="G527" s="204"/>
      <c r="H527" s="204"/>
      <c r="I527" s="204"/>
      <c r="J527" s="205"/>
      <c r="K527" s="205"/>
      <c r="L527" s="204"/>
      <c r="M527" s="204"/>
      <c r="Q527" s="187">
        <f t="shared" si="144"/>
        <v>0</v>
      </c>
    </row>
    <row r="528" spans="2:17" x14ac:dyDescent="0.2">
      <c r="B528" s="201" t="s">
        <v>1937</v>
      </c>
      <c r="C528" s="245" t="s">
        <v>2448</v>
      </c>
      <c r="D528" s="246"/>
      <c r="E528" s="204"/>
      <c r="F528" s="204"/>
      <c r="G528" s="204"/>
      <c r="H528" s="204"/>
      <c r="I528" s="204"/>
      <c r="J528" s="205"/>
      <c r="K528" s="205"/>
      <c r="L528" s="204"/>
      <c r="M528" s="204"/>
      <c r="Q528" s="187">
        <f t="shared" si="144"/>
        <v>0</v>
      </c>
    </row>
    <row r="529" spans="2:17" x14ac:dyDescent="0.2">
      <c r="B529" s="201" t="s">
        <v>816</v>
      </c>
      <c r="C529" s="245" t="s">
        <v>800</v>
      </c>
      <c r="D529" s="246"/>
      <c r="E529" s="204"/>
      <c r="F529" s="204"/>
      <c r="G529" s="204"/>
      <c r="H529" s="204"/>
      <c r="I529" s="204"/>
      <c r="J529" s="203">
        <f>J530</f>
        <v>0</v>
      </c>
      <c r="K529" s="203">
        <f>K530</f>
        <v>0</v>
      </c>
      <c r="L529" s="204"/>
      <c r="M529" s="204"/>
      <c r="P529" s="187">
        <v>0</v>
      </c>
      <c r="Q529" s="187">
        <f t="shared" si="144"/>
        <v>0</v>
      </c>
    </row>
    <row r="530" spans="2:17" x14ac:dyDescent="0.2">
      <c r="B530" s="201" t="s">
        <v>1938</v>
      </c>
      <c r="C530" s="245" t="s">
        <v>800</v>
      </c>
      <c r="D530" s="246"/>
      <c r="E530" s="204"/>
      <c r="F530" s="204"/>
      <c r="G530" s="204"/>
      <c r="H530" s="204"/>
      <c r="I530" s="204"/>
      <c r="J530" s="205"/>
      <c r="K530" s="205"/>
      <c r="L530" s="204"/>
      <c r="M530" s="204"/>
      <c r="Q530" s="187">
        <f t="shared" si="144"/>
        <v>0</v>
      </c>
    </row>
    <row r="531" spans="2:17" x14ac:dyDescent="0.2">
      <c r="B531" s="201" t="s">
        <v>817</v>
      </c>
      <c r="C531" s="245" t="s">
        <v>801</v>
      </c>
      <c r="D531" s="246"/>
      <c r="E531" s="204"/>
      <c r="F531" s="204"/>
      <c r="G531" s="204"/>
      <c r="H531" s="204"/>
      <c r="I531" s="204"/>
      <c r="J531" s="203">
        <f>J532</f>
        <v>0</v>
      </c>
      <c r="K531" s="203">
        <f>K532</f>
        <v>0</v>
      </c>
      <c r="L531" s="204"/>
      <c r="M531" s="204"/>
      <c r="P531" s="187">
        <v>0</v>
      </c>
      <c r="Q531" s="187">
        <f t="shared" si="144"/>
        <v>0</v>
      </c>
    </row>
    <row r="532" spans="2:17" x14ac:dyDescent="0.2">
      <c r="B532" s="201" t="s">
        <v>1941</v>
      </c>
      <c r="C532" s="245" t="s">
        <v>2449</v>
      </c>
      <c r="D532" s="246"/>
      <c r="E532" s="204"/>
      <c r="F532" s="204"/>
      <c r="G532" s="204"/>
      <c r="H532" s="204"/>
      <c r="I532" s="204"/>
      <c r="J532" s="205"/>
      <c r="K532" s="205"/>
      <c r="L532" s="204"/>
      <c r="M532" s="204"/>
      <c r="Q532" s="187">
        <f t="shared" si="144"/>
        <v>0</v>
      </c>
    </row>
    <row r="533" spans="2:17" x14ac:dyDescent="0.2">
      <c r="B533" s="201" t="s">
        <v>818</v>
      </c>
      <c r="C533" s="245" t="s">
        <v>802</v>
      </c>
      <c r="D533" s="246"/>
      <c r="E533" s="204"/>
      <c r="F533" s="204"/>
      <c r="G533" s="204"/>
      <c r="H533" s="204"/>
      <c r="I533" s="204"/>
      <c r="J533" s="203">
        <f>SUM(J534:J536)</f>
        <v>0</v>
      </c>
      <c r="K533" s="203">
        <f>SUM(K534:K536)</f>
        <v>0</v>
      </c>
      <c r="L533" s="204"/>
      <c r="M533" s="204"/>
      <c r="P533" s="187">
        <v>0</v>
      </c>
      <c r="Q533" s="187">
        <f t="shared" si="144"/>
        <v>0</v>
      </c>
    </row>
    <row r="534" spans="2:17" ht="15" customHeight="1" x14ac:dyDescent="0.2">
      <c r="B534" s="201" t="s">
        <v>1942</v>
      </c>
      <c r="C534" s="245" t="s">
        <v>2450</v>
      </c>
      <c r="D534" s="246"/>
      <c r="E534" s="204"/>
      <c r="F534" s="204"/>
      <c r="G534" s="204"/>
      <c r="H534" s="204"/>
      <c r="I534" s="204"/>
      <c r="J534" s="205"/>
      <c r="K534" s="205"/>
      <c r="L534" s="204"/>
      <c r="M534" s="204"/>
      <c r="Q534" s="187">
        <f t="shared" si="144"/>
        <v>0</v>
      </c>
    </row>
    <row r="535" spans="2:17" x14ac:dyDescent="0.2">
      <c r="B535" s="201" t="s">
        <v>1943</v>
      </c>
      <c r="C535" s="245" t="s">
        <v>2451</v>
      </c>
      <c r="D535" s="246"/>
      <c r="E535" s="204"/>
      <c r="F535" s="204"/>
      <c r="G535" s="204"/>
      <c r="H535" s="204"/>
      <c r="I535" s="204"/>
      <c r="J535" s="205"/>
      <c r="K535" s="205"/>
      <c r="L535" s="204"/>
      <c r="M535" s="204"/>
      <c r="Q535" s="187">
        <f t="shared" si="144"/>
        <v>0</v>
      </c>
    </row>
    <row r="536" spans="2:17" x14ac:dyDescent="0.2">
      <c r="B536" s="201" t="s">
        <v>1944</v>
      </c>
      <c r="C536" s="245" t="s">
        <v>2452</v>
      </c>
      <c r="D536" s="246"/>
      <c r="E536" s="204"/>
      <c r="F536" s="204"/>
      <c r="G536" s="204"/>
      <c r="H536" s="204"/>
      <c r="I536" s="204"/>
      <c r="J536" s="205"/>
      <c r="K536" s="205"/>
      <c r="L536" s="204"/>
      <c r="M536" s="204"/>
      <c r="Q536" s="187">
        <f t="shared" si="144"/>
        <v>0</v>
      </c>
    </row>
    <row r="537" spans="2:17" x14ac:dyDescent="0.2">
      <c r="B537" s="201" t="s">
        <v>819</v>
      </c>
      <c r="C537" s="245" t="s">
        <v>803</v>
      </c>
      <c r="D537" s="246"/>
      <c r="E537" s="204"/>
      <c r="F537" s="204"/>
      <c r="G537" s="204"/>
      <c r="H537" s="204"/>
      <c r="I537" s="204"/>
      <c r="J537" s="203">
        <f>J538</f>
        <v>0</v>
      </c>
      <c r="K537" s="203">
        <f>K538</f>
        <v>0</v>
      </c>
      <c r="L537" s="204"/>
      <c r="M537" s="204"/>
      <c r="P537" s="187">
        <v>0</v>
      </c>
      <c r="Q537" s="187">
        <f t="shared" si="144"/>
        <v>0</v>
      </c>
    </row>
    <row r="538" spans="2:17" x14ac:dyDescent="0.2">
      <c r="B538" s="201" t="s">
        <v>2012</v>
      </c>
      <c r="C538" s="245" t="s">
        <v>2453</v>
      </c>
      <c r="D538" s="246"/>
      <c r="E538" s="204"/>
      <c r="F538" s="204"/>
      <c r="G538" s="204"/>
      <c r="H538" s="204"/>
      <c r="I538" s="204"/>
      <c r="J538" s="205"/>
      <c r="K538" s="205"/>
      <c r="L538" s="204"/>
      <c r="M538" s="204"/>
      <c r="Q538" s="187">
        <f t="shared" si="144"/>
        <v>0</v>
      </c>
    </row>
    <row r="539" spans="2:17" x14ac:dyDescent="0.2">
      <c r="B539" s="201" t="s">
        <v>1949</v>
      </c>
      <c r="C539" s="245" t="s">
        <v>803</v>
      </c>
      <c r="D539" s="246"/>
      <c r="E539" s="204"/>
      <c r="F539" s="204"/>
      <c r="G539" s="204"/>
      <c r="H539" s="204"/>
      <c r="I539" s="204"/>
      <c r="J539" s="203">
        <f>SUM(J540:J541)</f>
        <v>0</v>
      </c>
      <c r="K539" s="203">
        <f>SUM(K540:K541)</f>
        <v>0</v>
      </c>
      <c r="L539" s="204"/>
      <c r="M539" s="204"/>
      <c r="P539" s="187">
        <v>0</v>
      </c>
      <c r="Q539" s="187">
        <f t="shared" si="144"/>
        <v>0</v>
      </c>
    </row>
    <row r="540" spans="2:17" x14ac:dyDescent="0.2">
      <c r="B540" s="201" t="s">
        <v>1950</v>
      </c>
      <c r="C540" s="245" t="s">
        <v>2454</v>
      </c>
      <c r="D540" s="246"/>
      <c r="E540" s="204"/>
      <c r="F540" s="204"/>
      <c r="G540" s="204"/>
      <c r="H540" s="204"/>
      <c r="I540" s="204"/>
      <c r="J540" s="205"/>
      <c r="K540" s="205"/>
      <c r="L540" s="204"/>
      <c r="M540" s="204"/>
      <c r="Q540" s="187">
        <f t="shared" si="144"/>
        <v>0</v>
      </c>
    </row>
    <row r="541" spans="2:17" x14ac:dyDescent="0.2">
      <c r="B541" s="201" t="s">
        <v>1951</v>
      </c>
      <c r="C541" s="245" t="s">
        <v>2455</v>
      </c>
      <c r="D541" s="246"/>
      <c r="E541" s="204"/>
      <c r="F541" s="204"/>
      <c r="G541" s="204"/>
      <c r="H541" s="204"/>
      <c r="I541" s="204"/>
      <c r="J541" s="205"/>
      <c r="K541" s="205"/>
      <c r="L541" s="204"/>
      <c r="M541" s="204"/>
      <c r="Q541" s="187">
        <f t="shared" si="144"/>
        <v>0</v>
      </c>
    </row>
    <row r="542" spans="2:17" x14ac:dyDescent="0.2">
      <c r="B542" s="201" t="s">
        <v>820</v>
      </c>
      <c r="C542" s="245" t="s">
        <v>804</v>
      </c>
      <c r="D542" s="246"/>
      <c r="E542" s="204"/>
      <c r="F542" s="204"/>
      <c r="G542" s="204"/>
      <c r="H542" s="204"/>
      <c r="I542" s="204"/>
      <c r="J542" s="203">
        <f>J543</f>
        <v>0</v>
      </c>
      <c r="K542" s="203">
        <f>K543</f>
        <v>0</v>
      </c>
      <c r="L542" s="204"/>
      <c r="M542" s="204"/>
      <c r="P542" s="187">
        <v>0</v>
      </c>
      <c r="Q542" s="187">
        <f t="shared" si="144"/>
        <v>0</v>
      </c>
    </row>
    <row r="543" spans="2:17" x14ac:dyDescent="0.2">
      <c r="B543" s="201" t="s">
        <v>1946</v>
      </c>
      <c r="C543" s="245" t="s">
        <v>2456</v>
      </c>
      <c r="D543" s="246"/>
      <c r="E543" s="204"/>
      <c r="F543" s="204"/>
      <c r="G543" s="204"/>
      <c r="H543" s="204"/>
      <c r="I543" s="204"/>
      <c r="J543" s="205"/>
      <c r="K543" s="205"/>
      <c r="L543" s="204"/>
      <c r="M543" s="204"/>
      <c r="Q543" s="187">
        <f t="shared" si="144"/>
        <v>0</v>
      </c>
    </row>
    <row r="544" spans="2:17" x14ac:dyDescent="0.2">
      <c r="B544" s="201" t="s">
        <v>822</v>
      </c>
      <c r="C544" s="245" t="s">
        <v>805</v>
      </c>
      <c r="D544" s="246"/>
      <c r="E544" s="204"/>
      <c r="F544" s="204"/>
      <c r="G544" s="204"/>
      <c r="H544" s="204"/>
      <c r="I544" s="204"/>
      <c r="J544" s="203">
        <f>J545</f>
        <v>0</v>
      </c>
      <c r="K544" s="203">
        <f>K545</f>
        <v>0</v>
      </c>
      <c r="L544" s="204"/>
      <c r="M544" s="204"/>
      <c r="P544" s="187">
        <v>0</v>
      </c>
      <c r="Q544" s="187">
        <f t="shared" si="144"/>
        <v>0</v>
      </c>
    </row>
    <row r="545" spans="2:17" x14ac:dyDescent="0.2">
      <c r="B545" s="201" t="s">
        <v>1952</v>
      </c>
      <c r="C545" s="245" t="s">
        <v>2457</v>
      </c>
      <c r="D545" s="246"/>
      <c r="E545" s="204"/>
      <c r="F545" s="204"/>
      <c r="G545" s="204"/>
      <c r="H545" s="204"/>
      <c r="I545" s="204"/>
      <c r="J545" s="205"/>
      <c r="K545" s="205"/>
      <c r="L545" s="204"/>
      <c r="M545" s="204"/>
      <c r="Q545" s="187">
        <f t="shared" ref="Q545:Q608" si="145">J545-P545</f>
        <v>0</v>
      </c>
    </row>
    <row r="546" spans="2:17" x14ac:dyDescent="0.2">
      <c r="B546" s="201" t="s">
        <v>821</v>
      </c>
      <c r="C546" s="245" t="s">
        <v>806</v>
      </c>
      <c r="D546" s="246"/>
      <c r="E546" s="204"/>
      <c r="F546" s="204"/>
      <c r="G546" s="204"/>
      <c r="H546" s="204"/>
      <c r="I546" s="204"/>
      <c r="J546" s="203">
        <f>SUM(J547:J549)</f>
        <v>0</v>
      </c>
      <c r="K546" s="203">
        <f>SUM(K547:K549)</f>
        <v>0</v>
      </c>
      <c r="L546" s="204"/>
      <c r="M546" s="204"/>
      <c r="P546" s="187">
        <v>0</v>
      </c>
      <c r="Q546" s="187">
        <f t="shared" si="145"/>
        <v>0</v>
      </c>
    </row>
    <row r="547" spans="2:17" x14ac:dyDescent="0.2">
      <c r="B547" s="201" t="s">
        <v>1953</v>
      </c>
      <c r="C547" s="245" t="s">
        <v>2458</v>
      </c>
      <c r="D547" s="246"/>
      <c r="E547" s="204"/>
      <c r="F547" s="204"/>
      <c r="G547" s="204"/>
      <c r="H547" s="204"/>
      <c r="I547" s="204"/>
      <c r="J547" s="205">
        <v>0</v>
      </c>
      <c r="K547" s="205"/>
      <c r="L547" s="204"/>
      <c r="M547" s="204"/>
      <c r="Q547" s="187">
        <f t="shared" si="145"/>
        <v>0</v>
      </c>
    </row>
    <row r="548" spans="2:17" x14ac:dyDescent="0.2">
      <c r="B548" s="201" t="s">
        <v>1954</v>
      </c>
      <c r="C548" s="245" t="s">
        <v>2459</v>
      </c>
      <c r="D548" s="246"/>
      <c r="E548" s="204"/>
      <c r="F548" s="204"/>
      <c r="G548" s="204"/>
      <c r="H548" s="204"/>
      <c r="I548" s="204"/>
      <c r="J548" s="205"/>
      <c r="K548" s="205"/>
      <c r="L548" s="204"/>
      <c r="M548" s="204"/>
      <c r="Q548" s="187">
        <f t="shared" si="145"/>
        <v>0</v>
      </c>
    </row>
    <row r="549" spans="2:17" x14ac:dyDescent="0.2">
      <c r="B549" s="242"/>
      <c r="C549" s="247" t="s">
        <v>23</v>
      </c>
      <c r="D549" s="246"/>
      <c r="E549" s="204"/>
      <c r="F549" s="204"/>
      <c r="G549" s="204"/>
      <c r="H549" s="204"/>
      <c r="I549" s="204"/>
      <c r="J549" s="205"/>
      <c r="K549" s="205"/>
      <c r="L549" s="204"/>
      <c r="M549" s="204"/>
      <c r="Q549" s="187">
        <f t="shared" si="145"/>
        <v>0</v>
      </c>
    </row>
    <row r="550" spans="2:17" x14ac:dyDescent="0.2">
      <c r="B550" s="201" t="s">
        <v>2410</v>
      </c>
      <c r="C550" s="245" t="s">
        <v>807</v>
      </c>
      <c r="D550" s="246"/>
      <c r="E550" s="204"/>
      <c r="F550" s="204"/>
      <c r="G550" s="204"/>
      <c r="H550" s="204"/>
      <c r="I550" s="204"/>
      <c r="J550" s="203">
        <f>J551</f>
        <v>0</v>
      </c>
      <c r="K550" s="203">
        <f>K551</f>
        <v>0</v>
      </c>
      <c r="L550" s="204"/>
      <c r="M550" s="204"/>
      <c r="P550" s="187">
        <v>0</v>
      </c>
      <c r="Q550" s="187">
        <f t="shared" si="145"/>
        <v>0</v>
      </c>
    </row>
    <row r="551" spans="2:17" x14ac:dyDescent="0.2">
      <c r="B551" s="201" t="s">
        <v>1956</v>
      </c>
      <c r="C551" s="245" t="s">
        <v>807</v>
      </c>
      <c r="D551" s="246"/>
      <c r="E551" s="204"/>
      <c r="F551" s="204"/>
      <c r="G551" s="204"/>
      <c r="H551" s="204"/>
      <c r="I551" s="204"/>
      <c r="J551" s="205"/>
      <c r="K551" s="205"/>
      <c r="L551" s="204"/>
      <c r="M551" s="204"/>
      <c r="Q551" s="187">
        <f t="shared" si="145"/>
        <v>0</v>
      </c>
    </row>
    <row r="552" spans="2:17" x14ac:dyDescent="0.2">
      <c r="B552" s="201" t="s">
        <v>2411</v>
      </c>
      <c r="C552" s="245" t="s">
        <v>808</v>
      </c>
      <c r="D552" s="246"/>
      <c r="E552" s="204"/>
      <c r="F552" s="204"/>
      <c r="G552" s="204"/>
      <c r="H552" s="204"/>
      <c r="I552" s="204"/>
      <c r="J552" s="203">
        <f>J553</f>
        <v>0</v>
      </c>
      <c r="K552" s="203">
        <f>K553</f>
        <v>0</v>
      </c>
      <c r="L552" s="204"/>
      <c r="M552" s="204"/>
      <c r="P552" s="187">
        <v>0</v>
      </c>
      <c r="Q552" s="187">
        <f t="shared" si="145"/>
        <v>0</v>
      </c>
    </row>
    <row r="553" spans="2:17" x14ac:dyDescent="0.2">
      <c r="B553" s="201" t="s">
        <v>1958</v>
      </c>
      <c r="C553" s="245" t="s">
        <v>808</v>
      </c>
      <c r="D553" s="246"/>
      <c r="E553" s="204"/>
      <c r="F553" s="204"/>
      <c r="G553" s="204"/>
      <c r="H553" s="204"/>
      <c r="I553" s="204"/>
      <c r="J553" s="205"/>
      <c r="K553" s="205"/>
      <c r="L553" s="204"/>
      <c r="M553" s="204"/>
      <c r="Q553" s="187">
        <f t="shared" si="145"/>
        <v>0</v>
      </c>
    </row>
    <row r="554" spans="2:17" x14ac:dyDescent="0.2">
      <c r="B554" s="201"/>
      <c r="C554" s="240"/>
      <c r="D554" s="241"/>
      <c r="E554" s="204"/>
      <c r="F554" s="204"/>
      <c r="G554" s="204"/>
      <c r="H554" s="204"/>
      <c r="I554" s="204"/>
      <c r="J554" s="236"/>
      <c r="K554" s="236"/>
      <c r="L554" s="204"/>
      <c r="M554" s="204"/>
      <c r="Q554" s="187">
        <f t="shared" si="145"/>
        <v>0</v>
      </c>
    </row>
    <row r="555" spans="2:17" s="199" customFormat="1" ht="15.75" x14ac:dyDescent="0.25">
      <c r="B555" s="194" t="s">
        <v>829</v>
      </c>
      <c r="C555" s="237" t="s">
        <v>555</v>
      </c>
      <c r="D555" s="238"/>
      <c r="E555" s="197"/>
      <c r="F555" s="197"/>
      <c r="G555" s="197"/>
      <c r="H555" s="197"/>
      <c r="I555" s="197"/>
      <c r="J555" s="239">
        <f>J556+J579+J587</f>
        <v>0</v>
      </c>
      <c r="K555" s="239">
        <f>K556+K579+K587</f>
        <v>0</v>
      </c>
      <c r="L555" s="197"/>
      <c r="M555" s="197"/>
      <c r="N555" s="198"/>
      <c r="O555" s="198"/>
      <c r="P555" s="187">
        <v>0</v>
      </c>
      <c r="Q555" s="187">
        <f t="shared" si="145"/>
        <v>0</v>
      </c>
    </row>
    <row r="556" spans="2:17" s="199" customFormat="1" ht="15.75" x14ac:dyDescent="0.25">
      <c r="B556" s="194" t="s">
        <v>830</v>
      </c>
      <c r="C556" s="237" t="s">
        <v>828</v>
      </c>
      <c r="D556" s="238"/>
      <c r="E556" s="197"/>
      <c r="F556" s="197"/>
      <c r="G556" s="197"/>
      <c r="H556" s="197"/>
      <c r="I556" s="197"/>
      <c r="J556" s="239">
        <f>J557+J561+J567+J569</f>
        <v>0</v>
      </c>
      <c r="K556" s="239">
        <f>K557+K561+K567+K569</f>
        <v>0</v>
      </c>
      <c r="L556" s="197"/>
      <c r="M556" s="197"/>
      <c r="N556" s="198"/>
      <c r="O556" s="198"/>
      <c r="P556" s="187">
        <v>0</v>
      </c>
      <c r="Q556" s="187">
        <f t="shared" si="145"/>
        <v>0</v>
      </c>
    </row>
    <row r="557" spans="2:17" x14ac:dyDescent="0.2">
      <c r="B557" s="201" t="s">
        <v>835</v>
      </c>
      <c r="C557" s="240" t="s">
        <v>831</v>
      </c>
      <c r="D557" s="241"/>
      <c r="E557" s="204"/>
      <c r="F557" s="204"/>
      <c r="G557" s="204"/>
      <c r="H557" s="204"/>
      <c r="I557" s="204"/>
      <c r="J557" s="203">
        <f>SUM(J558:J560)</f>
        <v>0</v>
      </c>
      <c r="K557" s="203">
        <f>SUM(K558:K560)</f>
        <v>0</v>
      </c>
      <c r="L557" s="204"/>
      <c r="M557" s="204"/>
      <c r="P557" s="187">
        <v>0</v>
      </c>
      <c r="Q557" s="187">
        <f t="shared" si="145"/>
        <v>0</v>
      </c>
    </row>
    <row r="558" spans="2:17" x14ac:dyDescent="0.2">
      <c r="B558" s="201" t="s">
        <v>1962</v>
      </c>
      <c r="C558" s="240" t="s">
        <v>2460</v>
      </c>
      <c r="D558" s="241"/>
      <c r="E558" s="204"/>
      <c r="F558" s="204"/>
      <c r="G558" s="204"/>
      <c r="H558" s="204"/>
      <c r="I558" s="204"/>
      <c r="J558" s="205"/>
      <c r="K558" s="205"/>
      <c r="L558" s="204"/>
      <c r="M558" s="204"/>
      <c r="Q558" s="187">
        <f t="shared" si="145"/>
        <v>0</v>
      </c>
    </row>
    <row r="559" spans="2:17" x14ac:dyDescent="0.2">
      <c r="B559" s="201" t="s">
        <v>1963</v>
      </c>
      <c r="C559" s="240" t="s">
        <v>2461</v>
      </c>
      <c r="D559" s="241"/>
      <c r="E559" s="204"/>
      <c r="F559" s="204"/>
      <c r="G559" s="204"/>
      <c r="H559" s="204"/>
      <c r="I559" s="204"/>
      <c r="J559" s="205"/>
      <c r="K559" s="205"/>
      <c r="L559" s="204"/>
      <c r="M559" s="204"/>
      <c r="Q559" s="187">
        <f t="shared" si="145"/>
        <v>0</v>
      </c>
    </row>
    <row r="560" spans="2:17" x14ac:dyDescent="0.2">
      <c r="B560" s="201" t="s">
        <v>1964</v>
      </c>
      <c r="C560" s="240" t="s">
        <v>2462</v>
      </c>
      <c r="D560" s="241"/>
      <c r="E560" s="204"/>
      <c r="F560" s="204"/>
      <c r="G560" s="204"/>
      <c r="H560" s="204"/>
      <c r="I560" s="204"/>
      <c r="J560" s="205"/>
      <c r="K560" s="205"/>
      <c r="L560" s="204"/>
      <c r="M560" s="204"/>
      <c r="Q560" s="187">
        <f t="shared" si="145"/>
        <v>0</v>
      </c>
    </row>
    <row r="561" spans="2:17" x14ac:dyDescent="0.2">
      <c r="B561" s="201" t="s">
        <v>836</v>
      </c>
      <c r="C561" s="240" t="s">
        <v>832</v>
      </c>
      <c r="D561" s="241"/>
      <c r="E561" s="204"/>
      <c r="F561" s="204"/>
      <c r="G561" s="204"/>
      <c r="H561" s="204"/>
      <c r="I561" s="204"/>
      <c r="J561" s="203">
        <f>SUM(J562:J566)</f>
        <v>0</v>
      </c>
      <c r="K561" s="203">
        <f>SUM(K562:K566)</f>
        <v>0</v>
      </c>
      <c r="L561" s="204"/>
      <c r="M561" s="204"/>
      <c r="P561" s="187">
        <v>0</v>
      </c>
      <c r="Q561" s="187">
        <f t="shared" si="145"/>
        <v>0</v>
      </c>
    </row>
    <row r="562" spans="2:17" x14ac:dyDescent="0.2">
      <c r="B562" s="201" t="s">
        <v>1969</v>
      </c>
      <c r="C562" s="240" t="s">
        <v>2463</v>
      </c>
      <c r="D562" s="241"/>
      <c r="E562" s="204"/>
      <c r="F562" s="204"/>
      <c r="G562" s="204"/>
      <c r="H562" s="204"/>
      <c r="I562" s="204"/>
      <c r="J562" s="205"/>
      <c r="K562" s="205"/>
      <c r="L562" s="204"/>
      <c r="M562" s="204"/>
      <c r="Q562" s="187">
        <f t="shared" si="145"/>
        <v>0</v>
      </c>
    </row>
    <row r="563" spans="2:17" x14ac:dyDescent="0.2">
      <c r="B563" s="201" t="s">
        <v>1970</v>
      </c>
      <c r="C563" s="240" t="s">
        <v>2464</v>
      </c>
      <c r="D563" s="241"/>
      <c r="E563" s="204"/>
      <c r="F563" s="204"/>
      <c r="G563" s="204"/>
      <c r="H563" s="204"/>
      <c r="I563" s="204"/>
      <c r="J563" s="205"/>
      <c r="K563" s="205"/>
      <c r="L563" s="204"/>
      <c r="M563" s="204"/>
      <c r="Q563" s="187">
        <f t="shared" si="145"/>
        <v>0</v>
      </c>
    </row>
    <row r="564" spans="2:17" x14ac:dyDescent="0.2">
      <c r="B564" s="201" t="s">
        <v>1971</v>
      </c>
      <c r="C564" s="240" t="s">
        <v>2465</v>
      </c>
      <c r="D564" s="241"/>
      <c r="E564" s="204"/>
      <c r="F564" s="204"/>
      <c r="G564" s="204"/>
      <c r="H564" s="204"/>
      <c r="I564" s="204"/>
      <c r="J564" s="205"/>
      <c r="K564" s="205"/>
      <c r="L564" s="204"/>
      <c r="M564" s="204"/>
      <c r="Q564" s="187">
        <f t="shared" si="145"/>
        <v>0</v>
      </c>
    </row>
    <row r="565" spans="2:17" x14ac:dyDescent="0.2">
      <c r="B565" s="201" t="s">
        <v>1972</v>
      </c>
      <c r="C565" s="240" t="s">
        <v>2466</v>
      </c>
      <c r="D565" s="241"/>
      <c r="E565" s="204"/>
      <c r="F565" s="204"/>
      <c r="G565" s="204"/>
      <c r="H565" s="204"/>
      <c r="I565" s="204"/>
      <c r="J565" s="205"/>
      <c r="K565" s="205"/>
      <c r="L565" s="204"/>
      <c r="M565" s="204"/>
      <c r="Q565" s="187">
        <f t="shared" si="145"/>
        <v>0</v>
      </c>
    </row>
    <row r="566" spans="2:17" x14ac:dyDescent="0.2">
      <c r="B566" s="201" t="s">
        <v>1975</v>
      </c>
      <c r="C566" s="240" t="s">
        <v>2467</v>
      </c>
      <c r="D566" s="241"/>
      <c r="E566" s="204"/>
      <c r="F566" s="204"/>
      <c r="G566" s="204"/>
      <c r="H566" s="204"/>
      <c r="I566" s="204"/>
      <c r="J566" s="205"/>
      <c r="K566" s="205"/>
      <c r="L566" s="204"/>
      <c r="M566" s="204"/>
      <c r="Q566" s="187">
        <f t="shared" si="145"/>
        <v>0</v>
      </c>
    </row>
    <row r="567" spans="2:17" x14ac:dyDescent="0.2">
      <c r="B567" s="201" t="s">
        <v>837</v>
      </c>
      <c r="C567" s="240" t="s">
        <v>833</v>
      </c>
      <c r="D567" s="241"/>
      <c r="E567" s="204"/>
      <c r="F567" s="204"/>
      <c r="G567" s="204"/>
      <c r="H567" s="204"/>
      <c r="I567" s="204"/>
      <c r="J567" s="203">
        <f>J568</f>
        <v>0</v>
      </c>
      <c r="K567" s="203">
        <f>K568</f>
        <v>0</v>
      </c>
      <c r="L567" s="204"/>
      <c r="M567" s="204"/>
      <c r="P567" s="187">
        <v>0</v>
      </c>
      <c r="Q567" s="187">
        <f t="shared" si="145"/>
        <v>0</v>
      </c>
    </row>
    <row r="568" spans="2:17" x14ac:dyDescent="0.2">
      <c r="B568" s="201" t="s">
        <v>1973</v>
      </c>
      <c r="C568" s="240" t="s">
        <v>833</v>
      </c>
      <c r="D568" s="241"/>
      <c r="E568" s="204"/>
      <c r="F568" s="204"/>
      <c r="G568" s="204"/>
      <c r="H568" s="204"/>
      <c r="I568" s="204"/>
      <c r="J568" s="205"/>
      <c r="K568" s="205"/>
      <c r="L568" s="204"/>
      <c r="M568" s="204"/>
      <c r="Q568" s="187">
        <f t="shared" si="145"/>
        <v>0</v>
      </c>
    </row>
    <row r="569" spans="2:17" x14ac:dyDescent="0.2">
      <c r="B569" s="201" t="s">
        <v>838</v>
      </c>
      <c r="C569" s="240" t="s">
        <v>834</v>
      </c>
      <c r="D569" s="241"/>
      <c r="E569" s="204"/>
      <c r="F569" s="204"/>
      <c r="G569" s="204"/>
      <c r="H569" s="204"/>
      <c r="I569" s="204"/>
      <c r="J569" s="203">
        <f>SUM(J570:J578)</f>
        <v>0</v>
      </c>
      <c r="K569" s="203">
        <f>SUM(K570:K578)</f>
        <v>0</v>
      </c>
      <c r="L569" s="204"/>
      <c r="M569" s="204"/>
      <c r="P569" s="187">
        <v>0</v>
      </c>
      <c r="Q569" s="187">
        <f t="shared" si="145"/>
        <v>0</v>
      </c>
    </row>
    <row r="570" spans="2:17" x14ac:dyDescent="0.2">
      <c r="B570" s="201" t="s">
        <v>1976</v>
      </c>
      <c r="C570" s="240" t="s">
        <v>2468</v>
      </c>
      <c r="D570" s="241"/>
      <c r="E570" s="204"/>
      <c r="F570" s="204"/>
      <c r="G570" s="204"/>
      <c r="H570" s="204"/>
      <c r="I570" s="204"/>
      <c r="J570" s="205"/>
      <c r="K570" s="205"/>
      <c r="L570" s="204"/>
      <c r="M570" s="204"/>
      <c r="Q570" s="187">
        <f t="shared" si="145"/>
        <v>0</v>
      </c>
    </row>
    <row r="571" spans="2:17" x14ac:dyDescent="0.2">
      <c r="B571" s="201" t="s">
        <v>1977</v>
      </c>
      <c r="C571" s="240" t="s">
        <v>2469</v>
      </c>
      <c r="D571" s="241"/>
      <c r="E571" s="204"/>
      <c r="F571" s="204"/>
      <c r="G571" s="204"/>
      <c r="H571" s="204"/>
      <c r="I571" s="204"/>
      <c r="J571" s="205"/>
      <c r="K571" s="205"/>
      <c r="L571" s="204"/>
      <c r="M571" s="204"/>
      <c r="Q571" s="187">
        <f t="shared" si="145"/>
        <v>0</v>
      </c>
    </row>
    <row r="572" spans="2:17" x14ac:dyDescent="0.2">
      <c r="B572" s="201" t="s">
        <v>1979</v>
      </c>
      <c r="C572" s="240" t="s">
        <v>2470</v>
      </c>
      <c r="D572" s="241"/>
      <c r="E572" s="204"/>
      <c r="F572" s="204"/>
      <c r="G572" s="204"/>
      <c r="H572" s="204"/>
      <c r="I572" s="204"/>
      <c r="J572" s="205"/>
      <c r="K572" s="205"/>
      <c r="L572" s="204"/>
      <c r="M572" s="204"/>
      <c r="Q572" s="187">
        <f t="shared" si="145"/>
        <v>0</v>
      </c>
    </row>
    <row r="573" spans="2:17" x14ac:dyDescent="0.2">
      <c r="B573" s="201" t="s">
        <v>1980</v>
      </c>
      <c r="C573" s="240" t="s">
        <v>2471</v>
      </c>
      <c r="D573" s="241"/>
      <c r="E573" s="204"/>
      <c r="F573" s="204"/>
      <c r="G573" s="204"/>
      <c r="H573" s="204"/>
      <c r="I573" s="204"/>
      <c r="J573" s="205"/>
      <c r="K573" s="205"/>
      <c r="L573" s="204"/>
      <c r="M573" s="204"/>
      <c r="Q573" s="187">
        <f t="shared" si="145"/>
        <v>0</v>
      </c>
    </row>
    <row r="574" spans="2:17" x14ac:dyDescent="0.2">
      <c r="B574" s="201" t="s">
        <v>1978</v>
      </c>
      <c r="C574" s="240" t="s">
        <v>2472</v>
      </c>
      <c r="D574" s="241"/>
      <c r="E574" s="204"/>
      <c r="F574" s="204"/>
      <c r="G574" s="204"/>
      <c r="H574" s="204"/>
      <c r="I574" s="204"/>
      <c r="J574" s="205"/>
      <c r="K574" s="205"/>
      <c r="L574" s="204"/>
      <c r="M574" s="204"/>
      <c r="Q574" s="187">
        <f t="shared" si="145"/>
        <v>0</v>
      </c>
    </row>
    <row r="575" spans="2:17" x14ac:dyDescent="0.2">
      <c r="B575" s="201" t="s">
        <v>1981</v>
      </c>
      <c r="C575" s="240" t="s">
        <v>2473</v>
      </c>
      <c r="D575" s="241"/>
      <c r="E575" s="204"/>
      <c r="F575" s="204"/>
      <c r="G575" s="204"/>
      <c r="H575" s="204"/>
      <c r="I575" s="204"/>
      <c r="J575" s="205"/>
      <c r="K575" s="205"/>
      <c r="L575" s="204"/>
      <c r="M575" s="204"/>
      <c r="Q575" s="187">
        <f t="shared" si="145"/>
        <v>0</v>
      </c>
    </row>
    <row r="576" spans="2:17" x14ac:dyDescent="0.2">
      <c r="B576" s="201" t="s">
        <v>1982</v>
      </c>
      <c r="C576" s="240" t="s">
        <v>2474</v>
      </c>
      <c r="D576" s="241"/>
      <c r="E576" s="204"/>
      <c r="F576" s="204"/>
      <c r="G576" s="204"/>
      <c r="H576" s="204"/>
      <c r="I576" s="204"/>
      <c r="J576" s="205"/>
      <c r="K576" s="205"/>
      <c r="L576" s="204"/>
      <c r="M576" s="204"/>
      <c r="Q576" s="187">
        <f t="shared" si="145"/>
        <v>0</v>
      </c>
    </row>
    <row r="577" spans="2:17" x14ac:dyDescent="0.2">
      <c r="B577" s="201" t="s">
        <v>1985</v>
      </c>
      <c r="C577" s="240" t="s">
        <v>2475</v>
      </c>
      <c r="D577" s="241"/>
      <c r="E577" s="204"/>
      <c r="F577" s="204"/>
      <c r="G577" s="204"/>
      <c r="H577" s="204"/>
      <c r="I577" s="204"/>
      <c r="J577" s="205"/>
      <c r="K577" s="205"/>
      <c r="L577" s="204"/>
      <c r="M577" s="204"/>
      <c r="Q577" s="187">
        <f t="shared" si="145"/>
        <v>0</v>
      </c>
    </row>
    <row r="578" spans="2:17" x14ac:dyDescent="0.2">
      <c r="B578" s="201" t="s">
        <v>1986</v>
      </c>
      <c r="C578" s="240" t="s">
        <v>2476</v>
      </c>
      <c r="D578" s="241"/>
      <c r="E578" s="204"/>
      <c r="F578" s="204"/>
      <c r="G578" s="204"/>
      <c r="H578" s="204"/>
      <c r="I578" s="204"/>
      <c r="J578" s="205"/>
      <c r="K578" s="205"/>
      <c r="L578" s="204"/>
      <c r="M578" s="204"/>
      <c r="Q578" s="187">
        <f t="shared" si="145"/>
        <v>0</v>
      </c>
    </row>
    <row r="579" spans="2:17" s="199" customFormat="1" ht="15.75" x14ac:dyDescent="0.25">
      <c r="B579" s="194" t="s">
        <v>840</v>
      </c>
      <c r="C579" s="237" t="s">
        <v>839</v>
      </c>
      <c r="D579" s="238"/>
      <c r="E579" s="197"/>
      <c r="F579" s="197"/>
      <c r="G579" s="197"/>
      <c r="H579" s="197"/>
      <c r="I579" s="197"/>
      <c r="J579" s="239">
        <f>J580</f>
        <v>0</v>
      </c>
      <c r="K579" s="239">
        <f>K580</f>
        <v>0</v>
      </c>
      <c r="L579" s="197"/>
      <c r="M579" s="197"/>
      <c r="N579" s="198"/>
      <c r="O579" s="198"/>
      <c r="P579" s="187">
        <v>0</v>
      </c>
      <c r="Q579" s="187">
        <f t="shared" si="145"/>
        <v>0</v>
      </c>
    </row>
    <row r="580" spans="2:17" x14ac:dyDescent="0.2">
      <c r="B580" s="201" t="s">
        <v>842</v>
      </c>
      <c r="C580" s="240" t="s">
        <v>841</v>
      </c>
      <c r="D580" s="241"/>
      <c r="E580" s="204"/>
      <c r="F580" s="204"/>
      <c r="G580" s="204"/>
      <c r="H580" s="204"/>
      <c r="I580" s="204"/>
      <c r="J580" s="203">
        <f>SUM(J581:J586)</f>
        <v>0</v>
      </c>
      <c r="K580" s="203">
        <f>SUM(K581:K586)</f>
        <v>0</v>
      </c>
      <c r="L580" s="204"/>
      <c r="M580" s="204"/>
      <c r="P580" s="187">
        <v>0</v>
      </c>
      <c r="Q580" s="187">
        <f t="shared" si="145"/>
        <v>0</v>
      </c>
    </row>
    <row r="581" spans="2:17" x14ac:dyDescent="0.2">
      <c r="B581" s="201" t="s">
        <v>1997</v>
      </c>
      <c r="C581" s="240" t="s">
        <v>2477</v>
      </c>
      <c r="D581" s="241"/>
      <c r="E581" s="204"/>
      <c r="F581" s="204"/>
      <c r="G581" s="204"/>
      <c r="H581" s="204"/>
      <c r="I581" s="204"/>
      <c r="J581" s="205"/>
      <c r="K581" s="205"/>
      <c r="L581" s="204"/>
      <c r="M581" s="204"/>
      <c r="Q581" s="187">
        <f t="shared" si="145"/>
        <v>0</v>
      </c>
    </row>
    <row r="582" spans="2:17" x14ac:dyDescent="0.2">
      <c r="B582" s="201" t="s">
        <v>1998</v>
      </c>
      <c r="C582" s="240" t="s">
        <v>2478</v>
      </c>
      <c r="D582" s="241"/>
      <c r="E582" s="204"/>
      <c r="F582" s="204"/>
      <c r="G582" s="204"/>
      <c r="H582" s="204"/>
      <c r="I582" s="204"/>
      <c r="J582" s="205"/>
      <c r="K582" s="205"/>
      <c r="L582" s="204"/>
      <c r="M582" s="204"/>
      <c r="Q582" s="187">
        <f t="shared" si="145"/>
        <v>0</v>
      </c>
    </row>
    <row r="583" spans="2:17" x14ac:dyDescent="0.2">
      <c r="B583" s="201" t="s">
        <v>1999</v>
      </c>
      <c r="C583" s="240" t="s">
        <v>2479</v>
      </c>
      <c r="D583" s="241"/>
      <c r="E583" s="204"/>
      <c r="F583" s="204"/>
      <c r="G583" s="204"/>
      <c r="H583" s="204"/>
      <c r="I583" s="204"/>
      <c r="J583" s="205"/>
      <c r="K583" s="205"/>
      <c r="L583" s="204"/>
      <c r="M583" s="204"/>
      <c r="Q583" s="187">
        <f t="shared" si="145"/>
        <v>0</v>
      </c>
    </row>
    <row r="584" spans="2:17" x14ac:dyDescent="0.2">
      <c r="B584" s="201" t="s">
        <v>2003</v>
      </c>
      <c r="C584" s="240" t="s">
        <v>2480</v>
      </c>
      <c r="D584" s="241"/>
      <c r="E584" s="204"/>
      <c r="F584" s="204"/>
      <c r="G584" s="204"/>
      <c r="H584" s="204"/>
      <c r="I584" s="204"/>
      <c r="J584" s="205"/>
      <c r="K584" s="205"/>
      <c r="L584" s="204"/>
      <c r="M584" s="204"/>
      <c r="Q584" s="187">
        <f t="shared" si="145"/>
        <v>0</v>
      </c>
    </row>
    <row r="585" spans="2:17" x14ac:dyDescent="0.2">
      <c r="B585" s="201" t="s">
        <v>2004</v>
      </c>
      <c r="C585" s="240" t="s">
        <v>2481</v>
      </c>
      <c r="D585" s="241"/>
      <c r="E585" s="204"/>
      <c r="F585" s="204"/>
      <c r="G585" s="204"/>
      <c r="H585" s="204"/>
      <c r="I585" s="204"/>
      <c r="J585" s="205"/>
      <c r="K585" s="205"/>
      <c r="L585" s="204"/>
      <c r="M585" s="204"/>
      <c r="Q585" s="187">
        <f t="shared" si="145"/>
        <v>0</v>
      </c>
    </row>
    <row r="586" spans="2:17" x14ac:dyDescent="0.2">
      <c r="B586" s="201" t="s">
        <v>2005</v>
      </c>
      <c r="C586" s="240" t="s">
        <v>2482</v>
      </c>
      <c r="D586" s="241"/>
      <c r="E586" s="204"/>
      <c r="F586" s="204"/>
      <c r="G586" s="204"/>
      <c r="H586" s="204"/>
      <c r="I586" s="204"/>
      <c r="J586" s="205"/>
      <c r="K586" s="205"/>
      <c r="L586" s="204"/>
      <c r="M586" s="204"/>
      <c r="Q586" s="187">
        <f t="shared" si="145"/>
        <v>0</v>
      </c>
    </row>
    <row r="587" spans="2:17" s="199" customFormat="1" ht="15.75" x14ac:dyDescent="0.25">
      <c r="B587" s="194" t="s">
        <v>849</v>
      </c>
      <c r="C587" s="237" t="s">
        <v>847</v>
      </c>
      <c r="D587" s="238"/>
      <c r="E587" s="197"/>
      <c r="F587" s="197"/>
      <c r="G587" s="197"/>
      <c r="H587" s="197"/>
      <c r="I587" s="197"/>
      <c r="J587" s="239">
        <f>J588</f>
        <v>0</v>
      </c>
      <c r="K587" s="239">
        <f>K588</f>
        <v>0</v>
      </c>
      <c r="L587" s="197"/>
      <c r="M587" s="197"/>
      <c r="N587" s="198"/>
      <c r="O587" s="198"/>
      <c r="P587" s="187">
        <v>0</v>
      </c>
      <c r="Q587" s="187">
        <f t="shared" si="145"/>
        <v>0</v>
      </c>
    </row>
    <row r="588" spans="2:17" x14ac:dyDescent="0.2">
      <c r="B588" s="201" t="s">
        <v>850</v>
      </c>
      <c r="C588" s="240" t="s">
        <v>848</v>
      </c>
      <c r="D588" s="241"/>
      <c r="E588" s="204"/>
      <c r="F588" s="204"/>
      <c r="G588" s="204"/>
      <c r="H588" s="204"/>
      <c r="I588" s="204"/>
      <c r="J588" s="203">
        <f>J589</f>
        <v>0</v>
      </c>
      <c r="K588" s="203">
        <f>K589</f>
        <v>0</v>
      </c>
      <c r="L588" s="204"/>
      <c r="M588" s="204"/>
      <c r="P588" s="187">
        <v>0</v>
      </c>
      <c r="Q588" s="187">
        <f t="shared" si="145"/>
        <v>0</v>
      </c>
    </row>
    <row r="589" spans="2:17" ht="15.75" x14ac:dyDescent="0.25">
      <c r="B589" s="201" t="s">
        <v>2008</v>
      </c>
      <c r="C589" s="240" t="s">
        <v>2483</v>
      </c>
      <c r="D589" s="238"/>
      <c r="E589" s="204"/>
      <c r="F589" s="204"/>
      <c r="G589" s="204"/>
      <c r="H589" s="204"/>
      <c r="I589" s="204"/>
      <c r="J589" s="205"/>
      <c r="K589" s="205"/>
      <c r="L589" s="204"/>
      <c r="M589" s="204"/>
      <c r="Q589" s="187">
        <f t="shared" si="145"/>
        <v>0</v>
      </c>
    </row>
    <row r="590" spans="2:17" ht="15.75" x14ac:dyDescent="0.25">
      <c r="B590" s="201"/>
      <c r="C590" s="248"/>
      <c r="D590" s="238"/>
      <c r="E590" s="204"/>
      <c r="F590" s="204"/>
      <c r="G590" s="204"/>
      <c r="H590" s="204"/>
      <c r="I590" s="204"/>
      <c r="J590" s="236"/>
      <c r="K590" s="236"/>
      <c r="L590" s="204"/>
      <c r="M590" s="204"/>
      <c r="Q590" s="187">
        <f t="shared" si="145"/>
        <v>0</v>
      </c>
    </row>
    <row r="591" spans="2:17" s="199" customFormat="1" ht="15.75" x14ac:dyDescent="0.25">
      <c r="B591" s="194" t="s">
        <v>843</v>
      </c>
      <c r="C591" s="237" t="s">
        <v>844</v>
      </c>
      <c r="D591" s="238"/>
      <c r="E591" s="197"/>
      <c r="F591" s="197"/>
      <c r="G591" s="197"/>
      <c r="H591" s="197"/>
      <c r="I591" s="197"/>
      <c r="J591" s="239">
        <f>J592+J595</f>
        <v>0</v>
      </c>
      <c r="K591" s="239">
        <f>K592+K595</f>
        <v>0</v>
      </c>
      <c r="L591" s="197"/>
      <c r="M591" s="197"/>
      <c r="N591" s="198"/>
      <c r="O591" s="198"/>
      <c r="P591" s="187">
        <v>0</v>
      </c>
      <c r="Q591" s="187">
        <f t="shared" si="145"/>
        <v>0</v>
      </c>
    </row>
    <row r="592" spans="2:17" s="199" customFormat="1" ht="15.75" x14ac:dyDescent="0.25">
      <c r="B592" s="194" t="s">
        <v>846</v>
      </c>
      <c r="C592" s="237" t="s">
        <v>845</v>
      </c>
      <c r="D592" s="238"/>
      <c r="E592" s="197"/>
      <c r="F592" s="197"/>
      <c r="G592" s="197"/>
      <c r="H592" s="197"/>
      <c r="I592" s="197"/>
      <c r="J592" s="239">
        <f>J593</f>
        <v>0</v>
      </c>
      <c r="K592" s="239">
        <f>K593</f>
        <v>0</v>
      </c>
      <c r="L592" s="197"/>
      <c r="M592" s="197"/>
      <c r="N592" s="198"/>
      <c r="O592" s="198"/>
      <c r="P592" s="187">
        <v>0</v>
      </c>
      <c r="Q592" s="187">
        <f t="shared" si="145"/>
        <v>0</v>
      </c>
    </row>
    <row r="593" spans="2:17" s="199" customFormat="1" ht="15.75" x14ac:dyDescent="0.25">
      <c r="B593" s="194" t="s">
        <v>1110</v>
      </c>
      <c r="C593" s="237" t="s">
        <v>2484</v>
      </c>
      <c r="D593" s="238"/>
      <c r="E593" s="197"/>
      <c r="F593" s="197"/>
      <c r="G593" s="197"/>
      <c r="H593" s="197"/>
      <c r="I593" s="197"/>
      <c r="J593" s="239">
        <f>J594</f>
        <v>0</v>
      </c>
      <c r="K593" s="239">
        <f>K594</f>
        <v>0</v>
      </c>
      <c r="L593" s="197"/>
      <c r="M593" s="197"/>
      <c r="N593" s="198"/>
      <c r="O593" s="198"/>
      <c r="P593" s="187">
        <v>0</v>
      </c>
      <c r="Q593" s="187">
        <f t="shared" si="145"/>
        <v>0</v>
      </c>
    </row>
    <row r="594" spans="2:17" ht="15.75" customHeight="1" x14ac:dyDescent="0.2">
      <c r="B594" s="201" t="s">
        <v>1844</v>
      </c>
      <c r="C594" s="240" t="s">
        <v>2484</v>
      </c>
      <c r="D594" s="241"/>
      <c r="E594" s="204"/>
      <c r="F594" s="204"/>
      <c r="G594" s="204"/>
      <c r="H594" s="204"/>
      <c r="I594" s="204"/>
      <c r="J594" s="205"/>
      <c r="K594" s="205"/>
      <c r="L594" s="204"/>
      <c r="M594" s="204"/>
      <c r="Q594" s="187">
        <f t="shared" si="145"/>
        <v>0</v>
      </c>
    </row>
    <row r="595" spans="2:17" ht="15.75" customHeight="1" x14ac:dyDescent="0.25">
      <c r="B595" s="194" t="s">
        <v>2655</v>
      </c>
      <c r="C595" s="237" t="s">
        <v>2485</v>
      </c>
      <c r="D595" s="241"/>
      <c r="E595" s="204"/>
      <c r="F595" s="204"/>
      <c r="G595" s="204"/>
      <c r="H595" s="204"/>
      <c r="I595" s="204"/>
      <c r="J595" s="203">
        <f>J596</f>
        <v>0</v>
      </c>
      <c r="K595" s="203">
        <f>K596</f>
        <v>0</v>
      </c>
      <c r="L595" s="204"/>
      <c r="M595" s="204"/>
      <c r="P595" s="187">
        <v>0</v>
      </c>
      <c r="Q595" s="187">
        <f t="shared" si="145"/>
        <v>0</v>
      </c>
    </row>
    <row r="596" spans="2:17" ht="15.75" customHeight="1" x14ac:dyDescent="0.2">
      <c r="B596" s="201" t="s">
        <v>1179</v>
      </c>
      <c r="C596" s="240" t="s">
        <v>2485</v>
      </c>
      <c r="D596" s="241"/>
      <c r="E596" s="204"/>
      <c r="F596" s="204"/>
      <c r="G596" s="204"/>
      <c r="H596" s="204"/>
      <c r="I596" s="204"/>
      <c r="J596" s="203">
        <f>SUM(J597:J598)</f>
        <v>0</v>
      </c>
      <c r="K596" s="203">
        <f>SUM(K597:K598)</f>
        <v>0</v>
      </c>
      <c r="L596" s="204"/>
      <c r="M596" s="204"/>
      <c r="P596" s="187">
        <v>0</v>
      </c>
      <c r="Q596" s="187">
        <f t="shared" si="145"/>
        <v>0</v>
      </c>
    </row>
    <row r="597" spans="2:17" ht="15.75" customHeight="1" x14ac:dyDescent="0.2">
      <c r="B597" s="201" t="s">
        <v>2011</v>
      </c>
      <c r="C597" s="240" t="s">
        <v>2486</v>
      </c>
      <c r="D597" s="241"/>
      <c r="E597" s="204"/>
      <c r="F597" s="204"/>
      <c r="G597" s="204"/>
      <c r="H597" s="204"/>
      <c r="I597" s="204"/>
      <c r="J597" s="205"/>
      <c r="K597" s="205"/>
      <c r="L597" s="204"/>
      <c r="M597" s="204"/>
      <c r="Q597" s="187">
        <f t="shared" si="145"/>
        <v>0</v>
      </c>
    </row>
    <row r="598" spans="2:17" ht="15.75" customHeight="1" x14ac:dyDescent="0.2">
      <c r="B598" s="242"/>
      <c r="C598" s="243" t="s">
        <v>24</v>
      </c>
      <c r="D598" s="241"/>
      <c r="E598" s="204"/>
      <c r="F598" s="204"/>
      <c r="G598" s="204"/>
      <c r="H598" s="204"/>
      <c r="I598" s="204"/>
      <c r="J598" s="205"/>
      <c r="K598" s="205"/>
      <c r="L598" s="204"/>
      <c r="M598" s="204"/>
      <c r="Q598" s="187">
        <f t="shared" si="145"/>
        <v>0</v>
      </c>
    </row>
    <row r="599" spans="2:17" ht="15.75" x14ac:dyDescent="0.2">
      <c r="B599" s="201"/>
      <c r="C599" s="248"/>
      <c r="D599" s="241"/>
      <c r="E599" s="204"/>
      <c r="F599" s="204"/>
      <c r="G599" s="204"/>
      <c r="H599" s="204"/>
      <c r="I599" s="204"/>
      <c r="J599" s="236"/>
      <c r="K599" s="236"/>
      <c r="L599" s="204"/>
      <c r="M599" s="204"/>
      <c r="Q599" s="187">
        <f t="shared" si="145"/>
        <v>0</v>
      </c>
    </row>
    <row r="600" spans="2:17" s="199" customFormat="1" ht="15.75" x14ac:dyDescent="0.25">
      <c r="B600" s="194"/>
      <c r="C600" s="249" t="s">
        <v>556</v>
      </c>
      <c r="D600" s="250"/>
      <c r="E600" s="197"/>
      <c r="F600" s="197"/>
      <c r="G600" s="197"/>
      <c r="H600" s="197"/>
      <c r="I600" s="197"/>
      <c r="J600" s="239">
        <f>J591+J555+J418</f>
        <v>4330679662</v>
      </c>
      <c r="K600" s="239">
        <f>K591+K555+K418</f>
        <v>1693859500</v>
      </c>
      <c r="L600" s="197"/>
      <c r="M600" s="197"/>
      <c r="N600" s="198"/>
      <c r="O600" s="198"/>
      <c r="P600" s="187">
        <v>4330679662</v>
      </c>
      <c r="Q600" s="187">
        <f t="shared" si="145"/>
        <v>0</v>
      </c>
    </row>
    <row r="601" spans="2:17" x14ac:dyDescent="0.2">
      <c r="B601" s="201"/>
      <c r="C601" s="240"/>
      <c r="D601" s="241"/>
      <c r="E601" s="204"/>
      <c r="F601" s="204"/>
      <c r="G601" s="204"/>
      <c r="H601" s="204"/>
      <c r="I601" s="204"/>
      <c r="J601" s="236"/>
      <c r="K601" s="236"/>
      <c r="L601" s="204"/>
      <c r="M601" s="204"/>
      <c r="Q601" s="187">
        <f t="shared" si="145"/>
        <v>0</v>
      </c>
    </row>
    <row r="602" spans="2:17" s="199" customFormat="1" ht="15.75" x14ac:dyDescent="0.25">
      <c r="B602" s="194">
        <v>5</v>
      </c>
      <c r="C602" s="237" t="s">
        <v>25</v>
      </c>
      <c r="D602" s="238"/>
      <c r="E602" s="197"/>
      <c r="F602" s="197"/>
      <c r="G602" s="197"/>
      <c r="H602" s="197"/>
      <c r="I602" s="197"/>
      <c r="J602" s="239">
        <f>628302862124+J603</f>
        <v>6003292869935</v>
      </c>
      <c r="K602" s="239">
        <f>K886+K603</f>
        <v>5057717113492</v>
      </c>
      <c r="L602" s="197"/>
      <c r="M602" s="197"/>
      <c r="N602" s="198"/>
      <c r="O602" s="198"/>
      <c r="P602" s="187">
        <v>6003292869935</v>
      </c>
      <c r="Q602" s="187">
        <f t="shared" si="145"/>
        <v>0</v>
      </c>
    </row>
    <row r="603" spans="2:17" s="199" customFormat="1" ht="15.75" x14ac:dyDescent="0.25">
      <c r="B603" s="194" t="s">
        <v>851</v>
      </c>
      <c r="C603" s="237" t="s">
        <v>557</v>
      </c>
      <c r="D603" s="238"/>
      <c r="E603" s="197"/>
      <c r="F603" s="197"/>
      <c r="G603" s="197"/>
      <c r="H603" s="197"/>
      <c r="I603" s="197"/>
      <c r="J603" s="744">
        <f>J604+J658+J841+J882</f>
        <v>5374990007811</v>
      </c>
      <c r="K603" s="744">
        <f>K604+K658+K841+K882</f>
        <v>4853655400303</v>
      </c>
      <c r="L603" s="197"/>
      <c r="M603" s="197"/>
      <c r="N603" s="198"/>
      <c r="O603" s="198"/>
      <c r="P603" s="187">
        <v>5374990007811</v>
      </c>
      <c r="Q603" s="187">
        <f t="shared" si="145"/>
        <v>0</v>
      </c>
    </row>
    <row r="604" spans="2:17" s="199" customFormat="1" ht="15.75" x14ac:dyDescent="0.25">
      <c r="B604" s="194" t="s">
        <v>852</v>
      </c>
      <c r="C604" s="237" t="s">
        <v>26</v>
      </c>
      <c r="D604" s="238"/>
      <c r="E604" s="197"/>
      <c r="F604" s="197"/>
      <c r="G604" s="197"/>
      <c r="H604" s="197"/>
      <c r="I604" s="197"/>
      <c r="J604" s="744">
        <f>J605+J629+J633+J636+J638+J654+J656+J644</f>
        <v>4146645695204</v>
      </c>
      <c r="K604" s="744">
        <f>K605+K629+K633+K636+K638+K654+K656+K644</f>
        <v>4144208194535</v>
      </c>
      <c r="L604" s="197"/>
      <c r="M604" s="197"/>
      <c r="N604" s="198"/>
      <c r="O604" s="198"/>
      <c r="P604" s="187">
        <v>4146645695204</v>
      </c>
      <c r="Q604" s="187">
        <f t="shared" si="145"/>
        <v>0</v>
      </c>
    </row>
    <row r="605" spans="2:17" ht="15.75" x14ac:dyDescent="0.25">
      <c r="B605" s="201" t="s">
        <v>853</v>
      </c>
      <c r="C605" s="240" t="s">
        <v>558</v>
      </c>
      <c r="D605" s="241"/>
      <c r="E605" s="204"/>
      <c r="F605" s="204"/>
      <c r="G605" s="204"/>
      <c r="H605" s="204"/>
      <c r="I605" s="204"/>
      <c r="J605" s="744">
        <f>SUM(J606:J628)</f>
        <v>1920716794954</v>
      </c>
      <c r="K605" s="744">
        <f>SUM(K606:K628)</f>
        <v>1953825893008</v>
      </c>
      <c r="L605" s="204"/>
      <c r="M605" s="204"/>
      <c r="P605" s="187">
        <v>1920716794954</v>
      </c>
      <c r="Q605" s="187">
        <f t="shared" si="145"/>
        <v>0</v>
      </c>
    </row>
    <row r="606" spans="2:17" x14ac:dyDescent="0.2">
      <c r="B606" s="201" t="s">
        <v>1545</v>
      </c>
      <c r="C606" s="240" t="s">
        <v>1528</v>
      </c>
      <c r="D606" s="241"/>
      <c r="E606" s="204"/>
      <c r="F606" s="204"/>
      <c r="G606" s="204"/>
      <c r="H606" s="204"/>
      <c r="I606" s="204"/>
      <c r="J606" s="1349">
        <v>1508769407888</v>
      </c>
      <c r="K606" s="623">
        <v>1472980610198</v>
      </c>
      <c r="L606" s="204"/>
      <c r="M606" s="204"/>
      <c r="P606" s="187">
        <v>1508769407888</v>
      </c>
      <c r="Q606" s="187">
        <f t="shared" si="145"/>
        <v>0</v>
      </c>
    </row>
    <row r="607" spans="2:17" x14ac:dyDescent="0.2">
      <c r="B607" s="201" t="s">
        <v>1546</v>
      </c>
      <c r="C607" s="240" t="s">
        <v>1529</v>
      </c>
      <c r="D607" s="241"/>
      <c r="E607" s="204"/>
      <c r="F607" s="204"/>
      <c r="G607" s="204"/>
      <c r="H607" s="204"/>
      <c r="I607" s="204"/>
      <c r="J607" s="1349">
        <v>145681339454</v>
      </c>
      <c r="K607" s="623">
        <v>140899416659</v>
      </c>
      <c r="L607" s="204"/>
      <c r="M607" s="204"/>
      <c r="P607" s="187">
        <v>145681339454</v>
      </c>
      <c r="Q607" s="187">
        <f t="shared" si="145"/>
        <v>0</v>
      </c>
    </row>
    <row r="608" spans="2:17" x14ac:dyDescent="0.2">
      <c r="B608" s="201" t="s">
        <v>1547</v>
      </c>
      <c r="C608" s="240" t="s">
        <v>1530</v>
      </c>
      <c r="D608" s="241"/>
      <c r="E608" s="204"/>
      <c r="F608" s="204"/>
      <c r="G608" s="204"/>
      <c r="H608" s="204"/>
      <c r="I608" s="204"/>
      <c r="J608" s="1349">
        <v>2271113000</v>
      </c>
      <c r="K608" s="623">
        <v>2098220000</v>
      </c>
      <c r="L608" s="204"/>
      <c r="M608" s="204"/>
      <c r="P608" s="187">
        <v>2271113000</v>
      </c>
      <c r="Q608" s="187">
        <f t="shared" si="145"/>
        <v>0</v>
      </c>
    </row>
    <row r="609" spans="2:17" x14ac:dyDescent="0.2">
      <c r="B609" s="201" t="s">
        <v>1548</v>
      </c>
      <c r="C609" s="240" t="s">
        <v>1531</v>
      </c>
      <c r="D609" s="241"/>
      <c r="E609" s="204"/>
      <c r="F609" s="204"/>
      <c r="G609" s="204"/>
      <c r="H609" s="204"/>
      <c r="I609" s="204"/>
      <c r="J609" s="1349">
        <v>124556793400</v>
      </c>
      <c r="K609" s="623">
        <v>118748510000</v>
      </c>
      <c r="L609" s="204"/>
      <c r="M609" s="204"/>
      <c r="P609" s="187">
        <v>124556793400</v>
      </c>
      <c r="Q609" s="187">
        <f t="shared" ref="Q609:Q672" si="146">J609-P609</f>
        <v>0</v>
      </c>
    </row>
    <row r="610" spans="2:17" x14ac:dyDescent="0.2">
      <c r="B610" s="201" t="s">
        <v>1549</v>
      </c>
      <c r="C610" s="240" t="s">
        <v>1532</v>
      </c>
      <c r="D610" s="241"/>
      <c r="E610" s="204"/>
      <c r="F610" s="204"/>
      <c r="G610" s="204"/>
      <c r="H610" s="204"/>
      <c r="I610" s="204"/>
      <c r="J610" s="1349">
        <v>7012459740</v>
      </c>
      <c r="K610" s="623">
        <v>8598344000</v>
      </c>
      <c r="L610" s="204"/>
      <c r="M610" s="204"/>
      <c r="P610" s="187">
        <v>7012459740</v>
      </c>
      <c r="Q610" s="187">
        <f t="shared" si="146"/>
        <v>0</v>
      </c>
    </row>
    <row r="611" spans="2:17" x14ac:dyDescent="0.2">
      <c r="B611" s="201" t="s">
        <v>1550</v>
      </c>
      <c r="C611" s="240" t="s">
        <v>1533</v>
      </c>
      <c r="D611" s="241"/>
      <c r="E611" s="204"/>
      <c r="F611" s="204"/>
      <c r="G611" s="204"/>
      <c r="H611" s="204"/>
      <c r="I611" s="204"/>
      <c r="J611" s="1349">
        <v>69009437140</v>
      </c>
      <c r="K611" s="623">
        <v>67082816273</v>
      </c>
      <c r="L611" s="204"/>
      <c r="M611" s="204"/>
      <c r="P611" s="187">
        <v>69009437140</v>
      </c>
      <c r="Q611" s="187">
        <f t="shared" si="146"/>
        <v>0</v>
      </c>
    </row>
    <row r="612" spans="2:17" x14ac:dyDescent="0.2">
      <c r="B612" s="201" t="s">
        <v>1551</v>
      </c>
      <c r="C612" s="240" t="s">
        <v>1534</v>
      </c>
      <c r="D612" s="241"/>
      <c r="E612" s="204"/>
      <c r="F612" s="204"/>
      <c r="G612" s="204"/>
      <c r="H612" s="204"/>
      <c r="I612" s="204"/>
      <c r="J612" s="1349">
        <v>8460521469</v>
      </c>
      <c r="K612" s="623">
        <v>8301518303</v>
      </c>
      <c r="L612" s="204"/>
      <c r="M612" s="204"/>
      <c r="P612" s="187">
        <v>8460521469</v>
      </c>
      <c r="Q612" s="187">
        <f t="shared" si="146"/>
        <v>0</v>
      </c>
    </row>
    <row r="613" spans="2:17" x14ac:dyDescent="0.2">
      <c r="B613" s="201" t="s">
        <v>1552</v>
      </c>
      <c r="C613" s="240" t="s">
        <v>1535</v>
      </c>
      <c r="D613" s="241"/>
      <c r="E613" s="204"/>
      <c r="F613" s="204"/>
      <c r="G613" s="204"/>
      <c r="H613" s="204"/>
      <c r="I613" s="204"/>
      <c r="J613" s="1349">
        <v>20548802</v>
      </c>
      <c r="K613" s="623">
        <v>19475620</v>
      </c>
      <c r="L613" s="204"/>
      <c r="M613" s="204"/>
      <c r="P613" s="187">
        <v>20548802</v>
      </c>
      <c r="Q613" s="187">
        <f t="shared" si="146"/>
        <v>0</v>
      </c>
    </row>
    <row r="614" spans="2:17" x14ac:dyDescent="0.2">
      <c r="B614" s="201" t="s">
        <v>1553</v>
      </c>
      <c r="C614" s="240" t="s">
        <v>1536</v>
      </c>
      <c r="D614" s="241"/>
      <c r="E614" s="204"/>
      <c r="F614" s="204"/>
      <c r="G614" s="204"/>
      <c r="H614" s="204"/>
      <c r="I614" s="204"/>
      <c r="J614" s="205"/>
      <c r="K614" s="205"/>
      <c r="L614" s="204"/>
      <c r="M614" s="204"/>
      <c r="Q614" s="187">
        <f t="shared" si="146"/>
        <v>0</v>
      </c>
    </row>
    <row r="615" spans="2:17" x14ac:dyDescent="0.2">
      <c r="B615" s="201" t="s">
        <v>1554</v>
      </c>
      <c r="C615" s="240" t="s">
        <v>1537</v>
      </c>
      <c r="D615" s="241"/>
      <c r="E615" s="204"/>
      <c r="F615" s="204"/>
      <c r="G615" s="204"/>
      <c r="H615" s="204"/>
      <c r="I615" s="204"/>
      <c r="J615" s="205"/>
      <c r="K615" s="205"/>
      <c r="L615" s="204"/>
      <c r="M615" s="204"/>
      <c r="Q615" s="187">
        <f t="shared" si="146"/>
        <v>0</v>
      </c>
    </row>
    <row r="616" spans="2:17" x14ac:dyDescent="0.2">
      <c r="B616" s="201" t="s">
        <v>1555</v>
      </c>
      <c r="C616" s="240" t="s">
        <v>1538</v>
      </c>
      <c r="D616" s="241"/>
      <c r="E616" s="204"/>
      <c r="F616" s="204"/>
      <c r="G616" s="204"/>
      <c r="H616" s="204"/>
      <c r="I616" s="204"/>
      <c r="J616" s="205"/>
      <c r="K616" s="205"/>
      <c r="L616" s="204"/>
      <c r="M616" s="204"/>
      <c r="Q616" s="187">
        <f t="shared" si="146"/>
        <v>0</v>
      </c>
    </row>
    <row r="617" spans="2:17" x14ac:dyDescent="0.2">
      <c r="B617" s="201" t="s">
        <v>1556</v>
      </c>
      <c r="C617" s="240" t="s">
        <v>1539</v>
      </c>
      <c r="D617" s="241"/>
      <c r="E617" s="204"/>
      <c r="F617" s="204"/>
      <c r="G617" s="204"/>
      <c r="H617" s="204"/>
      <c r="I617" s="204"/>
      <c r="J617" s="205"/>
      <c r="K617" s="205"/>
      <c r="L617" s="204"/>
      <c r="M617" s="204"/>
      <c r="Q617" s="187">
        <f t="shared" si="146"/>
        <v>0</v>
      </c>
    </row>
    <row r="618" spans="2:17" x14ac:dyDescent="0.2">
      <c r="B618" s="201" t="s">
        <v>1557</v>
      </c>
      <c r="C618" s="240" t="s">
        <v>1540</v>
      </c>
      <c r="D618" s="241"/>
      <c r="E618" s="204"/>
      <c r="F618" s="204"/>
      <c r="G618" s="204"/>
      <c r="H618" s="204"/>
      <c r="I618" s="204"/>
      <c r="J618" s="205"/>
      <c r="K618" s="205"/>
      <c r="L618" s="204"/>
      <c r="M618" s="204"/>
      <c r="Q618" s="187">
        <f t="shared" si="146"/>
        <v>0</v>
      </c>
    </row>
    <row r="619" spans="2:17" x14ac:dyDescent="0.2">
      <c r="B619" s="201" t="s">
        <v>1558</v>
      </c>
      <c r="C619" s="240" t="s">
        <v>1541</v>
      </c>
      <c r="D619" s="241"/>
      <c r="E619" s="204"/>
      <c r="F619" s="204"/>
      <c r="G619" s="204"/>
      <c r="H619" s="204"/>
      <c r="I619" s="204"/>
      <c r="J619" s="205"/>
      <c r="K619" s="205"/>
      <c r="L619" s="204"/>
      <c r="M619" s="204"/>
      <c r="Q619" s="187">
        <f t="shared" si="146"/>
        <v>0</v>
      </c>
    </row>
    <row r="620" spans="2:17" x14ac:dyDescent="0.2">
      <c r="B620" s="201" t="s">
        <v>1559</v>
      </c>
      <c r="C620" s="240" t="s">
        <v>1542</v>
      </c>
      <c r="D620" s="241"/>
      <c r="E620" s="204"/>
      <c r="F620" s="204"/>
      <c r="G620" s="204"/>
      <c r="H620" s="204"/>
      <c r="I620" s="204"/>
      <c r="J620" s="205"/>
      <c r="K620" s="205"/>
      <c r="L620" s="204"/>
      <c r="M620" s="204"/>
      <c r="Q620" s="187">
        <f t="shared" si="146"/>
        <v>0</v>
      </c>
    </row>
    <row r="621" spans="2:17" x14ac:dyDescent="0.2">
      <c r="B621" s="201" t="s">
        <v>1560</v>
      </c>
      <c r="C621" s="240" t="s">
        <v>1543</v>
      </c>
      <c r="D621" s="241"/>
      <c r="E621" s="204"/>
      <c r="F621" s="204"/>
      <c r="G621" s="204"/>
      <c r="H621" s="204"/>
      <c r="I621" s="204"/>
      <c r="J621" s="205"/>
      <c r="K621" s="205"/>
      <c r="L621" s="204"/>
      <c r="M621" s="204"/>
      <c r="Q621" s="187">
        <f t="shared" si="146"/>
        <v>0</v>
      </c>
    </row>
    <row r="622" spans="2:17" x14ac:dyDescent="0.2">
      <c r="B622" s="201" t="s">
        <v>1561</v>
      </c>
      <c r="C622" s="240" t="s">
        <v>1544</v>
      </c>
      <c r="D622" s="241"/>
      <c r="E622" s="204"/>
      <c r="F622" s="204"/>
      <c r="G622" s="204"/>
      <c r="H622" s="204"/>
      <c r="I622" s="204"/>
      <c r="J622" s="205"/>
      <c r="K622" s="205"/>
      <c r="L622" s="204"/>
      <c r="M622" s="204"/>
      <c r="Q622" s="187">
        <f t="shared" si="146"/>
        <v>0</v>
      </c>
    </row>
    <row r="623" spans="2:17" x14ac:dyDescent="0.2">
      <c r="B623" s="201" t="s">
        <v>1562</v>
      </c>
      <c r="C623" s="240" t="s">
        <v>27</v>
      </c>
      <c r="D623" s="241"/>
      <c r="E623" s="204"/>
      <c r="F623" s="204"/>
      <c r="G623" s="204"/>
      <c r="H623" s="204"/>
      <c r="I623" s="204"/>
      <c r="J623" s="623">
        <v>42526577691</v>
      </c>
      <c r="K623" s="623">
        <v>122992310888</v>
      </c>
      <c r="L623" s="204"/>
      <c r="M623" s="204"/>
      <c r="P623" s="187">
        <v>42526577691</v>
      </c>
      <c r="Q623" s="187">
        <f t="shared" si="146"/>
        <v>0</v>
      </c>
    </row>
    <row r="624" spans="2:17" x14ac:dyDescent="0.2">
      <c r="B624" s="201" t="s">
        <v>1563</v>
      </c>
      <c r="C624" s="240" t="s">
        <v>28</v>
      </c>
      <c r="D624" s="241"/>
      <c r="E624" s="204"/>
      <c r="F624" s="204"/>
      <c r="G624" s="204"/>
      <c r="H624" s="204"/>
      <c r="I624" s="204"/>
      <c r="J624" s="623">
        <v>0</v>
      </c>
      <c r="K624" s="623">
        <v>0</v>
      </c>
      <c r="L624" s="204"/>
      <c r="M624" s="204"/>
      <c r="P624" s="187">
        <v>0</v>
      </c>
      <c r="Q624" s="187">
        <f t="shared" si="146"/>
        <v>0</v>
      </c>
    </row>
    <row r="625" spans="2:17" x14ac:dyDescent="0.2">
      <c r="B625" s="242"/>
      <c r="C625" s="243" t="s">
        <v>3060</v>
      </c>
      <c r="D625" s="241"/>
      <c r="E625" s="204"/>
      <c r="F625" s="204"/>
      <c r="G625" s="204"/>
      <c r="H625" s="204"/>
      <c r="I625" s="204"/>
      <c r="J625" s="623">
        <v>3102151367</v>
      </c>
      <c r="K625" s="623">
        <v>3026167768</v>
      </c>
      <c r="L625" s="204"/>
      <c r="M625" s="204"/>
      <c r="P625" s="187">
        <v>3102151367</v>
      </c>
      <c r="Q625" s="187">
        <f t="shared" si="146"/>
        <v>0</v>
      </c>
    </row>
    <row r="626" spans="2:17" x14ac:dyDescent="0.2">
      <c r="B626" s="242"/>
      <c r="C626" s="243" t="s">
        <v>3061</v>
      </c>
      <c r="D626" s="241"/>
      <c r="E626" s="204"/>
      <c r="F626" s="204"/>
      <c r="G626" s="204"/>
      <c r="H626" s="204"/>
      <c r="I626" s="204"/>
      <c r="J626" s="623">
        <v>9306445003</v>
      </c>
      <c r="K626" s="623">
        <v>9078503299</v>
      </c>
      <c r="L626" s="204"/>
      <c r="M626" s="204"/>
      <c r="P626" s="187">
        <v>9306445003</v>
      </c>
      <c r="Q626" s="187">
        <f t="shared" si="146"/>
        <v>0</v>
      </c>
    </row>
    <row r="627" spans="2:17" x14ac:dyDescent="0.2">
      <c r="B627" s="201" t="s">
        <v>1564</v>
      </c>
      <c r="C627" s="240" t="s">
        <v>29</v>
      </c>
      <c r="D627" s="241"/>
      <c r="E627" s="204"/>
      <c r="F627" s="204"/>
      <c r="G627" s="204"/>
      <c r="H627" s="204"/>
      <c r="I627" s="204"/>
      <c r="J627" s="205"/>
      <c r="K627" s="205"/>
      <c r="L627" s="204"/>
      <c r="M627" s="204"/>
      <c r="Q627" s="187">
        <f t="shared" si="146"/>
        <v>0</v>
      </c>
    </row>
    <row r="628" spans="2:17" x14ac:dyDescent="0.2">
      <c r="B628" s="201" t="s">
        <v>1565</v>
      </c>
      <c r="C628" s="240" t="s">
        <v>30</v>
      </c>
      <c r="D628" s="241"/>
      <c r="E628" s="204"/>
      <c r="F628" s="204"/>
      <c r="G628" s="204"/>
      <c r="H628" s="204"/>
      <c r="I628" s="204"/>
      <c r="J628" s="205"/>
      <c r="K628" s="205"/>
      <c r="L628" s="204"/>
      <c r="M628" s="204"/>
      <c r="Q628" s="187">
        <f t="shared" si="146"/>
        <v>0</v>
      </c>
    </row>
    <row r="629" spans="2:17" x14ac:dyDescent="0.2">
      <c r="B629" s="201" t="s">
        <v>854</v>
      </c>
      <c r="C629" s="240" t="s">
        <v>559</v>
      </c>
      <c r="D629" s="241"/>
      <c r="E629" s="204"/>
      <c r="F629" s="204"/>
      <c r="G629" s="204"/>
      <c r="H629" s="204"/>
      <c r="I629" s="204"/>
      <c r="J629" s="623">
        <f>SUM(J630:J632)</f>
        <v>1888491667440</v>
      </c>
      <c r="K629" s="623">
        <v>1645637378977</v>
      </c>
      <c r="L629" s="204"/>
      <c r="M629" s="204"/>
      <c r="P629" s="187">
        <v>1888491667440</v>
      </c>
      <c r="Q629" s="187">
        <f t="shared" si="146"/>
        <v>0</v>
      </c>
    </row>
    <row r="630" spans="2:17" x14ac:dyDescent="0.2">
      <c r="B630" s="201" t="s">
        <v>1578</v>
      </c>
      <c r="C630" s="240" t="s">
        <v>2488</v>
      </c>
      <c r="D630" s="241"/>
      <c r="E630" s="204"/>
      <c r="F630" s="204"/>
      <c r="G630" s="204"/>
      <c r="H630" s="204"/>
      <c r="I630" s="204"/>
      <c r="J630" s="1349">
        <v>1888491667440</v>
      </c>
      <c r="K630" s="623">
        <v>1645637378977</v>
      </c>
      <c r="L630" s="204"/>
      <c r="M630" s="204"/>
      <c r="P630" s="187">
        <v>1888491667440</v>
      </c>
      <c r="Q630" s="187">
        <f t="shared" si="146"/>
        <v>0</v>
      </c>
    </row>
    <row r="631" spans="2:17" x14ac:dyDescent="0.2">
      <c r="B631" s="201" t="s">
        <v>1579</v>
      </c>
      <c r="C631" s="240" t="s">
        <v>1570</v>
      </c>
      <c r="D631" s="241"/>
      <c r="E631" s="204"/>
      <c r="F631" s="204"/>
      <c r="G631" s="204"/>
      <c r="H631" s="204"/>
      <c r="I631" s="204"/>
      <c r="J631" s="205"/>
      <c r="K631" s="205"/>
      <c r="L631" s="204"/>
      <c r="M631" s="204"/>
      <c r="Q631" s="187">
        <f t="shared" si="146"/>
        <v>0</v>
      </c>
    </row>
    <row r="632" spans="2:17" x14ac:dyDescent="0.2">
      <c r="B632" s="201" t="s">
        <v>1580</v>
      </c>
      <c r="C632" s="240" t="s">
        <v>1571</v>
      </c>
      <c r="D632" s="241"/>
      <c r="E632" s="204"/>
      <c r="F632" s="204"/>
      <c r="G632" s="204"/>
      <c r="H632" s="204"/>
      <c r="I632" s="204"/>
      <c r="J632" s="205"/>
      <c r="K632" s="205"/>
      <c r="L632" s="204"/>
      <c r="M632" s="204"/>
      <c r="Q632" s="187">
        <f t="shared" si="146"/>
        <v>0</v>
      </c>
    </row>
    <row r="633" spans="2:17" x14ac:dyDescent="0.2">
      <c r="B633" s="201" t="s">
        <v>855</v>
      </c>
      <c r="C633" s="240" t="s">
        <v>560</v>
      </c>
      <c r="D633" s="241"/>
      <c r="E633" s="204"/>
      <c r="F633" s="204"/>
      <c r="G633" s="204"/>
      <c r="H633" s="204"/>
      <c r="I633" s="204"/>
      <c r="J633" s="203">
        <v>0</v>
      </c>
      <c r="K633" s="203">
        <v>0</v>
      </c>
      <c r="L633" s="204"/>
      <c r="M633" s="204"/>
      <c r="P633" s="187">
        <v>0</v>
      </c>
      <c r="Q633" s="187">
        <f t="shared" si="146"/>
        <v>0</v>
      </c>
    </row>
    <row r="634" spans="2:17" x14ac:dyDescent="0.2">
      <c r="B634" s="201" t="s">
        <v>1576</v>
      </c>
      <c r="C634" s="240" t="s">
        <v>1572</v>
      </c>
      <c r="D634" s="241"/>
      <c r="E634" s="204"/>
      <c r="F634" s="204"/>
      <c r="G634" s="204"/>
      <c r="H634" s="204"/>
      <c r="I634" s="204"/>
      <c r="J634" s="205"/>
      <c r="K634" s="205"/>
      <c r="L634" s="204"/>
      <c r="M634" s="204"/>
      <c r="Q634" s="187">
        <f t="shared" si="146"/>
        <v>0</v>
      </c>
    </row>
    <row r="635" spans="2:17" x14ac:dyDescent="0.2">
      <c r="B635" s="201" t="s">
        <v>1577</v>
      </c>
      <c r="C635" s="240" t="s">
        <v>1573</v>
      </c>
      <c r="D635" s="241"/>
      <c r="E635" s="204"/>
      <c r="F635" s="204"/>
      <c r="G635" s="204"/>
      <c r="H635" s="204"/>
      <c r="I635" s="204"/>
      <c r="J635" s="205"/>
      <c r="K635" s="205"/>
      <c r="L635" s="204"/>
      <c r="M635" s="204"/>
      <c r="Q635" s="187">
        <f t="shared" si="146"/>
        <v>0</v>
      </c>
    </row>
    <row r="636" spans="2:17" x14ac:dyDescent="0.2">
      <c r="B636" s="201" t="s">
        <v>856</v>
      </c>
      <c r="C636" s="240" t="s">
        <v>561</v>
      </c>
      <c r="D636" s="241"/>
      <c r="E636" s="204"/>
      <c r="F636" s="204"/>
      <c r="G636" s="204"/>
      <c r="H636" s="204"/>
      <c r="I636" s="204"/>
      <c r="J636" s="203">
        <v>0</v>
      </c>
      <c r="K636" s="203">
        <v>0</v>
      </c>
      <c r="L636" s="204"/>
      <c r="M636" s="204"/>
      <c r="P636" s="187">
        <v>0</v>
      </c>
      <c r="Q636" s="187">
        <f t="shared" si="146"/>
        <v>0</v>
      </c>
    </row>
    <row r="637" spans="2:17" x14ac:dyDescent="0.2">
      <c r="B637" s="201" t="s">
        <v>1575</v>
      </c>
      <c r="C637" s="240" t="s">
        <v>2489</v>
      </c>
      <c r="D637" s="241"/>
      <c r="E637" s="204"/>
      <c r="F637" s="204"/>
      <c r="G637" s="204"/>
      <c r="H637" s="204"/>
      <c r="I637" s="204"/>
      <c r="J637" s="205"/>
      <c r="K637" s="205"/>
      <c r="L637" s="204"/>
      <c r="M637" s="204"/>
      <c r="Q637" s="187">
        <f t="shared" si="146"/>
        <v>0</v>
      </c>
    </row>
    <row r="638" spans="2:17" s="233" customFormat="1" ht="15.75" x14ac:dyDescent="0.25">
      <c r="B638" s="228" t="s">
        <v>1120</v>
      </c>
      <c r="C638" s="758" t="s">
        <v>165</v>
      </c>
      <c r="D638" s="757"/>
      <c r="E638" s="231"/>
      <c r="F638" s="231"/>
      <c r="G638" s="231"/>
      <c r="H638" s="231"/>
      <c r="I638" s="231"/>
      <c r="J638" s="744">
        <f>SUM(J639:J643)</f>
        <v>3746250000</v>
      </c>
      <c r="K638" s="744">
        <f>SUM(K639:K643)</f>
        <v>3655535000</v>
      </c>
      <c r="L638" s="231"/>
      <c r="M638" s="231"/>
      <c r="N638" s="232"/>
      <c r="O638" s="232"/>
      <c r="P638" s="187">
        <v>3746250000</v>
      </c>
      <c r="Q638" s="187">
        <f t="shared" si="146"/>
        <v>0</v>
      </c>
    </row>
    <row r="639" spans="2:17" x14ac:dyDescent="0.2">
      <c r="B639" s="201" t="s">
        <v>1585</v>
      </c>
      <c r="C639" s="240" t="s">
        <v>164</v>
      </c>
      <c r="D639" s="241"/>
      <c r="E639" s="204"/>
      <c r="F639" s="204"/>
      <c r="G639" s="204"/>
      <c r="H639" s="204"/>
      <c r="I639" s="204"/>
      <c r="J639" s="205">
        <v>141750000</v>
      </c>
      <c r="K639" s="205">
        <v>0</v>
      </c>
      <c r="L639" s="204"/>
      <c r="M639" s="204"/>
      <c r="P639" s="187">
        <v>141750000</v>
      </c>
      <c r="Q639" s="187">
        <f t="shared" si="146"/>
        <v>0</v>
      </c>
    </row>
    <row r="640" spans="2:17" x14ac:dyDescent="0.2">
      <c r="B640" s="201" t="s">
        <v>1586</v>
      </c>
      <c r="C640" s="240" t="s">
        <v>1584</v>
      </c>
      <c r="D640" s="241"/>
      <c r="E640" s="204"/>
      <c r="F640" s="204"/>
      <c r="G640" s="204"/>
      <c r="H640" s="204"/>
      <c r="I640" s="204"/>
      <c r="J640" s="205">
        <v>282475000</v>
      </c>
      <c r="K640" s="205">
        <v>242100000</v>
      </c>
      <c r="L640" s="204"/>
      <c r="M640" s="204"/>
      <c r="P640" s="187">
        <v>282475000</v>
      </c>
      <c r="Q640" s="187">
        <f t="shared" si="146"/>
        <v>0</v>
      </c>
    </row>
    <row r="641" spans="2:17" x14ac:dyDescent="0.2">
      <c r="B641" s="201" t="s">
        <v>1587</v>
      </c>
      <c r="C641" s="240" t="s">
        <v>166</v>
      </c>
      <c r="D641" s="241"/>
      <c r="E641" s="204"/>
      <c r="F641" s="204"/>
      <c r="G641" s="204"/>
      <c r="H641" s="204"/>
      <c r="I641" s="204"/>
      <c r="J641" s="205">
        <v>3214025000</v>
      </c>
      <c r="K641" s="205">
        <v>3305435000</v>
      </c>
      <c r="L641" s="204"/>
      <c r="M641" s="204"/>
      <c r="P641" s="187">
        <v>3214025000</v>
      </c>
      <c r="Q641" s="187">
        <f t="shared" si="146"/>
        <v>0</v>
      </c>
    </row>
    <row r="642" spans="2:17" x14ac:dyDescent="0.2">
      <c r="B642" s="201" t="s">
        <v>1588</v>
      </c>
      <c r="C642" s="240" t="s">
        <v>170</v>
      </c>
      <c r="D642" s="241"/>
      <c r="E642" s="204"/>
      <c r="F642" s="204"/>
      <c r="G642" s="204"/>
      <c r="H642" s="204"/>
      <c r="I642" s="204"/>
      <c r="J642" s="624"/>
      <c r="K642" s="624"/>
      <c r="L642" s="204"/>
      <c r="M642" s="204"/>
      <c r="Q642" s="187">
        <f t="shared" si="146"/>
        <v>0</v>
      </c>
    </row>
    <row r="643" spans="2:17" x14ac:dyDescent="0.2">
      <c r="B643" s="201" t="s">
        <v>1589</v>
      </c>
      <c r="C643" s="240" t="s">
        <v>167</v>
      </c>
      <c r="D643" s="241"/>
      <c r="E643" s="204"/>
      <c r="F643" s="204"/>
      <c r="G643" s="204"/>
      <c r="H643" s="204"/>
      <c r="I643" s="204"/>
      <c r="J643" s="624">
        <v>108000000</v>
      </c>
      <c r="K643" s="624">
        <v>108000000</v>
      </c>
      <c r="L643" s="204"/>
      <c r="M643" s="204"/>
      <c r="P643" s="187">
        <v>108000000</v>
      </c>
      <c r="Q643" s="187">
        <f t="shared" si="146"/>
        <v>0</v>
      </c>
    </row>
    <row r="644" spans="2:17" s="233" customFormat="1" ht="15.75" x14ac:dyDescent="0.25">
      <c r="B644" s="228" t="s">
        <v>1121</v>
      </c>
      <c r="C644" s="758" t="s">
        <v>562</v>
      </c>
      <c r="D644" s="757"/>
      <c r="E644" s="231"/>
      <c r="F644" s="231"/>
      <c r="G644" s="231"/>
      <c r="H644" s="231"/>
      <c r="I644" s="231"/>
      <c r="J644" s="230">
        <f>SUM(J645:J653)</f>
        <v>331892082810</v>
      </c>
      <c r="K644" s="230">
        <f>SUM(K645:K653)</f>
        <v>541089387550</v>
      </c>
      <c r="L644" s="231"/>
      <c r="M644" s="231"/>
      <c r="N644" s="232"/>
      <c r="O644" s="232"/>
      <c r="P644" s="187">
        <v>331892082810</v>
      </c>
      <c r="Q644" s="187">
        <f t="shared" si="146"/>
        <v>0</v>
      </c>
    </row>
    <row r="645" spans="2:17" x14ac:dyDescent="0.2">
      <c r="B645" s="201" t="s">
        <v>1590</v>
      </c>
      <c r="C645" s="240" t="s">
        <v>168</v>
      </c>
      <c r="D645" s="241"/>
      <c r="E645" s="204"/>
      <c r="F645" s="204"/>
      <c r="G645" s="204"/>
      <c r="H645" s="204"/>
      <c r="I645" s="204"/>
      <c r="J645" s="756">
        <v>327857825610</v>
      </c>
      <c r="K645" s="756">
        <v>538796474300</v>
      </c>
      <c r="L645" s="204"/>
      <c r="M645" s="204"/>
      <c r="P645" s="187">
        <v>327857825610</v>
      </c>
      <c r="Q645" s="187">
        <f t="shared" si="146"/>
        <v>0</v>
      </c>
    </row>
    <row r="646" spans="2:17" x14ac:dyDescent="0.2">
      <c r="B646" s="201" t="s">
        <v>1591</v>
      </c>
      <c r="C646" s="240" t="s">
        <v>169</v>
      </c>
      <c r="D646" s="241"/>
      <c r="E646" s="204"/>
      <c r="F646" s="204"/>
      <c r="G646" s="204"/>
      <c r="H646" s="204"/>
      <c r="I646" s="204"/>
      <c r="J646" s="756">
        <v>619825000</v>
      </c>
      <c r="K646" s="756">
        <v>332700000</v>
      </c>
      <c r="L646" s="204"/>
      <c r="M646" s="204"/>
      <c r="P646" s="187">
        <v>619825000</v>
      </c>
      <c r="Q646" s="187">
        <f t="shared" si="146"/>
        <v>0</v>
      </c>
    </row>
    <row r="647" spans="2:17" x14ac:dyDescent="0.2">
      <c r="B647" s="201" t="s">
        <v>1592</v>
      </c>
      <c r="C647" s="240" t="s">
        <v>1581</v>
      </c>
      <c r="D647" s="241"/>
      <c r="E647" s="204"/>
      <c r="F647" s="204"/>
      <c r="G647" s="204"/>
      <c r="H647" s="204"/>
      <c r="I647" s="204"/>
      <c r="J647" s="756">
        <v>3000000</v>
      </c>
      <c r="K647" s="756">
        <v>7650000</v>
      </c>
      <c r="L647" s="204"/>
      <c r="M647" s="204"/>
      <c r="P647" s="187">
        <v>3000000</v>
      </c>
      <c r="Q647" s="187">
        <f t="shared" si="146"/>
        <v>0</v>
      </c>
    </row>
    <row r="648" spans="2:17" x14ac:dyDescent="0.2">
      <c r="B648" s="201" t="s">
        <v>1593</v>
      </c>
      <c r="C648" s="240" t="s">
        <v>170</v>
      </c>
      <c r="D648" s="241"/>
      <c r="E648" s="204"/>
      <c r="F648" s="204"/>
      <c r="G648" s="204"/>
      <c r="H648" s="204"/>
      <c r="I648" s="204"/>
      <c r="J648" s="756">
        <v>0</v>
      </c>
      <c r="K648" s="756">
        <v>0</v>
      </c>
      <c r="L648" s="204"/>
      <c r="M648" s="204"/>
      <c r="P648" s="187">
        <v>0</v>
      </c>
      <c r="Q648" s="187">
        <f t="shared" si="146"/>
        <v>0</v>
      </c>
    </row>
    <row r="649" spans="2:17" x14ac:dyDescent="0.2">
      <c r="B649" s="201" t="s">
        <v>1594</v>
      </c>
      <c r="C649" s="240" t="s">
        <v>167</v>
      </c>
      <c r="D649" s="241"/>
      <c r="E649" s="204"/>
      <c r="F649" s="204"/>
      <c r="G649" s="204"/>
      <c r="H649" s="204"/>
      <c r="I649" s="204"/>
      <c r="J649" s="756">
        <v>158400000</v>
      </c>
      <c r="K649" s="756">
        <v>158400000</v>
      </c>
      <c r="L649" s="204"/>
      <c r="M649" s="204"/>
      <c r="P649" s="187">
        <v>158400000</v>
      </c>
      <c r="Q649" s="187">
        <f t="shared" si="146"/>
        <v>0</v>
      </c>
    </row>
    <row r="650" spans="2:17" x14ac:dyDescent="0.2">
      <c r="B650" s="201" t="s">
        <v>1595</v>
      </c>
      <c r="C650" s="240" t="s">
        <v>171</v>
      </c>
      <c r="D650" s="241"/>
      <c r="E650" s="204"/>
      <c r="F650" s="204"/>
      <c r="G650" s="204"/>
      <c r="H650" s="204"/>
      <c r="I650" s="204"/>
      <c r="J650" s="756">
        <v>912070700</v>
      </c>
      <c r="K650" s="756">
        <v>1312713250</v>
      </c>
      <c r="L650" s="204"/>
      <c r="M650" s="204"/>
      <c r="P650" s="187">
        <v>912070700</v>
      </c>
      <c r="Q650" s="187">
        <f t="shared" si="146"/>
        <v>0</v>
      </c>
    </row>
    <row r="651" spans="2:17" x14ac:dyDescent="0.2">
      <c r="B651" s="201" t="s">
        <v>1596</v>
      </c>
      <c r="C651" s="240" t="s">
        <v>1582</v>
      </c>
      <c r="D651" s="241"/>
      <c r="E651" s="204"/>
      <c r="F651" s="204"/>
      <c r="G651" s="204"/>
      <c r="H651" s="204"/>
      <c r="I651" s="204"/>
      <c r="J651" s="756">
        <v>2335961500</v>
      </c>
      <c r="K651" s="756">
        <v>481450000</v>
      </c>
      <c r="L651" s="204"/>
      <c r="M651" s="204"/>
      <c r="P651" s="187">
        <v>2335961500</v>
      </c>
      <c r="Q651" s="187">
        <f t="shared" si="146"/>
        <v>0</v>
      </c>
    </row>
    <row r="652" spans="2:17" x14ac:dyDescent="0.2">
      <c r="B652" s="201" t="s">
        <v>1597</v>
      </c>
      <c r="C652" s="240" t="s">
        <v>1583</v>
      </c>
      <c r="D652" s="241"/>
      <c r="E652" s="204"/>
      <c r="F652" s="204"/>
      <c r="G652" s="204"/>
      <c r="H652" s="204"/>
      <c r="I652" s="204"/>
      <c r="J652" s="756">
        <v>5000000</v>
      </c>
      <c r="K652" s="756">
        <v>0</v>
      </c>
      <c r="L652" s="204"/>
      <c r="M652" s="204"/>
      <c r="P652" s="187">
        <v>5000000</v>
      </c>
      <c r="Q652" s="187">
        <f t="shared" si="146"/>
        <v>0</v>
      </c>
    </row>
    <row r="653" spans="2:17" x14ac:dyDescent="0.2">
      <c r="B653" s="201" t="s">
        <v>1598</v>
      </c>
      <c r="C653" s="240" t="s">
        <v>172</v>
      </c>
      <c r="D653" s="241"/>
      <c r="E653" s="204"/>
      <c r="F653" s="204"/>
      <c r="G653" s="204"/>
      <c r="H653" s="204"/>
      <c r="I653" s="204"/>
      <c r="J653" s="756">
        <v>0</v>
      </c>
      <c r="K653" s="756">
        <v>0</v>
      </c>
      <c r="L653" s="204"/>
      <c r="M653" s="204"/>
      <c r="P653" s="187">
        <v>0</v>
      </c>
      <c r="Q653" s="187">
        <f t="shared" si="146"/>
        <v>0</v>
      </c>
    </row>
    <row r="654" spans="2:17" x14ac:dyDescent="0.2">
      <c r="B654" s="201" t="s">
        <v>1122</v>
      </c>
      <c r="C654" s="240" t="s">
        <v>173</v>
      </c>
      <c r="D654" s="241"/>
      <c r="E654" s="204"/>
      <c r="F654" s="204"/>
      <c r="G654" s="204"/>
      <c r="H654" s="204"/>
      <c r="I654" s="204"/>
      <c r="J654" s="203">
        <v>0</v>
      </c>
      <c r="K654" s="203">
        <v>0</v>
      </c>
      <c r="L654" s="204"/>
      <c r="M654" s="204"/>
      <c r="P654" s="187">
        <v>0</v>
      </c>
      <c r="Q654" s="187">
        <f t="shared" si="146"/>
        <v>0</v>
      </c>
    </row>
    <row r="655" spans="2:17" x14ac:dyDescent="0.2">
      <c r="B655" s="201" t="s">
        <v>1599</v>
      </c>
      <c r="C655" s="240" t="s">
        <v>2490</v>
      </c>
      <c r="D655" s="241"/>
      <c r="E655" s="204"/>
      <c r="F655" s="204"/>
      <c r="G655" s="204"/>
      <c r="H655" s="204"/>
      <c r="I655" s="204"/>
      <c r="J655" s="205"/>
      <c r="K655" s="205"/>
      <c r="L655" s="204"/>
      <c r="M655" s="204"/>
      <c r="Q655" s="187">
        <f t="shared" si="146"/>
        <v>0</v>
      </c>
    </row>
    <row r="656" spans="2:17" x14ac:dyDescent="0.2">
      <c r="B656" s="201" t="s">
        <v>1123</v>
      </c>
      <c r="C656" s="240" t="s">
        <v>1124</v>
      </c>
      <c r="D656" s="241"/>
      <c r="E656" s="204"/>
      <c r="F656" s="204"/>
      <c r="G656" s="204"/>
      <c r="H656" s="204"/>
      <c r="I656" s="204"/>
      <c r="J656" s="203">
        <f>J657</f>
        <v>1798900000</v>
      </c>
      <c r="K656" s="203">
        <f>K657</f>
        <v>0</v>
      </c>
      <c r="L656" s="204"/>
      <c r="M656" s="204"/>
      <c r="P656" s="187">
        <v>1798900000</v>
      </c>
      <c r="Q656" s="187">
        <f t="shared" si="146"/>
        <v>0</v>
      </c>
    </row>
    <row r="657" spans="2:18" x14ac:dyDescent="0.2">
      <c r="B657" s="201" t="s">
        <v>1602</v>
      </c>
      <c r="C657" s="240" t="s">
        <v>1124</v>
      </c>
      <c r="D657" s="241"/>
      <c r="E657" s="204"/>
      <c r="F657" s="204"/>
      <c r="G657" s="204"/>
      <c r="H657" s="204"/>
      <c r="I657" s="204"/>
      <c r="J657" s="1117">
        <v>1798900000</v>
      </c>
      <c r="K657" s="1117">
        <v>0</v>
      </c>
      <c r="L657" s="204"/>
      <c r="M657" s="204"/>
      <c r="P657" s="187">
        <v>1798900000</v>
      </c>
      <c r="Q657" s="187">
        <f t="shared" si="146"/>
        <v>0</v>
      </c>
    </row>
    <row r="658" spans="2:18" s="199" customFormat="1" ht="15.75" x14ac:dyDescent="0.25">
      <c r="B658" s="194" t="s">
        <v>857</v>
      </c>
      <c r="C658" s="237" t="s">
        <v>174</v>
      </c>
      <c r="D658" s="238"/>
      <c r="E658" s="197"/>
      <c r="F658" s="197"/>
      <c r="G658" s="197"/>
      <c r="H658" s="197"/>
      <c r="I658" s="197"/>
      <c r="J658" s="622">
        <f>J659+J682+J698+J730+J734+J741+J750+J753+J756+J770+J777+J783+J785+J790+J794+J800+J807+J810+J813+J817+J820+J823+J831+J833+J834+J837+J744+J839</f>
        <v>1228344312607</v>
      </c>
      <c r="K658" s="622">
        <f>K659+K682+K698+K730+K734+K741+K750+K753+K756+K770+K777+K783+K785+K790+K794+K800+K807+K810+K813+K817+K820+K823+K831+K833+K834+K837+K744+K839</f>
        <v>709447205768</v>
      </c>
      <c r="L658" s="197"/>
      <c r="M658" s="197"/>
      <c r="N658" s="198"/>
      <c r="O658" s="198"/>
      <c r="P658" s="187">
        <v>1228344312607</v>
      </c>
      <c r="Q658" s="187">
        <f t="shared" si="146"/>
        <v>0</v>
      </c>
      <c r="R658" s="187"/>
    </row>
    <row r="659" spans="2:18" x14ac:dyDescent="0.2">
      <c r="B659" s="201" t="s">
        <v>858</v>
      </c>
      <c r="C659" s="245" t="s">
        <v>175</v>
      </c>
      <c r="D659" s="246"/>
      <c r="E659" s="204"/>
      <c r="F659" s="204"/>
      <c r="G659" s="204"/>
      <c r="H659" s="204"/>
      <c r="I659" s="204"/>
      <c r="J659" s="624">
        <f>SUM(J660:J681)</f>
        <v>13584997055</v>
      </c>
      <c r="K659" s="624">
        <f>SUM(K660:K681)</f>
        <v>5148758340</v>
      </c>
      <c r="L659" s="204"/>
      <c r="M659" s="204"/>
      <c r="P659" s="187">
        <v>13584997055</v>
      </c>
      <c r="Q659" s="187">
        <f t="shared" si="146"/>
        <v>0</v>
      </c>
    </row>
    <row r="660" spans="2:18" ht="15.75" x14ac:dyDescent="0.2">
      <c r="B660" s="209" t="s">
        <v>1190</v>
      </c>
      <c r="C660" s="210" t="s">
        <v>2491</v>
      </c>
      <c r="D660" s="246"/>
      <c r="E660" s="204"/>
      <c r="F660" s="204"/>
      <c r="G660" s="204"/>
      <c r="H660" s="204"/>
      <c r="I660" s="204"/>
      <c r="J660" s="621">
        <v>4448973000</v>
      </c>
      <c r="K660" s="621">
        <v>1517939550</v>
      </c>
      <c r="L660" s="204"/>
      <c r="M660" s="204"/>
      <c r="N660" s="186">
        <f>K659+K682+K698+K777+K783+K820+K770</f>
        <v>36792634891</v>
      </c>
      <c r="P660" s="187">
        <v>4448973000</v>
      </c>
      <c r="Q660" s="187">
        <f t="shared" si="146"/>
        <v>0</v>
      </c>
    </row>
    <row r="661" spans="2:18" x14ac:dyDescent="0.2">
      <c r="B661" s="209" t="s">
        <v>1213</v>
      </c>
      <c r="C661" s="210" t="s">
        <v>2492</v>
      </c>
      <c r="D661" s="246"/>
      <c r="E661" s="204"/>
      <c r="F661" s="204"/>
      <c r="G661" s="204"/>
      <c r="H661" s="204"/>
      <c r="I661" s="204"/>
      <c r="J661" s="205"/>
      <c r="K661" s="205"/>
      <c r="L661" s="204"/>
      <c r="M661" s="204"/>
      <c r="Q661" s="187">
        <f t="shared" si="146"/>
        <v>0</v>
      </c>
    </row>
    <row r="662" spans="2:18" ht="15.75" x14ac:dyDescent="0.2">
      <c r="B662" s="209" t="s">
        <v>1214</v>
      </c>
      <c r="C662" s="210" t="s">
        <v>2493</v>
      </c>
      <c r="D662" s="246"/>
      <c r="E662" s="204"/>
      <c r="F662" s="204"/>
      <c r="G662" s="204"/>
      <c r="H662" s="204"/>
      <c r="I662" s="204"/>
      <c r="J662" s="621">
        <v>608670800</v>
      </c>
      <c r="K662" s="621">
        <v>279732540</v>
      </c>
      <c r="L662" s="204"/>
      <c r="M662" s="204"/>
      <c r="P662" s="187">
        <v>608670800</v>
      </c>
      <c r="Q662" s="187">
        <f t="shared" si="146"/>
        <v>0</v>
      </c>
    </row>
    <row r="663" spans="2:18" ht="15.75" x14ac:dyDescent="0.2">
      <c r="B663" s="209" t="s">
        <v>1215</v>
      </c>
      <c r="C663" s="210" t="s">
        <v>2494</v>
      </c>
      <c r="D663" s="246"/>
      <c r="E663" s="204"/>
      <c r="F663" s="204"/>
      <c r="G663" s="204"/>
      <c r="H663" s="204"/>
      <c r="I663" s="204"/>
      <c r="J663" s="621">
        <v>448412000</v>
      </c>
      <c r="K663" s="621">
        <v>136132700</v>
      </c>
      <c r="L663" s="204"/>
      <c r="M663" s="204"/>
      <c r="P663" s="187">
        <v>448412000</v>
      </c>
      <c r="Q663" s="187">
        <f t="shared" si="146"/>
        <v>0</v>
      </c>
    </row>
    <row r="664" spans="2:18" ht="15.75" x14ac:dyDescent="0.2">
      <c r="B664" s="209" t="s">
        <v>1216</v>
      </c>
      <c r="C664" s="210" t="s">
        <v>2495</v>
      </c>
      <c r="D664" s="246"/>
      <c r="E664" s="204"/>
      <c r="F664" s="204"/>
      <c r="G664" s="204"/>
      <c r="H664" s="204"/>
      <c r="I664" s="204"/>
      <c r="J664" s="621">
        <v>878474955</v>
      </c>
      <c r="K664" s="621">
        <v>1020130450</v>
      </c>
      <c r="L664" s="204"/>
      <c r="M664" s="204"/>
      <c r="P664" s="187">
        <v>878474955</v>
      </c>
      <c r="Q664" s="187">
        <f t="shared" si="146"/>
        <v>0</v>
      </c>
    </row>
    <row r="665" spans="2:18" x14ac:dyDescent="0.2">
      <c r="B665" s="207" t="s">
        <v>1217</v>
      </c>
      <c r="C665" s="208" t="s">
        <v>2496</v>
      </c>
      <c r="D665" s="246"/>
      <c r="E665" s="204"/>
      <c r="F665" s="204"/>
      <c r="G665" s="204"/>
      <c r="H665" s="204"/>
      <c r="I665" s="204"/>
      <c r="J665" s="624">
        <v>78554000</v>
      </c>
      <c r="K665" s="624">
        <v>130830500</v>
      </c>
      <c r="L665" s="204"/>
      <c r="M665" s="204"/>
      <c r="P665" s="187">
        <v>78554000</v>
      </c>
      <c r="Q665" s="187">
        <f t="shared" si="146"/>
        <v>0</v>
      </c>
    </row>
    <row r="666" spans="2:18" ht="15.75" x14ac:dyDescent="0.2">
      <c r="B666" s="207" t="s">
        <v>1218</v>
      </c>
      <c r="C666" s="208" t="s">
        <v>2497</v>
      </c>
      <c r="D666" s="246"/>
      <c r="E666" s="204"/>
      <c r="F666" s="204"/>
      <c r="G666" s="204"/>
      <c r="H666" s="204"/>
      <c r="I666" s="204"/>
      <c r="J666" s="621">
        <v>14975000</v>
      </c>
      <c r="K666" s="621">
        <v>16000000</v>
      </c>
      <c r="L666" s="204"/>
      <c r="M666" s="204"/>
      <c r="P666" s="187">
        <v>14975000</v>
      </c>
      <c r="Q666" s="187">
        <f t="shared" si="146"/>
        <v>0</v>
      </c>
    </row>
    <row r="667" spans="2:18" x14ac:dyDescent="0.2">
      <c r="B667" s="207" t="s">
        <v>1219</v>
      </c>
      <c r="C667" s="208" t="s">
        <v>2498</v>
      </c>
      <c r="D667" s="246"/>
      <c r="E667" s="204"/>
      <c r="F667" s="204"/>
      <c r="G667" s="204"/>
      <c r="H667" s="204"/>
      <c r="I667" s="204"/>
      <c r="J667" s="205">
        <v>1450000</v>
      </c>
      <c r="K667" s="205">
        <v>4950000</v>
      </c>
      <c r="L667" s="204"/>
      <c r="M667" s="204"/>
      <c r="P667" s="187">
        <v>1450000</v>
      </c>
      <c r="Q667" s="187">
        <f t="shared" si="146"/>
        <v>0</v>
      </c>
    </row>
    <row r="668" spans="2:18" x14ac:dyDescent="0.2">
      <c r="B668" s="209" t="s">
        <v>1220</v>
      </c>
      <c r="C668" s="210" t="s">
        <v>2499</v>
      </c>
      <c r="D668" s="246"/>
      <c r="E668" s="204"/>
      <c r="F668" s="204"/>
      <c r="G668" s="204"/>
      <c r="H668" s="204"/>
      <c r="I668" s="204"/>
      <c r="J668" s="205"/>
      <c r="K668" s="205">
        <v>800000</v>
      </c>
      <c r="L668" s="204"/>
      <c r="M668" s="204"/>
      <c r="Q668" s="187">
        <f t="shared" si="146"/>
        <v>0</v>
      </c>
    </row>
    <row r="669" spans="2:18" x14ac:dyDescent="0.2">
      <c r="B669" s="209" t="s">
        <v>1221</v>
      </c>
      <c r="C669" s="210" t="s">
        <v>2500</v>
      </c>
      <c r="D669" s="246"/>
      <c r="E669" s="204"/>
      <c r="F669" s="204"/>
      <c r="G669" s="204"/>
      <c r="H669" s="204"/>
      <c r="I669" s="204"/>
      <c r="J669" s="205">
        <v>18537000</v>
      </c>
      <c r="K669" s="205">
        <v>53985000</v>
      </c>
      <c r="L669" s="204"/>
      <c r="M669" s="204"/>
      <c r="P669" s="187">
        <v>18537000</v>
      </c>
      <c r="Q669" s="187">
        <f t="shared" si="146"/>
        <v>0</v>
      </c>
    </row>
    <row r="670" spans="2:18" x14ac:dyDescent="0.2">
      <c r="B670" s="207" t="s">
        <v>1222</v>
      </c>
      <c r="C670" s="208" t="s">
        <v>2501</v>
      </c>
      <c r="D670" s="246"/>
      <c r="E670" s="204"/>
      <c r="F670" s="204"/>
      <c r="G670" s="204"/>
      <c r="H670" s="204"/>
      <c r="I670" s="204"/>
      <c r="J670" s="205"/>
      <c r="K670" s="205"/>
      <c r="L670" s="204"/>
      <c r="M670" s="204"/>
      <c r="Q670" s="187">
        <f t="shared" si="146"/>
        <v>0</v>
      </c>
    </row>
    <row r="671" spans="2:18" x14ac:dyDescent="0.2">
      <c r="B671" s="209" t="s">
        <v>1223</v>
      </c>
      <c r="C671" s="210" t="s">
        <v>2502</v>
      </c>
      <c r="D671" s="246"/>
      <c r="E671" s="204"/>
      <c r="F671" s="204"/>
      <c r="G671" s="204"/>
      <c r="H671" s="204"/>
      <c r="I671" s="204"/>
      <c r="J671" s="205"/>
      <c r="K671" s="205">
        <v>50000000</v>
      </c>
      <c r="L671" s="204"/>
      <c r="M671" s="204"/>
      <c r="Q671" s="187">
        <f t="shared" si="146"/>
        <v>0</v>
      </c>
    </row>
    <row r="672" spans="2:18" x14ac:dyDescent="0.2">
      <c r="B672" s="244" t="s">
        <v>1224</v>
      </c>
      <c r="C672" s="251" t="s">
        <v>2503</v>
      </c>
      <c r="D672" s="246"/>
      <c r="E672" s="204"/>
      <c r="F672" s="204"/>
      <c r="G672" s="204"/>
      <c r="H672" s="204"/>
      <c r="I672" s="204"/>
      <c r="J672" s="205"/>
      <c r="K672" s="205"/>
      <c r="L672" s="204"/>
      <c r="M672" s="204"/>
      <c r="Q672" s="187">
        <f t="shared" si="146"/>
        <v>0</v>
      </c>
    </row>
    <row r="673" spans="2:17" x14ac:dyDescent="0.2">
      <c r="B673" s="209" t="s">
        <v>1225</v>
      </c>
      <c r="C673" s="210" t="s">
        <v>2504</v>
      </c>
      <c r="D673" s="246"/>
      <c r="E673" s="204"/>
      <c r="F673" s="204"/>
      <c r="G673" s="204"/>
      <c r="H673" s="204"/>
      <c r="I673" s="204"/>
      <c r="J673" s="205">
        <v>69360000</v>
      </c>
      <c r="K673" s="205">
        <v>58617600</v>
      </c>
      <c r="L673" s="204"/>
      <c r="M673" s="204"/>
      <c r="P673" s="187">
        <v>69360000</v>
      </c>
      <c r="Q673" s="187">
        <f t="shared" ref="Q673:Q736" si="147">J673-P673</f>
        <v>0</v>
      </c>
    </row>
    <row r="674" spans="2:17" x14ac:dyDescent="0.2">
      <c r="B674" s="209" t="s">
        <v>1226</v>
      </c>
      <c r="C674" s="210" t="s">
        <v>2505</v>
      </c>
      <c r="D674" s="246"/>
      <c r="E674" s="204"/>
      <c r="F674" s="204"/>
      <c r="G674" s="204"/>
      <c r="H674" s="204"/>
      <c r="I674" s="204"/>
      <c r="J674" s="205">
        <v>3148932250</v>
      </c>
      <c r="K674" s="205">
        <v>1077816000</v>
      </c>
      <c r="L674" s="204"/>
      <c r="M674" s="204"/>
      <c r="P674" s="187">
        <v>3148932250</v>
      </c>
      <c r="Q674" s="187">
        <f t="shared" si="147"/>
        <v>0</v>
      </c>
    </row>
    <row r="675" spans="2:17" x14ac:dyDescent="0.2">
      <c r="B675" s="209" t="s">
        <v>1227</v>
      </c>
      <c r="C675" s="210" t="s">
        <v>2506</v>
      </c>
      <c r="D675" s="246"/>
      <c r="E675" s="204"/>
      <c r="F675" s="204"/>
      <c r="G675" s="204"/>
      <c r="H675" s="204"/>
      <c r="I675" s="204"/>
      <c r="J675" s="205">
        <v>1116299300</v>
      </c>
      <c r="K675" s="205">
        <v>356518600</v>
      </c>
      <c r="L675" s="204"/>
      <c r="M675" s="204"/>
      <c r="P675" s="187">
        <v>1116299300</v>
      </c>
      <c r="Q675" s="187">
        <f t="shared" si="147"/>
        <v>0</v>
      </c>
    </row>
    <row r="676" spans="2:17" x14ac:dyDescent="0.2">
      <c r="B676" s="209" t="s">
        <v>1228</v>
      </c>
      <c r="C676" s="210" t="s">
        <v>2507</v>
      </c>
      <c r="D676" s="246"/>
      <c r="E676" s="204"/>
      <c r="F676" s="204"/>
      <c r="G676" s="204"/>
      <c r="H676" s="204"/>
      <c r="I676" s="204"/>
      <c r="J676" s="205"/>
      <c r="K676" s="205"/>
      <c r="L676" s="204"/>
      <c r="M676" s="204"/>
      <c r="Q676" s="187">
        <f t="shared" si="147"/>
        <v>0</v>
      </c>
    </row>
    <row r="677" spans="2:17" x14ac:dyDescent="0.2">
      <c r="B677" s="209" t="s">
        <v>1229</v>
      </c>
      <c r="C677" s="210" t="s">
        <v>2508</v>
      </c>
      <c r="D677" s="246"/>
      <c r="E677" s="204"/>
      <c r="F677" s="204"/>
      <c r="G677" s="204"/>
      <c r="H677" s="204"/>
      <c r="I677" s="204"/>
      <c r="J677" s="205"/>
      <c r="K677" s="205"/>
      <c r="L677" s="204"/>
      <c r="M677" s="204"/>
      <c r="Q677" s="187">
        <f t="shared" si="147"/>
        <v>0</v>
      </c>
    </row>
    <row r="678" spans="2:17" x14ac:dyDescent="0.2">
      <c r="B678" s="209" t="s">
        <v>1230</v>
      </c>
      <c r="C678" s="210" t="s">
        <v>2509</v>
      </c>
      <c r="D678" s="246"/>
      <c r="E678" s="204"/>
      <c r="F678" s="204"/>
      <c r="G678" s="204"/>
      <c r="H678" s="204"/>
      <c r="I678" s="204"/>
      <c r="J678" s="205">
        <v>155056000</v>
      </c>
      <c r="K678" s="205">
        <v>77425000</v>
      </c>
      <c r="L678" s="204"/>
      <c r="M678" s="204"/>
      <c r="P678" s="187">
        <v>155056000</v>
      </c>
      <c r="Q678" s="187">
        <f t="shared" si="147"/>
        <v>0</v>
      </c>
    </row>
    <row r="679" spans="2:17" x14ac:dyDescent="0.2">
      <c r="B679" s="209" t="s">
        <v>1231</v>
      </c>
      <c r="C679" s="210" t="s">
        <v>2510</v>
      </c>
      <c r="D679" s="246"/>
      <c r="E679" s="204"/>
      <c r="F679" s="204"/>
      <c r="G679" s="204"/>
      <c r="H679" s="204"/>
      <c r="I679" s="204"/>
      <c r="J679" s="205"/>
      <c r="K679" s="205"/>
      <c r="L679" s="204"/>
      <c r="M679" s="204"/>
      <c r="Q679" s="187">
        <f t="shared" si="147"/>
        <v>0</v>
      </c>
    </row>
    <row r="680" spans="2:17" x14ac:dyDescent="0.2">
      <c r="B680" s="209" t="s">
        <v>1232</v>
      </c>
      <c r="C680" s="210" t="s">
        <v>2511</v>
      </c>
      <c r="D680" s="246"/>
      <c r="E680" s="204"/>
      <c r="F680" s="204"/>
      <c r="G680" s="204"/>
      <c r="H680" s="204"/>
      <c r="I680" s="204"/>
      <c r="J680" s="205">
        <v>2074222250</v>
      </c>
      <c r="K680" s="205">
        <v>367880400</v>
      </c>
      <c r="L680" s="204"/>
      <c r="M680" s="204"/>
      <c r="P680" s="187">
        <v>2074222250</v>
      </c>
      <c r="Q680" s="187">
        <f t="shared" si="147"/>
        <v>0</v>
      </c>
    </row>
    <row r="681" spans="2:17" x14ac:dyDescent="0.2">
      <c r="B681" s="209" t="s">
        <v>1233</v>
      </c>
      <c r="C681" s="210" t="s">
        <v>2512</v>
      </c>
      <c r="D681" s="246"/>
      <c r="E681" s="204"/>
      <c r="F681" s="204"/>
      <c r="G681" s="204"/>
      <c r="H681" s="204"/>
      <c r="I681" s="204"/>
      <c r="J681" s="205">
        <v>523080500</v>
      </c>
      <c r="K681" s="205">
        <v>0</v>
      </c>
      <c r="L681" s="204"/>
      <c r="M681" s="204"/>
      <c r="P681" s="187">
        <v>523080500</v>
      </c>
      <c r="Q681" s="187">
        <f t="shared" si="147"/>
        <v>0</v>
      </c>
    </row>
    <row r="682" spans="2:17" x14ac:dyDescent="0.2">
      <c r="B682" s="201" t="s">
        <v>1234</v>
      </c>
      <c r="C682" s="251" t="s">
        <v>176</v>
      </c>
      <c r="D682" s="246"/>
      <c r="E682" s="204"/>
      <c r="F682" s="204"/>
      <c r="G682" s="204"/>
      <c r="H682" s="204"/>
      <c r="I682" s="204"/>
      <c r="J682" s="203">
        <f>SUM(J683:J697)</f>
        <v>1084157600</v>
      </c>
      <c r="K682" s="203">
        <f>SUM(K683:K697)</f>
        <v>403609000</v>
      </c>
      <c r="L682" s="204"/>
      <c r="M682" s="204"/>
      <c r="P682" s="187">
        <v>1084157600</v>
      </c>
      <c r="Q682" s="187">
        <f t="shared" si="147"/>
        <v>0</v>
      </c>
    </row>
    <row r="683" spans="2:17" x14ac:dyDescent="0.2">
      <c r="B683" s="207" t="s">
        <v>1248</v>
      </c>
      <c r="C683" s="208" t="s">
        <v>2513</v>
      </c>
      <c r="D683" s="246"/>
      <c r="E683" s="204"/>
      <c r="F683" s="204"/>
      <c r="G683" s="204"/>
      <c r="H683" s="204"/>
      <c r="I683" s="204"/>
      <c r="J683" s="205"/>
      <c r="K683" s="205"/>
      <c r="L683" s="204"/>
      <c r="M683" s="204"/>
      <c r="Q683" s="187">
        <f t="shared" si="147"/>
        <v>0</v>
      </c>
    </row>
    <row r="684" spans="2:17" x14ac:dyDescent="0.2">
      <c r="B684" s="207" t="s">
        <v>1249</v>
      </c>
      <c r="C684" s="208" t="s">
        <v>2514</v>
      </c>
      <c r="D684" s="246"/>
      <c r="E684" s="204"/>
      <c r="F684" s="204"/>
      <c r="G684" s="204"/>
      <c r="H684" s="204"/>
      <c r="I684" s="204"/>
      <c r="J684" s="205"/>
      <c r="K684" s="205"/>
      <c r="L684" s="204"/>
      <c r="M684" s="204"/>
      <c r="Q684" s="187">
        <f t="shared" si="147"/>
        <v>0</v>
      </c>
    </row>
    <row r="685" spans="2:17" x14ac:dyDescent="0.2">
      <c r="B685" s="207" t="s">
        <v>1250</v>
      </c>
      <c r="C685" s="208" t="s">
        <v>2515</v>
      </c>
      <c r="D685" s="246"/>
      <c r="E685" s="204"/>
      <c r="F685" s="204"/>
      <c r="G685" s="204"/>
      <c r="H685" s="204"/>
      <c r="I685" s="204"/>
      <c r="J685" s="205"/>
      <c r="K685" s="205"/>
      <c r="L685" s="204"/>
      <c r="M685" s="204"/>
      <c r="Q685" s="187">
        <f t="shared" si="147"/>
        <v>0</v>
      </c>
    </row>
    <row r="686" spans="2:17" x14ac:dyDescent="0.2">
      <c r="B686" s="201" t="s">
        <v>1251</v>
      </c>
      <c r="C686" s="251" t="s">
        <v>2516</v>
      </c>
      <c r="D686" s="246"/>
      <c r="E686" s="204"/>
      <c r="F686" s="204"/>
      <c r="G686" s="204"/>
      <c r="H686" s="204"/>
      <c r="I686" s="204"/>
      <c r="J686" s="205">
        <v>149982600</v>
      </c>
      <c r="K686" s="205">
        <v>117414000</v>
      </c>
      <c r="L686" s="204"/>
      <c r="M686" s="204"/>
      <c r="P686" s="187">
        <v>149982600</v>
      </c>
      <c r="Q686" s="187">
        <f t="shared" si="147"/>
        <v>0</v>
      </c>
    </row>
    <row r="687" spans="2:17" x14ac:dyDescent="0.2">
      <c r="B687" s="207" t="s">
        <v>1252</v>
      </c>
      <c r="C687" s="208" t="s">
        <v>2517</v>
      </c>
      <c r="D687" s="246"/>
      <c r="E687" s="204"/>
      <c r="F687" s="204"/>
      <c r="G687" s="204"/>
      <c r="H687" s="204"/>
      <c r="I687" s="204"/>
      <c r="J687" s="205">
        <v>270952000</v>
      </c>
      <c r="K687" s="205">
        <v>246509000</v>
      </c>
      <c r="L687" s="204"/>
      <c r="M687" s="204"/>
      <c r="P687" s="187">
        <v>270952000</v>
      </c>
      <c r="Q687" s="187">
        <f t="shared" si="147"/>
        <v>0</v>
      </c>
    </row>
    <row r="688" spans="2:17" x14ac:dyDescent="0.2">
      <c r="B688" s="217" t="s">
        <v>1253</v>
      </c>
      <c r="C688" s="218" t="s">
        <v>2518</v>
      </c>
      <c r="D688" s="246"/>
      <c r="E688" s="204"/>
      <c r="F688" s="204"/>
      <c r="G688" s="204"/>
      <c r="H688" s="204"/>
      <c r="I688" s="204"/>
      <c r="J688" s="205"/>
      <c r="K688" s="205"/>
      <c r="L688" s="204"/>
      <c r="M688" s="204"/>
      <c r="Q688" s="187">
        <f t="shared" si="147"/>
        <v>0</v>
      </c>
    </row>
    <row r="689" spans="2:17" x14ac:dyDescent="0.2">
      <c r="B689" s="201" t="s">
        <v>1254</v>
      </c>
      <c r="C689" s="251" t="s">
        <v>2519</v>
      </c>
      <c r="D689" s="246"/>
      <c r="E689" s="204"/>
      <c r="F689" s="204"/>
      <c r="G689" s="204"/>
      <c r="H689" s="204"/>
      <c r="I689" s="204"/>
      <c r="J689" s="205"/>
      <c r="K689" s="205"/>
      <c r="L689" s="204"/>
      <c r="M689" s="204"/>
      <c r="Q689" s="187">
        <f t="shared" si="147"/>
        <v>0</v>
      </c>
    </row>
    <row r="690" spans="2:17" x14ac:dyDescent="0.2">
      <c r="B690" s="209" t="s">
        <v>1255</v>
      </c>
      <c r="C690" s="210" t="s">
        <v>2520</v>
      </c>
      <c r="D690" s="246"/>
      <c r="E690" s="204"/>
      <c r="F690" s="204"/>
      <c r="G690" s="204"/>
      <c r="H690" s="204"/>
      <c r="I690" s="204"/>
      <c r="J690" s="205">
        <v>11975000</v>
      </c>
      <c r="K690" s="205">
        <v>12540000</v>
      </c>
      <c r="L690" s="204"/>
      <c r="M690" s="204"/>
      <c r="P690" s="187">
        <v>11975000</v>
      </c>
      <c r="Q690" s="187">
        <f t="shared" si="147"/>
        <v>0</v>
      </c>
    </row>
    <row r="691" spans="2:17" x14ac:dyDescent="0.2">
      <c r="B691" s="209" t="s">
        <v>1256</v>
      </c>
      <c r="C691" s="210" t="s">
        <v>2521</v>
      </c>
      <c r="D691" s="246"/>
      <c r="E691" s="204"/>
      <c r="F691" s="204"/>
      <c r="G691" s="204"/>
      <c r="H691" s="204"/>
      <c r="I691" s="204"/>
      <c r="J691" s="205">
        <v>648248000</v>
      </c>
      <c r="K691" s="205">
        <v>27146000</v>
      </c>
      <c r="L691" s="204"/>
      <c r="M691" s="204"/>
      <c r="P691" s="187">
        <v>648248000</v>
      </c>
      <c r="Q691" s="187">
        <f t="shared" si="147"/>
        <v>0</v>
      </c>
    </row>
    <row r="692" spans="2:17" x14ac:dyDescent="0.2">
      <c r="B692" s="209" t="s">
        <v>1257</v>
      </c>
      <c r="C692" s="210" t="s">
        <v>2522</v>
      </c>
      <c r="D692" s="246"/>
      <c r="E692" s="204"/>
      <c r="F692" s="204"/>
      <c r="G692" s="204"/>
      <c r="H692" s="204"/>
      <c r="I692" s="204"/>
      <c r="J692" s="205"/>
      <c r="K692" s="205"/>
      <c r="L692" s="204"/>
      <c r="M692" s="204"/>
      <c r="Q692" s="187">
        <f t="shared" si="147"/>
        <v>0</v>
      </c>
    </row>
    <row r="693" spans="2:17" x14ac:dyDescent="0.2">
      <c r="B693" s="207" t="s">
        <v>1258</v>
      </c>
      <c r="C693" s="208" t="s">
        <v>2523</v>
      </c>
      <c r="D693" s="246"/>
      <c r="E693" s="204"/>
      <c r="F693" s="204"/>
      <c r="G693" s="204"/>
      <c r="H693" s="204"/>
      <c r="I693" s="204"/>
      <c r="J693" s="205">
        <v>0</v>
      </c>
      <c r="K693" s="205">
        <v>0</v>
      </c>
      <c r="L693" s="204"/>
      <c r="M693" s="204"/>
      <c r="P693" s="187">
        <v>0</v>
      </c>
      <c r="Q693" s="187">
        <f t="shared" si="147"/>
        <v>0</v>
      </c>
    </row>
    <row r="694" spans="2:17" x14ac:dyDescent="0.2">
      <c r="B694" s="207" t="s">
        <v>1259</v>
      </c>
      <c r="C694" s="208" t="s">
        <v>2524</v>
      </c>
      <c r="D694" s="246"/>
      <c r="E694" s="204"/>
      <c r="F694" s="204"/>
      <c r="G694" s="204"/>
      <c r="H694" s="204"/>
      <c r="I694" s="204"/>
      <c r="J694" s="205">
        <v>3000000</v>
      </c>
      <c r="K694" s="205">
        <v>0</v>
      </c>
      <c r="L694" s="204"/>
      <c r="M694" s="204"/>
      <c r="P694" s="187">
        <v>3000000</v>
      </c>
      <c r="Q694" s="187">
        <f t="shared" si="147"/>
        <v>0</v>
      </c>
    </row>
    <row r="695" spans="2:17" x14ac:dyDescent="0.2">
      <c r="B695" s="207" t="s">
        <v>1260</v>
      </c>
      <c r="C695" s="208" t="s">
        <v>2525</v>
      </c>
      <c r="D695" s="246"/>
      <c r="E695" s="204"/>
      <c r="F695" s="204"/>
      <c r="G695" s="204"/>
      <c r="H695" s="204"/>
      <c r="I695" s="204"/>
      <c r="J695" s="205"/>
      <c r="K695" s="205"/>
      <c r="L695" s="204"/>
      <c r="M695" s="204"/>
      <c r="Q695" s="187">
        <f t="shared" si="147"/>
        <v>0</v>
      </c>
    </row>
    <row r="696" spans="2:17" x14ac:dyDescent="0.2">
      <c r="B696" s="244" t="s">
        <v>1261</v>
      </c>
      <c r="C696" s="251" t="s">
        <v>2526</v>
      </c>
      <c r="D696" s="246"/>
      <c r="E696" s="204"/>
      <c r="F696" s="204"/>
      <c r="G696" s="204"/>
      <c r="H696" s="204"/>
      <c r="I696" s="204"/>
      <c r="J696" s="205">
        <v>0</v>
      </c>
      <c r="K696" s="205">
        <v>0</v>
      </c>
      <c r="L696" s="204"/>
      <c r="M696" s="204"/>
      <c r="P696" s="187">
        <v>0</v>
      </c>
      <c r="Q696" s="187">
        <f t="shared" si="147"/>
        <v>0</v>
      </c>
    </row>
    <row r="697" spans="2:17" x14ac:dyDescent="0.2">
      <c r="B697" s="207" t="s">
        <v>1262</v>
      </c>
      <c r="C697" s="208" t="s">
        <v>177</v>
      </c>
      <c r="D697" s="246"/>
      <c r="E697" s="204"/>
      <c r="F697" s="204"/>
      <c r="G697" s="204"/>
      <c r="H697" s="204"/>
      <c r="I697" s="204"/>
      <c r="J697" s="205">
        <v>0</v>
      </c>
      <c r="K697" s="205">
        <v>0</v>
      </c>
      <c r="L697" s="204"/>
      <c r="M697" s="204"/>
      <c r="P697" s="187">
        <v>0</v>
      </c>
      <c r="Q697" s="187">
        <f t="shared" si="147"/>
        <v>0</v>
      </c>
    </row>
    <row r="698" spans="2:17" x14ac:dyDescent="0.2">
      <c r="B698" s="201" t="s">
        <v>859</v>
      </c>
      <c r="C698" s="245" t="s">
        <v>179</v>
      </c>
      <c r="D698" s="246"/>
      <c r="E698" s="204"/>
      <c r="F698" s="204"/>
      <c r="G698" s="204"/>
      <c r="H698" s="204"/>
      <c r="I698" s="204"/>
      <c r="J698" s="203">
        <f>SUM(J699:J729)</f>
        <v>23696657866</v>
      </c>
      <c r="K698" s="203">
        <f>SUM(K699:K729)</f>
        <v>16686724000</v>
      </c>
      <c r="L698" s="204"/>
      <c r="M698" s="204"/>
      <c r="P698" s="187">
        <v>23696657866</v>
      </c>
      <c r="Q698" s="187">
        <f t="shared" si="147"/>
        <v>0</v>
      </c>
    </row>
    <row r="699" spans="2:17" x14ac:dyDescent="0.2">
      <c r="B699" s="201" t="s">
        <v>1347</v>
      </c>
      <c r="C699" s="251" t="s">
        <v>178</v>
      </c>
      <c r="D699" s="246"/>
      <c r="E699" s="204"/>
      <c r="F699" s="204"/>
      <c r="G699" s="204"/>
      <c r="H699" s="204"/>
      <c r="I699" s="204"/>
      <c r="J699" s="205">
        <v>848014870</v>
      </c>
      <c r="K699" s="205">
        <v>1079859326</v>
      </c>
      <c r="L699" s="204"/>
      <c r="M699" s="204"/>
      <c r="P699" s="187">
        <v>848014870</v>
      </c>
      <c r="Q699" s="187">
        <f t="shared" si="147"/>
        <v>0</v>
      </c>
    </row>
    <row r="700" spans="2:17" x14ac:dyDescent="0.2">
      <c r="B700" s="201" t="s">
        <v>1348</v>
      </c>
      <c r="C700" s="251" t="s">
        <v>180</v>
      </c>
      <c r="D700" s="246"/>
      <c r="E700" s="204"/>
      <c r="F700" s="204"/>
      <c r="G700" s="204"/>
      <c r="H700" s="204"/>
      <c r="I700" s="204"/>
      <c r="J700" s="205">
        <v>215388930</v>
      </c>
      <c r="K700" s="205">
        <v>172135271</v>
      </c>
      <c r="L700" s="204"/>
      <c r="M700" s="204"/>
      <c r="P700" s="187">
        <v>215388930</v>
      </c>
      <c r="Q700" s="187">
        <f t="shared" si="147"/>
        <v>0</v>
      </c>
    </row>
    <row r="701" spans="2:17" x14ac:dyDescent="0.2">
      <c r="B701" s="201" t="s">
        <v>1349</v>
      </c>
      <c r="C701" s="251" t="s">
        <v>181</v>
      </c>
      <c r="D701" s="246"/>
      <c r="E701" s="204"/>
      <c r="F701" s="204"/>
      <c r="G701" s="204"/>
      <c r="H701" s="204"/>
      <c r="I701" s="204"/>
      <c r="J701" s="1350">
        <v>3236879264</v>
      </c>
      <c r="K701" s="205">
        <v>3072617681</v>
      </c>
      <c r="L701" s="204"/>
      <c r="M701" s="204"/>
      <c r="P701" s="187">
        <v>3236879264</v>
      </c>
      <c r="Q701" s="187">
        <f t="shared" si="147"/>
        <v>0</v>
      </c>
    </row>
    <row r="702" spans="2:17" x14ac:dyDescent="0.2">
      <c r="B702" s="201" t="s">
        <v>1350</v>
      </c>
      <c r="C702" s="251" t="s">
        <v>182</v>
      </c>
      <c r="D702" s="246"/>
      <c r="E702" s="204"/>
      <c r="F702" s="204"/>
      <c r="G702" s="204"/>
      <c r="H702" s="204"/>
      <c r="I702" s="204"/>
      <c r="J702" s="205">
        <v>0</v>
      </c>
      <c r="K702" s="205">
        <v>0</v>
      </c>
      <c r="L702" s="204"/>
      <c r="M702" s="204"/>
      <c r="P702" s="187">
        <v>0</v>
      </c>
      <c r="Q702" s="187">
        <f t="shared" si="147"/>
        <v>0</v>
      </c>
    </row>
    <row r="703" spans="2:17" x14ac:dyDescent="0.2">
      <c r="B703" s="201" t="s">
        <v>1351</v>
      </c>
      <c r="C703" s="251" t="s">
        <v>183</v>
      </c>
      <c r="D703" s="246"/>
      <c r="E703" s="204"/>
      <c r="F703" s="204"/>
      <c r="G703" s="204"/>
      <c r="H703" s="204"/>
      <c r="I703" s="204"/>
      <c r="J703" s="1350">
        <v>187586300</v>
      </c>
      <c r="K703" s="205">
        <v>64442000</v>
      </c>
      <c r="L703" s="204"/>
      <c r="M703" s="204"/>
      <c r="P703" s="187">
        <v>187586300</v>
      </c>
      <c r="Q703" s="187">
        <f t="shared" si="147"/>
        <v>0</v>
      </c>
    </row>
    <row r="704" spans="2:17" x14ac:dyDescent="0.2">
      <c r="B704" s="201" t="s">
        <v>1352</v>
      </c>
      <c r="C704" s="251" t="s">
        <v>184</v>
      </c>
      <c r="D704" s="246"/>
      <c r="E704" s="204"/>
      <c r="F704" s="204"/>
      <c r="G704" s="204"/>
      <c r="H704" s="204"/>
      <c r="I704" s="204"/>
      <c r="J704" s="205">
        <v>721375200</v>
      </c>
      <c r="K704" s="205">
        <v>776296881</v>
      </c>
      <c r="L704" s="204"/>
      <c r="M704" s="204"/>
      <c r="P704" s="187">
        <v>721375200</v>
      </c>
      <c r="Q704" s="187">
        <f t="shared" si="147"/>
        <v>0</v>
      </c>
    </row>
    <row r="705" spans="2:17" x14ac:dyDescent="0.2">
      <c r="B705" s="201" t="s">
        <v>1353</v>
      </c>
      <c r="C705" s="251" t="s">
        <v>185</v>
      </c>
      <c r="D705" s="246"/>
      <c r="E705" s="204"/>
      <c r="F705" s="204"/>
      <c r="G705" s="204"/>
      <c r="H705" s="204"/>
      <c r="I705" s="204"/>
      <c r="J705" s="205">
        <v>33914700</v>
      </c>
      <c r="K705" s="205">
        <v>12447900</v>
      </c>
      <c r="L705" s="204"/>
      <c r="M705" s="204"/>
      <c r="P705" s="187">
        <v>33914700</v>
      </c>
      <c r="Q705" s="187">
        <f t="shared" si="147"/>
        <v>0</v>
      </c>
    </row>
    <row r="706" spans="2:17" x14ac:dyDescent="0.2">
      <c r="B706" s="201" t="s">
        <v>1354</v>
      </c>
      <c r="C706" s="251" t="s">
        <v>186</v>
      </c>
      <c r="D706" s="246"/>
      <c r="E706" s="204"/>
      <c r="F706" s="204"/>
      <c r="G706" s="204"/>
      <c r="H706" s="204"/>
      <c r="I706" s="204"/>
      <c r="J706" s="205">
        <v>136655000</v>
      </c>
      <c r="K706" s="205">
        <v>196950000</v>
      </c>
      <c r="L706" s="204"/>
      <c r="M706" s="204"/>
      <c r="P706" s="187">
        <v>136655000</v>
      </c>
      <c r="Q706" s="187">
        <f t="shared" si="147"/>
        <v>0</v>
      </c>
    </row>
    <row r="707" spans="2:17" x14ac:dyDescent="0.2">
      <c r="B707" s="201" t="s">
        <v>1355</v>
      </c>
      <c r="C707" s="251" t="s">
        <v>187</v>
      </c>
      <c r="D707" s="246"/>
      <c r="E707" s="204"/>
      <c r="F707" s="204"/>
      <c r="G707" s="204"/>
      <c r="H707" s="204"/>
      <c r="I707" s="204"/>
      <c r="J707" s="205">
        <v>0</v>
      </c>
      <c r="K707" s="205">
        <v>0</v>
      </c>
      <c r="L707" s="204"/>
      <c r="M707" s="204"/>
      <c r="P707" s="187">
        <v>0</v>
      </c>
      <c r="Q707" s="187">
        <f t="shared" si="147"/>
        <v>0</v>
      </c>
    </row>
    <row r="708" spans="2:17" x14ac:dyDescent="0.2">
      <c r="B708" s="201" t="s">
        <v>1356</v>
      </c>
      <c r="C708" s="251" t="s">
        <v>188</v>
      </c>
      <c r="D708" s="246"/>
      <c r="E708" s="204"/>
      <c r="F708" s="204"/>
      <c r="G708" s="204"/>
      <c r="H708" s="204"/>
      <c r="I708" s="204"/>
      <c r="J708" s="205">
        <v>0</v>
      </c>
      <c r="K708" s="205">
        <v>0</v>
      </c>
      <c r="L708" s="204"/>
      <c r="M708" s="204"/>
      <c r="P708" s="187">
        <v>0</v>
      </c>
      <c r="Q708" s="187">
        <f t="shared" si="147"/>
        <v>0</v>
      </c>
    </row>
    <row r="709" spans="2:17" x14ac:dyDescent="0.2">
      <c r="B709" s="201" t="s">
        <v>1357</v>
      </c>
      <c r="C709" s="251" t="s">
        <v>189</v>
      </c>
      <c r="D709" s="246"/>
      <c r="E709" s="204"/>
      <c r="F709" s="204"/>
      <c r="G709" s="204"/>
      <c r="H709" s="204"/>
      <c r="I709" s="204"/>
      <c r="J709" s="205"/>
      <c r="K709" s="205">
        <v>4976500</v>
      </c>
      <c r="L709" s="204"/>
      <c r="M709" s="204"/>
      <c r="Q709" s="187">
        <f t="shared" si="147"/>
        <v>0</v>
      </c>
    </row>
    <row r="710" spans="2:17" x14ac:dyDescent="0.2">
      <c r="B710" s="201" t="s">
        <v>1358</v>
      </c>
      <c r="C710" s="251" t="s">
        <v>190</v>
      </c>
      <c r="D710" s="246"/>
      <c r="E710" s="204"/>
      <c r="F710" s="204"/>
      <c r="G710" s="204"/>
      <c r="H710" s="204"/>
      <c r="I710" s="204"/>
      <c r="J710" s="205"/>
      <c r="K710" s="205">
        <v>46040000</v>
      </c>
      <c r="L710" s="204"/>
      <c r="M710" s="204"/>
      <c r="Q710" s="187">
        <f t="shared" si="147"/>
        <v>0</v>
      </c>
    </row>
    <row r="711" spans="2:17" ht="30" x14ac:dyDescent="0.2">
      <c r="B711" s="201" t="s">
        <v>1359</v>
      </c>
      <c r="C711" s="251" t="s">
        <v>191</v>
      </c>
      <c r="D711" s="246"/>
      <c r="E711" s="204"/>
      <c r="F711" s="204"/>
      <c r="G711" s="204"/>
      <c r="H711" s="204"/>
      <c r="I711" s="204"/>
      <c r="J711" s="205">
        <v>0</v>
      </c>
      <c r="K711" s="205">
        <v>0</v>
      </c>
      <c r="L711" s="204"/>
      <c r="M711" s="204"/>
      <c r="P711" s="187">
        <v>0</v>
      </c>
      <c r="Q711" s="187">
        <f t="shared" si="147"/>
        <v>0</v>
      </c>
    </row>
    <row r="712" spans="2:17" x14ac:dyDescent="0.2">
      <c r="B712" s="201" t="s">
        <v>1360</v>
      </c>
      <c r="C712" s="251" t="s">
        <v>192</v>
      </c>
      <c r="D712" s="246"/>
      <c r="E712" s="204"/>
      <c r="F712" s="204"/>
      <c r="G712" s="204"/>
      <c r="H712" s="204"/>
      <c r="I712" s="204"/>
      <c r="J712" s="205">
        <v>8700000</v>
      </c>
      <c r="K712" s="205">
        <v>0</v>
      </c>
      <c r="L712" s="204"/>
      <c r="M712" s="204"/>
      <c r="P712" s="187">
        <v>8700000</v>
      </c>
      <c r="Q712" s="187">
        <f t="shared" si="147"/>
        <v>0</v>
      </c>
    </row>
    <row r="713" spans="2:17" x14ac:dyDescent="0.2">
      <c r="B713" s="201" t="s">
        <v>1361</v>
      </c>
      <c r="C713" s="251" t="s">
        <v>193</v>
      </c>
      <c r="D713" s="246"/>
      <c r="E713" s="204"/>
      <c r="F713" s="204"/>
      <c r="G713" s="204"/>
      <c r="H713" s="204"/>
      <c r="I713" s="204"/>
      <c r="J713" s="205">
        <v>2015889000</v>
      </c>
      <c r="K713" s="205">
        <v>1142684000</v>
      </c>
      <c r="L713" s="204"/>
      <c r="M713" s="204"/>
      <c r="P713" s="187">
        <v>2015889000</v>
      </c>
      <c r="Q713" s="187">
        <f t="shared" si="147"/>
        <v>0</v>
      </c>
    </row>
    <row r="714" spans="2:17" x14ac:dyDescent="0.2">
      <c r="B714" s="201" t="s">
        <v>1362</v>
      </c>
      <c r="C714" s="251" t="s">
        <v>194</v>
      </c>
      <c r="D714" s="246"/>
      <c r="E714" s="204"/>
      <c r="F714" s="204"/>
      <c r="G714" s="204"/>
      <c r="H714" s="204"/>
      <c r="I714" s="204"/>
      <c r="J714" s="205">
        <v>0</v>
      </c>
      <c r="K714" s="205">
        <v>0</v>
      </c>
      <c r="L714" s="204"/>
      <c r="M714" s="204"/>
      <c r="P714" s="187">
        <v>0</v>
      </c>
      <c r="Q714" s="187">
        <f t="shared" si="147"/>
        <v>0</v>
      </c>
    </row>
    <row r="715" spans="2:17" x14ac:dyDescent="0.2">
      <c r="B715" s="201" t="s">
        <v>1363</v>
      </c>
      <c r="C715" s="251" t="s">
        <v>2527</v>
      </c>
      <c r="D715" s="246"/>
      <c r="E715" s="204"/>
      <c r="F715" s="204"/>
      <c r="G715" s="204"/>
      <c r="H715" s="204"/>
      <c r="I715" s="204"/>
      <c r="J715" s="205">
        <v>87596000</v>
      </c>
      <c r="K715" s="205">
        <v>96240000</v>
      </c>
      <c r="L715" s="204"/>
      <c r="M715" s="204"/>
      <c r="P715" s="1352">
        <v>87596000</v>
      </c>
      <c r="Q715" s="187">
        <f t="shared" si="147"/>
        <v>0</v>
      </c>
    </row>
    <row r="716" spans="2:17" x14ac:dyDescent="0.2">
      <c r="B716" s="201" t="s">
        <v>1364</v>
      </c>
      <c r="C716" s="251" t="s">
        <v>2528</v>
      </c>
      <c r="D716" s="246"/>
      <c r="E716" s="204"/>
      <c r="F716" s="204"/>
      <c r="G716" s="204"/>
      <c r="H716" s="204"/>
      <c r="I716" s="204"/>
      <c r="J716" s="205">
        <v>156975000</v>
      </c>
      <c r="K716" s="205">
        <v>150360000</v>
      </c>
      <c r="L716" s="204"/>
      <c r="M716" s="204"/>
      <c r="P716" s="1352">
        <v>156975000</v>
      </c>
      <c r="Q716" s="187">
        <f t="shared" si="147"/>
        <v>0</v>
      </c>
    </row>
    <row r="717" spans="2:17" x14ac:dyDescent="0.2">
      <c r="B717" s="201" t="s">
        <v>1365</v>
      </c>
      <c r="C717" s="251" t="s">
        <v>195</v>
      </c>
      <c r="D717" s="246"/>
      <c r="E717" s="204"/>
      <c r="F717" s="204"/>
      <c r="G717" s="204"/>
      <c r="H717" s="204"/>
      <c r="I717" s="204"/>
      <c r="J717" s="205">
        <v>10347086000</v>
      </c>
      <c r="K717" s="205">
        <v>3858672000</v>
      </c>
      <c r="L717" s="204"/>
      <c r="M717" s="204"/>
      <c r="P717" s="1352">
        <v>10347086000</v>
      </c>
      <c r="Q717" s="187">
        <f t="shared" si="147"/>
        <v>0</v>
      </c>
    </row>
    <row r="718" spans="2:17" x14ac:dyDescent="0.2">
      <c r="B718" s="201" t="s">
        <v>1366</v>
      </c>
      <c r="C718" s="251" t="s">
        <v>196</v>
      </c>
      <c r="D718" s="246"/>
      <c r="E718" s="204"/>
      <c r="F718" s="204"/>
      <c r="G718" s="204"/>
      <c r="H718" s="204"/>
      <c r="I718" s="204"/>
      <c r="J718" s="205"/>
      <c r="K718" s="205"/>
      <c r="L718" s="204"/>
      <c r="M718" s="204"/>
      <c r="P718" s="1352"/>
      <c r="Q718" s="187">
        <f t="shared" si="147"/>
        <v>0</v>
      </c>
    </row>
    <row r="719" spans="2:17" x14ac:dyDescent="0.2">
      <c r="B719" s="201" t="s">
        <v>1367</v>
      </c>
      <c r="C719" s="251" t="s">
        <v>197</v>
      </c>
      <c r="D719" s="246"/>
      <c r="E719" s="204"/>
      <c r="F719" s="204"/>
      <c r="G719" s="204"/>
      <c r="H719" s="204"/>
      <c r="I719" s="204"/>
      <c r="J719" s="205">
        <v>0</v>
      </c>
      <c r="K719" s="205">
        <v>0</v>
      </c>
      <c r="L719" s="204"/>
      <c r="M719" s="204"/>
      <c r="P719" s="1352">
        <v>0</v>
      </c>
      <c r="Q719" s="187">
        <f t="shared" si="147"/>
        <v>0</v>
      </c>
    </row>
    <row r="720" spans="2:17" x14ac:dyDescent="0.2">
      <c r="B720" s="201" t="s">
        <v>1368</v>
      </c>
      <c r="C720" s="251" t="s">
        <v>198</v>
      </c>
      <c r="D720" s="246"/>
      <c r="E720" s="204"/>
      <c r="F720" s="204"/>
      <c r="G720" s="204"/>
      <c r="H720" s="204"/>
      <c r="I720" s="204"/>
      <c r="J720" s="205">
        <v>1013985159</v>
      </c>
      <c r="K720" s="205">
        <v>1513741074</v>
      </c>
      <c r="L720" s="204"/>
      <c r="M720" s="204"/>
      <c r="P720" s="187">
        <v>1013985159</v>
      </c>
      <c r="Q720" s="187">
        <f t="shared" si="147"/>
        <v>0</v>
      </c>
    </row>
    <row r="721" spans="2:17" x14ac:dyDescent="0.2">
      <c r="B721" s="201" t="s">
        <v>1369</v>
      </c>
      <c r="C721" s="251" t="s">
        <v>2529</v>
      </c>
      <c r="D721" s="246"/>
      <c r="E721" s="204"/>
      <c r="F721" s="204"/>
      <c r="G721" s="204"/>
      <c r="H721" s="204"/>
      <c r="I721" s="204"/>
      <c r="J721" s="205">
        <v>0</v>
      </c>
      <c r="K721" s="205">
        <v>0</v>
      </c>
      <c r="L721" s="204"/>
      <c r="M721" s="204"/>
      <c r="P721" s="187">
        <v>0</v>
      </c>
      <c r="Q721" s="187">
        <f t="shared" si="147"/>
        <v>0</v>
      </c>
    </row>
    <row r="722" spans="2:17" x14ac:dyDescent="0.2">
      <c r="B722" s="201" t="s">
        <v>1370</v>
      </c>
      <c r="C722" s="251" t="s">
        <v>199</v>
      </c>
      <c r="D722" s="246"/>
      <c r="E722" s="204"/>
      <c r="F722" s="204"/>
      <c r="G722" s="204"/>
      <c r="H722" s="204"/>
      <c r="I722" s="204"/>
      <c r="J722" s="205">
        <v>43666000</v>
      </c>
      <c r="K722" s="205">
        <v>0</v>
      </c>
      <c r="L722" s="204"/>
      <c r="M722" s="204"/>
      <c r="P722" s="187">
        <v>43666000</v>
      </c>
      <c r="Q722" s="187">
        <f t="shared" si="147"/>
        <v>0</v>
      </c>
    </row>
    <row r="723" spans="2:17" x14ac:dyDescent="0.2">
      <c r="B723" s="201" t="s">
        <v>1371</v>
      </c>
      <c r="C723" s="251" t="s">
        <v>2530</v>
      </c>
      <c r="D723" s="246"/>
      <c r="E723" s="204"/>
      <c r="F723" s="204"/>
      <c r="G723" s="204"/>
      <c r="H723" s="204"/>
      <c r="I723" s="204"/>
      <c r="J723" s="205">
        <v>2030000000</v>
      </c>
      <c r="K723" s="205">
        <v>2030000000</v>
      </c>
      <c r="L723" s="204"/>
      <c r="M723" s="204"/>
      <c r="P723" s="187">
        <v>2030000000</v>
      </c>
      <c r="Q723" s="187">
        <f t="shared" si="147"/>
        <v>0</v>
      </c>
    </row>
    <row r="724" spans="2:17" x14ac:dyDescent="0.2">
      <c r="B724" s="201" t="s">
        <v>1372</v>
      </c>
      <c r="C724" s="251" t="s">
        <v>200</v>
      </c>
      <c r="D724" s="246"/>
      <c r="E724" s="204"/>
      <c r="F724" s="204"/>
      <c r="G724" s="204"/>
      <c r="H724" s="204"/>
      <c r="I724" s="204"/>
      <c r="J724" s="205">
        <v>0</v>
      </c>
      <c r="K724" s="205">
        <v>0</v>
      </c>
      <c r="L724" s="204"/>
      <c r="M724" s="204"/>
      <c r="P724" s="187">
        <v>0</v>
      </c>
      <c r="Q724" s="187">
        <f t="shared" si="147"/>
        <v>0</v>
      </c>
    </row>
    <row r="725" spans="2:17" x14ac:dyDescent="0.2">
      <c r="B725" s="201" t="s">
        <v>1373</v>
      </c>
      <c r="C725" s="251" t="s">
        <v>201</v>
      </c>
      <c r="D725" s="246"/>
      <c r="E725" s="204"/>
      <c r="F725" s="204"/>
      <c r="G725" s="204"/>
      <c r="H725" s="204"/>
      <c r="I725" s="204"/>
      <c r="J725" s="205">
        <v>2404746443</v>
      </c>
      <c r="K725" s="205">
        <v>2200811367</v>
      </c>
      <c r="L725" s="204"/>
      <c r="M725" s="204"/>
      <c r="P725" s="187">
        <v>2404746443</v>
      </c>
      <c r="Q725" s="187">
        <f t="shared" si="147"/>
        <v>0</v>
      </c>
    </row>
    <row r="726" spans="2:17" x14ac:dyDescent="0.2">
      <c r="B726" s="201" t="s">
        <v>1374</v>
      </c>
      <c r="C726" s="251" t="s">
        <v>202</v>
      </c>
      <c r="D726" s="246"/>
      <c r="E726" s="204"/>
      <c r="F726" s="204"/>
      <c r="G726" s="204"/>
      <c r="H726" s="204"/>
      <c r="I726" s="204"/>
      <c r="J726" s="205"/>
      <c r="K726" s="205"/>
      <c r="L726" s="204"/>
      <c r="M726" s="204"/>
      <c r="Q726" s="187">
        <f t="shared" si="147"/>
        <v>0</v>
      </c>
    </row>
    <row r="727" spans="2:17" x14ac:dyDescent="0.2">
      <c r="B727" s="201" t="s">
        <v>1375</v>
      </c>
      <c r="C727" s="251" t="s">
        <v>203</v>
      </c>
      <c r="D727" s="246"/>
      <c r="E727" s="204"/>
      <c r="F727" s="204"/>
      <c r="G727" s="204"/>
      <c r="H727" s="204"/>
      <c r="I727" s="204"/>
      <c r="J727" s="205">
        <v>208200000</v>
      </c>
      <c r="K727" s="205">
        <v>268450000</v>
      </c>
      <c r="L727" s="204"/>
      <c r="M727" s="204"/>
      <c r="P727" s="187">
        <v>208200000</v>
      </c>
      <c r="Q727" s="187">
        <f t="shared" si="147"/>
        <v>0</v>
      </c>
    </row>
    <row r="728" spans="2:17" x14ac:dyDescent="0.2">
      <c r="B728" s="201" t="s">
        <v>1376</v>
      </c>
      <c r="C728" s="251" t="s">
        <v>2531</v>
      </c>
      <c r="D728" s="246"/>
      <c r="E728" s="204"/>
      <c r="F728" s="204"/>
      <c r="G728" s="204"/>
      <c r="H728" s="204"/>
      <c r="I728" s="204"/>
      <c r="J728" s="205">
        <v>0</v>
      </c>
      <c r="K728" s="205">
        <v>0</v>
      </c>
      <c r="L728" s="204"/>
      <c r="M728" s="204"/>
      <c r="P728" s="187">
        <v>0</v>
      </c>
      <c r="Q728" s="187">
        <f t="shared" si="147"/>
        <v>0</v>
      </c>
    </row>
    <row r="729" spans="2:17" x14ac:dyDescent="0.2">
      <c r="B729" s="201" t="s">
        <v>1377</v>
      </c>
      <c r="C729" s="251" t="s">
        <v>2532</v>
      </c>
      <c r="D729" s="246"/>
      <c r="E729" s="204"/>
      <c r="F729" s="204"/>
      <c r="G729" s="204"/>
      <c r="H729" s="204"/>
      <c r="I729" s="204"/>
      <c r="J729" s="205"/>
      <c r="K729" s="205"/>
      <c r="L729" s="204"/>
      <c r="M729" s="204"/>
      <c r="Q729" s="187">
        <f t="shared" si="147"/>
        <v>0</v>
      </c>
    </row>
    <row r="730" spans="2:17" x14ac:dyDescent="0.2">
      <c r="B730" s="201" t="s">
        <v>860</v>
      </c>
      <c r="C730" s="245" t="s">
        <v>205</v>
      </c>
      <c r="D730" s="246"/>
      <c r="E730" s="204"/>
      <c r="F730" s="204"/>
      <c r="G730" s="204"/>
      <c r="H730" s="204"/>
      <c r="I730" s="204"/>
      <c r="J730" s="203">
        <f>SUM(J731:J733)</f>
        <v>800301183</v>
      </c>
      <c r="K730" s="203">
        <f>SUM(K731:K733)</f>
        <v>540195966</v>
      </c>
      <c r="L730" s="204"/>
      <c r="M730" s="204"/>
      <c r="P730" s="187">
        <v>800301183</v>
      </c>
      <c r="Q730" s="187">
        <f t="shared" si="147"/>
        <v>0</v>
      </c>
    </row>
    <row r="731" spans="2:17" x14ac:dyDescent="0.2">
      <c r="B731" s="201" t="s">
        <v>1384</v>
      </c>
      <c r="C731" s="251" t="s">
        <v>204</v>
      </c>
      <c r="D731" s="246"/>
      <c r="E731" s="204"/>
      <c r="F731" s="204"/>
      <c r="G731" s="204"/>
      <c r="H731" s="204"/>
      <c r="I731" s="204"/>
      <c r="J731" s="624">
        <v>671548900</v>
      </c>
      <c r="K731" s="624">
        <v>298807966</v>
      </c>
      <c r="L731" s="204"/>
      <c r="M731" s="204"/>
      <c r="P731" s="187">
        <v>671548900</v>
      </c>
      <c r="Q731" s="187">
        <f t="shared" si="147"/>
        <v>0</v>
      </c>
    </row>
    <row r="732" spans="2:17" x14ac:dyDescent="0.2">
      <c r="B732" s="201" t="s">
        <v>1385</v>
      </c>
      <c r="C732" s="251" t="s">
        <v>206</v>
      </c>
      <c r="D732" s="246"/>
      <c r="E732" s="204"/>
      <c r="F732" s="204"/>
      <c r="G732" s="204"/>
      <c r="H732" s="204"/>
      <c r="I732" s="204"/>
      <c r="J732" s="624">
        <v>124337736</v>
      </c>
      <c r="K732" s="624">
        <v>241388000</v>
      </c>
      <c r="L732" s="204"/>
      <c r="M732" s="204"/>
      <c r="P732" s="187">
        <v>124337736</v>
      </c>
      <c r="Q732" s="187">
        <f t="shared" si="147"/>
        <v>0</v>
      </c>
    </row>
    <row r="733" spans="2:17" x14ac:dyDescent="0.2">
      <c r="B733" s="201" t="s">
        <v>1386</v>
      </c>
      <c r="C733" s="251" t="s">
        <v>207</v>
      </c>
      <c r="D733" s="246"/>
      <c r="E733" s="204"/>
      <c r="F733" s="204"/>
      <c r="G733" s="204"/>
      <c r="H733" s="204"/>
      <c r="I733" s="204"/>
      <c r="J733" s="624">
        <v>4414547</v>
      </c>
      <c r="K733" s="624"/>
      <c r="L733" s="204"/>
      <c r="M733" s="204"/>
      <c r="P733" s="187">
        <v>4414547</v>
      </c>
      <c r="Q733" s="187">
        <f t="shared" si="147"/>
        <v>0</v>
      </c>
    </row>
    <row r="734" spans="2:17" x14ac:dyDescent="0.2">
      <c r="B734" s="201" t="s">
        <v>861</v>
      </c>
      <c r="C734" s="245" t="s">
        <v>208</v>
      </c>
      <c r="D734" s="246"/>
      <c r="E734" s="204"/>
      <c r="F734" s="204"/>
      <c r="G734" s="204"/>
      <c r="H734" s="204"/>
      <c r="I734" s="204"/>
      <c r="J734" s="203">
        <f>SUM(J735:J740)</f>
        <v>828208846</v>
      </c>
      <c r="K734" s="203">
        <f>SUM(K735:K740)</f>
        <v>565740269</v>
      </c>
      <c r="L734" s="204"/>
      <c r="M734" s="204"/>
      <c r="P734" s="187">
        <v>828208846</v>
      </c>
      <c r="Q734" s="187">
        <f t="shared" si="147"/>
        <v>0</v>
      </c>
    </row>
    <row r="735" spans="2:17" x14ac:dyDescent="0.2">
      <c r="B735" s="201" t="s">
        <v>1458</v>
      </c>
      <c r="C735" s="251" t="s">
        <v>2533</v>
      </c>
      <c r="D735" s="246"/>
      <c r="E735" s="204"/>
      <c r="F735" s="204"/>
      <c r="G735" s="204"/>
      <c r="H735" s="204"/>
      <c r="I735" s="204"/>
      <c r="J735" s="1351">
        <v>477390693</v>
      </c>
      <c r="K735" s="624">
        <v>231429028</v>
      </c>
      <c r="L735" s="204"/>
      <c r="M735" s="204"/>
      <c r="P735" s="187">
        <v>477390693</v>
      </c>
      <c r="Q735" s="187">
        <f t="shared" si="147"/>
        <v>0</v>
      </c>
    </row>
    <row r="736" spans="2:17" x14ac:dyDescent="0.2">
      <c r="B736" s="201" t="s">
        <v>1459</v>
      </c>
      <c r="C736" s="251" t="s">
        <v>209</v>
      </c>
      <c r="D736" s="246"/>
      <c r="E736" s="204"/>
      <c r="F736" s="204"/>
      <c r="G736" s="204"/>
      <c r="H736" s="204"/>
      <c r="I736" s="204"/>
      <c r="J736" s="1351">
        <v>59399500</v>
      </c>
      <c r="K736" s="624">
        <v>45741080</v>
      </c>
      <c r="L736" s="204"/>
      <c r="M736" s="204"/>
      <c r="P736" s="187">
        <v>59399500</v>
      </c>
      <c r="Q736" s="187">
        <f t="shared" si="147"/>
        <v>0</v>
      </c>
    </row>
    <row r="737" spans="2:17" x14ac:dyDescent="0.2">
      <c r="B737" s="201" t="s">
        <v>1460</v>
      </c>
      <c r="C737" s="251" t="s">
        <v>2534</v>
      </c>
      <c r="D737" s="246"/>
      <c r="E737" s="204"/>
      <c r="F737" s="204"/>
      <c r="G737" s="204"/>
      <c r="H737" s="204"/>
      <c r="I737" s="204"/>
      <c r="J737" s="1351">
        <v>248873978</v>
      </c>
      <c r="K737" s="624">
        <v>242505111</v>
      </c>
      <c r="L737" s="204"/>
      <c r="M737" s="204"/>
      <c r="P737" s="187">
        <v>248873978</v>
      </c>
      <c r="Q737" s="187">
        <f t="shared" ref="Q737:Q800" si="148">J737-P737</f>
        <v>0</v>
      </c>
    </row>
    <row r="738" spans="2:17" x14ac:dyDescent="0.2">
      <c r="B738" s="201" t="s">
        <v>1461</v>
      </c>
      <c r="C738" s="251" t="s">
        <v>210</v>
      </c>
      <c r="D738" s="246"/>
      <c r="E738" s="204"/>
      <c r="F738" s="204"/>
      <c r="G738" s="204"/>
      <c r="H738" s="204"/>
      <c r="I738" s="204"/>
      <c r="J738" s="1351">
        <v>0</v>
      </c>
      <c r="K738" s="624">
        <v>0</v>
      </c>
      <c r="L738" s="204"/>
      <c r="M738" s="204"/>
      <c r="P738" s="187">
        <v>0</v>
      </c>
      <c r="Q738" s="187">
        <f t="shared" si="148"/>
        <v>0</v>
      </c>
    </row>
    <row r="739" spans="2:17" x14ac:dyDescent="0.2">
      <c r="B739" s="201" t="s">
        <v>1462</v>
      </c>
      <c r="C739" s="251" t="s">
        <v>211</v>
      </c>
      <c r="D739" s="246"/>
      <c r="E739" s="204"/>
      <c r="F739" s="204"/>
      <c r="G739" s="204"/>
      <c r="H739" s="204"/>
      <c r="I739" s="204"/>
      <c r="J739" s="1351">
        <v>1765950</v>
      </c>
      <c r="K739" s="624">
        <v>3810450</v>
      </c>
      <c r="L739" s="204"/>
      <c r="M739" s="204"/>
      <c r="P739" s="187">
        <v>1765950</v>
      </c>
      <c r="Q739" s="187">
        <f t="shared" si="148"/>
        <v>0</v>
      </c>
    </row>
    <row r="740" spans="2:17" x14ac:dyDescent="0.2">
      <c r="B740" s="201" t="s">
        <v>1463</v>
      </c>
      <c r="C740" s="251" t="s">
        <v>212</v>
      </c>
      <c r="D740" s="246"/>
      <c r="E740" s="204"/>
      <c r="F740" s="204"/>
      <c r="G740" s="204"/>
      <c r="H740" s="204"/>
      <c r="I740" s="204"/>
      <c r="J740" s="1351">
        <v>40778725</v>
      </c>
      <c r="K740" s="624">
        <v>42254600</v>
      </c>
      <c r="L740" s="204"/>
      <c r="M740" s="204"/>
      <c r="P740" s="187">
        <v>40778725</v>
      </c>
      <c r="Q740" s="187">
        <f t="shared" si="148"/>
        <v>0</v>
      </c>
    </row>
    <row r="741" spans="2:17" x14ac:dyDescent="0.2">
      <c r="B741" s="201" t="s">
        <v>862</v>
      </c>
      <c r="C741" s="245" t="s">
        <v>214</v>
      </c>
      <c r="D741" s="246"/>
      <c r="E741" s="204"/>
      <c r="F741" s="204"/>
      <c r="G741" s="204"/>
      <c r="H741" s="204"/>
      <c r="I741" s="204"/>
      <c r="J741" s="203">
        <f>SUM(J742:J743)</f>
        <v>4724175910</v>
      </c>
      <c r="K741" s="203">
        <f>SUM(K742:K743)</f>
        <v>1794419908</v>
      </c>
      <c r="L741" s="204"/>
      <c r="M741" s="204"/>
      <c r="P741" s="187">
        <v>4724175910</v>
      </c>
      <c r="Q741" s="187">
        <f t="shared" si="148"/>
        <v>0</v>
      </c>
    </row>
    <row r="742" spans="2:17" x14ac:dyDescent="0.2">
      <c r="B742" s="201" t="s">
        <v>1498</v>
      </c>
      <c r="C742" s="251" t="s">
        <v>213</v>
      </c>
      <c r="D742" s="246"/>
      <c r="E742" s="204"/>
      <c r="F742" s="204"/>
      <c r="G742" s="204"/>
      <c r="H742" s="204"/>
      <c r="I742" s="204"/>
      <c r="J742" s="1350">
        <v>2829253310</v>
      </c>
      <c r="K742" s="205">
        <v>1027418558</v>
      </c>
      <c r="L742" s="204"/>
      <c r="M742" s="204"/>
      <c r="P742" s="187">
        <v>2829253310</v>
      </c>
      <c r="Q742" s="187">
        <f t="shared" si="148"/>
        <v>0</v>
      </c>
    </row>
    <row r="743" spans="2:17" x14ac:dyDescent="0.2">
      <c r="B743" s="201" t="s">
        <v>1499</v>
      </c>
      <c r="C743" s="251" t="s">
        <v>215</v>
      </c>
      <c r="D743" s="246"/>
      <c r="E743" s="204"/>
      <c r="F743" s="204"/>
      <c r="G743" s="204"/>
      <c r="H743" s="204"/>
      <c r="I743" s="204"/>
      <c r="J743" s="1350">
        <v>1894922600</v>
      </c>
      <c r="K743" s="205">
        <v>767001350</v>
      </c>
      <c r="L743" s="204"/>
      <c r="M743" s="204"/>
      <c r="P743" s="187">
        <v>1894922600</v>
      </c>
      <c r="Q743" s="187">
        <f t="shared" si="148"/>
        <v>0</v>
      </c>
    </row>
    <row r="744" spans="2:17" x14ac:dyDescent="0.2">
      <c r="B744" s="201" t="s">
        <v>863</v>
      </c>
      <c r="C744" s="245" t="s">
        <v>216</v>
      </c>
      <c r="D744" s="246"/>
      <c r="E744" s="204"/>
      <c r="F744" s="204"/>
      <c r="G744" s="204"/>
      <c r="H744" s="204"/>
      <c r="I744" s="204"/>
      <c r="J744" s="203">
        <f>SUM(J745:J749)</f>
        <v>11594942500</v>
      </c>
      <c r="K744" s="203">
        <f>SUM(K745:K749)</f>
        <v>3040837000</v>
      </c>
      <c r="L744" s="204"/>
      <c r="M744" s="204"/>
      <c r="P744" s="187">
        <v>11594942500</v>
      </c>
      <c r="Q744" s="187">
        <f t="shared" si="148"/>
        <v>0</v>
      </c>
    </row>
    <row r="745" spans="2:17" x14ac:dyDescent="0.2">
      <c r="B745" s="201" t="s">
        <v>1394</v>
      </c>
      <c r="C745" s="251" t="s">
        <v>2535</v>
      </c>
      <c r="D745" s="246"/>
      <c r="E745" s="204"/>
      <c r="F745" s="204"/>
      <c r="G745" s="204"/>
      <c r="H745" s="204"/>
      <c r="I745" s="204"/>
      <c r="J745" s="205">
        <v>590980000</v>
      </c>
      <c r="K745" s="205">
        <v>61100000</v>
      </c>
      <c r="L745" s="204"/>
      <c r="M745" s="204"/>
      <c r="P745" s="187">
        <v>590980000</v>
      </c>
      <c r="Q745" s="187">
        <f t="shared" si="148"/>
        <v>0</v>
      </c>
    </row>
    <row r="746" spans="2:17" x14ac:dyDescent="0.2">
      <c r="B746" s="201" t="s">
        <v>1395</v>
      </c>
      <c r="C746" s="251" t="s">
        <v>217</v>
      </c>
      <c r="D746" s="246"/>
      <c r="E746" s="204"/>
      <c r="F746" s="204"/>
      <c r="G746" s="204"/>
      <c r="H746" s="204"/>
      <c r="I746" s="204"/>
      <c r="J746" s="205">
        <v>315400000</v>
      </c>
      <c r="K746" s="205">
        <v>21000000</v>
      </c>
      <c r="L746" s="204"/>
      <c r="M746" s="204"/>
      <c r="P746" s="187">
        <v>315400000</v>
      </c>
      <c r="Q746" s="187">
        <f t="shared" si="148"/>
        <v>0</v>
      </c>
    </row>
    <row r="747" spans="2:17" x14ac:dyDescent="0.2">
      <c r="B747" s="201" t="s">
        <v>1396</v>
      </c>
      <c r="C747" s="251" t="s">
        <v>218</v>
      </c>
      <c r="D747" s="246"/>
      <c r="E747" s="204"/>
      <c r="F747" s="204"/>
      <c r="G747" s="204"/>
      <c r="H747" s="204"/>
      <c r="I747" s="204"/>
      <c r="J747" s="205"/>
      <c r="K747" s="205">
        <v>2800000</v>
      </c>
      <c r="L747" s="204"/>
      <c r="M747" s="204"/>
      <c r="Q747" s="187">
        <f t="shared" si="148"/>
        <v>0</v>
      </c>
    </row>
    <row r="748" spans="2:17" x14ac:dyDescent="0.2">
      <c r="B748" s="201" t="s">
        <v>1397</v>
      </c>
      <c r="C748" s="251" t="s">
        <v>219</v>
      </c>
      <c r="D748" s="246"/>
      <c r="E748" s="204"/>
      <c r="F748" s="204"/>
      <c r="G748" s="204"/>
      <c r="H748" s="204"/>
      <c r="I748" s="204"/>
      <c r="J748" s="205">
        <v>263110000</v>
      </c>
      <c r="K748" s="205">
        <v>53750000</v>
      </c>
      <c r="L748" s="204"/>
      <c r="M748" s="204"/>
      <c r="P748" s="187">
        <v>263110000</v>
      </c>
      <c r="Q748" s="187">
        <f t="shared" si="148"/>
        <v>0</v>
      </c>
    </row>
    <row r="749" spans="2:17" x14ac:dyDescent="0.2">
      <c r="B749" s="201" t="s">
        <v>1398</v>
      </c>
      <c r="C749" s="251" t="s">
        <v>220</v>
      </c>
      <c r="D749" s="246"/>
      <c r="E749" s="204"/>
      <c r="F749" s="204"/>
      <c r="G749" s="204"/>
      <c r="H749" s="204"/>
      <c r="I749" s="204"/>
      <c r="J749" s="205">
        <v>10425452500</v>
      </c>
      <c r="K749" s="205">
        <v>2902187000</v>
      </c>
      <c r="L749" s="204"/>
      <c r="M749" s="204"/>
      <c r="P749" s="187">
        <v>10425452500</v>
      </c>
      <c r="Q749" s="187">
        <f t="shared" si="148"/>
        <v>0</v>
      </c>
    </row>
    <row r="750" spans="2:17" x14ac:dyDescent="0.2">
      <c r="B750" s="201" t="s">
        <v>864</v>
      </c>
      <c r="C750" s="245" t="s">
        <v>222</v>
      </c>
      <c r="D750" s="246"/>
      <c r="E750" s="204"/>
      <c r="F750" s="204"/>
      <c r="G750" s="204"/>
      <c r="H750" s="204"/>
      <c r="I750" s="204"/>
      <c r="J750" s="203">
        <f>SUM(J751:J752)</f>
        <v>953176000</v>
      </c>
      <c r="K750" s="203">
        <f>SUM(K751:K752)</f>
        <v>165210000</v>
      </c>
      <c r="L750" s="204"/>
      <c r="M750" s="204"/>
      <c r="P750" s="187">
        <v>953176000</v>
      </c>
      <c r="Q750" s="187">
        <f t="shared" si="148"/>
        <v>0</v>
      </c>
    </row>
    <row r="751" spans="2:17" x14ac:dyDescent="0.2">
      <c r="B751" s="201" t="s">
        <v>1402</v>
      </c>
      <c r="C751" s="251" t="s">
        <v>221</v>
      </c>
      <c r="D751" s="246"/>
      <c r="E751" s="204"/>
      <c r="F751" s="204"/>
      <c r="G751" s="204"/>
      <c r="H751" s="204"/>
      <c r="I751" s="204"/>
      <c r="J751" s="205">
        <v>953176000</v>
      </c>
      <c r="K751" s="205">
        <v>165210000</v>
      </c>
      <c r="L751" s="204"/>
      <c r="M751" s="204"/>
      <c r="P751" s="187">
        <v>953176000</v>
      </c>
      <c r="Q751" s="187">
        <f t="shared" si="148"/>
        <v>0</v>
      </c>
    </row>
    <row r="752" spans="2:17" x14ac:dyDescent="0.2">
      <c r="B752" s="201" t="s">
        <v>1403</v>
      </c>
      <c r="C752" s="251" t="s">
        <v>223</v>
      </c>
      <c r="D752" s="246"/>
      <c r="E752" s="204"/>
      <c r="F752" s="204"/>
      <c r="G752" s="204"/>
      <c r="H752" s="204"/>
      <c r="I752" s="204"/>
      <c r="J752" s="205"/>
      <c r="K752" s="205"/>
      <c r="L752" s="204"/>
      <c r="M752" s="204"/>
      <c r="Q752" s="187">
        <f t="shared" si="148"/>
        <v>0</v>
      </c>
    </row>
    <row r="753" spans="2:17" x14ac:dyDescent="0.2">
      <c r="B753" s="201" t="s">
        <v>865</v>
      </c>
      <c r="C753" s="245" t="s">
        <v>225</v>
      </c>
      <c r="D753" s="246"/>
      <c r="E753" s="204"/>
      <c r="F753" s="204"/>
      <c r="G753" s="204"/>
      <c r="H753" s="204"/>
      <c r="I753" s="204"/>
      <c r="J753" s="203">
        <f>SUM(J754:J755)</f>
        <v>0</v>
      </c>
      <c r="K753" s="203">
        <f>SUM(K754:K755)</f>
        <v>0</v>
      </c>
      <c r="L753" s="204"/>
      <c r="M753" s="204"/>
      <c r="P753" s="187">
        <v>0</v>
      </c>
      <c r="Q753" s="187">
        <f t="shared" si="148"/>
        <v>0</v>
      </c>
    </row>
    <row r="754" spans="2:17" x14ac:dyDescent="0.2">
      <c r="B754" s="201" t="s">
        <v>1407</v>
      </c>
      <c r="C754" s="251" t="s">
        <v>224</v>
      </c>
      <c r="D754" s="246"/>
      <c r="E754" s="204"/>
      <c r="F754" s="204"/>
      <c r="G754" s="204"/>
      <c r="H754" s="204"/>
      <c r="I754" s="204"/>
      <c r="J754" s="205"/>
      <c r="K754" s="205"/>
      <c r="L754" s="204"/>
      <c r="M754" s="204"/>
      <c r="Q754" s="187">
        <f t="shared" si="148"/>
        <v>0</v>
      </c>
    </row>
    <row r="755" spans="2:17" x14ac:dyDescent="0.2">
      <c r="B755" s="201" t="s">
        <v>1408</v>
      </c>
      <c r="C755" s="251" t="s">
        <v>226</v>
      </c>
      <c r="D755" s="246"/>
      <c r="E755" s="204"/>
      <c r="F755" s="204"/>
      <c r="G755" s="204"/>
      <c r="H755" s="204"/>
      <c r="I755" s="204"/>
      <c r="J755" s="205"/>
      <c r="K755" s="205"/>
      <c r="L755" s="204"/>
      <c r="M755" s="204"/>
      <c r="Q755" s="187">
        <f t="shared" si="148"/>
        <v>0</v>
      </c>
    </row>
    <row r="756" spans="2:17" x14ac:dyDescent="0.2">
      <c r="B756" s="201" t="s">
        <v>866</v>
      </c>
      <c r="C756" s="245" t="s">
        <v>228</v>
      </c>
      <c r="D756" s="246"/>
      <c r="E756" s="204"/>
      <c r="F756" s="204"/>
      <c r="G756" s="204"/>
      <c r="H756" s="204"/>
      <c r="I756" s="204"/>
      <c r="J756" s="623">
        <f>SUM(J757:J769)</f>
        <v>904447000</v>
      </c>
      <c r="K756" s="623">
        <f>SUM(K757:K769)</f>
        <v>162995000</v>
      </c>
      <c r="L756" s="204"/>
      <c r="M756" s="204"/>
      <c r="P756" s="187">
        <v>904447000</v>
      </c>
      <c r="Q756" s="187">
        <f t="shared" si="148"/>
        <v>0</v>
      </c>
    </row>
    <row r="757" spans="2:17" x14ac:dyDescent="0.2">
      <c r="B757" s="201" t="s">
        <v>1424</v>
      </c>
      <c r="C757" s="251" t="s">
        <v>227</v>
      </c>
      <c r="D757" s="246"/>
      <c r="E757" s="204"/>
      <c r="F757" s="204"/>
      <c r="G757" s="204"/>
      <c r="H757" s="204"/>
      <c r="I757" s="204"/>
      <c r="J757" s="205">
        <v>136417000</v>
      </c>
      <c r="K757" s="205">
        <v>54495000</v>
      </c>
      <c r="L757" s="204"/>
      <c r="M757" s="204"/>
      <c r="P757" s="187">
        <v>136417000</v>
      </c>
      <c r="Q757" s="187">
        <f t="shared" si="148"/>
        <v>0</v>
      </c>
    </row>
    <row r="758" spans="2:17" x14ac:dyDescent="0.2">
      <c r="B758" s="201" t="s">
        <v>1425</v>
      </c>
      <c r="C758" s="251" t="s">
        <v>229</v>
      </c>
      <c r="D758" s="246"/>
      <c r="E758" s="204"/>
      <c r="F758" s="204"/>
      <c r="G758" s="204"/>
      <c r="H758" s="204"/>
      <c r="I758" s="204"/>
      <c r="J758" s="205">
        <v>0</v>
      </c>
      <c r="K758" s="205">
        <v>0</v>
      </c>
      <c r="L758" s="204"/>
      <c r="M758" s="204"/>
      <c r="P758" s="187">
        <v>0</v>
      </c>
      <c r="Q758" s="187">
        <f t="shared" si="148"/>
        <v>0</v>
      </c>
    </row>
    <row r="759" spans="2:17" x14ac:dyDescent="0.2">
      <c r="B759" s="201" t="s">
        <v>1426</v>
      </c>
      <c r="C759" s="251" t="s">
        <v>230</v>
      </c>
      <c r="D759" s="246"/>
      <c r="E759" s="204"/>
      <c r="F759" s="204"/>
      <c r="G759" s="204"/>
      <c r="H759" s="204"/>
      <c r="I759" s="204"/>
      <c r="J759" s="205">
        <v>10000000</v>
      </c>
      <c r="K759" s="205">
        <v>0</v>
      </c>
      <c r="L759" s="204"/>
      <c r="M759" s="204"/>
      <c r="P759" s="187">
        <v>10000000</v>
      </c>
      <c r="Q759" s="187">
        <f t="shared" si="148"/>
        <v>0</v>
      </c>
    </row>
    <row r="760" spans="2:17" x14ac:dyDescent="0.2">
      <c r="B760" s="201" t="s">
        <v>1427</v>
      </c>
      <c r="C760" s="251" t="s">
        <v>231</v>
      </c>
      <c r="D760" s="246"/>
      <c r="E760" s="204"/>
      <c r="F760" s="204"/>
      <c r="G760" s="204"/>
      <c r="H760" s="204"/>
      <c r="I760" s="204"/>
      <c r="J760" s="205">
        <v>43050000</v>
      </c>
      <c r="K760" s="205">
        <v>11700000</v>
      </c>
      <c r="L760" s="204"/>
      <c r="M760" s="204"/>
      <c r="P760" s="187">
        <v>43050000</v>
      </c>
      <c r="Q760" s="187">
        <f t="shared" si="148"/>
        <v>0</v>
      </c>
    </row>
    <row r="761" spans="2:17" x14ac:dyDescent="0.2">
      <c r="B761" s="201" t="s">
        <v>1428</v>
      </c>
      <c r="C761" s="251" t="s">
        <v>232</v>
      </c>
      <c r="D761" s="246"/>
      <c r="E761" s="204"/>
      <c r="F761" s="204"/>
      <c r="G761" s="204"/>
      <c r="H761" s="204"/>
      <c r="I761" s="204"/>
      <c r="J761" s="205">
        <v>329330000</v>
      </c>
      <c r="K761" s="205">
        <v>23550000</v>
      </c>
      <c r="L761" s="204"/>
      <c r="M761" s="204"/>
      <c r="P761" s="187">
        <v>329330000</v>
      </c>
      <c r="Q761" s="187">
        <f t="shared" si="148"/>
        <v>0</v>
      </c>
    </row>
    <row r="762" spans="2:17" x14ac:dyDescent="0.2">
      <c r="B762" s="201" t="s">
        <v>1429</v>
      </c>
      <c r="C762" s="251" t="s">
        <v>233</v>
      </c>
      <c r="D762" s="246"/>
      <c r="E762" s="204"/>
      <c r="F762" s="204"/>
      <c r="G762" s="204"/>
      <c r="H762" s="204"/>
      <c r="I762" s="204"/>
      <c r="J762" s="205">
        <v>7000000</v>
      </c>
      <c r="K762" s="205">
        <v>0</v>
      </c>
      <c r="L762" s="204"/>
      <c r="M762" s="204"/>
      <c r="P762" s="187">
        <v>7000000</v>
      </c>
      <c r="Q762" s="187">
        <f t="shared" si="148"/>
        <v>0</v>
      </c>
    </row>
    <row r="763" spans="2:17" x14ac:dyDescent="0.2">
      <c r="B763" s="201" t="s">
        <v>1430</v>
      </c>
      <c r="C763" s="251" t="s">
        <v>234</v>
      </c>
      <c r="D763" s="246"/>
      <c r="E763" s="204"/>
      <c r="F763" s="204"/>
      <c r="G763" s="204"/>
      <c r="H763" s="204"/>
      <c r="I763" s="204"/>
      <c r="J763" s="205">
        <v>97400000</v>
      </c>
      <c r="K763" s="205">
        <v>0</v>
      </c>
      <c r="L763" s="204"/>
      <c r="M763" s="204"/>
      <c r="P763" s="187">
        <v>97400000</v>
      </c>
      <c r="Q763" s="187">
        <f t="shared" si="148"/>
        <v>0</v>
      </c>
    </row>
    <row r="764" spans="2:17" x14ac:dyDescent="0.2">
      <c r="B764" s="201" t="s">
        <v>1431</v>
      </c>
      <c r="C764" s="251" t="s">
        <v>235</v>
      </c>
      <c r="D764" s="246"/>
      <c r="E764" s="204"/>
      <c r="F764" s="204"/>
      <c r="G764" s="204"/>
      <c r="H764" s="204"/>
      <c r="I764" s="204"/>
      <c r="J764" s="205">
        <v>212070000</v>
      </c>
      <c r="K764" s="205">
        <v>20850000</v>
      </c>
      <c r="L764" s="204"/>
      <c r="M764" s="204"/>
      <c r="P764" s="187">
        <v>212070000</v>
      </c>
      <c r="Q764" s="187">
        <f t="shared" si="148"/>
        <v>0</v>
      </c>
    </row>
    <row r="765" spans="2:17" x14ac:dyDescent="0.2">
      <c r="B765" s="201" t="s">
        <v>1432</v>
      </c>
      <c r="C765" s="251" t="s">
        <v>2536</v>
      </c>
      <c r="D765" s="246"/>
      <c r="E765" s="204"/>
      <c r="F765" s="204"/>
      <c r="G765" s="204"/>
      <c r="H765" s="204"/>
      <c r="I765" s="204"/>
      <c r="J765" s="205">
        <v>0</v>
      </c>
      <c r="K765" s="205">
        <v>0</v>
      </c>
      <c r="L765" s="204"/>
      <c r="M765" s="204"/>
      <c r="P765" s="187">
        <v>0</v>
      </c>
      <c r="Q765" s="187">
        <f t="shared" si="148"/>
        <v>0</v>
      </c>
    </row>
    <row r="766" spans="2:17" x14ac:dyDescent="0.2">
      <c r="B766" s="201" t="s">
        <v>1433</v>
      </c>
      <c r="C766" s="251" t="s">
        <v>236</v>
      </c>
      <c r="D766" s="246"/>
      <c r="E766" s="204"/>
      <c r="F766" s="204"/>
      <c r="G766" s="204"/>
      <c r="H766" s="204"/>
      <c r="I766" s="204"/>
      <c r="J766" s="205">
        <v>35880000</v>
      </c>
      <c r="K766" s="205">
        <v>41400000</v>
      </c>
      <c r="L766" s="204"/>
      <c r="M766" s="204"/>
      <c r="P766" s="187">
        <v>35880000</v>
      </c>
      <c r="Q766" s="187">
        <f t="shared" si="148"/>
        <v>0</v>
      </c>
    </row>
    <row r="767" spans="2:17" x14ac:dyDescent="0.2">
      <c r="B767" s="201" t="s">
        <v>1434</v>
      </c>
      <c r="C767" s="251" t="s">
        <v>237</v>
      </c>
      <c r="D767" s="246"/>
      <c r="E767" s="204"/>
      <c r="F767" s="204"/>
      <c r="G767" s="204"/>
      <c r="H767" s="204"/>
      <c r="I767" s="204"/>
      <c r="J767" s="205">
        <v>0</v>
      </c>
      <c r="K767" s="205">
        <v>0</v>
      </c>
      <c r="L767" s="204"/>
      <c r="M767" s="204"/>
      <c r="P767" s="187">
        <v>0</v>
      </c>
      <c r="Q767" s="187">
        <f t="shared" si="148"/>
        <v>0</v>
      </c>
    </row>
    <row r="768" spans="2:17" x14ac:dyDescent="0.2">
      <c r="B768" s="201" t="s">
        <v>1435</v>
      </c>
      <c r="C768" s="251" t="s">
        <v>2537</v>
      </c>
      <c r="D768" s="246"/>
      <c r="E768" s="204"/>
      <c r="F768" s="204"/>
      <c r="G768" s="204"/>
      <c r="H768" s="204"/>
      <c r="I768" s="204"/>
      <c r="J768" s="205">
        <v>0</v>
      </c>
      <c r="K768" s="205">
        <v>0</v>
      </c>
      <c r="L768" s="204"/>
      <c r="M768" s="204"/>
      <c r="P768" s="187">
        <v>0</v>
      </c>
      <c r="Q768" s="187">
        <f t="shared" si="148"/>
        <v>0</v>
      </c>
    </row>
    <row r="769" spans="2:17" x14ac:dyDescent="0.2">
      <c r="B769" s="201" t="s">
        <v>1436</v>
      </c>
      <c r="C769" s="251" t="s">
        <v>2538</v>
      </c>
      <c r="D769" s="246"/>
      <c r="E769" s="204"/>
      <c r="F769" s="204"/>
      <c r="G769" s="204"/>
      <c r="H769" s="204"/>
      <c r="I769" s="204"/>
      <c r="J769" s="205">
        <v>33300000</v>
      </c>
      <c r="K769" s="205">
        <v>11000000</v>
      </c>
      <c r="L769" s="204"/>
      <c r="M769" s="204"/>
      <c r="P769" s="187">
        <v>33300000</v>
      </c>
      <c r="Q769" s="187">
        <f t="shared" si="148"/>
        <v>0</v>
      </c>
    </row>
    <row r="770" spans="2:17" x14ac:dyDescent="0.2">
      <c r="B770" s="201" t="s">
        <v>867</v>
      </c>
      <c r="C770" s="245" t="s">
        <v>563</v>
      </c>
      <c r="D770" s="246"/>
      <c r="E770" s="204"/>
      <c r="F770" s="204"/>
      <c r="G770" s="204"/>
      <c r="H770" s="204"/>
      <c r="I770" s="204"/>
      <c r="J770" s="203">
        <f>SUM(J771:J776)</f>
        <v>19293020063</v>
      </c>
      <c r="K770" s="203">
        <f>SUM(K771:K776)</f>
        <v>6619592031</v>
      </c>
      <c r="L770" s="204"/>
      <c r="M770" s="204"/>
      <c r="P770" s="187">
        <v>19293020063</v>
      </c>
      <c r="Q770" s="187">
        <f t="shared" si="148"/>
        <v>0</v>
      </c>
    </row>
    <row r="771" spans="2:17" x14ac:dyDescent="0.2">
      <c r="B771" s="201" t="s">
        <v>1303</v>
      </c>
      <c r="C771" s="251" t="s">
        <v>2539</v>
      </c>
      <c r="D771" s="246"/>
      <c r="E771" s="204"/>
      <c r="F771" s="204"/>
      <c r="G771" s="204"/>
      <c r="H771" s="204"/>
      <c r="I771" s="204"/>
      <c r="J771" s="1350">
        <v>4359429250</v>
      </c>
      <c r="K771" s="205">
        <v>1586526875</v>
      </c>
      <c r="L771" s="204"/>
      <c r="M771" s="204"/>
      <c r="P771" s="187">
        <v>4359429250</v>
      </c>
      <c r="Q771" s="187">
        <f t="shared" si="148"/>
        <v>0</v>
      </c>
    </row>
    <row r="772" spans="2:17" x14ac:dyDescent="0.2">
      <c r="B772" s="201" t="s">
        <v>1304</v>
      </c>
      <c r="C772" s="251" t="s">
        <v>2540</v>
      </c>
      <c r="D772" s="246"/>
      <c r="E772" s="204"/>
      <c r="F772" s="204"/>
      <c r="G772" s="204"/>
      <c r="H772" s="204"/>
      <c r="I772" s="204"/>
      <c r="J772" s="1350">
        <v>582421502</v>
      </c>
      <c r="K772" s="205">
        <v>215984340</v>
      </c>
      <c r="L772" s="204"/>
      <c r="M772" s="204"/>
      <c r="P772" s="187">
        <v>582421502</v>
      </c>
      <c r="Q772" s="187">
        <f t="shared" si="148"/>
        <v>0</v>
      </c>
    </row>
    <row r="773" spans="2:17" x14ac:dyDescent="0.2">
      <c r="B773" s="201" t="s">
        <v>1305</v>
      </c>
      <c r="C773" s="251" t="s">
        <v>238</v>
      </c>
      <c r="D773" s="246"/>
      <c r="E773" s="204"/>
      <c r="F773" s="204"/>
      <c r="G773" s="204"/>
      <c r="H773" s="204"/>
      <c r="I773" s="204"/>
      <c r="J773" s="1350">
        <v>14351169311</v>
      </c>
      <c r="K773" s="205">
        <v>4817080816</v>
      </c>
      <c r="L773" s="204"/>
      <c r="M773" s="204"/>
      <c r="P773" s="187">
        <v>14351169311</v>
      </c>
      <c r="Q773" s="187">
        <f t="shared" si="148"/>
        <v>0</v>
      </c>
    </row>
    <row r="774" spans="2:17" x14ac:dyDescent="0.2">
      <c r="B774" s="217" t="s">
        <v>1306</v>
      </c>
      <c r="C774" s="218" t="s">
        <v>2541</v>
      </c>
      <c r="D774" s="246"/>
      <c r="E774" s="204"/>
      <c r="F774" s="204"/>
      <c r="G774" s="204"/>
      <c r="H774" s="204"/>
      <c r="I774" s="204"/>
      <c r="J774" s="1350"/>
      <c r="K774" s="205"/>
      <c r="L774" s="204"/>
      <c r="M774" s="204"/>
      <c r="Q774" s="187">
        <f t="shared" si="148"/>
        <v>0</v>
      </c>
    </row>
    <row r="775" spans="2:17" x14ac:dyDescent="0.2">
      <c r="B775" s="217" t="s">
        <v>1307</v>
      </c>
      <c r="C775" s="218" t="s">
        <v>239</v>
      </c>
      <c r="D775" s="246"/>
      <c r="E775" s="204"/>
      <c r="F775" s="204"/>
      <c r="G775" s="204"/>
      <c r="H775" s="204"/>
      <c r="I775" s="204"/>
      <c r="J775" s="1350"/>
      <c r="K775" s="205"/>
      <c r="L775" s="204"/>
      <c r="M775" s="204"/>
      <c r="Q775" s="187">
        <f t="shared" si="148"/>
        <v>0</v>
      </c>
    </row>
    <row r="776" spans="2:17" x14ac:dyDescent="0.2">
      <c r="B776" s="217" t="s">
        <v>1308</v>
      </c>
      <c r="C776" s="218" t="s">
        <v>240</v>
      </c>
      <c r="D776" s="246"/>
      <c r="E776" s="204"/>
      <c r="F776" s="204"/>
      <c r="G776" s="204"/>
      <c r="H776" s="204"/>
      <c r="I776" s="204"/>
      <c r="J776" s="1350"/>
      <c r="K776" s="205"/>
      <c r="L776" s="204"/>
      <c r="M776" s="204"/>
      <c r="Q776" s="187">
        <f t="shared" si="148"/>
        <v>0</v>
      </c>
    </row>
    <row r="777" spans="2:17" x14ac:dyDescent="0.2">
      <c r="B777" s="201" t="s">
        <v>868</v>
      </c>
      <c r="C777" s="252" t="s">
        <v>242</v>
      </c>
      <c r="D777" s="253"/>
      <c r="E777" s="204"/>
      <c r="F777" s="204"/>
      <c r="G777" s="204"/>
      <c r="H777" s="204"/>
      <c r="I777" s="204"/>
      <c r="J777" s="203">
        <f>SUM(J778:J782)</f>
        <v>0</v>
      </c>
      <c r="K777" s="203">
        <f>SUM(K778:K782)</f>
        <v>6986098975</v>
      </c>
      <c r="L777" s="204"/>
      <c r="M777" s="204"/>
      <c r="P777" s="187">
        <v>0</v>
      </c>
      <c r="Q777" s="187">
        <f t="shared" si="148"/>
        <v>0</v>
      </c>
    </row>
    <row r="778" spans="2:17" x14ac:dyDescent="0.2">
      <c r="B778" s="209" t="s">
        <v>1280</v>
      </c>
      <c r="C778" s="210" t="s">
        <v>241</v>
      </c>
      <c r="D778" s="253"/>
      <c r="E778" s="204"/>
      <c r="F778" s="204"/>
      <c r="G778" s="204"/>
      <c r="H778" s="204"/>
      <c r="I778" s="204"/>
      <c r="J778" s="205"/>
      <c r="K778" s="205"/>
      <c r="L778" s="204"/>
      <c r="M778" s="204"/>
      <c r="Q778" s="187">
        <f t="shared" si="148"/>
        <v>0</v>
      </c>
    </row>
    <row r="779" spans="2:17" x14ac:dyDescent="0.2">
      <c r="B779" s="209" t="s">
        <v>1281</v>
      </c>
      <c r="C779" s="210" t="s">
        <v>243</v>
      </c>
      <c r="D779" s="253"/>
      <c r="E779" s="204"/>
      <c r="F779" s="204"/>
      <c r="G779" s="204"/>
      <c r="H779" s="204"/>
      <c r="I779" s="204"/>
      <c r="J779" s="205"/>
      <c r="K779" s="205">
        <v>6986098975</v>
      </c>
      <c r="L779" s="204"/>
      <c r="M779" s="204"/>
      <c r="Q779" s="187">
        <f t="shared" si="148"/>
        <v>0</v>
      </c>
    </row>
    <row r="780" spans="2:17" x14ac:dyDescent="0.2">
      <c r="B780" s="209" t="s">
        <v>1282</v>
      </c>
      <c r="C780" s="210" t="s">
        <v>244</v>
      </c>
      <c r="D780" s="253"/>
      <c r="E780" s="204"/>
      <c r="F780" s="204"/>
      <c r="G780" s="204"/>
      <c r="H780" s="204"/>
      <c r="I780" s="204"/>
      <c r="J780" s="205"/>
      <c r="K780" s="205"/>
      <c r="L780" s="204"/>
      <c r="M780" s="204"/>
      <c r="Q780" s="187">
        <f t="shared" si="148"/>
        <v>0</v>
      </c>
    </row>
    <row r="781" spans="2:17" x14ac:dyDescent="0.2">
      <c r="B781" s="209" t="s">
        <v>1283</v>
      </c>
      <c r="C781" s="210" t="s">
        <v>245</v>
      </c>
      <c r="D781" s="253"/>
      <c r="E781" s="204"/>
      <c r="F781" s="204"/>
      <c r="G781" s="204"/>
      <c r="H781" s="204"/>
      <c r="I781" s="204"/>
      <c r="J781" s="205"/>
      <c r="K781" s="205"/>
      <c r="L781" s="204"/>
      <c r="M781" s="204"/>
      <c r="Q781" s="187">
        <f t="shared" si="148"/>
        <v>0</v>
      </c>
    </row>
    <row r="782" spans="2:17" x14ac:dyDescent="0.2">
      <c r="B782" s="209" t="s">
        <v>1284</v>
      </c>
      <c r="C782" s="210" t="s">
        <v>246</v>
      </c>
      <c r="D782" s="253"/>
      <c r="E782" s="204"/>
      <c r="F782" s="204"/>
      <c r="G782" s="204"/>
      <c r="H782" s="204"/>
      <c r="I782" s="204"/>
      <c r="J782" s="205"/>
      <c r="K782" s="205"/>
      <c r="L782" s="204"/>
      <c r="M782" s="204"/>
      <c r="Q782" s="187">
        <f t="shared" si="148"/>
        <v>0</v>
      </c>
    </row>
    <row r="783" spans="2:17" x14ac:dyDescent="0.2">
      <c r="B783" s="201" t="s">
        <v>869</v>
      </c>
      <c r="C783" s="252" t="s">
        <v>248</v>
      </c>
      <c r="D783" s="253"/>
      <c r="E783" s="204"/>
      <c r="F783" s="204"/>
      <c r="G783" s="204"/>
      <c r="H783" s="204"/>
      <c r="I783" s="204"/>
      <c r="J783" s="203">
        <f>SUM(J784)</f>
        <v>1224120000</v>
      </c>
      <c r="K783" s="203">
        <f>SUM(K784)</f>
        <v>615768000</v>
      </c>
      <c r="L783" s="204"/>
      <c r="M783" s="204"/>
      <c r="P783" s="187">
        <v>1224120000</v>
      </c>
      <c r="Q783" s="187">
        <f t="shared" si="148"/>
        <v>0</v>
      </c>
    </row>
    <row r="784" spans="2:17" x14ac:dyDescent="0.2">
      <c r="B784" s="209" t="s">
        <v>1285</v>
      </c>
      <c r="C784" s="210" t="s">
        <v>247</v>
      </c>
      <c r="D784" s="253"/>
      <c r="E784" s="204"/>
      <c r="F784" s="204"/>
      <c r="G784" s="204"/>
      <c r="H784" s="204"/>
      <c r="I784" s="204"/>
      <c r="J784" s="624">
        <v>1224120000</v>
      </c>
      <c r="K784" s="624">
        <v>615768000</v>
      </c>
      <c r="L784" s="204"/>
      <c r="M784" s="204"/>
      <c r="P784" s="187">
        <v>1224120000</v>
      </c>
      <c r="Q784" s="187">
        <f t="shared" si="148"/>
        <v>0</v>
      </c>
    </row>
    <row r="785" spans="2:17" x14ac:dyDescent="0.2">
      <c r="B785" s="201" t="s">
        <v>870</v>
      </c>
      <c r="C785" s="252" t="s">
        <v>564</v>
      </c>
      <c r="D785" s="253"/>
      <c r="E785" s="204"/>
      <c r="F785" s="204"/>
      <c r="G785" s="204"/>
      <c r="H785" s="204"/>
      <c r="I785" s="204"/>
      <c r="J785" s="203">
        <f>SUM(J786:J789)</f>
        <v>770881000</v>
      </c>
      <c r="K785" s="203">
        <f>SUM(K786:K789)</f>
        <v>417210000</v>
      </c>
      <c r="L785" s="204"/>
      <c r="M785" s="204"/>
      <c r="P785" s="187">
        <v>770881000</v>
      </c>
      <c r="Q785" s="187">
        <f t="shared" si="148"/>
        <v>0</v>
      </c>
    </row>
    <row r="786" spans="2:17" x14ac:dyDescent="0.2">
      <c r="B786" s="209" t="s">
        <v>1286</v>
      </c>
      <c r="C786" s="210" t="s">
        <v>249</v>
      </c>
      <c r="D786" s="253"/>
      <c r="E786" s="204"/>
      <c r="F786" s="204"/>
      <c r="G786" s="204"/>
      <c r="H786" s="204"/>
      <c r="I786" s="204"/>
      <c r="J786" s="1351">
        <v>301333000</v>
      </c>
      <c r="K786" s="624">
        <v>0</v>
      </c>
      <c r="L786" s="204"/>
      <c r="M786" s="204"/>
      <c r="P786" s="187">
        <v>301333000</v>
      </c>
      <c r="Q786" s="187">
        <f t="shared" si="148"/>
        <v>0</v>
      </c>
    </row>
    <row r="787" spans="2:17" x14ac:dyDescent="0.2">
      <c r="B787" s="209" t="s">
        <v>1287</v>
      </c>
      <c r="C787" s="210" t="s">
        <v>250</v>
      </c>
      <c r="D787" s="253"/>
      <c r="E787" s="204"/>
      <c r="F787" s="204"/>
      <c r="G787" s="204"/>
      <c r="H787" s="204"/>
      <c r="I787" s="204"/>
      <c r="J787" s="1351">
        <v>469548000</v>
      </c>
      <c r="K787" s="624">
        <v>248310000</v>
      </c>
      <c r="L787" s="204"/>
      <c r="M787" s="204"/>
      <c r="P787" s="187">
        <v>469548000</v>
      </c>
      <c r="Q787" s="187">
        <f t="shared" si="148"/>
        <v>0</v>
      </c>
    </row>
    <row r="788" spans="2:17" x14ac:dyDescent="0.2">
      <c r="B788" s="209" t="s">
        <v>1288</v>
      </c>
      <c r="C788" s="210" t="s">
        <v>251</v>
      </c>
      <c r="D788" s="253"/>
      <c r="E788" s="204"/>
      <c r="F788" s="204"/>
      <c r="G788" s="204"/>
      <c r="H788" s="204"/>
      <c r="I788" s="204"/>
      <c r="J788" s="1350"/>
      <c r="K788" s="205">
        <v>168900000</v>
      </c>
      <c r="L788" s="204"/>
      <c r="M788" s="204"/>
      <c r="Q788" s="187">
        <f t="shared" si="148"/>
        <v>0</v>
      </c>
    </row>
    <row r="789" spans="2:17" x14ac:dyDescent="0.2">
      <c r="B789" s="209" t="s">
        <v>1289</v>
      </c>
      <c r="C789" s="210" t="s">
        <v>252</v>
      </c>
      <c r="D789" s="253"/>
      <c r="E789" s="204"/>
      <c r="F789" s="204"/>
      <c r="G789" s="204"/>
      <c r="H789" s="204"/>
      <c r="I789" s="204"/>
      <c r="J789" s="1350"/>
      <c r="K789" s="205"/>
      <c r="L789" s="204"/>
      <c r="M789" s="204"/>
      <c r="Q789" s="187">
        <f t="shared" si="148"/>
        <v>0</v>
      </c>
    </row>
    <row r="790" spans="2:17" x14ac:dyDescent="0.2">
      <c r="B790" s="201" t="s">
        <v>871</v>
      </c>
      <c r="C790" s="252" t="s">
        <v>254</v>
      </c>
      <c r="D790" s="253"/>
      <c r="E790" s="204"/>
      <c r="F790" s="204"/>
      <c r="G790" s="204"/>
      <c r="H790" s="204"/>
      <c r="I790" s="204"/>
      <c r="J790" s="203">
        <f>SUM(J791:J793)</f>
        <v>21580777666</v>
      </c>
      <c r="K790" s="203">
        <f>SUM(K791:K793)</f>
        <v>8800935025</v>
      </c>
      <c r="L790" s="204"/>
      <c r="M790" s="204"/>
      <c r="P790" s="187">
        <v>21580777666</v>
      </c>
      <c r="Q790" s="187">
        <f t="shared" si="148"/>
        <v>0</v>
      </c>
    </row>
    <row r="791" spans="2:17" ht="15.75" x14ac:dyDescent="0.2">
      <c r="B791" s="201" t="s">
        <v>1479</v>
      </c>
      <c r="C791" s="251" t="s">
        <v>253</v>
      </c>
      <c r="D791" s="253"/>
      <c r="E791" s="204"/>
      <c r="F791" s="204"/>
      <c r="G791" s="204"/>
      <c r="H791" s="204"/>
      <c r="I791" s="204"/>
      <c r="J791" s="621">
        <v>16480280134</v>
      </c>
      <c r="K791" s="621">
        <v>8151301445</v>
      </c>
      <c r="L791" s="204"/>
      <c r="M791" s="204"/>
      <c r="P791" s="187">
        <v>16480280134</v>
      </c>
      <c r="Q791" s="187">
        <f t="shared" si="148"/>
        <v>0</v>
      </c>
    </row>
    <row r="792" spans="2:17" ht="15.75" x14ac:dyDescent="0.2">
      <c r="B792" s="201" t="s">
        <v>1480</v>
      </c>
      <c r="C792" s="251" t="s">
        <v>255</v>
      </c>
      <c r="D792" s="253"/>
      <c r="E792" s="204"/>
      <c r="F792" s="204"/>
      <c r="G792" s="204"/>
      <c r="H792" s="204"/>
      <c r="I792" s="204"/>
      <c r="J792" s="621">
        <v>4865319432</v>
      </c>
      <c r="K792" s="621">
        <v>649633580</v>
      </c>
      <c r="L792" s="204"/>
      <c r="M792" s="204"/>
      <c r="P792" s="187">
        <v>4865319432</v>
      </c>
      <c r="Q792" s="187">
        <f t="shared" si="148"/>
        <v>0</v>
      </c>
    </row>
    <row r="793" spans="2:17" x14ac:dyDescent="0.2">
      <c r="B793" s="201" t="s">
        <v>1481</v>
      </c>
      <c r="C793" s="251" t="s">
        <v>2542</v>
      </c>
      <c r="D793" s="253"/>
      <c r="E793" s="204"/>
      <c r="F793" s="204"/>
      <c r="G793" s="204"/>
      <c r="H793" s="204"/>
      <c r="I793" s="204"/>
      <c r="J793" s="1351">
        <v>235178100</v>
      </c>
      <c r="K793" s="624">
        <v>0</v>
      </c>
      <c r="L793" s="204"/>
      <c r="M793" s="204"/>
      <c r="P793" s="187">
        <v>235178100</v>
      </c>
      <c r="Q793" s="187">
        <f t="shared" si="148"/>
        <v>0</v>
      </c>
    </row>
    <row r="794" spans="2:17" x14ac:dyDescent="0.2">
      <c r="B794" s="201" t="s">
        <v>872</v>
      </c>
      <c r="C794" s="252" t="s">
        <v>261</v>
      </c>
      <c r="D794" s="253"/>
      <c r="E794" s="204"/>
      <c r="F794" s="204"/>
      <c r="G794" s="204"/>
      <c r="H794" s="204"/>
      <c r="I794" s="204"/>
      <c r="J794" s="203">
        <f>SUM(J795:J799)</f>
        <v>18512808442</v>
      </c>
      <c r="K794" s="203">
        <f>SUM(K795:K799)</f>
        <v>14134197020</v>
      </c>
      <c r="L794" s="204"/>
      <c r="M794" s="204"/>
      <c r="P794" s="187">
        <v>18512808442</v>
      </c>
      <c r="Q794" s="187">
        <f t="shared" si="148"/>
        <v>0</v>
      </c>
    </row>
    <row r="795" spans="2:17" x14ac:dyDescent="0.2">
      <c r="B795" s="201" t="s">
        <v>1469</v>
      </c>
      <c r="C795" s="251" t="s">
        <v>2543</v>
      </c>
      <c r="D795" s="253"/>
      <c r="E795" s="204"/>
      <c r="F795" s="204"/>
      <c r="G795" s="204"/>
      <c r="H795" s="204"/>
      <c r="I795" s="204"/>
      <c r="J795" s="1350"/>
      <c r="K795" s="205"/>
      <c r="L795" s="204"/>
      <c r="M795" s="204"/>
      <c r="Q795" s="187">
        <f t="shared" si="148"/>
        <v>0</v>
      </c>
    </row>
    <row r="796" spans="2:17" x14ac:dyDescent="0.2">
      <c r="B796" s="201" t="s">
        <v>1470</v>
      </c>
      <c r="C796" s="251" t="s">
        <v>2544</v>
      </c>
      <c r="D796" s="253"/>
      <c r="E796" s="204"/>
      <c r="F796" s="204"/>
      <c r="G796" s="204"/>
      <c r="H796" s="204"/>
      <c r="I796" s="204"/>
      <c r="J796" s="1351">
        <v>2072054250</v>
      </c>
      <c r="K796" s="624">
        <v>1176082000</v>
      </c>
      <c r="L796" s="204"/>
      <c r="M796" s="204"/>
      <c r="P796" s="187">
        <v>2072054250</v>
      </c>
      <c r="Q796" s="187">
        <f t="shared" si="148"/>
        <v>0</v>
      </c>
    </row>
    <row r="797" spans="2:17" x14ac:dyDescent="0.2">
      <c r="B797" s="201" t="s">
        <v>1471</v>
      </c>
      <c r="C797" s="251" t="s">
        <v>2545</v>
      </c>
      <c r="D797" s="253"/>
      <c r="E797" s="204"/>
      <c r="F797" s="204"/>
      <c r="G797" s="204"/>
      <c r="H797" s="204"/>
      <c r="I797" s="204"/>
      <c r="J797" s="1351">
        <v>16161577192</v>
      </c>
      <c r="K797" s="624">
        <v>12643924020</v>
      </c>
      <c r="L797" s="204"/>
      <c r="M797" s="204"/>
      <c r="P797" s="187">
        <v>16161577192</v>
      </c>
      <c r="Q797" s="187">
        <f t="shared" si="148"/>
        <v>0</v>
      </c>
    </row>
    <row r="798" spans="2:17" x14ac:dyDescent="0.2">
      <c r="B798" s="201" t="s">
        <v>1472</v>
      </c>
      <c r="C798" s="251" t="s">
        <v>2546</v>
      </c>
      <c r="D798" s="253"/>
      <c r="E798" s="204"/>
      <c r="F798" s="204"/>
      <c r="G798" s="204"/>
      <c r="H798" s="204"/>
      <c r="I798" s="204"/>
      <c r="J798" s="1351">
        <v>279177000</v>
      </c>
      <c r="K798" s="1118">
        <f>16240000+195212000</f>
        <v>211452000</v>
      </c>
      <c r="L798" s="204"/>
      <c r="M798" s="204"/>
      <c r="P798" s="187">
        <v>279177000</v>
      </c>
      <c r="Q798" s="187">
        <f t="shared" si="148"/>
        <v>0</v>
      </c>
    </row>
    <row r="799" spans="2:17" x14ac:dyDescent="0.2">
      <c r="B799" s="201" t="s">
        <v>1473</v>
      </c>
      <c r="C799" s="251" t="s">
        <v>262</v>
      </c>
      <c r="D799" s="253"/>
      <c r="E799" s="204"/>
      <c r="F799" s="204"/>
      <c r="G799" s="204"/>
      <c r="H799" s="204"/>
      <c r="I799" s="204"/>
      <c r="J799" s="1350"/>
      <c r="K799" s="205">
        <v>102739000</v>
      </c>
      <c r="L799" s="204"/>
      <c r="M799" s="204"/>
      <c r="Q799" s="187">
        <f t="shared" si="148"/>
        <v>0</v>
      </c>
    </row>
    <row r="800" spans="2:17" x14ac:dyDescent="0.2">
      <c r="B800" s="201" t="s">
        <v>874</v>
      </c>
      <c r="C800" s="252" t="s">
        <v>873</v>
      </c>
      <c r="D800" s="253"/>
      <c r="E800" s="204"/>
      <c r="F800" s="204"/>
      <c r="G800" s="204"/>
      <c r="H800" s="204"/>
      <c r="I800" s="204"/>
      <c r="J800" s="203">
        <f>SUM(J801:J806)</f>
        <v>256601000</v>
      </c>
      <c r="K800" s="203">
        <f>SUM(K801:K806)</f>
        <v>111049500</v>
      </c>
      <c r="L800" s="204"/>
      <c r="M800" s="204"/>
      <c r="P800" s="187">
        <v>256601000</v>
      </c>
      <c r="Q800" s="187">
        <f t="shared" si="148"/>
        <v>0</v>
      </c>
    </row>
    <row r="801" spans="2:17" x14ac:dyDescent="0.2">
      <c r="B801" s="201" t="s">
        <v>1445</v>
      </c>
      <c r="C801" s="251" t="s">
        <v>263</v>
      </c>
      <c r="D801" s="253"/>
      <c r="E801" s="204"/>
      <c r="F801" s="204"/>
      <c r="G801" s="204"/>
      <c r="H801" s="204"/>
      <c r="I801" s="204"/>
      <c r="J801" s="1351">
        <v>148614000</v>
      </c>
      <c r="K801" s="624">
        <v>0</v>
      </c>
      <c r="L801" s="204"/>
      <c r="M801" s="204"/>
      <c r="P801" s="187">
        <v>148614000</v>
      </c>
      <c r="Q801" s="187">
        <f t="shared" ref="Q801:Q864" si="149">J801-P801</f>
        <v>0</v>
      </c>
    </row>
    <row r="802" spans="2:17" x14ac:dyDescent="0.2">
      <c r="B802" s="201" t="s">
        <v>1446</v>
      </c>
      <c r="C802" s="251" t="s">
        <v>264</v>
      </c>
      <c r="D802" s="253"/>
      <c r="E802" s="204"/>
      <c r="F802" s="204"/>
      <c r="G802" s="204"/>
      <c r="H802" s="204"/>
      <c r="I802" s="204"/>
      <c r="J802" s="1351">
        <v>33842000</v>
      </c>
      <c r="K802" s="624">
        <v>41839000</v>
      </c>
      <c r="L802" s="204"/>
      <c r="M802" s="204"/>
      <c r="P802" s="187">
        <v>33842000</v>
      </c>
      <c r="Q802" s="187">
        <f t="shared" si="149"/>
        <v>0</v>
      </c>
    </row>
    <row r="803" spans="2:17" x14ac:dyDescent="0.2">
      <c r="B803" s="201" t="s">
        <v>1447</v>
      </c>
      <c r="C803" s="251" t="s">
        <v>265</v>
      </c>
      <c r="D803" s="253"/>
      <c r="E803" s="204"/>
      <c r="F803" s="204"/>
      <c r="G803" s="204"/>
      <c r="H803" s="204"/>
      <c r="I803" s="204"/>
      <c r="J803" s="1351">
        <v>74145000</v>
      </c>
      <c r="K803" s="624">
        <v>0</v>
      </c>
      <c r="L803" s="204"/>
      <c r="M803" s="204"/>
      <c r="P803" s="187">
        <v>74145000</v>
      </c>
      <c r="Q803" s="187">
        <f t="shared" si="149"/>
        <v>0</v>
      </c>
    </row>
    <row r="804" spans="2:17" x14ac:dyDescent="0.2">
      <c r="B804" s="201" t="s">
        <v>1448</v>
      </c>
      <c r="C804" s="251" t="s">
        <v>2547</v>
      </c>
      <c r="D804" s="253"/>
      <c r="E804" s="204"/>
      <c r="F804" s="204"/>
      <c r="G804" s="204"/>
      <c r="H804" s="204"/>
      <c r="I804" s="204"/>
      <c r="J804" s="1350"/>
      <c r="K804" s="205">
        <v>0</v>
      </c>
      <c r="L804" s="204"/>
      <c r="M804" s="204"/>
      <c r="Q804" s="187">
        <f t="shared" si="149"/>
        <v>0</v>
      </c>
    </row>
    <row r="805" spans="2:17" x14ac:dyDescent="0.2">
      <c r="B805" s="201" t="s">
        <v>1449</v>
      </c>
      <c r="C805" s="251" t="s">
        <v>2548</v>
      </c>
      <c r="D805" s="253"/>
      <c r="E805" s="204"/>
      <c r="F805" s="204"/>
      <c r="G805" s="204"/>
      <c r="H805" s="204"/>
      <c r="I805" s="204"/>
      <c r="J805" s="1350"/>
      <c r="K805" s="205">
        <v>69210500</v>
      </c>
      <c r="L805" s="204"/>
      <c r="M805" s="204"/>
      <c r="Q805" s="187">
        <f t="shared" si="149"/>
        <v>0</v>
      </c>
    </row>
    <row r="806" spans="2:17" x14ac:dyDescent="0.2">
      <c r="B806" s="201" t="s">
        <v>1450</v>
      </c>
      <c r="C806" s="251" t="s">
        <v>2549</v>
      </c>
      <c r="D806" s="253"/>
      <c r="E806" s="204"/>
      <c r="F806" s="204"/>
      <c r="G806" s="204"/>
      <c r="H806" s="204"/>
      <c r="I806" s="204"/>
      <c r="J806" s="1350"/>
      <c r="K806" s="205"/>
      <c r="L806" s="204"/>
      <c r="M806" s="204"/>
      <c r="Q806" s="187">
        <f t="shared" si="149"/>
        <v>0</v>
      </c>
    </row>
    <row r="807" spans="2:17" x14ac:dyDescent="0.2">
      <c r="B807" s="201" t="s">
        <v>875</v>
      </c>
      <c r="C807" s="252" t="s">
        <v>2487</v>
      </c>
      <c r="D807" s="253"/>
      <c r="E807" s="204"/>
      <c r="F807" s="204"/>
      <c r="G807" s="204"/>
      <c r="H807" s="204"/>
      <c r="I807" s="204"/>
      <c r="J807" s="203">
        <f>SUM(J808:J809)</f>
        <v>0</v>
      </c>
      <c r="K807" s="203">
        <f>SUM(K808:K809)</f>
        <v>0</v>
      </c>
      <c r="L807" s="204"/>
      <c r="M807" s="204"/>
      <c r="P807" s="187">
        <v>0</v>
      </c>
      <c r="Q807" s="187">
        <f t="shared" si="149"/>
        <v>0</v>
      </c>
    </row>
    <row r="808" spans="2:17" x14ac:dyDescent="0.2">
      <c r="B808" s="213" t="s">
        <v>1313</v>
      </c>
      <c r="C808" s="214" t="s">
        <v>267</v>
      </c>
      <c r="D808" s="253"/>
      <c r="E808" s="204"/>
      <c r="F808" s="204"/>
      <c r="G808" s="204"/>
      <c r="H808" s="204"/>
      <c r="I808" s="204"/>
      <c r="J808" s="205"/>
      <c r="K808" s="205"/>
      <c r="L808" s="204"/>
      <c r="M808" s="204"/>
      <c r="Q808" s="187">
        <f t="shared" si="149"/>
        <v>0</v>
      </c>
    </row>
    <row r="809" spans="2:17" x14ac:dyDescent="0.2">
      <c r="B809" s="213" t="s">
        <v>1314</v>
      </c>
      <c r="C809" s="214" t="s">
        <v>268</v>
      </c>
      <c r="D809" s="253"/>
      <c r="E809" s="204"/>
      <c r="F809" s="204"/>
      <c r="G809" s="204"/>
      <c r="H809" s="204"/>
      <c r="I809" s="204"/>
      <c r="J809" s="205"/>
      <c r="K809" s="205"/>
      <c r="L809" s="204"/>
      <c r="M809" s="204"/>
      <c r="Q809" s="187">
        <f t="shared" si="149"/>
        <v>0</v>
      </c>
    </row>
    <row r="810" spans="2:17" x14ac:dyDescent="0.2">
      <c r="B810" s="201" t="s">
        <v>876</v>
      </c>
      <c r="C810" s="252" t="s">
        <v>257</v>
      </c>
      <c r="D810" s="253"/>
      <c r="E810" s="204"/>
      <c r="F810" s="204"/>
      <c r="G810" s="204"/>
      <c r="H810" s="204"/>
      <c r="I810" s="204"/>
      <c r="J810" s="203">
        <f>SUM(J811:J812)</f>
        <v>0</v>
      </c>
      <c r="K810" s="203">
        <f>SUM(K811:K812)</f>
        <v>0</v>
      </c>
      <c r="L810" s="204"/>
      <c r="M810" s="204"/>
      <c r="P810" s="187">
        <v>0</v>
      </c>
      <c r="Q810" s="187">
        <f t="shared" si="149"/>
        <v>0</v>
      </c>
    </row>
    <row r="811" spans="2:17" x14ac:dyDescent="0.2">
      <c r="B811" s="201" t="s">
        <v>1493</v>
      </c>
      <c r="C811" s="251" t="s">
        <v>256</v>
      </c>
      <c r="D811" s="253"/>
      <c r="E811" s="204"/>
      <c r="F811" s="204"/>
      <c r="G811" s="204"/>
      <c r="H811" s="204"/>
      <c r="I811" s="204"/>
      <c r="J811" s="205"/>
      <c r="K811" s="205"/>
      <c r="L811" s="204"/>
      <c r="M811" s="204"/>
      <c r="Q811" s="187">
        <f t="shared" si="149"/>
        <v>0</v>
      </c>
    </row>
    <row r="812" spans="2:17" x14ac:dyDescent="0.2">
      <c r="B812" s="201" t="s">
        <v>1494</v>
      </c>
      <c r="C812" s="251" t="s">
        <v>258</v>
      </c>
      <c r="D812" s="253"/>
      <c r="E812" s="204"/>
      <c r="F812" s="204"/>
      <c r="G812" s="204"/>
      <c r="H812" s="204"/>
      <c r="I812" s="204"/>
      <c r="J812" s="205"/>
      <c r="K812" s="205"/>
      <c r="L812" s="204"/>
      <c r="M812" s="204"/>
      <c r="Q812" s="187">
        <f t="shared" si="149"/>
        <v>0</v>
      </c>
    </row>
    <row r="813" spans="2:17" x14ac:dyDescent="0.2">
      <c r="B813" s="201" t="s">
        <v>877</v>
      </c>
      <c r="C813" s="252" t="s">
        <v>259</v>
      </c>
      <c r="D813" s="253"/>
      <c r="E813" s="204"/>
      <c r="F813" s="204"/>
      <c r="G813" s="204"/>
      <c r="H813" s="204"/>
      <c r="I813" s="204"/>
      <c r="J813" s="203">
        <f>SUM(J814:J816)</f>
        <v>100000000</v>
      </c>
      <c r="K813" s="203">
        <f>SUM(K814:K816)</f>
        <v>0</v>
      </c>
      <c r="L813" s="204"/>
      <c r="M813" s="204"/>
      <c r="P813" s="187">
        <v>100000000</v>
      </c>
      <c r="Q813" s="187">
        <f t="shared" si="149"/>
        <v>0</v>
      </c>
    </row>
    <row r="814" spans="2:17" x14ac:dyDescent="0.2">
      <c r="B814" s="201" t="s">
        <v>1500</v>
      </c>
      <c r="C814" s="251" t="s">
        <v>2550</v>
      </c>
      <c r="D814" s="253"/>
      <c r="E814" s="204"/>
      <c r="F814" s="204"/>
      <c r="G814" s="204"/>
      <c r="H814" s="204"/>
      <c r="I814" s="204"/>
      <c r="J814" s="205">
        <v>100000000</v>
      </c>
      <c r="K814" s="205">
        <v>0</v>
      </c>
      <c r="L814" s="204"/>
      <c r="M814" s="204"/>
      <c r="P814" s="187">
        <v>100000000</v>
      </c>
      <c r="Q814" s="187">
        <f t="shared" si="149"/>
        <v>0</v>
      </c>
    </row>
    <row r="815" spans="2:17" x14ac:dyDescent="0.2">
      <c r="B815" s="201" t="s">
        <v>1501</v>
      </c>
      <c r="C815" s="251" t="s">
        <v>260</v>
      </c>
      <c r="D815" s="253"/>
      <c r="E815" s="204"/>
      <c r="F815" s="204"/>
      <c r="G815" s="204"/>
      <c r="H815" s="204"/>
      <c r="I815" s="204"/>
      <c r="J815" s="205"/>
      <c r="K815" s="205"/>
      <c r="L815" s="204"/>
      <c r="M815" s="204"/>
      <c r="Q815" s="187">
        <f t="shared" si="149"/>
        <v>0</v>
      </c>
    </row>
    <row r="816" spans="2:17" x14ac:dyDescent="0.2">
      <c r="B816" s="201" t="s">
        <v>1502</v>
      </c>
      <c r="C816" s="251" t="s">
        <v>2551</v>
      </c>
      <c r="D816" s="253"/>
      <c r="E816" s="204"/>
      <c r="F816" s="204"/>
      <c r="G816" s="204"/>
      <c r="H816" s="204"/>
      <c r="I816" s="204"/>
      <c r="J816" s="205"/>
      <c r="K816" s="205"/>
      <c r="L816" s="204"/>
      <c r="M816" s="204"/>
      <c r="Q816" s="187">
        <f t="shared" si="149"/>
        <v>0</v>
      </c>
    </row>
    <row r="817" spans="2:17" x14ac:dyDescent="0.2">
      <c r="B817" s="201" t="s">
        <v>878</v>
      </c>
      <c r="C817" s="252" t="s">
        <v>566</v>
      </c>
      <c r="D817" s="253"/>
      <c r="E817" s="204"/>
      <c r="F817" s="204"/>
      <c r="G817" s="204"/>
      <c r="H817" s="204"/>
      <c r="I817" s="204"/>
      <c r="J817" s="203">
        <f>SUM(J818:J819)</f>
        <v>7378295000</v>
      </c>
      <c r="K817" s="203">
        <f>SUM(K818:K819)</f>
        <v>1169600000</v>
      </c>
      <c r="L817" s="204"/>
      <c r="M817" s="204"/>
      <c r="P817" s="187">
        <v>7378295000</v>
      </c>
      <c r="Q817" s="187">
        <f t="shared" si="149"/>
        <v>0</v>
      </c>
    </row>
    <row r="818" spans="2:17" x14ac:dyDescent="0.2">
      <c r="B818" s="201" t="s">
        <v>1503</v>
      </c>
      <c r="C818" s="251" t="s">
        <v>2552</v>
      </c>
      <c r="D818" s="253"/>
      <c r="E818" s="204"/>
      <c r="F818" s="204"/>
      <c r="G818" s="204"/>
      <c r="H818" s="204"/>
      <c r="I818" s="204"/>
      <c r="J818" s="1351">
        <v>6538695000</v>
      </c>
      <c r="K818" s="624">
        <v>1121600000</v>
      </c>
      <c r="L818" s="204"/>
      <c r="M818" s="204"/>
      <c r="P818" s="187">
        <v>6538695000</v>
      </c>
      <c r="Q818" s="187">
        <f t="shared" si="149"/>
        <v>0</v>
      </c>
    </row>
    <row r="819" spans="2:17" x14ac:dyDescent="0.2">
      <c r="B819" s="201" t="s">
        <v>1504</v>
      </c>
      <c r="C819" s="251" t="s">
        <v>279</v>
      </c>
      <c r="D819" s="253"/>
      <c r="E819" s="204"/>
      <c r="F819" s="204"/>
      <c r="G819" s="204"/>
      <c r="H819" s="204"/>
      <c r="I819" s="204"/>
      <c r="J819" s="1351">
        <v>839600000</v>
      </c>
      <c r="K819" s="624">
        <v>48000000</v>
      </c>
      <c r="L819" s="204"/>
      <c r="M819" s="204"/>
      <c r="P819" s="187">
        <v>839600000</v>
      </c>
      <c r="Q819" s="187">
        <f t="shared" si="149"/>
        <v>0</v>
      </c>
    </row>
    <row r="820" spans="2:17" x14ac:dyDescent="0.2">
      <c r="B820" s="201" t="s">
        <v>879</v>
      </c>
      <c r="C820" s="252" t="s">
        <v>269</v>
      </c>
      <c r="D820" s="253"/>
      <c r="E820" s="204"/>
      <c r="F820" s="204"/>
      <c r="G820" s="204"/>
      <c r="H820" s="204"/>
      <c r="I820" s="204"/>
      <c r="J820" s="203">
        <f>SUM(J821:J822)</f>
        <v>926623000</v>
      </c>
      <c r="K820" s="203">
        <f>SUM(K821:K822)</f>
        <v>332084545</v>
      </c>
      <c r="L820" s="204"/>
      <c r="M820" s="204"/>
      <c r="P820" s="187">
        <v>926623000</v>
      </c>
      <c r="Q820" s="187">
        <f t="shared" si="149"/>
        <v>0</v>
      </c>
    </row>
    <row r="821" spans="2:17" x14ac:dyDescent="0.2">
      <c r="B821" s="213" t="s">
        <v>1293</v>
      </c>
      <c r="C821" s="214" t="s">
        <v>2553</v>
      </c>
      <c r="D821" s="253"/>
      <c r="E821" s="204"/>
      <c r="F821" s="204"/>
      <c r="G821" s="204"/>
      <c r="H821" s="204"/>
      <c r="I821" s="204"/>
      <c r="J821" s="1351">
        <v>756523000</v>
      </c>
      <c r="K821" s="624">
        <v>285220000</v>
      </c>
      <c r="L821" s="204"/>
      <c r="M821" s="204"/>
      <c r="P821" s="187">
        <v>756523000</v>
      </c>
      <c r="Q821" s="187">
        <f t="shared" si="149"/>
        <v>0</v>
      </c>
    </row>
    <row r="822" spans="2:17" x14ac:dyDescent="0.2">
      <c r="B822" s="213" t="s">
        <v>1294</v>
      </c>
      <c r="C822" s="214" t="s">
        <v>270</v>
      </c>
      <c r="D822" s="253"/>
      <c r="E822" s="204"/>
      <c r="F822" s="204"/>
      <c r="G822" s="204"/>
      <c r="H822" s="204"/>
      <c r="I822" s="204"/>
      <c r="J822" s="1351">
        <v>170100000</v>
      </c>
      <c r="K822" s="624">
        <v>46864545</v>
      </c>
      <c r="L822" s="204"/>
      <c r="M822" s="204"/>
      <c r="P822" s="187">
        <v>170100000</v>
      </c>
      <c r="Q822" s="187">
        <f t="shared" si="149"/>
        <v>0</v>
      </c>
    </row>
    <row r="823" spans="2:17" ht="14.25" customHeight="1" x14ac:dyDescent="0.2">
      <c r="B823" s="201" t="s">
        <v>881</v>
      </c>
      <c r="C823" s="252" t="s">
        <v>880</v>
      </c>
      <c r="D823" s="253"/>
      <c r="E823" s="204"/>
      <c r="F823" s="204"/>
      <c r="G823" s="204"/>
      <c r="H823" s="204"/>
      <c r="I823" s="204"/>
      <c r="J823" s="203">
        <f>SUM(J824:J830)</f>
        <v>14598449044</v>
      </c>
      <c r="K823" s="203">
        <f>SUM(K824:K830)</f>
        <v>125851449989</v>
      </c>
      <c r="L823" s="204"/>
      <c r="M823" s="204"/>
      <c r="P823" s="187">
        <v>14598449044</v>
      </c>
      <c r="Q823" s="187">
        <f t="shared" si="149"/>
        <v>0</v>
      </c>
    </row>
    <row r="824" spans="2:17" ht="14.25" customHeight="1" x14ac:dyDescent="0.2">
      <c r="B824" s="201" t="s">
        <v>1518</v>
      </c>
      <c r="C824" s="240" t="s">
        <v>271</v>
      </c>
      <c r="D824" s="253"/>
      <c r="E824" s="204"/>
      <c r="F824" s="204"/>
      <c r="G824" s="204"/>
      <c r="H824" s="204"/>
      <c r="I824" s="204"/>
      <c r="J824" s="624">
        <v>14598449044</v>
      </c>
      <c r="K824" s="624">
        <v>125851449989</v>
      </c>
      <c r="L824" s="204"/>
      <c r="M824" s="204"/>
      <c r="P824" s="187">
        <v>14598449044</v>
      </c>
      <c r="Q824" s="187">
        <f t="shared" si="149"/>
        <v>0</v>
      </c>
    </row>
    <row r="825" spans="2:17" ht="14.25" customHeight="1" x14ac:dyDescent="0.2">
      <c r="B825" s="201" t="s">
        <v>1519</v>
      </c>
      <c r="C825" s="240" t="s">
        <v>272</v>
      </c>
      <c r="D825" s="253"/>
      <c r="E825" s="204"/>
      <c r="F825" s="204"/>
      <c r="G825" s="204"/>
      <c r="H825" s="204"/>
      <c r="I825" s="204"/>
      <c r="J825" s="205"/>
      <c r="K825" s="205"/>
      <c r="L825" s="204"/>
      <c r="M825" s="204"/>
      <c r="Q825" s="187">
        <f t="shared" si="149"/>
        <v>0</v>
      </c>
    </row>
    <row r="826" spans="2:17" ht="14.25" customHeight="1" x14ac:dyDescent="0.2">
      <c r="B826" s="201" t="s">
        <v>1520</v>
      </c>
      <c r="C826" s="240" t="s">
        <v>273</v>
      </c>
      <c r="D826" s="253"/>
      <c r="E826" s="204"/>
      <c r="F826" s="204"/>
      <c r="G826" s="204"/>
      <c r="H826" s="204"/>
      <c r="I826" s="204"/>
      <c r="J826" s="205"/>
      <c r="K826" s="205"/>
      <c r="L826" s="204"/>
      <c r="M826" s="204"/>
      <c r="Q826" s="187">
        <f t="shared" si="149"/>
        <v>0</v>
      </c>
    </row>
    <row r="827" spans="2:17" ht="14.25" customHeight="1" x14ac:dyDescent="0.2">
      <c r="B827" s="201" t="s">
        <v>1521</v>
      </c>
      <c r="C827" s="240" t="s">
        <v>274</v>
      </c>
      <c r="D827" s="253"/>
      <c r="E827" s="204"/>
      <c r="F827" s="204"/>
      <c r="G827" s="204"/>
      <c r="H827" s="204"/>
      <c r="I827" s="204"/>
      <c r="J827" s="205"/>
      <c r="K827" s="205"/>
      <c r="L827" s="204"/>
      <c r="M827" s="204"/>
      <c r="Q827" s="187">
        <f t="shared" si="149"/>
        <v>0</v>
      </c>
    </row>
    <row r="828" spans="2:17" ht="14.25" customHeight="1" x14ac:dyDescent="0.2">
      <c r="B828" s="201" t="s">
        <v>1522</v>
      </c>
      <c r="C828" s="240" t="s">
        <v>275</v>
      </c>
      <c r="D828" s="253"/>
      <c r="E828" s="204"/>
      <c r="F828" s="204"/>
      <c r="G828" s="204"/>
      <c r="H828" s="204"/>
      <c r="I828" s="204"/>
      <c r="J828" s="205"/>
      <c r="K828" s="205"/>
      <c r="L828" s="204"/>
      <c r="M828" s="204"/>
      <c r="Q828" s="187">
        <f t="shared" si="149"/>
        <v>0</v>
      </c>
    </row>
    <row r="829" spans="2:17" ht="14.25" customHeight="1" x14ac:dyDescent="0.2">
      <c r="B829" s="201" t="s">
        <v>1523</v>
      </c>
      <c r="C829" s="240" t="s">
        <v>276</v>
      </c>
      <c r="D829" s="253"/>
      <c r="E829" s="204"/>
      <c r="F829" s="204"/>
      <c r="G829" s="204"/>
      <c r="H829" s="204"/>
      <c r="I829" s="204"/>
      <c r="J829" s="205"/>
      <c r="K829" s="205"/>
      <c r="L829" s="204"/>
      <c r="M829" s="204"/>
      <c r="Q829" s="187">
        <f t="shared" si="149"/>
        <v>0</v>
      </c>
    </row>
    <row r="830" spans="2:17" ht="14.25" customHeight="1" x14ac:dyDescent="0.2">
      <c r="B830" s="201" t="s">
        <v>1524</v>
      </c>
      <c r="C830" s="240" t="s">
        <v>277</v>
      </c>
      <c r="D830" s="253"/>
      <c r="E830" s="204"/>
      <c r="F830" s="204"/>
      <c r="G830" s="204"/>
      <c r="H830" s="204"/>
      <c r="I830" s="204"/>
      <c r="J830" s="205"/>
      <c r="K830" s="205"/>
      <c r="L830" s="204"/>
      <c r="M830" s="204"/>
      <c r="Q830" s="187">
        <f t="shared" si="149"/>
        <v>0</v>
      </c>
    </row>
    <row r="831" spans="2:17" ht="30" x14ac:dyDescent="0.2">
      <c r="B831" s="201" t="s">
        <v>882</v>
      </c>
      <c r="C831" s="252" t="s">
        <v>565</v>
      </c>
      <c r="D831" s="253"/>
      <c r="E831" s="204"/>
      <c r="F831" s="204"/>
      <c r="G831" s="204"/>
      <c r="H831" s="204"/>
      <c r="I831" s="204"/>
      <c r="J831" s="203">
        <f>J832</f>
        <v>0</v>
      </c>
      <c r="K831" s="203">
        <f>K832</f>
        <v>0</v>
      </c>
      <c r="L831" s="204"/>
      <c r="M831" s="204"/>
      <c r="P831" s="187">
        <v>0</v>
      </c>
      <c r="Q831" s="187">
        <f t="shared" si="149"/>
        <v>0</v>
      </c>
    </row>
    <row r="832" spans="2:17" ht="30" x14ac:dyDescent="0.2">
      <c r="B832" s="201" t="s">
        <v>1507</v>
      </c>
      <c r="C832" s="240" t="s">
        <v>2554</v>
      </c>
      <c r="D832" s="253"/>
      <c r="E832" s="204"/>
      <c r="F832" s="204"/>
      <c r="G832" s="204"/>
      <c r="H832" s="204"/>
      <c r="I832" s="204"/>
      <c r="J832" s="205"/>
      <c r="K832" s="205"/>
      <c r="L832" s="204"/>
      <c r="M832" s="204"/>
      <c r="Q832" s="187">
        <f t="shared" si="149"/>
        <v>0</v>
      </c>
    </row>
    <row r="833" spans="2:18" x14ac:dyDescent="0.2">
      <c r="B833" s="201" t="s">
        <v>883</v>
      </c>
      <c r="C833" s="252" t="s">
        <v>280</v>
      </c>
      <c r="D833" s="253"/>
      <c r="E833" s="204"/>
      <c r="F833" s="204"/>
      <c r="G833" s="204"/>
      <c r="H833" s="204"/>
      <c r="I833" s="204"/>
      <c r="J833" s="203"/>
      <c r="K833" s="203"/>
      <c r="L833" s="204"/>
      <c r="M833" s="204"/>
      <c r="Q833" s="187">
        <f t="shared" si="149"/>
        <v>0</v>
      </c>
    </row>
    <row r="834" spans="2:18" ht="15.75" x14ac:dyDescent="0.25">
      <c r="B834" s="1107" t="s">
        <v>884</v>
      </c>
      <c r="C834" s="1108" t="s">
        <v>282</v>
      </c>
      <c r="D834" s="253"/>
      <c r="E834" s="204"/>
      <c r="F834" s="204"/>
      <c r="G834" s="204"/>
      <c r="H834" s="204"/>
      <c r="I834" s="204"/>
      <c r="J834" s="203">
        <f>J835+J836</f>
        <v>5221775000</v>
      </c>
      <c r="K834" s="203">
        <f>K835+K836</f>
        <v>2091365000</v>
      </c>
      <c r="L834" s="204"/>
      <c r="M834" s="204"/>
      <c r="P834" s="187">
        <v>5221775000</v>
      </c>
      <c r="Q834" s="187">
        <f t="shared" si="149"/>
        <v>0</v>
      </c>
      <c r="R834" s="199"/>
    </row>
    <row r="835" spans="2:18" x14ac:dyDescent="0.2">
      <c r="B835" s="201" t="s">
        <v>1527</v>
      </c>
      <c r="C835" s="251" t="s">
        <v>281</v>
      </c>
      <c r="D835" s="253"/>
      <c r="E835" s="204"/>
      <c r="F835" s="204"/>
      <c r="G835" s="204"/>
      <c r="H835" s="204"/>
      <c r="I835" s="204"/>
      <c r="J835" s="1350">
        <v>0</v>
      </c>
      <c r="K835" s="205">
        <v>0</v>
      </c>
      <c r="L835" s="204"/>
      <c r="M835" s="204"/>
      <c r="P835" s="187">
        <v>0</v>
      </c>
      <c r="Q835" s="187">
        <f t="shared" si="149"/>
        <v>0</v>
      </c>
    </row>
    <row r="836" spans="2:18" x14ac:dyDescent="0.2">
      <c r="B836" s="1107"/>
      <c r="C836" s="1109" t="s">
        <v>3234</v>
      </c>
      <c r="D836" s="253"/>
      <c r="E836" s="204"/>
      <c r="F836" s="204"/>
      <c r="G836" s="204"/>
      <c r="H836" s="204"/>
      <c r="I836" s="204"/>
      <c r="J836" s="1350">
        <v>5221775000</v>
      </c>
      <c r="K836" s="205">
        <v>2091365000</v>
      </c>
      <c r="L836" s="204"/>
      <c r="M836" s="204"/>
      <c r="P836" s="187">
        <v>5221775000</v>
      </c>
      <c r="Q836" s="187">
        <f t="shared" si="149"/>
        <v>0</v>
      </c>
    </row>
    <row r="837" spans="2:18" x14ac:dyDescent="0.2">
      <c r="B837" s="201" t="s">
        <v>885</v>
      </c>
      <c r="C837" s="252" t="s">
        <v>266</v>
      </c>
      <c r="D837" s="253"/>
      <c r="E837" s="204"/>
      <c r="F837" s="204"/>
      <c r="G837" s="204"/>
      <c r="H837" s="204"/>
      <c r="I837" s="204"/>
      <c r="J837" s="203">
        <f>J838</f>
        <v>676581915230</v>
      </c>
      <c r="K837" s="203">
        <f>K838</f>
        <v>13600127000</v>
      </c>
      <c r="L837" s="204"/>
      <c r="M837" s="204"/>
      <c r="P837" s="187">
        <v>676581915230</v>
      </c>
      <c r="Q837" s="187">
        <f t="shared" si="149"/>
        <v>0</v>
      </c>
    </row>
    <row r="838" spans="2:18" x14ac:dyDescent="0.2">
      <c r="B838" s="244" t="s">
        <v>1527</v>
      </c>
      <c r="C838" s="254" t="s">
        <v>266</v>
      </c>
      <c r="D838" s="253"/>
      <c r="E838" s="204"/>
      <c r="F838" s="204"/>
      <c r="G838" s="204"/>
      <c r="H838" s="204"/>
      <c r="I838" s="204"/>
      <c r="J838" s="1118">
        <v>676581915230</v>
      </c>
      <c r="K838" s="1118">
        <v>13600127000</v>
      </c>
      <c r="L838" s="204"/>
      <c r="M838" s="204"/>
      <c r="P838" s="187">
        <v>676581915230</v>
      </c>
      <c r="Q838" s="187">
        <f t="shared" si="149"/>
        <v>0</v>
      </c>
    </row>
    <row r="839" spans="2:18" x14ac:dyDescent="0.2">
      <c r="B839" s="1107"/>
      <c r="C839" s="1110" t="s">
        <v>3233</v>
      </c>
      <c r="D839" s="253"/>
      <c r="E839" s="204"/>
      <c r="F839" s="204"/>
      <c r="G839" s="204"/>
      <c r="H839" s="204"/>
      <c r="I839" s="204"/>
      <c r="J839" s="624">
        <f>J840</f>
        <v>403727983202</v>
      </c>
      <c r="K839" s="624">
        <f>K840</f>
        <v>500209239200</v>
      </c>
      <c r="L839" s="204"/>
      <c r="M839" s="204"/>
      <c r="P839" s="187">
        <v>403727983202</v>
      </c>
      <c r="Q839" s="187">
        <f t="shared" si="149"/>
        <v>0</v>
      </c>
    </row>
    <row r="840" spans="2:18" x14ac:dyDescent="0.2">
      <c r="B840" s="1107"/>
      <c r="C840" s="1110" t="s">
        <v>3233</v>
      </c>
      <c r="D840" s="253"/>
      <c r="E840" s="204"/>
      <c r="F840" s="204"/>
      <c r="G840" s="204"/>
      <c r="H840" s="204"/>
      <c r="I840" s="204"/>
      <c r="J840" s="1118">
        <v>403727983202</v>
      </c>
      <c r="K840" s="1118">
        <v>500209239200</v>
      </c>
      <c r="L840" s="204"/>
      <c r="M840" s="204"/>
      <c r="P840" s="187">
        <v>403727983202</v>
      </c>
      <c r="Q840" s="187">
        <f t="shared" si="149"/>
        <v>0</v>
      </c>
    </row>
    <row r="841" spans="2:18" ht="15.75" x14ac:dyDescent="0.25">
      <c r="B841" s="194" t="s">
        <v>886</v>
      </c>
      <c r="C841" s="237" t="s">
        <v>31</v>
      </c>
      <c r="D841" s="238"/>
      <c r="E841" s="204"/>
      <c r="F841" s="204"/>
      <c r="G841" s="204"/>
      <c r="H841" s="204"/>
      <c r="I841" s="204"/>
      <c r="J841" s="236">
        <f>J842+J844+J846</f>
        <v>0</v>
      </c>
      <c r="K841" s="236">
        <f>K842+K844+K846</f>
        <v>0</v>
      </c>
      <c r="L841" s="204"/>
      <c r="M841" s="204"/>
      <c r="P841" s="187">
        <v>0</v>
      </c>
      <c r="Q841" s="187">
        <f t="shared" si="149"/>
        <v>0</v>
      </c>
      <c r="R841" s="199"/>
    </row>
    <row r="842" spans="2:18" ht="15.75" x14ac:dyDescent="0.25">
      <c r="B842" s="201" t="s">
        <v>888</v>
      </c>
      <c r="C842" s="240" t="s">
        <v>887</v>
      </c>
      <c r="D842" s="241"/>
      <c r="E842" s="204"/>
      <c r="F842" s="204"/>
      <c r="G842" s="204"/>
      <c r="H842" s="204"/>
      <c r="I842" s="204"/>
      <c r="J842" s="203">
        <f>J843</f>
        <v>0</v>
      </c>
      <c r="K842" s="203">
        <f>K843</f>
        <v>0</v>
      </c>
      <c r="L842" s="204"/>
      <c r="M842" s="204"/>
      <c r="P842" s="187">
        <v>0</v>
      </c>
      <c r="Q842" s="187">
        <f t="shared" si="149"/>
        <v>0</v>
      </c>
      <c r="R842" s="199"/>
    </row>
    <row r="843" spans="2:18" x14ac:dyDescent="0.2">
      <c r="B843" s="201" t="s">
        <v>1603</v>
      </c>
      <c r="C843" s="240" t="s">
        <v>887</v>
      </c>
      <c r="D843" s="241"/>
      <c r="E843" s="204"/>
      <c r="F843" s="204"/>
      <c r="G843" s="204"/>
      <c r="H843" s="204"/>
      <c r="I843" s="204"/>
      <c r="J843" s="205"/>
      <c r="K843" s="205"/>
      <c r="L843" s="204"/>
      <c r="M843" s="204"/>
      <c r="Q843" s="187">
        <f t="shared" si="149"/>
        <v>0</v>
      </c>
    </row>
    <row r="844" spans="2:18" x14ac:dyDescent="0.2">
      <c r="B844" s="201" t="s">
        <v>891</v>
      </c>
      <c r="C844" s="240" t="s">
        <v>889</v>
      </c>
      <c r="D844" s="241"/>
      <c r="E844" s="204"/>
      <c r="F844" s="204"/>
      <c r="G844" s="204"/>
      <c r="H844" s="204"/>
      <c r="I844" s="204"/>
      <c r="J844" s="203">
        <f>J845</f>
        <v>0</v>
      </c>
      <c r="K844" s="203">
        <f>K845</f>
        <v>0</v>
      </c>
      <c r="L844" s="204"/>
      <c r="M844" s="204"/>
      <c r="P844" s="187">
        <v>0</v>
      </c>
      <c r="Q844" s="187">
        <f t="shared" si="149"/>
        <v>0</v>
      </c>
    </row>
    <row r="845" spans="2:18" x14ac:dyDescent="0.2">
      <c r="B845" s="201" t="s">
        <v>1604</v>
      </c>
      <c r="C845" s="240" t="s">
        <v>889</v>
      </c>
      <c r="D845" s="241"/>
      <c r="E845" s="204"/>
      <c r="F845" s="204"/>
      <c r="G845" s="204"/>
      <c r="H845" s="204"/>
      <c r="I845" s="204"/>
      <c r="J845" s="205"/>
      <c r="K845" s="205"/>
      <c r="L845" s="204"/>
      <c r="M845" s="204"/>
      <c r="Q845" s="187">
        <f t="shared" si="149"/>
        <v>0</v>
      </c>
    </row>
    <row r="846" spans="2:18" x14ac:dyDescent="0.2">
      <c r="B846" s="201" t="s">
        <v>892</v>
      </c>
      <c r="C846" s="240" t="s">
        <v>890</v>
      </c>
      <c r="D846" s="241"/>
      <c r="E846" s="204"/>
      <c r="F846" s="204"/>
      <c r="G846" s="204"/>
      <c r="H846" s="204"/>
      <c r="I846" s="204"/>
      <c r="J846" s="203">
        <f>SUM(J847:J881)</f>
        <v>0</v>
      </c>
      <c r="K846" s="203">
        <f>SUM(K847:K881)</f>
        <v>0</v>
      </c>
      <c r="L846" s="204"/>
      <c r="M846" s="204"/>
      <c r="P846" s="187">
        <v>0</v>
      </c>
      <c r="Q846" s="187">
        <f t="shared" si="149"/>
        <v>0</v>
      </c>
    </row>
    <row r="847" spans="2:18" x14ac:dyDescent="0.2">
      <c r="B847" s="201" t="s">
        <v>1606</v>
      </c>
      <c r="C847" s="240" t="s">
        <v>32</v>
      </c>
      <c r="D847" s="241"/>
      <c r="E847" s="204"/>
      <c r="F847" s="204"/>
      <c r="G847" s="204"/>
      <c r="H847" s="204"/>
      <c r="I847" s="204"/>
      <c r="J847" s="205"/>
      <c r="K847" s="205"/>
      <c r="L847" s="204"/>
      <c r="M847" s="204"/>
      <c r="Q847" s="187">
        <f t="shared" si="149"/>
        <v>0</v>
      </c>
    </row>
    <row r="848" spans="2:18" x14ac:dyDescent="0.2">
      <c r="B848" s="201" t="s">
        <v>1607</v>
      </c>
      <c r="C848" s="240" t="s">
        <v>33</v>
      </c>
      <c r="D848" s="241"/>
      <c r="E848" s="204"/>
      <c r="F848" s="204"/>
      <c r="G848" s="204"/>
      <c r="H848" s="204"/>
      <c r="I848" s="204"/>
      <c r="J848" s="205"/>
      <c r="K848" s="205"/>
      <c r="L848" s="204"/>
      <c r="M848" s="204"/>
      <c r="Q848" s="187">
        <f t="shared" si="149"/>
        <v>0</v>
      </c>
    </row>
    <row r="849" spans="2:18" x14ac:dyDescent="0.2">
      <c r="B849" s="201" t="s">
        <v>1608</v>
      </c>
      <c r="C849" s="240" t="s">
        <v>34</v>
      </c>
      <c r="D849" s="241"/>
      <c r="E849" s="204"/>
      <c r="F849" s="204"/>
      <c r="G849" s="204"/>
      <c r="H849" s="204"/>
      <c r="I849" s="204"/>
      <c r="J849" s="205"/>
      <c r="K849" s="205"/>
      <c r="L849" s="204"/>
      <c r="M849" s="204"/>
      <c r="Q849" s="187">
        <f t="shared" si="149"/>
        <v>0</v>
      </c>
    </row>
    <row r="850" spans="2:18" ht="15.75" x14ac:dyDescent="0.25">
      <c r="B850" s="201" t="s">
        <v>1609</v>
      </c>
      <c r="C850" s="240" t="s">
        <v>35</v>
      </c>
      <c r="D850" s="241"/>
      <c r="E850" s="204"/>
      <c r="F850" s="204"/>
      <c r="G850" s="204"/>
      <c r="H850" s="204"/>
      <c r="I850" s="204"/>
      <c r="J850" s="205"/>
      <c r="K850" s="205"/>
      <c r="L850" s="204"/>
      <c r="M850" s="204"/>
      <c r="Q850" s="187">
        <f t="shared" si="149"/>
        <v>0</v>
      </c>
      <c r="R850" s="199"/>
    </row>
    <row r="851" spans="2:18" x14ac:dyDescent="0.2">
      <c r="B851" s="201" t="s">
        <v>1610</v>
      </c>
      <c r="C851" s="240" t="s">
        <v>36</v>
      </c>
      <c r="D851" s="241"/>
      <c r="E851" s="204"/>
      <c r="F851" s="204"/>
      <c r="G851" s="204"/>
      <c r="H851" s="204"/>
      <c r="I851" s="204"/>
      <c r="J851" s="205"/>
      <c r="K851" s="205"/>
      <c r="L851" s="204"/>
      <c r="M851" s="204"/>
      <c r="Q851" s="187">
        <f t="shared" si="149"/>
        <v>0</v>
      </c>
    </row>
    <row r="852" spans="2:18" x14ac:dyDescent="0.2">
      <c r="B852" s="201" t="s">
        <v>1611</v>
      </c>
      <c r="C852" s="240" t="s">
        <v>37</v>
      </c>
      <c r="D852" s="241"/>
      <c r="E852" s="204"/>
      <c r="F852" s="204"/>
      <c r="G852" s="204"/>
      <c r="H852" s="204"/>
      <c r="I852" s="204"/>
      <c r="J852" s="205"/>
      <c r="K852" s="205"/>
      <c r="L852" s="204"/>
      <c r="M852" s="204"/>
      <c r="Q852" s="187">
        <f t="shared" si="149"/>
        <v>0</v>
      </c>
    </row>
    <row r="853" spans="2:18" x14ac:dyDescent="0.2">
      <c r="B853" s="201" t="s">
        <v>1612</v>
      </c>
      <c r="C853" s="240" t="s">
        <v>38</v>
      </c>
      <c r="D853" s="241"/>
      <c r="E853" s="204"/>
      <c r="F853" s="204"/>
      <c r="G853" s="204"/>
      <c r="H853" s="204"/>
      <c r="I853" s="204"/>
      <c r="J853" s="205"/>
      <c r="K853" s="205"/>
      <c r="L853" s="204"/>
      <c r="M853" s="204"/>
      <c r="Q853" s="187">
        <f t="shared" si="149"/>
        <v>0</v>
      </c>
    </row>
    <row r="854" spans="2:18" x14ac:dyDescent="0.2">
      <c r="B854" s="201" t="s">
        <v>1613</v>
      </c>
      <c r="C854" s="240" t="s">
        <v>39</v>
      </c>
      <c r="D854" s="241"/>
      <c r="E854" s="204"/>
      <c r="F854" s="204"/>
      <c r="G854" s="204"/>
      <c r="H854" s="204"/>
      <c r="I854" s="204"/>
      <c r="J854" s="205"/>
      <c r="K854" s="205"/>
      <c r="L854" s="204"/>
      <c r="M854" s="204"/>
      <c r="Q854" s="187">
        <f t="shared" si="149"/>
        <v>0</v>
      </c>
    </row>
    <row r="855" spans="2:18" x14ac:dyDescent="0.2">
      <c r="B855" s="201" t="s">
        <v>1614</v>
      </c>
      <c r="C855" s="240" t="s">
        <v>40</v>
      </c>
      <c r="D855" s="241"/>
      <c r="E855" s="204"/>
      <c r="F855" s="204"/>
      <c r="G855" s="204"/>
      <c r="H855" s="204"/>
      <c r="I855" s="204"/>
      <c r="J855" s="205"/>
      <c r="K855" s="205"/>
      <c r="L855" s="204"/>
      <c r="M855" s="204"/>
      <c r="Q855" s="187">
        <f t="shared" si="149"/>
        <v>0</v>
      </c>
    </row>
    <row r="856" spans="2:18" x14ac:dyDescent="0.2">
      <c r="B856" s="201" t="s">
        <v>1615</v>
      </c>
      <c r="C856" s="240" t="s">
        <v>41</v>
      </c>
      <c r="D856" s="241"/>
      <c r="E856" s="204"/>
      <c r="F856" s="204"/>
      <c r="G856" s="204"/>
      <c r="H856" s="204"/>
      <c r="I856" s="204"/>
      <c r="J856" s="205"/>
      <c r="K856" s="205"/>
      <c r="L856" s="204"/>
      <c r="M856" s="204"/>
      <c r="Q856" s="187">
        <f t="shared" si="149"/>
        <v>0</v>
      </c>
    </row>
    <row r="857" spans="2:18" x14ac:dyDescent="0.2">
      <c r="B857" s="201" t="s">
        <v>1616</v>
      </c>
      <c r="C857" s="240" t="s">
        <v>42</v>
      </c>
      <c r="D857" s="241"/>
      <c r="E857" s="204"/>
      <c r="F857" s="204"/>
      <c r="G857" s="204"/>
      <c r="H857" s="204"/>
      <c r="I857" s="204"/>
      <c r="J857" s="205"/>
      <c r="K857" s="205"/>
      <c r="L857" s="204"/>
      <c r="M857" s="204"/>
      <c r="Q857" s="187">
        <f t="shared" si="149"/>
        <v>0</v>
      </c>
    </row>
    <row r="858" spans="2:18" x14ac:dyDescent="0.2">
      <c r="B858" s="201" t="s">
        <v>1617</v>
      </c>
      <c r="C858" s="240" t="s">
        <v>43</v>
      </c>
      <c r="D858" s="241"/>
      <c r="E858" s="204"/>
      <c r="F858" s="204"/>
      <c r="G858" s="204"/>
      <c r="H858" s="204"/>
      <c r="I858" s="204"/>
      <c r="J858" s="205"/>
      <c r="K858" s="205"/>
      <c r="L858" s="204"/>
      <c r="M858" s="204"/>
      <c r="Q858" s="187">
        <f t="shared" si="149"/>
        <v>0</v>
      </c>
    </row>
    <row r="859" spans="2:18" x14ac:dyDescent="0.2">
      <c r="B859" s="201" t="s">
        <v>1618</v>
      </c>
      <c r="C859" s="240" t="s">
        <v>44</v>
      </c>
      <c r="D859" s="241"/>
      <c r="E859" s="204"/>
      <c r="F859" s="204"/>
      <c r="G859" s="204"/>
      <c r="H859" s="204"/>
      <c r="I859" s="204"/>
      <c r="J859" s="205"/>
      <c r="K859" s="205"/>
      <c r="L859" s="204"/>
      <c r="M859" s="204"/>
      <c r="Q859" s="187">
        <f t="shared" si="149"/>
        <v>0</v>
      </c>
    </row>
    <row r="860" spans="2:18" x14ac:dyDescent="0.2">
      <c r="B860" s="201" t="s">
        <v>1619</v>
      </c>
      <c r="C860" s="240" t="s">
        <v>45</v>
      </c>
      <c r="D860" s="241"/>
      <c r="E860" s="204"/>
      <c r="F860" s="204"/>
      <c r="G860" s="204"/>
      <c r="H860" s="204"/>
      <c r="I860" s="204"/>
      <c r="J860" s="205"/>
      <c r="K860" s="205"/>
      <c r="L860" s="204"/>
      <c r="M860" s="204"/>
      <c r="Q860" s="187">
        <f t="shared" si="149"/>
        <v>0</v>
      </c>
    </row>
    <row r="861" spans="2:18" x14ac:dyDescent="0.2">
      <c r="B861" s="201" t="s">
        <v>1620</v>
      </c>
      <c r="C861" s="240" t="s">
        <v>46</v>
      </c>
      <c r="D861" s="241"/>
      <c r="E861" s="204"/>
      <c r="F861" s="204"/>
      <c r="G861" s="204"/>
      <c r="H861" s="204"/>
      <c r="I861" s="204"/>
      <c r="J861" s="205"/>
      <c r="K861" s="205"/>
      <c r="L861" s="204"/>
      <c r="M861" s="204"/>
      <c r="Q861" s="187">
        <f t="shared" si="149"/>
        <v>0</v>
      </c>
    </row>
    <row r="862" spans="2:18" x14ac:dyDescent="0.2">
      <c r="B862" s="201" t="s">
        <v>1621</v>
      </c>
      <c r="C862" s="240" t="s">
        <v>47</v>
      </c>
      <c r="D862" s="241"/>
      <c r="E862" s="204"/>
      <c r="F862" s="204"/>
      <c r="G862" s="204"/>
      <c r="H862" s="204"/>
      <c r="I862" s="204"/>
      <c r="J862" s="205"/>
      <c r="K862" s="205"/>
      <c r="L862" s="204"/>
      <c r="M862" s="204"/>
      <c r="Q862" s="187">
        <f t="shared" si="149"/>
        <v>0</v>
      </c>
    </row>
    <row r="863" spans="2:18" x14ac:dyDescent="0.2">
      <c r="B863" s="201" t="s">
        <v>1622</v>
      </c>
      <c r="C863" s="240" t="s">
        <v>48</v>
      </c>
      <c r="D863" s="241"/>
      <c r="E863" s="204"/>
      <c r="F863" s="204"/>
      <c r="G863" s="204"/>
      <c r="H863" s="204"/>
      <c r="I863" s="204"/>
      <c r="J863" s="205"/>
      <c r="K863" s="205"/>
      <c r="L863" s="204"/>
      <c r="M863" s="204"/>
      <c r="Q863" s="187">
        <f t="shared" si="149"/>
        <v>0</v>
      </c>
    </row>
    <row r="864" spans="2:18" x14ac:dyDescent="0.2">
      <c r="B864" s="201" t="s">
        <v>1623</v>
      </c>
      <c r="C864" s="240" t="s">
        <v>49</v>
      </c>
      <c r="D864" s="241"/>
      <c r="E864" s="204"/>
      <c r="F864" s="204"/>
      <c r="G864" s="204"/>
      <c r="H864" s="204"/>
      <c r="I864" s="204"/>
      <c r="J864" s="205"/>
      <c r="K864" s="205"/>
      <c r="L864" s="204"/>
      <c r="M864" s="204"/>
      <c r="Q864" s="187">
        <f t="shared" si="149"/>
        <v>0</v>
      </c>
    </row>
    <row r="865" spans="2:17" x14ac:dyDescent="0.2">
      <c r="B865" s="201" t="s">
        <v>1624</v>
      </c>
      <c r="C865" s="240" t="s">
        <v>50</v>
      </c>
      <c r="D865" s="241"/>
      <c r="E865" s="204"/>
      <c r="F865" s="204"/>
      <c r="G865" s="204"/>
      <c r="H865" s="204"/>
      <c r="I865" s="204"/>
      <c r="J865" s="205"/>
      <c r="K865" s="205"/>
      <c r="L865" s="204"/>
      <c r="M865" s="204"/>
      <c r="Q865" s="187">
        <f t="shared" ref="Q865:Q928" si="150">J865-P865</f>
        <v>0</v>
      </c>
    </row>
    <row r="866" spans="2:17" x14ac:dyDescent="0.2">
      <c r="B866" s="201" t="s">
        <v>1625</v>
      </c>
      <c r="C866" s="240" t="s">
        <v>51</v>
      </c>
      <c r="D866" s="241"/>
      <c r="E866" s="204"/>
      <c r="F866" s="204"/>
      <c r="G866" s="204"/>
      <c r="H866" s="204"/>
      <c r="I866" s="204"/>
      <c r="J866" s="205"/>
      <c r="K866" s="205"/>
      <c r="L866" s="204"/>
      <c r="M866" s="204"/>
      <c r="Q866" s="187">
        <f t="shared" si="150"/>
        <v>0</v>
      </c>
    </row>
    <row r="867" spans="2:17" x14ac:dyDescent="0.2">
      <c r="B867" s="201" t="s">
        <v>1626</v>
      </c>
      <c r="C867" s="240" t="s">
        <v>52</v>
      </c>
      <c r="D867" s="241"/>
      <c r="E867" s="204"/>
      <c r="F867" s="204"/>
      <c r="G867" s="204"/>
      <c r="H867" s="204"/>
      <c r="I867" s="204"/>
      <c r="J867" s="205"/>
      <c r="K867" s="205"/>
      <c r="L867" s="204"/>
      <c r="M867" s="204"/>
      <c r="Q867" s="187">
        <f t="shared" si="150"/>
        <v>0</v>
      </c>
    </row>
    <row r="868" spans="2:17" x14ac:dyDescent="0.2">
      <c r="B868" s="201" t="s">
        <v>1627</v>
      </c>
      <c r="C868" s="240" t="s">
        <v>53</v>
      </c>
      <c r="D868" s="241"/>
      <c r="E868" s="204"/>
      <c r="F868" s="204"/>
      <c r="G868" s="204"/>
      <c r="H868" s="204"/>
      <c r="I868" s="204"/>
      <c r="J868" s="205"/>
      <c r="K868" s="205"/>
      <c r="L868" s="204"/>
      <c r="M868" s="204"/>
      <c r="Q868" s="187">
        <f t="shared" si="150"/>
        <v>0</v>
      </c>
    </row>
    <row r="869" spans="2:17" x14ac:dyDescent="0.2">
      <c r="B869" s="201" t="s">
        <v>1628</v>
      </c>
      <c r="C869" s="240" t="s">
        <v>54</v>
      </c>
      <c r="D869" s="241"/>
      <c r="E869" s="204"/>
      <c r="F869" s="204"/>
      <c r="G869" s="204"/>
      <c r="H869" s="204"/>
      <c r="I869" s="204"/>
      <c r="J869" s="205"/>
      <c r="K869" s="205"/>
      <c r="L869" s="204"/>
      <c r="M869" s="204"/>
      <c r="Q869" s="187">
        <f t="shared" si="150"/>
        <v>0</v>
      </c>
    </row>
    <row r="870" spans="2:17" x14ac:dyDescent="0.2">
      <c r="B870" s="201" t="s">
        <v>1629</v>
      </c>
      <c r="C870" s="240" t="s">
        <v>55</v>
      </c>
      <c r="D870" s="241"/>
      <c r="E870" s="204"/>
      <c r="F870" s="204"/>
      <c r="G870" s="204"/>
      <c r="H870" s="204"/>
      <c r="I870" s="204"/>
      <c r="J870" s="205"/>
      <c r="K870" s="205"/>
      <c r="L870" s="204"/>
      <c r="M870" s="204"/>
      <c r="Q870" s="187">
        <f t="shared" si="150"/>
        <v>0</v>
      </c>
    </row>
    <row r="871" spans="2:17" x14ac:dyDescent="0.2">
      <c r="B871" s="201" t="s">
        <v>1630</v>
      </c>
      <c r="C871" s="240" t="s">
        <v>56</v>
      </c>
      <c r="D871" s="241"/>
      <c r="E871" s="204"/>
      <c r="F871" s="204"/>
      <c r="G871" s="204"/>
      <c r="H871" s="204"/>
      <c r="I871" s="204"/>
      <c r="J871" s="205"/>
      <c r="K871" s="205"/>
      <c r="L871" s="204"/>
      <c r="M871" s="204"/>
      <c r="Q871" s="187">
        <f t="shared" si="150"/>
        <v>0</v>
      </c>
    </row>
    <row r="872" spans="2:17" x14ac:dyDescent="0.2">
      <c r="B872" s="201" t="s">
        <v>1631</v>
      </c>
      <c r="C872" s="240" t="s">
        <v>57</v>
      </c>
      <c r="D872" s="241"/>
      <c r="E872" s="204"/>
      <c r="F872" s="204"/>
      <c r="G872" s="204"/>
      <c r="H872" s="204"/>
      <c r="I872" s="204"/>
      <c r="J872" s="205"/>
      <c r="K872" s="205"/>
      <c r="L872" s="204"/>
      <c r="M872" s="204"/>
      <c r="Q872" s="187">
        <f t="shared" si="150"/>
        <v>0</v>
      </c>
    </row>
    <row r="873" spans="2:17" x14ac:dyDescent="0.2">
      <c r="B873" s="201" t="s">
        <v>1632</v>
      </c>
      <c r="C873" s="240" t="s">
        <v>58</v>
      </c>
      <c r="D873" s="241"/>
      <c r="E873" s="204"/>
      <c r="F873" s="204"/>
      <c r="G873" s="204"/>
      <c r="H873" s="204"/>
      <c r="I873" s="204"/>
      <c r="J873" s="205"/>
      <c r="K873" s="205"/>
      <c r="L873" s="204"/>
      <c r="M873" s="204"/>
      <c r="Q873" s="187">
        <f t="shared" si="150"/>
        <v>0</v>
      </c>
    </row>
    <row r="874" spans="2:17" x14ac:dyDescent="0.2">
      <c r="B874" s="201" t="s">
        <v>1633</v>
      </c>
      <c r="C874" s="240" t="s">
        <v>59</v>
      </c>
      <c r="D874" s="241"/>
      <c r="E874" s="204"/>
      <c r="F874" s="204"/>
      <c r="G874" s="204"/>
      <c r="H874" s="204"/>
      <c r="I874" s="204"/>
      <c r="J874" s="205"/>
      <c r="K874" s="205"/>
      <c r="L874" s="204"/>
      <c r="M874" s="204"/>
      <c r="Q874" s="187">
        <f t="shared" si="150"/>
        <v>0</v>
      </c>
    </row>
    <row r="875" spans="2:17" x14ac:dyDescent="0.2">
      <c r="B875" s="201" t="s">
        <v>1634</v>
      </c>
      <c r="C875" s="240" t="s">
        <v>60</v>
      </c>
      <c r="D875" s="241"/>
      <c r="E875" s="204"/>
      <c r="F875" s="204"/>
      <c r="G875" s="204"/>
      <c r="H875" s="204"/>
      <c r="I875" s="204"/>
      <c r="J875" s="205"/>
      <c r="K875" s="205"/>
      <c r="L875" s="204"/>
      <c r="M875" s="204"/>
      <c r="Q875" s="187">
        <f t="shared" si="150"/>
        <v>0</v>
      </c>
    </row>
    <row r="876" spans="2:17" x14ac:dyDescent="0.2">
      <c r="B876" s="201" t="s">
        <v>1635</v>
      </c>
      <c r="C876" s="240" t="s">
        <v>61</v>
      </c>
      <c r="D876" s="241"/>
      <c r="E876" s="204"/>
      <c r="F876" s="204"/>
      <c r="G876" s="204"/>
      <c r="H876" s="204"/>
      <c r="I876" s="204"/>
      <c r="J876" s="205"/>
      <c r="K876" s="205"/>
      <c r="L876" s="204"/>
      <c r="M876" s="204"/>
      <c r="Q876" s="187">
        <f t="shared" si="150"/>
        <v>0</v>
      </c>
    </row>
    <row r="877" spans="2:17" x14ac:dyDescent="0.2">
      <c r="B877" s="201" t="s">
        <v>1636</v>
      </c>
      <c r="C877" s="240" t="s">
        <v>62</v>
      </c>
      <c r="D877" s="241"/>
      <c r="E877" s="204"/>
      <c r="F877" s="204"/>
      <c r="G877" s="204"/>
      <c r="H877" s="204"/>
      <c r="I877" s="204"/>
      <c r="J877" s="205"/>
      <c r="K877" s="205"/>
      <c r="L877" s="204"/>
      <c r="M877" s="204"/>
      <c r="Q877" s="187">
        <f t="shared" si="150"/>
        <v>0</v>
      </c>
    </row>
    <row r="878" spans="2:17" x14ac:dyDescent="0.2">
      <c r="B878" s="201" t="s">
        <v>1637</v>
      </c>
      <c r="C878" s="240" t="s">
        <v>63</v>
      </c>
      <c r="D878" s="241"/>
      <c r="E878" s="204"/>
      <c r="F878" s="204"/>
      <c r="G878" s="204"/>
      <c r="H878" s="204"/>
      <c r="I878" s="204"/>
      <c r="J878" s="205"/>
      <c r="K878" s="205"/>
      <c r="L878" s="204"/>
      <c r="M878" s="204"/>
      <c r="Q878" s="187">
        <f t="shared" si="150"/>
        <v>0</v>
      </c>
    </row>
    <row r="879" spans="2:17" x14ac:dyDescent="0.2">
      <c r="B879" s="201" t="s">
        <v>1638</v>
      </c>
      <c r="C879" s="240" t="s">
        <v>64</v>
      </c>
      <c r="D879" s="241"/>
      <c r="E879" s="204"/>
      <c r="F879" s="204"/>
      <c r="G879" s="204"/>
      <c r="H879" s="204"/>
      <c r="I879" s="204"/>
      <c r="J879" s="205"/>
      <c r="K879" s="205"/>
      <c r="L879" s="204"/>
      <c r="M879" s="204"/>
      <c r="Q879" s="187">
        <f t="shared" si="150"/>
        <v>0</v>
      </c>
    </row>
    <row r="880" spans="2:17" x14ac:dyDescent="0.2">
      <c r="B880" s="201" t="s">
        <v>1639</v>
      </c>
      <c r="C880" s="240" t="s">
        <v>65</v>
      </c>
      <c r="D880" s="241"/>
      <c r="E880" s="204"/>
      <c r="F880" s="204"/>
      <c r="G880" s="204"/>
      <c r="H880" s="204"/>
      <c r="I880" s="204"/>
      <c r="J880" s="205"/>
      <c r="K880" s="205"/>
      <c r="L880" s="204"/>
      <c r="M880" s="204"/>
      <c r="Q880" s="187">
        <f t="shared" si="150"/>
        <v>0</v>
      </c>
    </row>
    <row r="881" spans="2:18" x14ac:dyDescent="0.2">
      <c r="B881" s="201" t="s">
        <v>1640</v>
      </c>
      <c r="C881" s="240" t="s">
        <v>66</v>
      </c>
      <c r="D881" s="241"/>
      <c r="E881" s="204"/>
      <c r="F881" s="204"/>
      <c r="G881" s="204"/>
      <c r="H881" s="204"/>
      <c r="I881" s="204"/>
      <c r="J881" s="205"/>
      <c r="K881" s="205"/>
      <c r="L881" s="204"/>
      <c r="M881" s="204"/>
      <c r="Q881" s="187">
        <f t="shared" si="150"/>
        <v>0</v>
      </c>
    </row>
    <row r="882" spans="2:18" s="199" customFormat="1" ht="15.75" x14ac:dyDescent="0.25">
      <c r="B882" s="194" t="s">
        <v>894</v>
      </c>
      <c r="C882" s="237" t="s">
        <v>68</v>
      </c>
      <c r="D882" s="238"/>
      <c r="E882" s="197"/>
      <c r="F882" s="197"/>
      <c r="G882" s="197"/>
      <c r="H882" s="197"/>
      <c r="I882" s="197"/>
      <c r="J882" s="239">
        <f>SUM(J883)</f>
        <v>0</v>
      </c>
      <c r="K882" s="239">
        <f>SUM(K883)</f>
        <v>0</v>
      </c>
      <c r="L882" s="197"/>
      <c r="M882" s="197"/>
      <c r="N882" s="198"/>
      <c r="O882" s="198"/>
      <c r="P882" s="187">
        <v>0</v>
      </c>
      <c r="Q882" s="187">
        <f t="shared" si="150"/>
        <v>0</v>
      </c>
      <c r="R882" s="187"/>
    </row>
    <row r="883" spans="2:18" x14ac:dyDescent="0.2">
      <c r="B883" s="201" t="s">
        <v>895</v>
      </c>
      <c r="C883" s="240" t="s">
        <v>893</v>
      </c>
      <c r="D883" s="241"/>
      <c r="E883" s="204"/>
      <c r="F883" s="204"/>
      <c r="G883" s="204"/>
      <c r="H883" s="204"/>
      <c r="I883" s="204"/>
      <c r="J883" s="203">
        <f>J884</f>
        <v>0</v>
      </c>
      <c r="K883" s="203">
        <f>K884</f>
        <v>0</v>
      </c>
      <c r="L883" s="204"/>
      <c r="M883" s="204"/>
      <c r="P883" s="187">
        <v>0</v>
      </c>
      <c r="Q883" s="187">
        <f t="shared" si="150"/>
        <v>0</v>
      </c>
    </row>
    <row r="884" spans="2:18" x14ac:dyDescent="0.2">
      <c r="B884" s="201" t="s">
        <v>1641</v>
      </c>
      <c r="C884" s="240" t="s">
        <v>67</v>
      </c>
      <c r="D884" s="241"/>
      <c r="E884" s="204"/>
      <c r="F884" s="204"/>
      <c r="G884" s="204"/>
      <c r="H884" s="204"/>
      <c r="I884" s="204"/>
      <c r="J884" s="205"/>
      <c r="K884" s="205"/>
      <c r="L884" s="204"/>
      <c r="M884" s="204"/>
      <c r="Q884" s="187">
        <f t="shared" si="150"/>
        <v>0</v>
      </c>
    </row>
    <row r="885" spans="2:18" x14ac:dyDescent="0.2">
      <c r="B885" s="201"/>
      <c r="C885" s="240"/>
      <c r="D885" s="241"/>
      <c r="E885" s="204"/>
      <c r="F885" s="204"/>
      <c r="G885" s="204"/>
      <c r="H885" s="204"/>
      <c r="I885" s="204"/>
      <c r="J885" s="236"/>
      <c r="K885" s="236"/>
      <c r="L885" s="204"/>
      <c r="M885" s="204"/>
      <c r="Q885" s="187">
        <f t="shared" si="150"/>
        <v>0</v>
      </c>
    </row>
    <row r="886" spans="2:18" s="199" customFormat="1" ht="15.75" x14ac:dyDescent="0.25">
      <c r="B886" s="194" t="s">
        <v>896</v>
      </c>
      <c r="C886" s="237" t="s">
        <v>567</v>
      </c>
      <c r="D886" s="238"/>
      <c r="E886" s="197"/>
      <c r="F886" s="197"/>
      <c r="G886" s="197"/>
      <c r="H886" s="197"/>
      <c r="I886" s="197"/>
      <c r="J886" s="239">
        <f>J887+J895+J1049+J1076+J1127+J1154</f>
        <v>538129296532</v>
      </c>
      <c r="K886" s="239">
        <f>K887+K895+K1049+K1076+K1127+K1154</f>
        <v>204061713189</v>
      </c>
      <c r="L886" s="197"/>
      <c r="M886" s="197"/>
      <c r="N886" s="198"/>
      <c r="O886" s="198"/>
      <c r="P886" s="187">
        <v>538129296532</v>
      </c>
      <c r="Q886" s="187">
        <f t="shared" si="150"/>
        <v>0</v>
      </c>
      <c r="R886" s="187"/>
    </row>
    <row r="887" spans="2:18" s="199" customFormat="1" ht="15.75" x14ac:dyDescent="0.25">
      <c r="B887" s="194" t="s">
        <v>897</v>
      </c>
      <c r="C887" s="237" t="s">
        <v>568</v>
      </c>
      <c r="D887" s="238"/>
      <c r="E887" s="197"/>
      <c r="F887" s="197"/>
      <c r="G887" s="197"/>
      <c r="H887" s="197"/>
      <c r="I887" s="197"/>
      <c r="J887" s="239">
        <f>J888</f>
        <v>1636539000</v>
      </c>
      <c r="K887" s="239">
        <f>K888</f>
        <v>0</v>
      </c>
      <c r="L887" s="197"/>
      <c r="M887" s="197"/>
      <c r="N887" s="198"/>
      <c r="O887" s="198"/>
      <c r="P887" s="187">
        <v>1636539000</v>
      </c>
      <c r="Q887" s="187">
        <f t="shared" si="150"/>
        <v>0</v>
      </c>
      <c r="R887" s="187"/>
    </row>
    <row r="888" spans="2:18" x14ac:dyDescent="0.2">
      <c r="B888" s="201" t="s">
        <v>899</v>
      </c>
      <c r="C888" s="240" t="s">
        <v>898</v>
      </c>
      <c r="D888" s="241"/>
      <c r="E888" s="204"/>
      <c r="F888" s="204"/>
      <c r="G888" s="204"/>
      <c r="H888" s="204"/>
      <c r="I888" s="204"/>
      <c r="J888" s="203">
        <f>SUM(J889:J894)</f>
        <v>1636539000</v>
      </c>
      <c r="K888" s="203">
        <f>SUM(K889:K894)</f>
        <v>0</v>
      </c>
      <c r="L888" s="204"/>
      <c r="M888" s="204"/>
      <c r="P888" s="187">
        <v>1636539000</v>
      </c>
      <c r="Q888" s="187">
        <f t="shared" si="150"/>
        <v>0</v>
      </c>
    </row>
    <row r="889" spans="2:18" x14ac:dyDescent="0.2">
      <c r="B889" s="201" t="s">
        <v>2559</v>
      </c>
      <c r="C889" s="240" t="s">
        <v>2558</v>
      </c>
      <c r="D889" s="241"/>
      <c r="E889" s="204"/>
      <c r="F889" s="204"/>
      <c r="G889" s="204"/>
      <c r="H889" s="204"/>
      <c r="I889" s="204"/>
      <c r="J889" s="1350">
        <f>1252507000+384032000</f>
        <v>1636539000</v>
      </c>
      <c r="K889" s="205">
        <v>0</v>
      </c>
      <c r="L889" s="204"/>
      <c r="M889" s="204"/>
      <c r="P889" s="187">
        <v>1636539000</v>
      </c>
      <c r="Q889" s="187">
        <f t="shared" si="150"/>
        <v>0</v>
      </c>
    </row>
    <row r="890" spans="2:18" x14ac:dyDescent="0.2">
      <c r="B890" s="201"/>
      <c r="C890" s="240" t="s">
        <v>284</v>
      </c>
      <c r="D890" s="241"/>
      <c r="E890" s="204"/>
      <c r="F890" s="204"/>
      <c r="G890" s="204"/>
      <c r="H890" s="204"/>
      <c r="I890" s="204"/>
      <c r="J890" s="1350"/>
      <c r="K890" s="205"/>
      <c r="L890" s="204"/>
      <c r="M890" s="204"/>
      <c r="Q890" s="187">
        <f t="shared" si="150"/>
        <v>0</v>
      </c>
    </row>
    <row r="891" spans="2:18" x14ac:dyDescent="0.2">
      <c r="B891" s="201" t="s">
        <v>2557</v>
      </c>
      <c r="C891" s="240" t="s">
        <v>2556</v>
      </c>
      <c r="D891" s="241"/>
      <c r="E891" s="204"/>
      <c r="F891" s="204"/>
      <c r="G891" s="204"/>
      <c r="H891" s="204"/>
      <c r="I891" s="204"/>
      <c r="J891" s="1350"/>
      <c r="K891" s="205"/>
      <c r="L891" s="204"/>
      <c r="M891" s="204"/>
      <c r="Q891" s="187">
        <f t="shared" si="150"/>
        <v>0</v>
      </c>
    </row>
    <row r="892" spans="2:18" x14ac:dyDescent="0.2">
      <c r="B892" s="201"/>
      <c r="C892" s="240" t="s">
        <v>283</v>
      </c>
      <c r="D892" s="241"/>
      <c r="E892" s="204"/>
      <c r="F892" s="204"/>
      <c r="G892" s="204"/>
      <c r="H892" s="204"/>
      <c r="I892" s="204"/>
      <c r="J892" s="1350"/>
      <c r="K892" s="205"/>
      <c r="L892" s="204"/>
      <c r="M892" s="204"/>
      <c r="Q892" s="187">
        <f t="shared" si="150"/>
        <v>0</v>
      </c>
    </row>
    <row r="893" spans="2:18" x14ac:dyDescent="0.2">
      <c r="B893" s="201"/>
      <c r="C893" s="240" t="s">
        <v>285</v>
      </c>
      <c r="D893" s="241"/>
      <c r="E893" s="204"/>
      <c r="F893" s="204"/>
      <c r="G893" s="204"/>
      <c r="H893" s="204"/>
      <c r="I893" s="204"/>
      <c r="J893" s="1350"/>
      <c r="K893" s="205"/>
      <c r="L893" s="204"/>
      <c r="M893" s="204"/>
      <c r="Q893" s="187">
        <f t="shared" si="150"/>
        <v>0</v>
      </c>
    </row>
    <row r="894" spans="2:18" x14ac:dyDescent="0.2">
      <c r="B894" s="201"/>
      <c r="C894" s="240" t="s">
        <v>286</v>
      </c>
      <c r="D894" s="241"/>
      <c r="E894" s="204"/>
      <c r="F894" s="204"/>
      <c r="G894" s="204"/>
      <c r="H894" s="204"/>
      <c r="I894" s="204"/>
      <c r="J894" s="1350"/>
      <c r="K894" s="205"/>
      <c r="L894" s="204"/>
      <c r="M894" s="204"/>
      <c r="Q894" s="187">
        <f t="shared" si="150"/>
        <v>0</v>
      </c>
    </row>
    <row r="895" spans="2:18" s="199" customFormat="1" ht="15.75" x14ac:dyDescent="0.25">
      <c r="B895" s="194" t="s">
        <v>900</v>
      </c>
      <c r="C895" s="237" t="s">
        <v>569</v>
      </c>
      <c r="D895" s="238"/>
      <c r="E895" s="197"/>
      <c r="F895" s="197"/>
      <c r="G895" s="197"/>
      <c r="H895" s="197"/>
      <c r="I895" s="197"/>
      <c r="J895" s="239">
        <f>J896+J908+J918+J936+J949+J971+J983+J1000+J1023+J1027+J1035+J1036+J1037+J1038+J1039+J1042+J1043+J1044+J1045</f>
        <v>349427440101</v>
      </c>
      <c r="K895" s="239">
        <f>K896+K908+K918+K936+K949+K971+K983+K1000+K1023+K1027+K1035+K1036+K1037+K1038+K1039+K1042+K1043+K1044+K1045</f>
        <v>145285698833</v>
      </c>
      <c r="L895" s="197"/>
      <c r="M895" s="197"/>
      <c r="N895" s="198"/>
      <c r="O895" s="198"/>
      <c r="P895" s="187">
        <v>349427440101</v>
      </c>
      <c r="Q895" s="187">
        <f t="shared" si="150"/>
        <v>0</v>
      </c>
      <c r="R895" s="187"/>
    </row>
    <row r="896" spans="2:18" x14ac:dyDescent="0.2">
      <c r="B896" s="201" t="s">
        <v>920</v>
      </c>
      <c r="C896" s="240" t="s">
        <v>901</v>
      </c>
      <c r="D896" s="241"/>
      <c r="E896" s="204"/>
      <c r="F896" s="204"/>
      <c r="G896" s="204"/>
      <c r="H896" s="204"/>
      <c r="I896" s="204"/>
      <c r="J896" s="203">
        <f>SUM(J897:J907)</f>
        <v>249979258220</v>
      </c>
      <c r="K896" s="203">
        <f>SUM(K897:K907)</f>
        <v>118799372850</v>
      </c>
      <c r="L896" s="204"/>
      <c r="M896" s="204"/>
      <c r="P896" s="187">
        <v>249979258220</v>
      </c>
      <c r="Q896" s="187">
        <f t="shared" si="150"/>
        <v>0</v>
      </c>
    </row>
    <row r="897" spans="2:17" x14ac:dyDescent="0.2">
      <c r="B897" s="201" t="s">
        <v>2561</v>
      </c>
      <c r="C897" s="240" t="s">
        <v>2560</v>
      </c>
      <c r="D897" s="241"/>
      <c r="E897" s="204"/>
      <c r="F897" s="204"/>
      <c r="G897" s="204"/>
      <c r="H897" s="204"/>
      <c r="I897" s="204"/>
      <c r="J897" s="1116">
        <v>249979258220</v>
      </c>
      <c r="K897" s="1116">
        <f>3260005000+115539367850</f>
        <v>118799372850</v>
      </c>
      <c r="L897" s="204"/>
      <c r="M897" s="204"/>
      <c r="P897" s="187">
        <v>249979258220</v>
      </c>
      <c r="Q897" s="187">
        <f t="shared" si="150"/>
        <v>0</v>
      </c>
    </row>
    <row r="898" spans="2:17" x14ac:dyDescent="0.2">
      <c r="B898" s="201"/>
      <c r="C898" s="240" t="s">
        <v>287</v>
      </c>
      <c r="D898" s="241"/>
      <c r="E898" s="204"/>
      <c r="F898" s="204"/>
      <c r="G898" s="204"/>
      <c r="H898" s="204"/>
      <c r="I898" s="204"/>
      <c r="J898" s="205"/>
      <c r="K898" s="205"/>
      <c r="L898" s="204"/>
      <c r="M898" s="204"/>
      <c r="Q898" s="187">
        <f t="shared" si="150"/>
        <v>0</v>
      </c>
    </row>
    <row r="899" spans="2:17" x14ac:dyDescent="0.2">
      <c r="B899" s="201"/>
      <c r="C899" s="240" t="s">
        <v>288</v>
      </c>
      <c r="D899" s="241"/>
      <c r="E899" s="204"/>
      <c r="F899" s="204"/>
      <c r="G899" s="204"/>
      <c r="H899" s="204"/>
      <c r="I899" s="204"/>
      <c r="J899" s="205"/>
      <c r="K899" s="205"/>
      <c r="L899" s="204"/>
      <c r="M899" s="204"/>
      <c r="Q899" s="187">
        <f t="shared" si="150"/>
        <v>0</v>
      </c>
    </row>
    <row r="900" spans="2:17" ht="15" customHeight="1" x14ac:dyDescent="0.2">
      <c r="B900" s="201"/>
      <c r="C900" s="240" t="s">
        <v>289</v>
      </c>
      <c r="D900" s="241"/>
      <c r="E900" s="204"/>
      <c r="F900" s="204"/>
      <c r="G900" s="204"/>
      <c r="H900" s="204"/>
      <c r="I900" s="204"/>
      <c r="J900" s="205"/>
      <c r="K900" s="205"/>
      <c r="L900" s="204"/>
      <c r="M900" s="204"/>
      <c r="Q900" s="187">
        <f t="shared" si="150"/>
        <v>0</v>
      </c>
    </row>
    <row r="901" spans="2:17" x14ac:dyDescent="0.2">
      <c r="B901" s="201"/>
      <c r="C901" s="240" t="s">
        <v>290</v>
      </c>
      <c r="D901" s="241"/>
      <c r="E901" s="204"/>
      <c r="F901" s="204"/>
      <c r="G901" s="204"/>
      <c r="H901" s="204"/>
      <c r="I901" s="204"/>
      <c r="J901" s="205"/>
      <c r="K901" s="205"/>
      <c r="L901" s="204"/>
      <c r="M901" s="204"/>
      <c r="Q901" s="187">
        <f t="shared" si="150"/>
        <v>0</v>
      </c>
    </row>
    <row r="902" spans="2:17" x14ac:dyDescent="0.2">
      <c r="B902" s="201"/>
      <c r="C902" s="240" t="s">
        <v>291</v>
      </c>
      <c r="D902" s="241"/>
      <c r="E902" s="204"/>
      <c r="F902" s="204"/>
      <c r="G902" s="204"/>
      <c r="H902" s="204"/>
      <c r="I902" s="204"/>
      <c r="J902" s="205"/>
      <c r="K902" s="205"/>
      <c r="L902" s="204"/>
      <c r="M902" s="204"/>
      <c r="Q902" s="187">
        <f t="shared" si="150"/>
        <v>0</v>
      </c>
    </row>
    <row r="903" spans="2:17" x14ac:dyDescent="0.2">
      <c r="B903" s="201" t="s">
        <v>2563</v>
      </c>
      <c r="C903" s="240" t="s">
        <v>2562</v>
      </c>
      <c r="D903" s="241"/>
      <c r="E903" s="204"/>
      <c r="F903" s="204"/>
      <c r="G903" s="204"/>
      <c r="H903" s="204"/>
      <c r="I903" s="204"/>
      <c r="J903" s="205"/>
      <c r="K903" s="205"/>
      <c r="L903" s="204"/>
      <c r="M903" s="204"/>
      <c r="Q903" s="187">
        <f t="shared" si="150"/>
        <v>0</v>
      </c>
    </row>
    <row r="904" spans="2:17" x14ac:dyDescent="0.2">
      <c r="B904" s="201"/>
      <c r="C904" s="240" t="s">
        <v>292</v>
      </c>
      <c r="D904" s="241"/>
      <c r="E904" s="204"/>
      <c r="F904" s="204"/>
      <c r="G904" s="204"/>
      <c r="H904" s="204"/>
      <c r="I904" s="204"/>
      <c r="J904" s="205"/>
      <c r="K904" s="205"/>
      <c r="L904" s="204"/>
      <c r="M904" s="204"/>
      <c r="Q904" s="187">
        <f t="shared" si="150"/>
        <v>0</v>
      </c>
    </row>
    <row r="905" spans="2:17" x14ac:dyDescent="0.2">
      <c r="B905" s="201"/>
      <c r="C905" s="240" t="s">
        <v>293</v>
      </c>
      <c r="D905" s="241"/>
      <c r="E905" s="204"/>
      <c r="F905" s="204"/>
      <c r="G905" s="204"/>
      <c r="H905" s="204"/>
      <c r="I905" s="204"/>
      <c r="J905" s="205"/>
      <c r="K905" s="205"/>
      <c r="L905" s="204"/>
      <c r="M905" s="204"/>
      <c r="Q905" s="187">
        <f t="shared" si="150"/>
        <v>0</v>
      </c>
    </row>
    <row r="906" spans="2:17" x14ac:dyDescent="0.2">
      <c r="B906" s="201"/>
      <c r="C906" s="240" t="s">
        <v>294</v>
      </c>
      <c r="D906" s="241"/>
      <c r="E906" s="204"/>
      <c r="F906" s="204"/>
      <c r="G906" s="204"/>
      <c r="H906" s="204"/>
      <c r="I906" s="204"/>
      <c r="J906" s="205"/>
      <c r="K906" s="205"/>
      <c r="L906" s="204"/>
      <c r="M906" s="204"/>
      <c r="Q906" s="187">
        <f t="shared" si="150"/>
        <v>0</v>
      </c>
    </row>
    <row r="907" spans="2:17" x14ac:dyDescent="0.2">
      <c r="B907" s="201"/>
      <c r="C907" s="240" t="s">
        <v>295</v>
      </c>
      <c r="D907" s="241"/>
      <c r="E907" s="204"/>
      <c r="F907" s="204"/>
      <c r="G907" s="204"/>
      <c r="H907" s="204"/>
      <c r="I907" s="204"/>
      <c r="J907" s="205"/>
      <c r="K907" s="205"/>
      <c r="L907" s="204"/>
      <c r="M907" s="204"/>
      <c r="Q907" s="187">
        <f t="shared" si="150"/>
        <v>0</v>
      </c>
    </row>
    <row r="908" spans="2:17" x14ac:dyDescent="0.2">
      <c r="B908" s="201" t="s">
        <v>921</v>
      </c>
      <c r="C908" s="240" t="s">
        <v>902</v>
      </c>
      <c r="D908" s="241"/>
      <c r="E908" s="204"/>
      <c r="F908" s="204"/>
      <c r="G908" s="204"/>
      <c r="H908" s="204"/>
      <c r="I908" s="204"/>
      <c r="J908" s="203">
        <v>69765900</v>
      </c>
      <c r="K908" s="203">
        <f>K909+K916</f>
        <v>50000000</v>
      </c>
      <c r="L908" s="204"/>
      <c r="M908" s="204"/>
      <c r="P908" s="187">
        <v>69765900</v>
      </c>
      <c r="Q908" s="187">
        <f t="shared" si="150"/>
        <v>0</v>
      </c>
    </row>
    <row r="909" spans="2:17" x14ac:dyDescent="0.2">
      <c r="B909" s="201" t="s">
        <v>2565</v>
      </c>
      <c r="C909" s="240" t="s">
        <v>2564</v>
      </c>
      <c r="D909" s="241"/>
      <c r="E909" s="204"/>
      <c r="F909" s="204"/>
      <c r="G909" s="204"/>
      <c r="H909" s="204"/>
      <c r="I909" s="204"/>
      <c r="J909" s="205">
        <f>SUM(J910:J915)</f>
        <v>0</v>
      </c>
      <c r="K909" s="205">
        <f>SUM(K910:K915)</f>
        <v>50000000</v>
      </c>
      <c r="L909" s="204"/>
      <c r="M909" s="204"/>
      <c r="P909" s="1352"/>
      <c r="Q909" s="187">
        <f t="shared" si="150"/>
        <v>0</v>
      </c>
    </row>
    <row r="910" spans="2:17" ht="30" x14ac:dyDescent="0.2">
      <c r="B910" s="201"/>
      <c r="C910" s="240" t="s">
        <v>296</v>
      </c>
      <c r="D910" s="241"/>
      <c r="E910" s="204"/>
      <c r="F910" s="204"/>
      <c r="G910" s="204"/>
      <c r="H910" s="204"/>
      <c r="I910" s="204"/>
      <c r="J910" s="205"/>
      <c r="K910" s="205"/>
      <c r="L910" s="204"/>
      <c r="M910" s="204"/>
      <c r="P910" s="1352"/>
      <c r="Q910" s="187">
        <f t="shared" si="150"/>
        <v>0</v>
      </c>
    </row>
    <row r="911" spans="2:17" ht="18" customHeight="1" x14ac:dyDescent="0.2">
      <c r="B911" s="201"/>
      <c r="C911" s="240" t="s">
        <v>297</v>
      </c>
      <c r="D911" s="241"/>
      <c r="E911" s="204"/>
      <c r="F911" s="204"/>
      <c r="G911" s="204"/>
      <c r="H911" s="204"/>
      <c r="I911" s="204"/>
      <c r="J911" s="205"/>
      <c r="K911" s="205"/>
      <c r="L911" s="204"/>
      <c r="M911" s="204"/>
      <c r="P911" s="1352"/>
      <c r="Q911" s="187">
        <f t="shared" si="150"/>
        <v>0</v>
      </c>
    </row>
    <row r="912" spans="2:17" ht="30" x14ac:dyDescent="0.2">
      <c r="B912" s="201"/>
      <c r="C912" s="240" t="s">
        <v>298</v>
      </c>
      <c r="D912" s="241"/>
      <c r="E912" s="204"/>
      <c r="F912" s="204"/>
      <c r="G912" s="204"/>
      <c r="H912" s="204"/>
      <c r="I912" s="204"/>
      <c r="J912" s="205">
        <v>0</v>
      </c>
      <c r="K912" s="205">
        <v>50000000</v>
      </c>
      <c r="L912" s="204"/>
      <c r="M912" s="204"/>
      <c r="P912" s="1352"/>
      <c r="Q912" s="187">
        <f t="shared" si="150"/>
        <v>0</v>
      </c>
    </row>
    <row r="913" spans="2:17" ht="20.25" customHeight="1" x14ac:dyDescent="0.2">
      <c r="B913" s="201"/>
      <c r="C913" s="240" t="s">
        <v>299</v>
      </c>
      <c r="D913" s="241"/>
      <c r="E913" s="204"/>
      <c r="F913" s="204"/>
      <c r="G913" s="204"/>
      <c r="H913" s="204"/>
      <c r="I913" s="204"/>
      <c r="J913" s="205"/>
      <c r="K913" s="205"/>
      <c r="L913" s="204"/>
      <c r="M913" s="204"/>
      <c r="Q913" s="187">
        <f t="shared" si="150"/>
        <v>0</v>
      </c>
    </row>
    <row r="914" spans="2:17" ht="20.25" customHeight="1" x14ac:dyDescent="0.2">
      <c r="B914" s="201"/>
      <c r="C914" s="240" t="s">
        <v>300</v>
      </c>
      <c r="D914" s="241"/>
      <c r="E914" s="204"/>
      <c r="F914" s="204"/>
      <c r="G914" s="204"/>
      <c r="H914" s="204"/>
      <c r="I914" s="204"/>
      <c r="J914" s="205"/>
      <c r="K914" s="205"/>
      <c r="L914" s="204"/>
      <c r="M914" s="204"/>
      <c r="Q914" s="187">
        <f t="shared" si="150"/>
        <v>0</v>
      </c>
    </row>
    <row r="915" spans="2:17" ht="20.25" customHeight="1" x14ac:dyDescent="0.2">
      <c r="B915" s="201"/>
      <c r="C915" s="240" t="s">
        <v>301</v>
      </c>
      <c r="D915" s="241"/>
      <c r="E915" s="204"/>
      <c r="F915" s="204"/>
      <c r="G915" s="204"/>
      <c r="H915" s="204"/>
      <c r="I915" s="204"/>
      <c r="J915" s="205"/>
      <c r="K915" s="205"/>
      <c r="L915" s="204"/>
      <c r="M915" s="204"/>
      <c r="Q915" s="187">
        <f t="shared" si="150"/>
        <v>0</v>
      </c>
    </row>
    <row r="916" spans="2:17" x14ac:dyDescent="0.2">
      <c r="B916" s="201" t="s">
        <v>2566</v>
      </c>
      <c r="C916" s="240" t="s">
        <v>2567</v>
      </c>
      <c r="D916" s="241"/>
      <c r="E916" s="204"/>
      <c r="F916" s="204"/>
      <c r="G916" s="204"/>
      <c r="H916" s="204"/>
      <c r="I916" s="204"/>
      <c r="J916" s="205"/>
      <c r="K916" s="205"/>
      <c r="L916" s="204"/>
      <c r="M916" s="204"/>
      <c r="Q916" s="187">
        <f t="shared" si="150"/>
        <v>0</v>
      </c>
    </row>
    <row r="917" spans="2:17" ht="30" x14ac:dyDescent="0.2">
      <c r="B917" s="201"/>
      <c r="C917" s="240" t="s">
        <v>302</v>
      </c>
      <c r="D917" s="241"/>
      <c r="E917" s="204"/>
      <c r="F917" s="204"/>
      <c r="G917" s="204"/>
      <c r="H917" s="204"/>
      <c r="I917" s="204"/>
      <c r="J917" s="205"/>
      <c r="K917" s="205"/>
      <c r="L917" s="204"/>
      <c r="M917" s="204"/>
      <c r="Q917" s="187">
        <f t="shared" si="150"/>
        <v>0</v>
      </c>
    </row>
    <row r="918" spans="2:17" x14ac:dyDescent="0.2">
      <c r="B918" s="201" t="s">
        <v>922</v>
      </c>
      <c r="C918" s="240" t="s">
        <v>903</v>
      </c>
      <c r="D918" s="241"/>
      <c r="E918" s="204"/>
      <c r="F918" s="204"/>
      <c r="G918" s="204"/>
      <c r="H918" s="204"/>
      <c r="I918" s="204"/>
      <c r="J918" s="203">
        <f>SUM(J919:J935)</f>
        <v>39541474056</v>
      </c>
      <c r="K918" s="203">
        <f>SUM(K919:K935)</f>
        <v>21284978783</v>
      </c>
      <c r="L918" s="204"/>
      <c r="M918" s="204"/>
      <c r="P918" s="187">
        <v>39541474056</v>
      </c>
      <c r="Q918" s="187">
        <f t="shared" si="150"/>
        <v>0</v>
      </c>
    </row>
    <row r="919" spans="2:17" x14ac:dyDescent="0.2">
      <c r="B919" s="201" t="s">
        <v>2569</v>
      </c>
      <c r="C919" s="240" t="s">
        <v>2568</v>
      </c>
      <c r="D919" s="241"/>
      <c r="E919" s="204"/>
      <c r="F919" s="204"/>
      <c r="G919" s="204"/>
      <c r="H919" s="204"/>
      <c r="I919" s="204"/>
      <c r="J919" s="205">
        <v>39541474056</v>
      </c>
      <c r="K919" s="205">
        <v>21284978783</v>
      </c>
      <c r="L919" s="204"/>
      <c r="M919" s="204"/>
      <c r="P919" s="187">
        <v>39541474056</v>
      </c>
      <c r="Q919" s="187">
        <f t="shared" si="150"/>
        <v>0</v>
      </c>
    </row>
    <row r="920" spans="2:17" ht="30" x14ac:dyDescent="0.2">
      <c r="B920" s="201"/>
      <c r="C920" s="240" t="s">
        <v>303</v>
      </c>
      <c r="D920" s="241"/>
      <c r="E920" s="204"/>
      <c r="F920" s="204"/>
      <c r="G920" s="204"/>
      <c r="H920" s="204"/>
      <c r="I920" s="204"/>
      <c r="J920" s="205"/>
      <c r="K920" s="205"/>
      <c r="L920" s="204"/>
      <c r="M920" s="204"/>
      <c r="Q920" s="187">
        <f t="shared" si="150"/>
        <v>0</v>
      </c>
    </row>
    <row r="921" spans="2:17" x14ac:dyDescent="0.2">
      <c r="B921" s="201"/>
      <c r="C921" s="240" t="s">
        <v>304</v>
      </c>
      <c r="D921" s="241"/>
      <c r="E921" s="204"/>
      <c r="F921" s="204"/>
      <c r="G921" s="204"/>
      <c r="H921" s="204"/>
      <c r="I921" s="204"/>
      <c r="J921" s="205"/>
      <c r="K921" s="205"/>
      <c r="L921" s="204"/>
      <c r="M921" s="204"/>
      <c r="Q921" s="187">
        <f t="shared" si="150"/>
        <v>0</v>
      </c>
    </row>
    <row r="922" spans="2:17" x14ac:dyDescent="0.2">
      <c r="B922" s="201"/>
      <c r="C922" s="240" t="s">
        <v>305</v>
      </c>
      <c r="D922" s="241"/>
      <c r="E922" s="204"/>
      <c r="F922" s="204"/>
      <c r="G922" s="204"/>
      <c r="H922" s="204"/>
      <c r="I922" s="204"/>
      <c r="J922" s="205"/>
      <c r="K922" s="205"/>
      <c r="L922" s="204"/>
      <c r="M922" s="204"/>
      <c r="Q922" s="187">
        <f t="shared" si="150"/>
        <v>0</v>
      </c>
    </row>
    <row r="923" spans="2:17" x14ac:dyDescent="0.2">
      <c r="B923" s="201"/>
      <c r="C923" s="240" t="s">
        <v>306</v>
      </c>
      <c r="D923" s="241"/>
      <c r="E923" s="204"/>
      <c r="F923" s="204"/>
      <c r="G923" s="204"/>
      <c r="H923" s="204"/>
      <c r="I923" s="204"/>
      <c r="J923" s="205"/>
      <c r="K923" s="205"/>
      <c r="L923" s="204"/>
      <c r="M923" s="204"/>
      <c r="Q923" s="187">
        <f t="shared" si="150"/>
        <v>0</v>
      </c>
    </row>
    <row r="924" spans="2:17" x14ac:dyDescent="0.2">
      <c r="B924" s="201"/>
      <c r="C924" s="240" t="s">
        <v>307</v>
      </c>
      <c r="D924" s="241"/>
      <c r="E924" s="204"/>
      <c r="F924" s="204"/>
      <c r="G924" s="204"/>
      <c r="H924" s="204"/>
      <c r="I924" s="204"/>
      <c r="J924" s="205"/>
      <c r="K924" s="205"/>
      <c r="L924" s="204"/>
      <c r="M924" s="204"/>
      <c r="Q924" s="187">
        <f t="shared" si="150"/>
        <v>0</v>
      </c>
    </row>
    <row r="925" spans="2:17" x14ac:dyDescent="0.2">
      <c r="B925" s="201" t="s">
        <v>2570</v>
      </c>
      <c r="C925" s="240" t="s">
        <v>2571</v>
      </c>
      <c r="D925" s="241"/>
      <c r="E925" s="204"/>
      <c r="F925" s="204"/>
      <c r="G925" s="204"/>
      <c r="H925" s="204"/>
      <c r="I925" s="204"/>
      <c r="J925" s="205"/>
      <c r="K925" s="205"/>
      <c r="L925" s="204"/>
      <c r="M925" s="204"/>
      <c r="Q925" s="187">
        <f t="shared" si="150"/>
        <v>0</v>
      </c>
    </row>
    <row r="926" spans="2:17" x14ac:dyDescent="0.2">
      <c r="B926" s="201"/>
      <c r="C926" s="240" t="s">
        <v>304</v>
      </c>
      <c r="D926" s="241"/>
      <c r="E926" s="204"/>
      <c r="F926" s="204"/>
      <c r="G926" s="204"/>
      <c r="H926" s="204"/>
      <c r="I926" s="204"/>
      <c r="J926" s="205"/>
      <c r="K926" s="205"/>
      <c r="L926" s="204"/>
      <c r="M926" s="204"/>
      <c r="Q926" s="187">
        <f t="shared" si="150"/>
        <v>0</v>
      </c>
    </row>
    <row r="927" spans="2:17" x14ac:dyDescent="0.2">
      <c r="B927" s="201"/>
      <c r="C927" s="240" t="s">
        <v>308</v>
      </c>
      <c r="D927" s="241"/>
      <c r="E927" s="204"/>
      <c r="F927" s="204"/>
      <c r="G927" s="204"/>
      <c r="H927" s="204"/>
      <c r="I927" s="204"/>
      <c r="J927" s="205"/>
      <c r="K927" s="205"/>
      <c r="L927" s="204"/>
      <c r="M927" s="204"/>
      <c r="Q927" s="187">
        <f t="shared" si="150"/>
        <v>0</v>
      </c>
    </row>
    <row r="928" spans="2:17" ht="15.75" customHeight="1" x14ac:dyDescent="0.2">
      <c r="B928" s="201"/>
      <c r="C928" s="240" t="s">
        <v>309</v>
      </c>
      <c r="D928" s="241"/>
      <c r="E928" s="204"/>
      <c r="F928" s="204"/>
      <c r="G928" s="204"/>
      <c r="H928" s="204"/>
      <c r="I928" s="204"/>
      <c r="J928" s="205"/>
      <c r="K928" s="205"/>
      <c r="L928" s="204"/>
      <c r="M928" s="204"/>
      <c r="Q928" s="187">
        <f t="shared" si="150"/>
        <v>0</v>
      </c>
    </row>
    <row r="929" spans="2:17" ht="17.25" customHeight="1" x14ac:dyDescent="0.2">
      <c r="B929" s="201"/>
      <c r="C929" s="240" t="s">
        <v>310</v>
      </c>
      <c r="D929" s="241"/>
      <c r="E929" s="204"/>
      <c r="F929" s="204"/>
      <c r="G929" s="204"/>
      <c r="H929" s="204"/>
      <c r="I929" s="204"/>
      <c r="J929" s="205"/>
      <c r="K929" s="205"/>
      <c r="L929" s="204"/>
      <c r="M929" s="204"/>
      <c r="Q929" s="187">
        <f t="shared" ref="Q929:Q992" si="151">J929-P929</f>
        <v>0</v>
      </c>
    </row>
    <row r="930" spans="2:17" x14ac:dyDescent="0.2">
      <c r="B930" s="201" t="s">
        <v>2572</v>
      </c>
      <c r="C930" s="240" t="s">
        <v>2573</v>
      </c>
      <c r="D930" s="241"/>
      <c r="E930" s="204"/>
      <c r="F930" s="204"/>
      <c r="G930" s="204"/>
      <c r="H930" s="204"/>
      <c r="I930" s="204"/>
      <c r="J930" s="205"/>
      <c r="K930" s="205"/>
      <c r="L930" s="204"/>
      <c r="M930" s="204"/>
      <c r="Q930" s="187">
        <f t="shared" si="151"/>
        <v>0</v>
      </c>
    </row>
    <row r="931" spans="2:17" x14ac:dyDescent="0.2">
      <c r="B931" s="201"/>
      <c r="C931" s="240" t="s">
        <v>311</v>
      </c>
      <c r="D931" s="241"/>
      <c r="E931" s="204"/>
      <c r="F931" s="204"/>
      <c r="G931" s="204"/>
      <c r="H931" s="204"/>
      <c r="I931" s="204"/>
      <c r="J931" s="205"/>
      <c r="K931" s="205"/>
      <c r="L931" s="204"/>
      <c r="M931" s="204"/>
      <c r="Q931" s="187">
        <f t="shared" si="151"/>
        <v>0</v>
      </c>
    </row>
    <row r="932" spans="2:17" x14ac:dyDescent="0.2">
      <c r="B932" s="201"/>
      <c r="C932" s="240" t="s">
        <v>312</v>
      </c>
      <c r="D932" s="241"/>
      <c r="E932" s="204"/>
      <c r="F932" s="204"/>
      <c r="G932" s="204"/>
      <c r="H932" s="204"/>
      <c r="I932" s="204"/>
      <c r="J932" s="205"/>
      <c r="K932" s="205"/>
      <c r="L932" s="204"/>
      <c r="M932" s="204"/>
      <c r="Q932" s="187">
        <f t="shared" si="151"/>
        <v>0</v>
      </c>
    </row>
    <row r="933" spans="2:17" x14ac:dyDescent="0.2">
      <c r="B933" s="201"/>
      <c r="C933" s="240" t="s">
        <v>313</v>
      </c>
      <c r="D933" s="241"/>
      <c r="E933" s="204"/>
      <c r="F933" s="204"/>
      <c r="G933" s="204"/>
      <c r="H933" s="204"/>
      <c r="I933" s="204"/>
      <c r="J933" s="205"/>
      <c r="K933" s="205"/>
      <c r="L933" s="204"/>
      <c r="M933" s="204"/>
      <c r="Q933" s="187">
        <f t="shared" si="151"/>
        <v>0</v>
      </c>
    </row>
    <row r="934" spans="2:17" x14ac:dyDescent="0.2">
      <c r="B934" s="201"/>
      <c r="C934" s="240" t="s">
        <v>314</v>
      </c>
      <c r="D934" s="241"/>
      <c r="E934" s="204"/>
      <c r="F934" s="204"/>
      <c r="G934" s="204"/>
      <c r="H934" s="204"/>
      <c r="I934" s="204"/>
      <c r="J934" s="205"/>
      <c r="K934" s="205"/>
      <c r="L934" s="204"/>
      <c r="M934" s="204"/>
      <c r="Q934" s="187">
        <f t="shared" si="151"/>
        <v>0</v>
      </c>
    </row>
    <row r="935" spans="2:17" x14ac:dyDescent="0.2">
      <c r="B935" s="201"/>
      <c r="C935" s="240" t="s">
        <v>315</v>
      </c>
      <c r="D935" s="241"/>
      <c r="E935" s="204"/>
      <c r="F935" s="204"/>
      <c r="G935" s="204"/>
      <c r="H935" s="204"/>
      <c r="I935" s="204"/>
      <c r="J935" s="205"/>
      <c r="K935" s="205"/>
      <c r="L935" s="204"/>
      <c r="M935" s="204"/>
      <c r="Q935" s="187">
        <f t="shared" si="151"/>
        <v>0</v>
      </c>
    </row>
    <row r="936" spans="2:17" x14ac:dyDescent="0.2">
      <c r="B936" s="201" t="s">
        <v>923</v>
      </c>
      <c r="C936" s="240" t="s">
        <v>904</v>
      </c>
      <c r="D936" s="241"/>
      <c r="E936" s="204"/>
      <c r="F936" s="204"/>
      <c r="G936" s="204"/>
      <c r="H936" s="204"/>
      <c r="I936" s="204"/>
      <c r="J936" s="203">
        <f>SUM(J937:J948)</f>
        <v>0</v>
      </c>
      <c r="K936" s="203">
        <f>SUM(K937:K948)</f>
        <v>0</v>
      </c>
      <c r="L936" s="204"/>
      <c r="M936" s="204"/>
      <c r="P936" s="187">
        <v>0</v>
      </c>
      <c r="Q936" s="187">
        <f t="shared" si="151"/>
        <v>0</v>
      </c>
    </row>
    <row r="937" spans="2:17" x14ac:dyDescent="0.2">
      <c r="B937" s="201" t="s">
        <v>2575</v>
      </c>
      <c r="C937" s="240" t="s">
        <v>2574</v>
      </c>
      <c r="D937" s="241"/>
      <c r="E937" s="204"/>
      <c r="F937" s="204"/>
      <c r="G937" s="204"/>
      <c r="H937" s="204"/>
      <c r="I937" s="204"/>
      <c r="J937" s="205"/>
      <c r="K937" s="205"/>
      <c r="L937" s="204"/>
      <c r="M937" s="204"/>
      <c r="Q937" s="187">
        <f t="shared" si="151"/>
        <v>0</v>
      </c>
    </row>
    <row r="938" spans="2:17" ht="30" x14ac:dyDescent="0.2">
      <c r="B938" s="201"/>
      <c r="C938" s="240" t="s">
        <v>316</v>
      </c>
      <c r="D938" s="241"/>
      <c r="E938" s="204"/>
      <c r="F938" s="204"/>
      <c r="G938" s="204"/>
      <c r="H938" s="204"/>
      <c r="I938" s="204"/>
      <c r="J938" s="205"/>
      <c r="K938" s="205"/>
      <c r="L938" s="204"/>
      <c r="M938" s="204"/>
      <c r="Q938" s="187">
        <f t="shared" si="151"/>
        <v>0</v>
      </c>
    </row>
    <row r="939" spans="2:17" x14ac:dyDescent="0.2">
      <c r="B939" s="201"/>
      <c r="C939" s="240" t="s">
        <v>317</v>
      </c>
      <c r="D939" s="241"/>
      <c r="E939" s="204"/>
      <c r="F939" s="204"/>
      <c r="G939" s="204"/>
      <c r="H939" s="204"/>
      <c r="I939" s="204"/>
      <c r="J939" s="205"/>
      <c r="K939" s="205"/>
      <c r="L939" s="204"/>
      <c r="M939" s="204"/>
      <c r="Q939" s="187">
        <f t="shared" si="151"/>
        <v>0</v>
      </c>
    </row>
    <row r="940" spans="2:17" x14ac:dyDescent="0.2">
      <c r="B940" s="201"/>
      <c r="C940" s="240" t="s">
        <v>318</v>
      </c>
      <c r="D940" s="241"/>
      <c r="E940" s="204"/>
      <c r="F940" s="204"/>
      <c r="G940" s="204"/>
      <c r="H940" s="204"/>
      <c r="I940" s="204"/>
      <c r="J940" s="205"/>
      <c r="K940" s="205"/>
      <c r="L940" s="204"/>
      <c r="M940" s="204"/>
      <c r="Q940" s="187">
        <f t="shared" si="151"/>
        <v>0</v>
      </c>
    </row>
    <row r="941" spans="2:17" x14ac:dyDescent="0.2">
      <c r="B941" s="201"/>
      <c r="C941" s="240" t="s">
        <v>319</v>
      </c>
      <c r="D941" s="241"/>
      <c r="E941" s="204"/>
      <c r="F941" s="204"/>
      <c r="G941" s="204"/>
      <c r="H941" s="204"/>
      <c r="I941" s="204"/>
      <c r="J941" s="205"/>
      <c r="K941" s="205"/>
      <c r="L941" s="204"/>
      <c r="M941" s="204"/>
      <c r="Q941" s="187">
        <f t="shared" si="151"/>
        <v>0</v>
      </c>
    </row>
    <row r="942" spans="2:17" x14ac:dyDescent="0.2">
      <c r="B942" s="201"/>
      <c r="C942" s="240" t="s">
        <v>320</v>
      </c>
      <c r="D942" s="241"/>
      <c r="E942" s="204"/>
      <c r="F942" s="204"/>
      <c r="G942" s="204"/>
      <c r="H942" s="204"/>
      <c r="I942" s="204"/>
      <c r="J942" s="205"/>
      <c r="K942" s="205"/>
      <c r="L942" s="204"/>
      <c r="M942" s="204"/>
      <c r="Q942" s="187">
        <f t="shared" si="151"/>
        <v>0</v>
      </c>
    </row>
    <row r="943" spans="2:17" x14ac:dyDescent="0.2">
      <c r="B943" s="201"/>
      <c r="C943" s="240" t="s">
        <v>321</v>
      </c>
      <c r="D943" s="241"/>
      <c r="E943" s="204"/>
      <c r="F943" s="204"/>
      <c r="G943" s="204"/>
      <c r="H943" s="204"/>
      <c r="I943" s="204"/>
      <c r="J943" s="205"/>
      <c r="K943" s="205"/>
      <c r="L943" s="204"/>
      <c r="M943" s="204"/>
      <c r="Q943" s="187">
        <f t="shared" si="151"/>
        <v>0</v>
      </c>
    </row>
    <row r="944" spans="2:17" ht="30" x14ac:dyDescent="0.2">
      <c r="B944" s="201"/>
      <c r="C944" s="240" t="s">
        <v>322</v>
      </c>
      <c r="D944" s="241"/>
      <c r="E944" s="204"/>
      <c r="F944" s="204"/>
      <c r="G944" s="204"/>
      <c r="H944" s="204"/>
      <c r="I944" s="204"/>
      <c r="J944" s="205"/>
      <c r="K944" s="205"/>
      <c r="L944" s="204"/>
      <c r="M944" s="204"/>
      <c r="Q944" s="187">
        <f t="shared" si="151"/>
        <v>0</v>
      </c>
    </row>
    <row r="945" spans="2:17" x14ac:dyDescent="0.2">
      <c r="B945" s="201"/>
      <c r="C945" s="240" t="s">
        <v>323</v>
      </c>
      <c r="D945" s="241"/>
      <c r="E945" s="204"/>
      <c r="F945" s="204"/>
      <c r="G945" s="204"/>
      <c r="H945" s="204"/>
      <c r="I945" s="204"/>
      <c r="J945" s="205"/>
      <c r="K945" s="205"/>
      <c r="L945" s="204"/>
      <c r="M945" s="204"/>
      <c r="Q945" s="187">
        <f t="shared" si="151"/>
        <v>0</v>
      </c>
    </row>
    <row r="946" spans="2:17" x14ac:dyDescent="0.2">
      <c r="B946" s="201"/>
      <c r="C946" s="240" t="s">
        <v>324</v>
      </c>
      <c r="D946" s="241"/>
      <c r="E946" s="204"/>
      <c r="F946" s="204"/>
      <c r="G946" s="204"/>
      <c r="H946" s="204"/>
      <c r="I946" s="204"/>
      <c r="J946" s="205"/>
      <c r="K946" s="205"/>
      <c r="L946" s="204"/>
      <c r="M946" s="204"/>
      <c r="Q946" s="187">
        <f t="shared" si="151"/>
        <v>0</v>
      </c>
    </row>
    <row r="947" spans="2:17" x14ac:dyDescent="0.2">
      <c r="B947" s="201"/>
      <c r="C947" s="240" t="s">
        <v>325</v>
      </c>
      <c r="D947" s="241"/>
      <c r="E947" s="204"/>
      <c r="F947" s="204"/>
      <c r="G947" s="204"/>
      <c r="H947" s="204"/>
      <c r="I947" s="204"/>
      <c r="J947" s="205"/>
      <c r="K947" s="205"/>
      <c r="L947" s="204"/>
      <c r="M947" s="204"/>
      <c r="Q947" s="187">
        <f t="shared" si="151"/>
        <v>0</v>
      </c>
    </row>
    <row r="948" spans="2:17" x14ac:dyDescent="0.2">
      <c r="B948" s="201"/>
      <c r="C948" s="240" t="s">
        <v>326</v>
      </c>
      <c r="D948" s="241"/>
      <c r="E948" s="204"/>
      <c r="F948" s="204"/>
      <c r="G948" s="204"/>
      <c r="H948" s="204"/>
      <c r="I948" s="204"/>
      <c r="J948" s="205"/>
      <c r="K948" s="205"/>
      <c r="L948" s="204"/>
      <c r="M948" s="204"/>
      <c r="Q948" s="187">
        <f t="shared" si="151"/>
        <v>0</v>
      </c>
    </row>
    <row r="949" spans="2:17" x14ac:dyDescent="0.2">
      <c r="B949" s="201" t="s">
        <v>924</v>
      </c>
      <c r="C949" s="240" t="s">
        <v>905</v>
      </c>
      <c r="D949" s="241"/>
      <c r="E949" s="204"/>
      <c r="F949" s="204"/>
      <c r="G949" s="204"/>
      <c r="H949" s="204"/>
      <c r="I949" s="204"/>
      <c r="J949" s="203">
        <f>SUM(J950:J970)</f>
        <v>3005835360</v>
      </c>
      <c r="K949" s="203">
        <f>SUM(K950:K970)</f>
        <v>1458714800</v>
      </c>
      <c r="L949" s="204"/>
      <c r="M949" s="204"/>
      <c r="P949" s="187">
        <v>3005835360</v>
      </c>
      <c r="Q949" s="187">
        <f t="shared" si="151"/>
        <v>0</v>
      </c>
    </row>
    <row r="950" spans="2:17" x14ac:dyDescent="0.2">
      <c r="B950" s="201" t="s">
        <v>2576</v>
      </c>
      <c r="C950" s="240" t="s">
        <v>2577</v>
      </c>
      <c r="D950" s="241"/>
      <c r="E950" s="204"/>
      <c r="F950" s="204"/>
      <c r="G950" s="204"/>
      <c r="H950" s="204"/>
      <c r="I950" s="204"/>
      <c r="J950" s="205">
        <v>1144216360</v>
      </c>
      <c r="K950" s="205">
        <v>625590800</v>
      </c>
      <c r="L950" s="204"/>
      <c r="M950" s="204"/>
      <c r="P950" s="187">
        <v>1144216360</v>
      </c>
      <c r="Q950" s="187">
        <f t="shared" si="151"/>
        <v>0</v>
      </c>
    </row>
    <row r="951" spans="2:17" x14ac:dyDescent="0.2">
      <c r="B951" s="201"/>
      <c r="C951" s="240" t="s">
        <v>327</v>
      </c>
      <c r="D951" s="241"/>
      <c r="E951" s="204"/>
      <c r="F951" s="204"/>
      <c r="G951" s="204"/>
      <c r="H951" s="204"/>
      <c r="I951" s="204"/>
      <c r="J951" s="205"/>
      <c r="K951" s="205"/>
      <c r="L951" s="204"/>
      <c r="M951" s="204"/>
      <c r="Q951" s="187">
        <f t="shared" si="151"/>
        <v>0</v>
      </c>
    </row>
    <row r="952" spans="2:17" x14ac:dyDescent="0.2">
      <c r="B952" s="201"/>
      <c r="C952" s="240" t="s">
        <v>328</v>
      </c>
      <c r="D952" s="241"/>
      <c r="E952" s="204"/>
      <c r="F952" s="204"/>
      <c r="G952" s="204"/>
      <c r="H952" s="204"/>
      <c r="I952" s="204"/>
      <c r="J952" s="205"/>
      <c r="K952" s="205"/>
      <c r="L952" s="204"/>
      <c r="M952" s="204"/>
      <c r="Q952" s="187">
        <f t="shared" si="151"/>
        <v>0</v>
      </c>
    </row>
    <row r="953" spans="2:17" ht="18" customHeight="1" x14ac:dyDescent="0.2">
      <c r="B953" s="201"/>
      <c r="C953" s="240" t="s">
        <v>329</v>
      </c>
      <c r="D953" s="241"/>
      <c r="E953" s="204"/>
      <c r="F953" s="204"/>
      <c r="G953" s="204"/>
      <c r="H953" s="204"/>
      <c r="I953" s="204"/>
      <c r="J953" s="205"/>
      <c r="K953" s="205"/>
      <c r="L953" s="204"/>
      <c r="M953" s="204"/>
      <c r="Q953" s="187">
        <f t="shared" si="151"/>
        <v>0</v>
      </c>
    </row>
    <row r="954" spans="2:17" ht="30" x14ac:dyDescent="0.2">
      <c r="B954" s="201"/>
      <c r="C954" s="240" t="s">
        <v>330</v>
      </c>
      <c r="D954" s="241"/>
      <c r="E954" s="204"/>
      <c r="F954" s="204"/>
      <c r="G954" s="204"/>
      <c r="H954" s="204"/>
      <c r="I954" s="204"/>
      <c r="J954" s="205"/>
      <c r="K954" s="205"/>
      <c r="L954" s="204"/>
      <c r="M954" s="204"/>
      <c r="Q954" s="187">
        <f t="shared" si="151"/>
        <v>0</v>
      </c>
    </row>
    <row r="955" spans="2:17" x14ac:dyDescent="0.2">
      <c r="B955" s="201"/>
      <c r="C955" s="240" t="s">
        <v>331</v>
      </c>
      <c r="D955" s="241"/>
      <c r="E955" s="204"/>
      <c r="F955" s="204"/>
      <c r="G955" s="204"/>
      <c r="H955" s="204"/>
      <c r="I955" s="204"/>
      <c r="J955" s="205"/>
      <c r="K955" s="205"/>
      <c r="L955" s="204"/>
      <c r="M955" s="204"/>
      <c r="Q955" s="187">
        <f t="shared" si="151"/>
        <v>0</v>
      </c>
    </row>
    <row r="956" spans="2:17" x14ac:dyDescent="0.2">
      <c r="B956" s="201" t="s">
        <v>2578</v>
      </c>
      <c r="C956" s="240" t="s">
        <v>2579</v>
      </c>
      <c r="D956" s="241"/>
      <c r="E956" s="204"/>
      <c r="F956" s="204"/>
      <c r="G956" s="204"/>
      <c r="H956" s="204"/>
      <c r="I956" s="204"/>
      <c r="J956" s="205">
        <v>1861619000</v>
      </c>
      <c r="K956" s="205">
        <v>660279000</v>
      </c>
      <c r="L956" s="204"/>
      <c r="M956" s="204"/>
      <c r="P956" s="187">
        <v>1861619000</v>
      </c>
      <c r="Q956" s="187">
        <f t="shared" si="151"/>
        <v>0</v>
      </c>
    </row>
    <row r="957" spans="2:17" x14ac:dyDescent="0.2">
      <c r="B957" s="201"/>
      <c r="C957" s="240" t="s">
        <v>332</v>
      </c>
      <c r="D957" s="241"/>
      <c r="E957" s="204"/>
      <c r="F957" s="204"/>
      <c r="G957" s="204"/>
      <c r="H957" s="204"/>
      <c r="I957" s="204"/>
      <c r="J957" s="205"/>
      <c r="K957" s="205"/>
      <c r="L957" s="204"/>
      <c r="M957" s="204"/>
      <c r="Q957" s="187">
        <f t="shared" si="151"/>
        <v>0</v>
      </c>
    </row>
    <row r="958" spans="2:17" x14ac:dyDescent="0.2">
      <c r="B958" s="201"/>
      <c r="C958" s="240" t="s">
        <v>333</v>
      </c>
      <c r="D958" s="241"/>
      <c r="E958" s="204"/>
      <c r="F958" s="204"/>
      <c r="G958" s="204"/>
      <c r="H958" s="204"/>
      <c r="I958" s="204"/>
      <c r="J958" s="205"/>
      <c r="K958" s="205"/>
      <c r="L958" s="204"/>
      <c r="M958" s="204"/>
      <c r="Q958" s="187">
        <f t="shared" si="151"/>
        <v>0</v>
      </c>
    </row>
    <row r="959" spans="2:17" x14ac:dyDescent="0.2">
      <c r="B959" s="201"/>
      <c r="C959" s="240" t="s">
        <v>334</v>
      </c>
      <c r="D959" s="241"/>
      <c r="E959" s="204"/>
      <c r="F959" s="204"/>
      <c r="G959" s="204"/>
      <c r="H959" s="204"/>
      <c r="I959" s="204"/>
      <c r="J959" s="205"/>
      <c r="K959" s="205"/>
      <c r="L959" s="204"/>
      <c r="M959" s="204"/>
      <c r="Q959" s="187">
        <f t="shared" si="151"/>
        <v>0</v>
      </c>
    </row>
    <row r="960" spans="2:17" x14ac:dyDescent="0.2">
      <c r="B960" s="201"/>
      <c r="C960" s="240" t="s">
        <v>335</v>
      </c>
      <c r="D960" s="241"/>
      <c r="E960" s="204"/>
      <c r="F960" s="204"/>
      <c r="G960" s="204"/>
      <c r="H960" s="204"/>
      <c r="I960" s="204"/>
      <c r="J960" s="205"/>
      <c r="K960" s="205"/>
      <c r="L960" s="204"/>
      <c r="M960" s="204"/>
      <c r="Q960" s="187">
        <f t="shared" si="151"/>
        <v>0</v>
      </c>
    </row>
    <row r="961" spans="2:17" x14ac:dyDescent="0.2">
      <c r="B961" s="201"/>
      <c r="C961" s="240" t="s">
        <v>336</v>
      </c>
      <c r="D961" s="241"/>
      <c r="E961" s="204"/>
      <c r="F961" s="204"/>
      <c r="G961" s="204"/>
      <c r="H961" s="204"/>
      <c r="I961" s="204"/>
      <c r="J961" s="205"/>
      <c r="K961" s="205"/>
      <c r="L961" s="204"/>
      <c r="M961" s="204"/>
      <c r="Q961" s="187">
        <f t="shared" si="151"/>
        <v>0</v>
      </c>
    </row>
    <row r="962" spans="2:17" ht="30" x14ac:dyDescent="0.2">
      <c r="B962" s="201"/>
      <c r="C962" s="240" t="s">
        <v>337</v>
      </c>
      <c r="D962" s="241"/>
      <c r="E962" s="204"/>
      <c r="F962" s="204"/>
      <c r="G962" s="204"/>
      <c r="H962" s="204"/>
      <c r="I962" s="204"/>
      <c r="J962" s="205"/>
      <c r="K962" s="205"/>
      <c r="L962" s="204"/>
      <c r="M962" s="204"/>
      <c r="Q962" s="187">
        <f t="shared" si="151"/>
        <v>0</v>
      </c>
    </row>
    <row r="963" spans="2:17" x14ac:dyDescent="0.2">
      <c r="B963" s="201"/>
      <c r="C963" s="240" t="s">
        <v>338</v>
      </c>
      <c r="D963" s="241"/>
      <c r="E963" s="204"/>
      <c r="F963" s="204"/>
      <c r="G963" s="204"/>
      <c r="H963" s="204"/>
      <c r="I963" s="204"/>
      <c r="J963" s="205"/>
      <c r="K963" s="205"/>
      <c r="L963" s="204"/>
      <c r="M963" s="204"/>
      <c r="Q963" s="187">
        <f t="shared" si="151"/>
        <v>0</v>
      </c>
    </row>
    <row r="964" spans="2:17" ht="17.25" customHeight="1" x14ac:dyDescent="0.2">
      <c r="B964" s="201" t="s">
        <v>2581</v>
      </c>
      <c r="C964" s="240" t="s">
        <v>2580</v>
      </c>
      <c r="D964" s="241"/>
      <c r="E964" s="204"/>
      <c r="F964" s="204"/>
      <c r="G964" s="204"/>
      <c r="H964" s="204"/>
      <c r="I964" s="204"/>
      <c r="J964" s="205"/>
      <c r="K964" s="205">
        <v>172845000</v>
      </c>
      <c r="L964" s="204"/>
      <c r="M964" s="204"/>
      <c r="Q964" s="187">
        <f t="shared" si="151"/>
        <v>0</v>
      </c>
    </row>
    <row r="965" spans="2:17" ht="17.25" customHeight="1" x14ac:dyDescent="0.2">
      <c r="B965" s="201"/>
      <c r="C965" s="240" t="s">
        <v>344</v>
      </c>
      <c r="D965" s="241"/>
      <c r="E965" s="204"/>
      <c r="F965" s="204"/>
      <c r="G965" s="204"/>
      <c r="H965" s="204"/>
      <c r="I965" s="204"/>
      <c r="J965" s="205"/>
      <c r="K965" s="205"/>
      <c r="L965" s="204"/>
      <c r="M965" s="204"/>
      <c r="Q965" s="187">
        <f t="shared" si="151"/>
        <v>0</v>
      </c>
    </row>
    <row r="966" spans="2:17" ht="17.25" customHeight="1" x14ac:dyDescent="0.2">
      <c r="B966" s="201"/>
      <c r="C966" s="240" t="s">
        <v>345</v>
      </c>
      <c r="D966" s="241"/>
      <c r="E966" s="204"/>
      <c r="F966" s="204"/>
      <c r="G966" s="204"/>
      <c r="H966" s="204"/>
      <c r="I966" s="204"/>
      <c r="J966" s="205"/>
      <c r="K966" s="205"/>
      <c r="L966" s="204"/>
      <c r="M966" s="204"/>
      <c r="Q966" s="187">
        <f t="shared" si="151"/>
        <v>0</v>
      </c>
    </row>
    <row r="967" spans="2:17" ht="17.25" customHeight="1" x14ac:dyDescent="0.2">
      <c r="B967" s="201"/>
      <c r="C967" s="240" t="s">
        <v>346</v>
      </c>
      <c r="D967" s="241"/>
      <c r="E967" s="204"/>
      <c r="F967" s="204"/>
      <c r="G967" s="204"/>
      <c r="H967" s="204"/>
      <c r="I967" s="204"/>
      <c r="J967" s="205"/>
      <c r="K967" s="205"/>
      <c r="L967" s="204"/>
      <c r="M967" s="204"/>
      <c r="Q967" s="187">
        <f t="shared" si="151"/>
        <v>0</v>
      </c>
    </row>
    <row r="968" spans="2:17" ht="17.25" customHeight="1" x14ac:dyDescent="0.2">
      <c r="B968" s="201"/>
      <c r="C968" s="240" t="s">
        <v>347</v>
      </c>
      <c r="D968" s="241"/>
      <c r="E968" s="204"/>
      <c r="F968" s="204"/>
      <c r="G968" s="204"/>
      <c r="H968" s="204"/>
      <c r="I968" s="204"/>
      <c r="J968" s="205"/>
      <c r="K968" s="205"/>
      <c r="L968" s="204"/>
      <c r="M968" s="204"/>
      <c r="Q968" s="187">
        <f t="shared" si="151"/>
        <v>0</v>
      </c>
    </row>
    <row r="969" spans="2:17" ht="17.25" customHeight="1" x14ac:dyDescent="0.2">
      <c r="B969" s="201"/>
      <c r="C969" s="240" t="s">
        <v>348</v>
      </c>
      <c r="D969" s="241"/>
      <c r="E969" s="204"/>
      <c r="F969" s="204"/>
      <c r="G969" s="204"/>
      <c r="H969" s="204"/>
      <c r="I969" s="204"/>
      <c r="J969" s="205"/>
      <c r="K969" s="205"/>
      <c r="L969" s="204"/>
      <c r="M969" s="204"/>
      <c r="Q969" s="187">
        <f t="shared" si="151"/>
        <v>0</v>
      </c>
    </row>
    <row r="970" spans="2:17" ht="17.25" customHeight="1" x14ac:dyDescent="0.2">
      <c r="B970" s="201"/>
      <c r="C970" s="240" t="s">
        <v>349</v>
      </c>
      <c r="D970" s="241"/>
      <c r="E970" s="204"/>
      <c r="F970" s="204"/>
      <c r="G970" s="204"/>
      <c r="H970" s="204"/>
      <c r="I970" s="204"/>
      <c r="J970" s="205"/>
      <c r="K970" s="205"/>
      <c r="L970" s="204"/>
      <c r="M970" s="204"/>
      <c r="Q970" s="187">
        <f t="shared" si="151"/>
        <v>0</v>
      </c>
    </row>
    <row r="971" spans="2:17" x14ac:dyDescent="0.2">
      <c r="B971" s="201" t="s">
        <v>925</v>
      </c>
      <c r="C971" s="240" t="s">
        <v>906</v>
      </c>
      <c r="D971" s="241"/>
      <c r="E971" s="204"/>
      <c r="F971" s="204"/>
      <c r="G971" s="204"/>
      <c r="H971" s="204"/>
      <c r="I971" s="204"/>
      <c r="J971" s="203">
        <f>SUM(J972:J982)</f>
        <v>401780000</v>
      </c>
      <c r="K971" s="203">
        <f>SUM(K972:K982)</f>
        <v>248769100</v>
      </c>
      <c r="L971" s="204"/>
      <c r="M971" s="204"/>
      <c r="P971" s="187">
        <v>401780000</v>
      </c>
      <c r="Q971" s="187">
        <f t="shared" si="151"/>
        <v>0</v>
      </c>
    </row>
    <row r="972" spans="2:17" x14ac:dyDescent="0.2">
      <c r="B972" s="201" t="s">
        <v>2587</v>
      </c>
      <c r="C972" s="240" t="s">
        <v>2586</v>
      </c>
      <c r="D972" s="241"/>
      <c r="E972" s="204"/>
      <c r="F972" s="204"/>
      <c r="G972" s="204"/>
      <c r="H972" s="204"/>
      <c r="I972" s="204"/>
      <c r="J972" s="205"/>
      <c r="K972" s="205"/>
      <c r="L972" s="204"/>
      <c r="M972" s="204"/>
      <c r="Q972" s="187">
        <f t="shared" si="151"/>
        <v>0</v>
      </c>
    </row>
    <row r="973" spans="2:17" x14ac:dyDescent="0.2">
      <c r="B973" s="201"/>
      <c r="C973" s="240" t="s">
        <v>350</v>
      </c>
      <c r="D973" s="241"/>
      <c r="E973" s="204"/>
      <c r="F973" s="204"/>
      <c r="G973" s="204"/>
      <c r="H973" s="204"/>
      <c r="I973" s="204"/>
      <c r="J973" s="205">
        <v>128750000</v>
      </c>
      <c r="K973" s="205">
        <v>0</v>
      </c>
      <c r="L973" s="204"/>
      <c r="M973" s="204"/>
      <c r="P973" s="187">
        <v>128750000</v>
      </c>
      <c r="Q973" s="187">
        <f t="shared" si="151"/>
        <v>0</v>
      </c>
    </row>
    <row r="974" spans="2:17" ht="15.75" customHeight="1" x14ac:dyDescent="0.2">
      <c r="B974" s="201"/>
      <c r="C974" s="240" t="s">
        <v>351</v>
      </c>
      <c r="D974" s="241"/>
      <c r="E974" s="204"/>
      <c r="F974" s="204"/>
      <c r="G974" s="204"/>
      <c r="H974" s="204"/>
      <c r="I974" s="204"/>
      <c r="J974" s="205">
        <v>230430000</v>
      </c>
      <c r="K974" s="205">
        <v>248769100</v>
      </c>
      <c r="L974" s="204"/>
      <c r="M974" s="204"/>
      <c r="P974" s="187">
        <v>230430000</v>
      </c>
      <c r="Q974" s="187">
        <f t="shared" si="151"/>
        <v>0</v>
      </c>
    </row>
    <row r="975" spans="2:17" ht="15" customHeight="1" x14ac:dyDescent="0.2">
      <c r="B975" s="201"/>
      <c r="C975" s="240" t="s">
        <v>352</v>
      </c>
      <c r="D975" s="241"/>
      <c r="E975" s="204"/>
      <c r="F975" s="204"/>
      <c r="G975" s="204"/>
      <c r="H975" s="204"/>
      <c r="I975" s="204"/>
      <c r="J975" s="205"/>
      <c r="K975" s="205"/>
      <c r="L975" s="204"/>
      <c r="M975" s="204"/>
      <c r="Q975" s="187">
        <f t="shared" si="151"/>
        <v>0</v>
      </c>
    </row>
    <row r="976" spans="2:17" x14ac:dyDescent="0.2">
      <c r="B976" s="201"/>
      <c r="C976" s="240" t="s">
        <v>353</v>
      </c>
      <c r="D976" s="241"/>
      <c r="E976" s="204"/>
      <c r="F976" s="204"/>
      <c r="G976" s="204"/>
      <c r="H976" s="204"/>
      <c r="I976" s="204"/>
      <c r="J976" s="205"/>
      <c r="K976" s="205"/>
      <c r="L976" s="204"/>
      <c r="M976" s="204"/>
      <c r="Q976" s="187">
        <f t="shared" si="151"/>
        <v>0</v>
      </c>
    </row>
    <row r="977" spans="2:17" x14ac:dyDescent="0.2">
      <c r="B977" s="201" t="s">
        <v>2588</v>
      </c>
      <c r="C977" s="240" t="s">
        <v>3225</v>
      </c>
      <c r="D977" s="241"/>
      <c r="E977" s="204"/>
      <c r="F977" s="204"/>
      <c r="G977" s="204"/>
      <c r="H977" s="204"/>
      <c r="I977" s="204"/>
      <c r="J977" s="205"/>
      <c r="K977" s="205"/>
      <c r="L977" s="204"/>
      <c r="M977" s="204"/>
      <c r="Q977" s="187">
        <f t="shared" si="151"/>
        <v>0</v>
      </c>
    </row>
    <row r="978" spans="2:17" x14ac:dyDescent="0.2">
      <c r="B978" s="201"/>
      <c r="C978" s="240" t="s">
        <v>354</v>
      </c>
      <c r="D978" s="241"/>
      <c r="E978" s="204"/>
      <c r="F978" s="204"/>
      <c r="G978" s="204"/>
      <c r="H978" s="204"/>
      <c r="I978" s="204"/>
      <c r="J978" s="205"/>
      <c r="K978" s="205"/>
      <c r="L978" s="204"/>
      <c r="M978" s="204"/>
      <c r="Q978" s="187">
        <f t="shared" si="151"/>
        <v>0</v>
      </c>
    </row>
    <row r="979" spans="2:17" ht="15" customHeight="1" x14ac:dyDescent="0.2">
      <c r="B979" s="201"/>
      <c r="C979" s="240" t="s">
        <v>355</v>
      </c>
      <c r="D979" s="241"/>
      <c r="E979" s="204"/>
      <c r="F979" s="204"/>
      <c r="G979" s="204"/>
      <c r="H979" s="204"/>
      <c r="I979" s="204"/>
      <c r="J979" s="205"/>
      <c r="K979" s="205"/>
      <c r="L979" s="204"/>
      <c r="M979" s="204"/>
      <c r="Q979" s="187">
        <f t="shared" si="151"/>
        <v>0</v>
      </c>
    </row>
    <row r="980" spans="2:17" x14ac:dyDescent="0.2">
      <c r="B980" s="201"/>
      <c r="C980" s="240" t="s">
        <v>356</v>
      </c>
      <c r="D980" s="241"/>
      <c r="E980" s="204"/>
      <c r="F980" s="204"/>
      <c r="G980" s="204"/>
      <c r="H980" s="204"/>
      <c r="I980" s="204"/>
      <c r="J980" s="205"/>
      <c r="K980" s="205"/>
      <c r="L980" s="204"/>
      <c r="M980" s="204"/>
      <c r="Q980" s="187">
        <f t="shared" si="151"/>
        <v>0</v>
      </c>
    </row>
    <row r="981" spans="2:17" x14ac:dyDescent="0.2">
      <c r="B981" s="201"/>
      <c r="C981" s="240" t="s">
        <v>357</v>
      </c>
      <c r="D981" s="241"/>
      <c r="E981" s="204"/>
      <c r="F981" s="204"/>
      <c r="G981" s="204"/>
      <c r="H981" s="204"/>
      <c r="I981" s="204"/>
      <c r="J981" s="205"/>
      <c r="K981" s="205"/>
      <c r="L981" s="204"/>
      <c r="M981" s="204"/>
      <c r="Q981" s="187">
        <f t="shared" si="151"/>
        <v>0</v>
      </c>
    </row>
    <row r="982" spans="2:17" x14ac:dyDescent="0.2">
      <c r="B982" s="201"/>
      <c r="C982" s="240" t="s">
        <v>358</v>
      </c>
      <c r="D982" s="241"/>
      <c r="E982" s="204"/>
      <c r="F982" s="204"/>
      <c r="G982" s="204"/>
      <c r="H982" s="204"/>
      <c r="I982" s="204"/>
      <c r="J982" s="205">
        <v>42600000</v>
      </c>
      <c r="K982" s="205">
        <v>0</v>
      </c>
      <c r="L982" s="204"/>
      <c r="M982" s="204"/>
      <c r="P982" s="187">
        <v>42600000</v>
      </c>
      <c r="Q982" s="187">
        <f t="shared" si="151"/>
        <v>0</v>
      </c>
    </row>
    <row r="983" spans="2:17" x14ac:dyDescent="0.2">
      <c r="B983" s="201" t="s">
        <v>926</v>
      </c>
      <c r="C983" s="240" t="s">
        <v>907</v>
      </c>
      <c r="D983" s="241"/>
      <c r="E983" s="204"/>
      <c r="F983" s="204"/>
      <c r="G983" s="204"/>
      <c r="H983" s="204"/>
      <c r="I983" s="204"/>
      <c r="J983" s="203">
        <f>SUM(J984:J999)</f>
        <v>0</v>
      </c>
      <c r="K983" s="203">
        <f>SUM(K984:K999)</f>
        <v>0</v>
      </c>
      <c r="L983" s="204"/>
      <c r="M983" s="204"/>
      <c r="P983" s="187">
        <v>0</v>
      </c>
      <c r="Q983" s="187">
        <f t="shared" si="151"/>
        <v>0</v>
      </c>
    </row>
    <row r="984" spans="2:17" x14ac:dyDescent="0.2">
      <c r="B984" s="201" t="s">
        <v>2590</v>
      </c>
      <c r="C984" s="240" t="s">
        <v>2589</v>
      </c>
      <c r="D984" s="241"/>
      <c r="E984" s="204"/>
      <c r="F984" s="204"/>
      <c r="G984" s="204"/>
      <c r="H984" s="204"/>
      <c r="I984" s="204"/>
      <c r="J984" s="205"/>
      <c r="K984" s="205"/>
      <c r="L984" s="204"/>
      <c r="M984" s="204"/>
      <c r="Q984" s="187">
        <f t="shared" si="151"/>
        <v>0</v>
      </c>
    </row>
    <row r="985" spans="2:17" x14ac:dyDescent="0.2">
      <c r="B985" s="201"/>
      <c r="C985" s="240" t="s">
        <v>359</v>
      </c>
      <c r="D985" s="241"/>
      <c r="E985" s="204"/>
      <c r="F985" s="204"/>
      <c r="G985" s="204"/>
      <c r="H985" s="204"/>
      <c r="I985" s="204"/>
      <c r="J985" s="205"/>
      <c r="K985" s="205"/>
      <c r="L985" s="204"/>
      <c r="M985" s="204"/>
      <c r="Q985" s="187">
        <f t="shared" si="151"/>
        <v>0</v>
      </c>
    </row>
    <row r="986" spans="2:17" x14ac:dyDescent="0.2">
      <c r="B986" s="201"/>
      <c r="C986" s="240" t="s">
        <v>360</v>
      </c>
      <c r="D986" s="241"/>
      <c r="E986" s="204"/>
      <c r="F986" s="204"/>
      <c r="G986" s="204"/>
      <c r="H986" s="204"/>
      <c r="I986" s="204"/>
      <c r="J986" s="205"/>
      <c r="K986" s="205"/>
      <c r="L986" s="204"/>
      <c r="M986" s="204"/>
      <c r="Q986" s="187">
        <f t="shared" si="151"/>
        <v>0</v>
      </c>
    </row>
    <row r="987" spans="2:17" x14ac:dyDescent="0.2">
      <c r="B987" s="201"/>
      <c r="C987" s="240" t="s">
        <v>361</v>
      </c>
      <c r="D987" s="241"/>
      <c r="E987" s="204"/>
      <c r="F987" s="204"/>
      <c r="G987" s="204"/>
      <c r="H987" s="204"/>
      <c r="I987" s="204"/>
      <c r="J987" s="205"/>
      <c r="K987" s="205"/>
      <c r="L987" s="204"/>
      <c r="M987" s="204"/>
      <c r="Q987" s="187">
        <f t="shared" si="151"/>
        <v>0</v>
      </c>
    </row>
    <row r="988" spans="2:17" x14ac:dyDescent="0.2">
      <c r="B988" s="201"/>
      <c r="C988" s="240" t="s">
        <v>362</v>
      </c>
      <c r="D988" s="241"/>
      <c r="E988" s="204"/>
      <c r="F988" s="204"/>
      <c r="G988" s="204"/>
      <c r="H988" s="204"/>
      <c r="I988" s="204"/>
      <c r="J988" s="205"/>
      <c r="K988" s="205"/>
      <c r="L988" s="204"/>
      <c r="M988" s="204"/>
      <c r="Q988" s="187">
        <f t="shared" si="151"/>
        <v>0</v>
      </c>
    </row>
    <row r="989" spans="2:17" x14ac:dyDescent="0.2">
      <c r="B989" s="201"/>
      <c r="C989" s="240" t="s">
        <v>363</v>
      </c>
      <c r="D989" s="241"/>
      <c r="E989" s="204"/>
      <c r="F989" s="204"/>
      <c r="G989" s="204"/>
      <c r="H989" s="204"/>
      <c r="I989" s="204"/>
      <c r="J989" s="205"/>
      <c r="K989" s="205"/>
      <c r="L989" s="204"/>
      <c r="M989" s="204"/>
      <c r="Q989" s="187">
        <f t="shared" si="151"/>
        <v>0</v>
      </c>
    </row>
    <row r="990" spans="2:17" ht="30" x14ac:dyDescent="0.2">
      <c r="B990" s="201"/>
      <c r="C990" s="240" t="s">
        <v>364</v>
      </c>
      <c r="D990" s="241"/>
      <c r="E990" s="204"/>
      <c r="F990" s="204"/>
      <c r="G990" s="204"/>
      <c r="H990" s="204"/>
      <c r="I990" s="204"/>
      <c r="J990" s="205"/>
      <c r="K990" s="205"/>
      <c r="L990" s="204"/>
      <c r="M990" s="204"/>
      <c r="Q990" s="187">
        <f t="shared" si="151"/>
        <v>0</v>
      </c>
    </row>
    <row r="991" spans="2:17" ht="30" x14ac:dyDescent="0.2">
      <c r="B991" s="201"/>
      <c r="C991" s="240" t="s">
        <v>365</v>
      </c>
      <c r="D991" s="241"/>
      <c r="E991" s="204"/>
      <c r="F991" s="204"/>
      <c r="G991" s="204"/>
      <c r="H991" s="204"/>
      <c r="I991" s="204"/>
      <c r="J991" s="205"/>
      <c r="K991" s="205"/>
      <c r="L991" s="204"/>
      <c r="M991" s="204"/>
      <c r="Q991" s="187">
        <f t="shared" si="151"/>
        <v>0</v>
      </c>
    </row>
    <row r="992" spans="2:17" ht="12" customHeight="1" x14ac:dyDescent="0.2">
      <c r="B992" s="201"/>
      <c r="C992" s="240" t="s">
        <v>366</v>
      </c>
      <c r="D992" s="241"/>
      <c r="E992" s="204"/>
      <c r="F992" s="204"/>
      <c r="G992" s="204"/>
      <c r="H992" s="204"/>
      <c r="I992" s="204"/>
      <c r="J992" s="205"/>
      <c r="K992" s="205"/>
      <c r="L992" s="204"/>
      <c r="M992" s="204"/>
      <c r="Q992" s="187">
        <f t="shared" si="151"/>
        <v>0</v>
      </c>
    </row>
    <row r="993" spans="2:18" x14ac:dyDescent="0.2">
      <c r="B993" s="201"/>
      <c r="C993" s="240" t="s">
        <v>367</v>
      </c>
      <c r="D993" s="241"/>
      <c r="E993" s="204"/>
      <c r="F993" s="204"/>
      <c r="G993" s="204"/>
      <c r="H993" s="204"/>
      <c r="I993" s="204"/>
      <c r="J993" s="205"/>
      <c r="K993" s="205"/>
      <c r="L993" s="204"/>
      <c r="M993" s="204"/>
      <c r="Q993" s="187">
        <f t="shared" ref="Q993:Q1056" si="152">J993-P993</f>
        <v>0</v>
      </c>
    </row>
    <row r="994" spans="2:18" x14ac:dyDescent="0.2">
      <c r="B994" s="201"/>
      <c r="C994" s="240" t="s">
        <v>368</v>
      </c>
      <c r="D994" s="241"/>
      <c r="E994" s="204"/>
      <c r="F994" s="204"/>
      <c r="G994" s="204"/>
      <c r="H994" s="204"/>
      <c r="I994" s="204"/>
      <c r="J994" s="205"/>
      <c r="K994" s="205"/>
      <c r="L994" s="204"/>
      <c r="M994" s="204"/>
      <c r="Q994" s="187">
        <f t="shared" si="152"/>
        <v>0</v>
      </c>
    </row>
    <row r="995" spans="2:18" x14ac:dyDescent="0.2">
      <c r="B995" s="201"/>
      <c r="C995" s="240" t="s">
        <v>369</v>
      </c>
      <c r="D995" s="241"/>
      <c r="E995" s="204"/>
      <c r="F995" s="204"/>
      <c r="G995" s="204"/>
      <c r="H995" s="204"/>
      <c r="I995" s="204"/>
      <c r="J995" s="205"/>
      <c r="K995" s="205"/>
      <c r="L995" s="204"/>
      <c r="M995" s="204"/>
      <c r="Q995" s="187">
        <f t="shared" si="152"/>
        <v>0</v>
      </c>
    </row>
    <row r="996" spans="2:18" x14ac:dyDescent="0.2">
      <c r="B996" s="201" t="s">
        <v>2591</v>
      </c>
      <c r="C996" s="240" t="s">
        <v>2592</v>
      </c>
      <c r="D996" s="241"/>
      <c r="E996" s="204"/>
      <c r="F996" s="204"/>
      <c r="G996" s="204"/>
      <c r="H996" s="204"/>
      <c r="I996" s="204"/>
      <c r="J996" s="205"/>
      <c r="K996" s="205"/>
      <c r="L996" s="204"/>
      <c r="M996" s="204"/>
      <c r="Q996" s="187">
        <f t="shared" si="152"/>
        <v>0</v>
      </c>
    </row>
    <row r="997" spans="2:18" x14ac:dyDescent="0.2">
      <c r="B997" s="201"/>
      <c r="C997" s="240" t="s">
        <v>370</v>
      </c>
      <c r="D997" s="241"/>
      <c r="E997" s="204"/>
      <c r="F997" s="204"/>
      <c r="G997" s="204"/>
      <c r="H997" s="204"/>
      <c r="I997" s="204"/>
      <c r="J997" s="205"/>
      <c r="K997" s="205"/>
      <c r="L997" s="204"/>
      <c r="M997" s="204"/>
      <c r="Q997" s="187">
        <f t="shared" si="152"/>
        <v>0</v>
      </c>
    </row>
    <row r="998" spans="2:18" ht="15" customHeight="1" x14ac:dyDescent="0.2">
      <c r="B998" s="201"/>
      <c r="C998" s="240" t="s">
        <v>371</v>
      </c>
      <c r="D998" s="241"/>
      <c r="E998" s="204"/>
      <c r="F998" s="204"/>
      <c r="G998" s="204"/>
      <c r="H998" s="204"/>
      <c r="I998" s="204"/>
      <c r="J998" s="205"/>
      <c r="K998" s="205"/>
      <c r="L998" s="204"/>
      <c r="M998" s="204"/>
      <c r="Q998" s="187">
        <f t="shared" si="152"/>
        <v>0</v>
      </c>
    </row>
    <row r="999" spans="2:18" x14ac:dyDescent="0.2">
      <c r="B999" s="201"/>
      <c r="C999" s="240" t="s">
        <v>372</v>
      </c>
      <c r="D999" s="241"/>
      <c r="E999" s="204"/>
      <c r="F999" s="204"/>
      <c r="G999" s="204"/>
      <c r="H999" s="204"/>
      <c r="I999" s="204"/>
      <c r="J999" s="205"/>
      <c r="K999" s="205"/>
      <c r="L999" s="204"/>
      <c r="M999" s="204"/>
      <c r="Q999" s="187">
        <f t="shared" si="152"/>
        <v>0</v>
      </c>
    </row>
    <row r="1000" spans="2:18" x14ac:dyDescent="0.2">
      <c r="B1000" s="201" t="s">
        <v>927</v>
      </c>
      <c r="C1000" s="240" t="s">
        <v>908</v>
      </c>
      <c r="D1000" s="241"/>
      <c r="E1000" s="204"/>
      <c r="F1000" s="204"/>
      <c r="G1000" s="204"/>
      <c r="H1000" s="204"/>
      <c r="I1000" s="204"/>
      <c r="J1000" s="203">
        <f>SUM(J1001:J1022)</f>
        <v>23839722285</v>
      </c>
      <c r="K1000" s="203">
        <f>SUM(K1001:K1022)</f>
        <v>500000000</v>
      </c>
      <c r="L1000" s="204"/>
      <c r="M1000" s="204"/>
      <c r="P1000" s="187">
        <v>23839722285</v>
      </c>
      <c r="Q1000" s="187">
        <f t="shared" si="152"/>
        <v>0</v>
      </c>
    </row>
    <row r="1001" spans="2:18" x14ac:dyDescent="0.2">
      <c r="B1001" s="201" t="s">
        <v>2601</v>
      </c>
      <c r="C1001" s="240" t="s">
        <v>2593</v>
      </c>
      <c r="D1001" s="241"/>
      <c r="E1001" s="204"/>
      <c r="F1001" s="204"/>
      <c r="G1001" s="204"/>
      <c r="H1001" s="204"/>
      <c r="I1001" s="204"/>
      <c r="J1001" s="205"/>
      <c r="K1001" s="205"/>
      <c r="L1001" s="204"/>
      <c r="M1001" s="204"/>
      <c r="Q1001" s="187">
        <f t="shared" si="152"/>
        <v>0</v>
      </c>
    </row>
    <row r="1002" spans="2:18" x14ac:dyDescent="0.2">
      <c r="B1002" s="201"/>
      <c r="C1002" s="240" t="s">
        <v>373</v>
      </c>
      <c r="D1002" s="241"/>
      <c r="E1002" s="204"/>
      <c r="F1002" s="204"/>
      <c r="G1002" s="204"/>
      <c r="H1002" s="204"/>
      <c r="I1002" s="204"/>
      <c r="J1002" s="205"/>
      <c r="K1002" s="205"/>
      <c r="L1002" s="204"/>
      <c r="M1002" s="204"/>
      <c r="Q1002" s="187">
        <f t="shared" si="152"/>
        <v>0</v>
      </c>
    </row>
    <row r="1003" spans="2:18" ht="15.75" customHeight="1" x14ac:dyDescent="0.2">
      <c r="B1003" s="201"/>
      <c r="C1003" s="240" t="s">
        <v>374</v>
      </c>
      <c r="D1003" s="241"/>
      <c r="E1003" s="204"/>
      <c r="F1003" s="204"/>
      <c r="G1003" s="204"/>
      <c r="H1003" s="204"/>
      <c r="I1003" s="204"/>
      <c r="J1003" s="205"/>
      <c r="K1003" s="205"/>
      <c r="L1003" s="204"/>
      <c r="M1003" s="204"/>
      <c r="Q1003" s="187">
        <f t="shared" si="152"/>
        <v>0</v>
      </c>
    </row>
    <row r="1004" spans="2:18" ht="30" x14ac:dyDescent="0.2">
      <c r="B1004" s="201"/>
      <c r="C1004" s="240" t="s">
        <v>375</v>
      </c>
      <c r="D1004" s="241"/>
      <c r="E1004" s="204"/>
      <c r="F1004" s="204"/>
      <c r="G1004" s="204"/>
      <c r="H1004" s="204"/>
      <c r="I1004" s="204"/>
      <c r="J1004" s="205"/>
      <c r="K1004" s="205"/>
      <c r="L1004" s="204"/>
      <c r="M1004" s="204"/>
      <c r="Q1004" s="187">
        <f t="shared" si="152"/>
        <v>0</v>
      </c>
      <c r="R1004" s="261"/>
    </row>
    <row r="1005" spans="2:18" x14ac:dyDescent="0.2">
      <c r="B1005" s="201"/>
      <c r="C1005" s="240" t="s">
        <v>376</v>
      </c>
      <c r="D1005" s="241"/>
      <c r="E1005" s="204"/>
      <c r="F1005" s="204"/>
      <c r="G1005" s="204"/>
      <c r="H1005" s="204"/>
      <c r="I1005" s="204"/>
      <c r="J1005" s="205"/>
      <c r="K1005" s="205"/>
      <c r="L1005" s="204"/>
      <c r="M1005" s="204"/>
      <c r="Q1005" s="187">
        <f t="shared" si="152"/>
        <v>0</v>
      </c>
    </row>
    <row r="1006" spans="2:18" ht="19.5" customHeight="1" x14ac:dyDescent="0.2">
      <c r="B1006" s="201"/>
      <c r="C1006" s="240" t="s">
        <v>377</v>
      </c>
      <c r="D1006" s="241"/>
      <c r="E1006" s="204"/>
      <c r="F1006" s="204"/>
      <c r="G1006" s="204"/>
      <c r="H1006" s="204"/>
      <c r="I1006" s="204"/>
      <c r="J1006" s="205"/>
      <c r="K1006" s="205"/>
      <c r="L1006" s="204"/>
      <c r="M1006" s="204"/>
      <c r="Q1006" s="187">
        <f t="shared" si="152"/>
        <v>0</v>
      </c>
    </row>
    <row r="1007" spans="2:18" ht="30" x14ac:dyDescent="0.2">
      <c r="B1007" s="201"/>
      <c r="C1007" s="240" t="s">
        <v>378</v>
      </c>
      <c r="D1007" s="241"/>
      <c r="E1007" s="204"/>
      <c r="F1007" s="204"/>
      <c r="G1007" s="204"/>
      <c r="H1007" s="204"/>
      <c r="I1007" s="204"/>
      <c r="J1007" s="205"/>
      <c r="K1007" s="205"/>
      <c r="L1007" s="204"/>
      <c r="M1007" s="204"/>
      <c r="Q1007" s="187">
        <f t="shared" si="152"/>
        <v>0</v>
      </c>
    </row>
    <row r="1008" spans="2:18" ht="30" x14ac:dyDescent="0.2">
      <c r="B1008" s="201"/>
      <c r="C1008" s="240" t="s">
        <v>379</v>
      </c>
      <c r="D1008" s="241"/>
      <c r="E1008" s="204"/>
      <c r="F1008" s="204"/>
      <c r="G1008" s="204"/>
      <c r="H1008" s="204"/>
      <c r="I1008" s="204"/>
      <c r="J1008" s="205"/>
      <c r="K1008" s="205"/>
      <c r="L1008" s="204"/>
      <c r="M1008" s="204"/>
      <c r="Q1008" s="187">
        <f t="shared" si="152"/>
        <v>0</v>
      </c>
    </row>
    <row r="1009" spans="2:17" x14ac:dyDescent="0.2">
      <c r="B1009" s="201"/>
      <c r="C1009" s="240" t="s">
        <v>380</v>
      </c>
      <c r="D1009" s="241"/>
      <c r="E1009" s="204"/>
      <c r="F1009" s="204"/>
      <c r="G1009" s="204"/>
      <c r="H1009" s="204"/>
      <c r="I1009" s="204"/>
      <c r="J1009" s="205"/>
      <c r="K1009" s="205"/>
      <c r="L1009" s="204"/>
      <c r="M1009" s="204"/>
      <c r="Q1009" s="187">
        <f t="shared" si="152"/>
        <v>0</v>
      </c>
    </row>
    <row r="1010" spans="2:17" ht="18" customHeight="1" x14ac:dyDescent="0.2">
      <c r="B1010" s="201"/>
      <c r="C1010" s="240" t="s">
        <v>381</v>
      </c>
      <c r="D1010" s="241"/>
      <c r="E1010" s="204"/>
      <c r="F1010" s="204"/>
      <c r="G1010" s="204"/>
      <c r="H1010" s="204"/>
      <c r="I1010" s="204"/>
      <c r="J1010" s="205"/>
      <c r="K1010" s="205"/>
      <c r="L1010" s="204"/>
      <c r="M1010" s="204"/>
      <c r="Q1010" s="187">
        <f t="shared" si="152"/>
        <v>0</v>
      </c>
    </row>
    <row r="1011" spans="2:17" x14ac:dyDescent="0.2">
      <c r="B1011" s="201"/>
      <c r="C1011" s="240" t="s">
        <v>382</v>
      </c>
      <c r="D1011" s="241"/>
      <c r="E1011" s="204"/>
      <c r="F1011" s="204"/>
      <c r="G1011" s="204"/>
      <c r="H1011" s="204"/>
      <c r="I1011" s="204"/>
      <c r="J1011" s="205"/>
      <c r="K1011" s="205"/>
      <c r="L1011" s="204"/>
      <c r="M1011" s="204"/>
      <c r="Q1011" s="187">
        <f t="shared" si="152"/>
        <v>0</v>
      </c>
    </row>
    <row r="1012" spans="2:17" x14ac:dyDescent="0.2">
      <c r="B1012" s="201" t="s">
        <v>2602</v>
      </c>
      <c r="C1012" s="240" t="s">
        <v>2594</v>
      </c>
      <c r="D1012" s="241"/>
      <c r="E1012" s="204"/>
      <c r="F1012" s="204"/>
      <c r="G1012" s="204"/>
      <c r="H1012" s="204"/>
      <c r="I1012" s="204"/>
      <c r="J1012" s="205"/>
      <c r="K1012" s="205"/>
      <c r="L1012" s="204"/>
      <c r="M1012" s="204"/>
      <c r="Q1012" s="187">
        <f t="shared" si="152"/>
        <v>0</v>
      </c>
    </row>
    <row r="1013" spans="2:17" x14ac:dyDescent="0.2">
      <c r="B1013" s="201" t="s">
        <v>2603</v>
      </c>
      <c r="C1013" s="240" t="s">
        <v>2595</v>
      </c>
      <c r="D1013" s="241"/>
      <c r="E1013" s="204"/>
      <c r="F1013" s="204"/>
      <c r="G1013" s="204"/>
      <c r="H1013" s="204"/>
      <c r="I1013" s="204"/>
      <c r="J1013" s="205"/>
      <c r="K1013" s="205"/>
      <c r="L1013" s="204"/>
      <c r="M1013" s="204"/>
      <c r="Q1013" s="187">
        <f t="shared" si="152"/>
        <v>0</v>
      </c>
    </row>
    <row r="1014" spans="2:17" ht="30" x14ac:dyDescent="0.2">
      <c r="B1014" s="201"/>
      <c r="C1014" s="240" t="s">
        <v>383</v>
      </c>
      <c r="D1014" s="241"/>
      <c r="E1014" s="204"/>
      <c r="F1014" s="204"/>
      <c r="G1014" s="204"/>
      <c r="H1014" s="204"/>
      <c r="I1014" s="204"/>
      <c r="J1014" s="205">
        <v>23839722285</v>
      </c>
      <c r="K1014" s="205">
        <v>500000000</v>
      </c>
      <c r="L1014" s="204"/>
      <c r="M1014" s="204"/>
      <c r="P1014" s="187">
        <v>23839722285</v>
      </c>
      <c r="Q1014" s="187">
        <f t="shared" si="152"/>
        <v>0</v>
      </c>
    </row>
    <row r="1015" spans="2:17" x14ac:dyDescent="0.2">
      <c r="B1015" s="201" t="s">
        <v>2604</v>
      </c>
      <c r="C1015" s="240" t="s">
        <v>2596</v>
      </c>
      <c r="D1015" s="241"/>
      <c r="E1015" s="204"/>
      <c r="F1015" s="204"/>
      <c r="G1015" s="204"/>
      <c r="H1015" s="204"/>
      <c r="I1015" s="204"/>
      <c r="J1015" s="205"/>
      <c r="K1015" s="205"/>
      <c r="L1015" s="204"/>
      <c r="M1015" s="204"/>
      <c r="Q1015" s="187">
        <f t="shared" si="152"/>
        <v>0</v>
      </c>
    </row>
    <row r="1016" spans="2:17" x14ac:dyDescent="0.2">
      <c r="B1016" s="201" t="s">
        <v>2605</v>
      </c>
      <c r="C1016" s="240" t="s">
        <v>2597</v>
      </c>
      <c r="D1016" s="241"/>
      <c r="E1016" s="204"/>
      <c r="F1016" s="204"/>
      <c r="G1016" s="204"/>
      <c r="H1016" s="204"/>
      <c r="I1016" s="204"/>
      <c r="J1016" s="205"/>
      <c r="K1016" s="205"/>
      <c r="L1016" s="204"/>
      <c r="M1016" s="204"/>
      <c r="Q1016" s="187">
        <f t="shared" si="152"/>
        <v>0</v>
      </c>
    </row>
    <row r="1017" spans="2:17" x14ac:dyDescent="0.2">
      <c r="B1017" s="201"/>
      <c r="C1017" s="240" t="s">
        <v>384</v>
      </c>
      <c r="D1017" s="241"/>
      <c r="E1017" s="204"/>
      <c r="F1017" s="204"/>
      <c r="G1017" s="204"/>
      <c r="H1017" s="204"/>
      <c r="I1017" s="204"/>
      <c r="J1017" s="205"/>
      <c r="K1017" s="205"/>
      <c r="L1017" s="204"/>
      <c r="M1017" s="204"/>
      <c r="Q1017" s="187">
        <f t="shared" si="152"/>
        <v>0</v>
      </c>
    </row>
    <row r="1018" spans="2:17" ht="30" x14ac:dyDescent="0.2">
      <c r="B1018" s="201" t="s">
        <v>2606</v>
      </c>
      <c r="C1018" s="240" t="s">
        <v>2598</v>
      </c>
      <c r="D1018" s="241"/>
      <c r="E1018" s="204"/>
      <c r="F1018" s="204"/>
      <c r="G1018" s="204"/>
      <c r="H1018" s="204"/>
      <c r="I1018" s="204"/>
      <c r="J1018" s="205"/>
      <c r="K1018" s="205"/>
      <c r="L1018" s="204"/>
      <c r="M1018" s="204"/>
      <c r="Q1018" s="187">
        <f t="shared" si="152"/>
        <v>0</v>
      </c>
    </row>
    <row r="1019" spans="2:17" x14ac:dyDescent="0.2">
      <c r="B1019" s="201" t="s">
        <v>2607</v>
      </c>
      <c r="C1019" s="240" t="s">
        <v>2599</v>
      </c>
      <c r="D1019" s="241"/>
      <c r="E1019" s="204"/>
      <c r="F1019" s="204"/>
      <c r="G1019" s="204"/>
      <c r="H1019" s="204"/>
      <c r="I1019" s="204"/>
      <c r="J1019" s="205"/>
      <c r="K1019" s="205"/>
      <c r="L1019" s="204"/>
      <c r="M1019" s="204"/>
      <c r="Q1019" s="187">
        <f t="shared" si="152"/>
        <v>0</v>
      </c>
    </row>
    <row r="1020" spans="2:17" ht="30" x14ac:dyDescent="0.2">
      <c r="B1020" s="201"/>
      <c r="C1020" s="240" t="s">
        <v>385</v>
      </c>
      <c r="D1020" s="241"/>
      <c r="E1020" s="204"/>
      <c r="F1020" s="204"/>
      <c r="G1020" s="204"/>
      <c r="H1020" s="204"/>
      <c r="I1020" s="204"/>
      <c r="J1020" s="205"/>
      <c r="K1020" s="205"/>
      <c r="L1020" s="204"/>
      <c r="M1020" s="204"/>
      <c r="Q1020" s="187">
        <f t="shared" si="152"/>
        <v>0</v>
      </c>
    </row>
    <row r="1021" spans="2:17" x14ac:dyDescent="0.2">
      <c r="B1021" s="201" t="s">
        <v>2608</v>
      </c>
      <c r="C1021" s="240" t="s">
        <v>2600</v>
      </c>
      <c r="D1021" s="241"/>
      <c r="E1021" s="204"/>
      <c r="F1021" s="204"/>
      <c r="G1021" s="204"/>
      <c r="H1021" s="204"/>
      <c r="I1021" s="204"/>
      <c r="J1021" s="205"/>
      <c r="K1021" s="205"/>
      <c r="L1021" s="204"/>
      <c r="M1021" s="204"/>
      <c r="Q1021" s="187">
        <f t="shared" si="152"/>
        <v>0</v>
      </c>
    </row>
    <row r="1022" spans="2:17" x14ac:dyDescent="0.2">
      <c r="B1022" s="201"/>
      <c r="C1022" s="240" t="s">
        <v>386</v>
      </c>
      <c r="D1022" s="241"/>
      <c r="E1022" s="204"/>
      <c r="F1022" s="204"/>
      <c r="G1022" s="204"/>
      <c r="H1022" s="204"/>
      <c r="I1022" s="204"/>
      <c r="J1022" s="205"/>
      <c r="K1022" s="205"/>
      <c r="L1022" s="204"/>
      <c r="M1022" s="204"/>
      <c r="Q1022" s="187">
        <f t="shared" si="152"/>
        <v>0</v>
      </c>
    </row>
    <row r="1023" spans="2:17" x14ac:dyDescent="0.2">
      <c r="B1023" s="201" t="s">
        <v>928</v>
      </c>
      <c r="C1023" s="240" t="s">
        <v>909</v>
      </c>
      <c r="D1023" s="241"/>
      <c r="E1023" s="204"/>
      <c r="F1023" s="204"/>
      <c r="G1023" s="204"/>
      <c r="H1023" s="204"/>
      <c r="I1023" s="204"/>
      <c r="J1023" s="203">
        <f>SUM(J1024:J1026)</f>
        <v>0</v>
      </c>
      <c r="K1023" s="203">
        <f>SUM(K1024:K1026)</f>
        <v>14000000</v>
      </c>
      <c r="L1023" s="204"/>
      <c r="M1023" s="204"/>
      <c r="P1023" s="187">
        <v>0</v>
      </c>
      <c r="Q1023" s="187">
        <f t="shared" si="152"/>
        <v>0</v>
      </c>
    </row>
    <row r="1024" spans="2:17" x14ac:dyDescent="0.2">
      <c r="B1024" s="201" t="s">
        <v>2612</v>
      </c>
      <c r="C1024" s="240" t="s">
        <v>2609</v>
      </c>
      <c r="D1024" s="241"/>
      <c r="E1024" s="204"/>
      <c r="F1024" s="204"/>
      <c r="G1024" s="204"/>
      <c r="H1024" s="204"/>
      <c r="I1024" s="204"/>
      <c r="J1024" s="205"/>
      <c r="K1024" s="205">
        <v>14000000</v>
      </c>
      <c r="L1024" s="204"/>
      <c r="M1024" s="204"/>
      <c r="Q1024" s="187">
        <f t="shared" si="152"/>
        <v>0</v>
      </c>
    </row>
    <row r="1025" spans="2:18" x14ac:dyDescent="0.2">
      <c r="B1025" s="201"/>
      <c r="C1025" s="240" t="s">
        <v>387</v>
      </c>
      <c r="D1025" s="241"/>
      <c r="E1025" s="204"/>
      <c r="F1025" s="204"/>
      <c r="G1025" s="204"/>
      <c r="H1025" s="204"/>
      <c r="I1025" s="204"/>
      <c r="J1025" s="205"/>
      <c r="K1025" s="205"/>
      <c r="L1025" s="204"/>
      <c r="M1025" s="204"/>
      <c r="Q1025" s="187">
        <f t="shared" si="152"/>
        <v>0</v>
      </c>
    </row>
    <row r="1026" spans="2:18" x14ac:dyDescent="0.2">
      <c r="B1026" s="201"/>
      <c r="C1026" s="240" t="s">
        <v>388</v>
      </c>
      <c r="D1026" s="241"/>
      <c r="E1026" s="204"/>
      <c r="F1026" s="204"/>
      <c r="G1026" s="204"/>
      <c r="H1026" s="204"/>
      <c r="I1026" s="204"/>
      <c r="J1026" s="205"/>
      <c r="K1026" s="205"/>
      <c r="L1026" s="204"/>
      <c r="M1026" s="204"/>
      <c r="Q1026" s="187">
        <f t="shared" si="152"/>
        <v>0</v>
      </c>
    </row>
    <row r="1027" spans="2:18" x14ac:dyDescent="0.2">
      <c r="B1027" s="201" t="s">
        <v>929</v>
      </c>
      <c r="C1027" s="240" t="s">
        <v>910</v>
      </c>
      <c r="D1027" s="241"/>
      <c r="E1027" s="204"/>
      <c r="F1027" s="204"/>
      <c r="G1027" s="204"/>
      <c r="H1027" s="204"/>
      <c r="I1027" s="204"/>
      <c r="J1027" s="203">
        <f>SUM(J1028:J1034)</f>
        <v>32589604280</v>
      </c>
      <c r="K1027" s="203">
        <f>SUM(K1028:K1034)</f>
        <v>2929863300</v>
      </c>
      <c r="L1027" s="204"/>
      <c r="M1027" s="204"/>
      <c r="P1027" s="187">
        <v>32589604280</v>
      </c>
      <c r="Q1027" s="187">
        <f t="shared" si="152"/>
        <v>0</v>
      </c>
    </row>
    <row r="1028" spans="2:18" x14ac:dyDescent="0.2">
      <c r="B1028" s="201" t="s">
        <v>2583</v>
      </c>
      <c r="C1028" s="240" t="s">
        <v>2582</v>
      </c>
      <c r="D1028" s="241"/>
      <c r="E1028" s="204"/>
      <c r="F1028" s="204"/>
      <c r="G1028" s="204"/>
      <c r="H1028" s="204"/>
      <c r="I1028" s="204"/>
      <c r="J1028" s="205"/>
      <c r="K1028" s="205"/>
      <c r="L1028" s="204"/>
      <c r="M1028" s="204"/>
      <c r="Q1028" s="187">
        <f t="shared" si="152"/>
        <v>0</v>
      </c>
    </row>
    <row r="1029" spans="2:18" x14ac:dyDescent="0.2">
      <c r="B1029" s="201"/>
      <c r="C1029" s="240" t="s">
        <v>339</v>
      </c>
      <c r="D1029" s="241"/>
      <c r="E1029" s="204"/>
      <c r="F1029" s="204"/>
      <c r="G1029" s="204"/>
      <c r="H1029" s="204"/>
      <c r="I1029" s="204"/>
      <c r="J1029" s="205">
        <v>17999909792</v>
      </c>
      <c r="K1029" s="205">
        <v>992010800</v>
      </c>
      <c r="L1029" s="204"/>
      <c r="M1029" s="204"/>
      <c r="P1029" s="187">
        <v>17999909792</v>
      </c>
      <c r="Q1029" s="187">
        <f t="shared" si="152"/>
        <v>0</v>
      </c>
    </row>
    <row r="1030" spans="2:18" x14ac:dyDescent="0.2">
      <c r="B1030" s="201"/>
      <c r="C1030" s="240" t="s">
        <v>340</v>
      </c>
      <c r="D1030" s="241"/>
      <c r="E1030" s="204"/>
      <c r="F1030" s="204"/>
      <c r="G1030" s="204"/>
      <c r="H1030" s="204"/>
      <c r="I1030" s="204"/>
      <c r="J1030" s="205">
        <v>13366548488</v>
      </c>
      <c r="K1030" s="205">
        <v>489875700</v>
      </c>
      <c r="L1030" s="204"/>
      <c r="M1030" s="204"/>
      <c r="P1030" s="187">
        <v>13366548488</v>
      </c>
      <c r="Q1030" s="187">
        <f t="shared" si="152"/>
        <v>0</v>
      </c>
    </row>
    <row r="1031" spans="2:18" ht="15.75" x14ac:dyDescent="0.25">
      <c r="B1031" s="201" t="s">
        <v>2584</v>
      </c>
      <c r="C1031" s="240" t="s">
        <v>2585</v>
      </c>
      <c r="D1031" s="241"/>
      <c r="E1031" s="204"/>
      <c r="F1031" s="204"/>
      <c r="G1031" s="204"/>
      <c r="H1031" s="204"/>
      <c r="I1031" s="204"/>
      <c r="J1031" s="205"/>
      <c r="K1031" s="205"/>
      <c r="L1031" s="204"/>
      <c r="M1031" s="204"/>
      <c r="Q1031" s="187">
        <f t="shared" si="152"/>
        <v>0</v>
      </c>
      <c r="R1031" s="199"/>
    </row>
    <row r="1032" spans="2:18" x14ac:dyDescent="0.2">
      <c r="B1032" s="201"/>
      <c r="C1032" s="240" t="s">
        <v>341</v>
      </c>
      <c r="D1032" s="241"/>
      <c r="E1032" s="204"/>
      <c r="F1032" s="204"/>
      <c r="G1032" s="204"/>
      <c r="H1032" s="204"/>
      <c r="I1032" s="204"/>
      <c r="J1032" s="205"/>
      <c r="K1032" s="205">
        <v>9000000</v>
      </c>
      <c r="L1032" s="204"/>
      <c r="M1032" s="204"/>
      <c r="Q1032" s="187">
        <f t="shared" si="152"/>
        <v>0</v>
      </c>
    </row>
    <row r="1033" spans="2:18" ht="17.25" customHeight="1" x14ac:dyDescent="0.2">
      <c r="B1033" s="201"/>
      <c r="C1033" s="240" t="s">
        <v>342</v>
      </c>
      <c r="D1033" s="241"/>
      <c r="E1033" s="204"/>
      <c r="F1033" s="204"/>
      <c r="G1033" s="204"/>
      <c r="H1033" s="204"/>
      <c r="I1033" s="204"/>
      <c r="J1033" s="205">
        <v>1042196000</v>
      </c>
      <c r="K1033" s="205">
        <v>1143076800</v>
      </c>
      <c r="L1033" s="204"/>
      <c r="M1033" s="204"/>
      <c r="P1033" s="187">
        <v>1042196000</v>
      </c>
      <c r="Q1033" s="187">
        <f t="shared" si="152"/>
        <v>0</v>
      </c>
    </row>
    <row r="1034" spans="2:18" x14ac:dyDescent="0.2">
      <c r="B1034" s="201"/>
      <c r="C1034" s="240" t="s">
        <v>343</v>
      </c>
      <c r="D1034" s="241"/>
      <c r="E1034" s="204"/>
      <c r="F1034" s="204"/>
      <c r="G1034" s="204"/>
      <c r="H1034" s="204"/>
      <c r="I1034" s="204"/>
      <c r="J1034" s="205">
        <v>180950000</v>
      </c>
      <c r="K1034" s="205">
        <v>295900000</v>
      </c>
      <c r="L1034" s="204"/>
      <c r="M1034" s="204"/>
      <c r="P1034" s="187">
        <v>180950000</v>
      </c>
      <c r="Q1034" s="187">
        <f t="shared" si="152"/>
        <v>0</v>
      </c>
    </row>
    <row r="1035" spans="2:18" x14ac:dyDescent="0.2">
      <c r="B1035" s="201" t="s">
        <v>930</v>
      </c>
      <c r="C1035" s="240" t="s">
        <v>911</v>
      </c>
      <c r="D1035" s="241"/>
      <c r="E1035" s="204"/>
      <c r="F1035" s="204"/>
      <c r="G1035" s="204"/>
      <c r="H1035" s="204"/>
      <c r="I1035" s="204"/>
      <c r="J1035" s="203"/>
      <c r="K1035" s="203"/>
      <c r="L1035" s="204"/>
      <c r="M1035" s="204"/>
      <c r="Q1035" s="187">
        <f t="shared" si="152"/>
        <v>0</v>
      </c>
    </row>
    <row r="1036" spans="2:18" x14ac:dyDescent="0.2">
      <c r="B1036" s="201" t="s">
        <v>931</v>
      </c>
      <c r="C1036" s="240" t="s">
        <v>912</v>
      </c>
      <c r="D1036" s="241"/>
      <c r="E1036" s="204"/>
      <c r="F1036" s="204"/>
      <c r="G1036" s="204"/>
      <c r="H1036" s="204"/>
      <c r="I1036" s="204"/>
      <c r="J1036" s="203"/>
      <c r="K1036" s="203"/>
      <c r="L1036" s="204"/>
      <c r="M1036" s="204"/>
      <c r="Q1036" s="187">
        <f t="shared" si="152"/>
        <v>0</v>
      </c>
    </row>
    <row r="1037" spans="2:18" x14ac:dyDescent="0.2">
      <c r="B1037" s="201" t="s">
        <v>932</v>
      </c>
      <c r="C1037" s="240" t="s">
        <v>913</v>
      </c>
      <c r="D1037" s="241"/>
      <c r="E1037" s="204"/>
      <c r="F1037" s="204"/>
      <c r="G1037" s="204"/>
      <c r="H1037" s="204"/>
      <c r="I1037" s="204"/>
      <c r="J1037" s="203"/>
      <c r="K1037" s="203"/>
      <c r="L1037" s="204"/>
      <c r="M1037" s="204"/>
      <c r="Q1037" s="187">
        <f t="shared" si="152"/>
        <v>0</v>
      </c>
    </row>
    <row r="1038" spans="2:18" x14ac:dyDescent="0.2">
      <c r="B1038" s="201" t="s">
        <v>933</v>
      </c>
      <c r="C1038" s="252" t="s">
        <v>914</v>
      </c>
      <c r="D1038" s="253"/>
      <c r="E1038" s="204"/>
      <c r="F1038" s="204"/>
      <c r="G1038" s="204"/>
      <c r="H1038" s="204"/>
      <c r="I1038" s="204"/>
      <c r="J1038" s="203"/>
      <c r="K1038" s="203"/>
      <c r="L1038" s="204"/>
      <c r="M1038" s="204"/>
      <c r="Q1038" s="187">
        <f t="shared" si="152"/>
        <v>0</v>
      </c>
    </row>
    <row r="1039" spans="2:18" x14ac:dyDescent="0.2">
      <c r="B1039" s="201" t="s">
        <v>934</v>
      </c>
      <c r="C1039" s="252" t="s">
        <v>915</v>
      </c>
      <c r="D1039" s="253"/>
      <c r="E1039" s="204"/>
      <c r="F1039" s="204"/>
      <c r="G1039" s="204"/>
      <c r="H1039" s="204"/>
      <c r="I1039" s="204"/>
      <c r="J1039" s="203">
        <f>SUM(J1040:J1041)</f>
        <v>0</v>
      </c>
      <c r="K1039" s="203">
        <f>SUM(K1040:K1041)</f>
        <v>0</v>
      </c>
      <c r="L1039" s="204"/>
      <c r="M1039" s="204"/>
      <c r="P1039" s="187">
        <v>0</v>
      </c>
      <c r="Q1039" s="187">
        <f t="shared" si="152"/>
        <v>0</v>
      </c>
    </row>
    <row r="1040" spans="2:18" x14ac:dyDescent="0.2">
      <c r="B1040" s="201" t="s">
        <v>2611</v>
      </c>
      <c r="C1040" s="240" t="s">
        <v>2610</v>
      </c>
      <c r="D1040" s="253"/>
      <c r="E1040" s="204"/>
      <c r="F1040" s="204"/>
      <c r="G1040" s="204"/>
      <c r="H1040" s="204"/>
      <c r="I1040" s="204"/>
      <c r="J1040" s="205"/>
      <c r="K1040" s="205"/>
      <c r="L1040" s="204"/>
      <c r="M1040" s="204"/>
      <c r="Q1040" s="187">
        <f t="shared" si="152"/>
        <v>0</v>
      </c>
    </row>
    <row r="1041" spans="2:18" x14ac:dyDescent="0.2">
      <c r="B1041" s="201"/>
      <c r="C1041" s="240" t="s">
        <v>389</v>
      </c>
      <c r="D1041" s="253"/>
      <c r="E1041" s="204"/>
      <c r="F1041" s="204"/>
      <c r="G1041" s="204"/>
      <c r="H1041" s="204"/>
      <c r="I1041" s="204"/>
      <c r="J1041" s="205"/>
      <c r="K1041" s="205"/>
      <c r="L1041" s="204"/>
      <c r="M1041" s="204"/>
      <c r="Q1041" s="187">
        <f t="shared" si="152"/>
        <v>0</v>
      </c>
    </row>
    <row r="1042" spans="2:18" x14ac:dyDescent="0.2">
      <c r="B1042" s="201" t="s">
        <v>935</v>
      </c>
      <c r="C1042" s="240" t="s">
        <v>916</v>
      </c>
      <c r="D1042" s="241"/>
      <c r="E1042" s="204"/>
      <c r="F1042" s="204"/>
      <c r="G1042" s="204"/>
      <c r="H1042" s="204"/>
      <c r="I1042" s="204"/>
      <c r="J1042" s="203"/>
      <c r="K1042" s="203"/>
      <c r="L1042" s="204"/>
      <c r="M1042" s="204"/>
      <c r="Q1042" s="187">
        <f t="shared" si="152"/>
        <v>0</v>
      </c>
    </row>
    <row r="1043" spans="2:18" x14ac:dyDescent="0.2">
      <c r="B1043" s="201" t="s">
        <v>936</v>
      </c>
      <c r="C1043" s="240" t="s">
        <v>917</v>
      </c>
      <c r="D1043" s="241"/>
      <c r="E1043" s="204"/>
      <c r="F1043" s="204"/>
      <c r="G1043" s="204"/>
      <c r="H1043" s="204"/>
      <c r="I1043" s="204"/>
      <c r="J1043" s="203"/>
      <c r="K1043" s="203"/>
      <c r="L1043" s="204"/>
      <c r="M1043" s="204"/>
      <c r="Q1043" s="187">
        <f t="shared" si="152"/>
        <v>0</v>
      </c>
    </row>
    <row r="1044" spans="2:18" x14ac:dyDescent="0.2">
      <c r="B1044" s="201" t="s">
        <v>937</v>
      </c>
      <c r="C1044" s="240" t="s">
        <v>918</v>
      </c>
      <c r="D1044" s="241"/>
      <c r="E1044" s="204"/>
      <c r="F1044" s="204"/>
      <c r="G1044" s="204"/>
      <c r="H1044" s="204"/>
      <c r="I1044" s="204"/>
      <c r="J1044" s="203"/>
      <c r="K1044" s="203"/>
      <c r="L1044" s="204"/>
      <c r="M1044" s="204"/>
      <c r="Q1044" s="187">
        <f t="shared" si="152"/>
        <v>0</v>
      </c>
    </row>
    <row r="1045" spans="2:18" x14ac:dyDescent="0.2">
      <c r="B1045" s="201" t="s">
        <v>938</v>
      </c>
      <c r="C1045" s="240" t="s">
        <v>919</v>
      </c>
      <c r="D1045" s="241"/>
      <c r="E1045" s="204"/>
      <c r="F1045" s="204"/>
      <c r="G1045" s="204"/>
      <c r="H1045" s="204"/>
      <c r="I1045" s="204"/>
      <c r="J1045" s="203">
        <f>SUM(J1046:J1048)</f>
        <v>0</v>
      </c>
      <c r="K1045" s="203">
        <f>SUM(K1046:K1048)</f>
        <v>0</v>
      </c>
      <c r="L1045" s="204"/>
      <c r="M1045" s="204"/>
      <c r="P1045" s="187">
        <v>0</v>
      </c>
      <c r="Q1045" s="187">
        <f t="shared" si="152"/>
        <v>0</v>
      </c>
    </row>
    <row r="1046" spans="2:18" x14ac:dyDescent="0.2">
      <c r="B1046" s="201" t="s">
        <v>2649</v>
      </c>
      <c r="C1046" s="240" t="s">
        <v>919</v>
      </c>
      <c r="D1046" s="241"/>
      <c r="E1046" s="204"/>
      <c r="F1046" s="204"/>
      <c r="G1046" s="204"/>
      <c r="H1046" s="204"/>
      <c r="I1046" s="204"/>
      <c r="J1046" s="205"/>
      <c r="K1046" s="205"/>
      <c r="L1046" s="204"/>
      <c r="M1046" s="204"/>
      <c r="Q1046" s="187">
        <f t="shared" si="152"/>
        <v>0</v>
      </c>
    </row>
    <row r="1047" spans="2:18" ht="30" x14ac:dyDescent="0.2">
      <c r="B1047" s="201"/>
      <c r="C1047" s="240" t="s">
        <v>454</v>
      </c>
      <c r="D1047" s="241"/>
      <c r="E1047" s="204"/>
      <c r="F1047" s="204"/>
      <c r="G1047" s="204"/>
      <c r="H1047" s="204"/>
      <c r="I1047" s="204"/>
      <c r="J1047" s="205"/>
      <c r="K1047" s="205"/>
      <c r="L1047" s="204"/>
      <c r="M1047" s="204"/>
      <c r="Q1047" s="187">
        <f t="shared" si="152"/>
        <v>0</v>
      </c>
    </row>
    <row r="1048" spans="2:18" x14ac:dyDescent="0.2">
      <c r="B1048" s="201"/>
      <c r="C1048" s="240" t="s">
        <v>455</v>
      </c>
      <c r="D1048" s="241"/>
      <c r="E1048" s="204"/>
      <c r="F1048" s="204"/>
      <c r="G1048" s="204"/>
      <c r="H1048" s="204"/>
      <c r="I1048" s="204"/>
      <c r="J1048" s="205"/>
      <c r="K1048" s="205"/>
      <c r="L1048" s="204"/>
      <c r="M1048" s="204"/>
      <c r="Q1048" s="187">
        <f t="shared" si="152"/>
        <v>0</v>
      </c>
    </row>
    <row r="1049" spans="2:18" s="261" customFormat="1" ht="13.5" customHeight="1" x14ac:dyDescent="0.2">
      <c r="B1049" s="255" t="s">
        <v>939</v>
      </c>
      <c r="C1049" s="256" t="s">
        <v>570</v>
      </c>
      <c r="D1049" s="257"/>
      <c r="E1049" s="258"/>
      <c r="F1049" s="258"/>
      <c r="G1049" s="258"/>
      <c r="H1049" s="258"/>
      <c r="I1049" s="258"/>
      <c r="J1049" s="259">
        <f>J1050+J1070+J1071+J1072</f>
        <v>56295173243</v>
      </c>
      <c r="K1049" s="259">
        <f>K1050+K1070+K1071+K1072</f>
        <v>57881343156</v>
      </c>
      <c r="L1049" s="258"/>
      <c r="M1049" s="258"/>
      <c r="N1049" s="260"/>
      <c r="O1049" s="260"/>
      <c r="P1049" s="187">
        <v>56295173243</v>
      </c>
      <c r="Q1049" s="187">
        <f t="shared" si="152"/>
        <v>0</v>
      </c>
      <c r="R1049" s="187"/>
    </row>
    <row r="1050" spans="2:18" x14ac:dyDescent="0.2">
      <c r="B1050" s="262" t="s">
        <v>941</v>
      </c>
      <c r="C1050" s="240" t="s">
        <v>945</v>
      </c>
      <c r="D1050" s="241"/>
      <c r="E1050" s="204"/>
      <c r="F1050" s="204"/>
      <c r="G1050" s="204"/>
      <c r="H1050" s="204"/>
      <c r="I1050" s="204"/>
      <c r="J1050" s="203">
        <f>SUM(J1051:J1069)</f>
        <v>56295173243</v>
      </c>
      <c r="K1050" s="203">
        <f>SUM(K1051:K1069)</f>
        <v>57881343156</v>
      </c>
      <c r="L1050" s="204"/>
      <c r="M1050" s="204"/>
      <c r="P1050" s="187">
        <v>56295173243</v>
      </c>
      <c r="Q1050" s="187">
        <f t="shared" si="152"/>
        <v>0</v>
      </c>
    </row>
    <row r="1051" spans="2:18" ht="17.25" customHeight="1" x14ac:dyDescent="0.2">
      <c r="B1051" s="262" t="s">
        <v>2615</v>
      </c>
      <c r="C1051" s="240" t="s">
        <v>2613</v>
      </c>
      <c r="D1051" s="241"/>
      <c r="E1051" s="204"/>
      <c r="F1051" s="204"/>
      <c r="G1051" s="204"/>
      <c r="H1051" s="204"/>
      <c r="I1051" s="204"/>
      <c r="J1051" s="205">
        <v>55894908243</v>
      </c>
      <c r="K1051" s="205">
        <v>57881343156</v>
      </c>
      <c r="L1051" s="204"/>
      <c r="M1051" s="204"/>
      <c r="P1051" s="187">
        <v>55894908243</v>
      </c>
      <c r="Q1051" s="187">
        <f t="shared" si="152"/>
        <v>0</v>
      </c>
    </row>
    <row r="1052" spans="2:18" ht="31.5" customHeight="1" x14ac:dyDescent="0.2">
      <c r="B1052" s="262"/>
      <c r="C1052" s="240" t="s">
        <v>390</v>
      </c>
      <c r="D1052" s="241"/>
      <c r="E1052" s="204"/>
      <c r="F1052" s="204"/>
      <c r="G1052" s="204"/>
      <c r="H1052" s="204"/>
      <c r="I1052" s="204"/>
      <c r="J1052" s="205"/>
      <c r="K1052" s="205"/>
      <c r="L1052" s="204"/>
      <c r="M1052" s="204"/>
      <c r="Q1052" s="187">
        <f t="shared" si="152"/>
        <v>0</v>
      </c>
    </row>
    <row r="1053" spans="2:18" x14ac:dyDescent="0.2">
      <c r="B1053" s="262"/>
      <c r="C1053" s="240" t="s">
        <v>391</v>
      </c>
      <c r="D1053" s="241"/>
      <c r="E1053" s="204"/>
      <c r="F1053" s="204"/>
      <c r="G1053" s="204"/>
      <c r="H1053" s="204"/>
      <c r="I1053" s="204"/>
      <c r="J1053" s="205"/>
      <c r="K1053" s="205"/>
      <c r="L1053" s="204"/>
      <c r="M1053" s="204"/>
      <c r="Q1053" s="187">
        <f t="shared" si="152"/>
        <v>0</v>
      </c>
    </row>
    <row r="1054" spans="2:18" ht="30" x14ac:dyDescent="0.2">
      <c r="B1054" s="262"/>
      <c r="C1054" s="240" t="s">
        <v>392</v>
      </c>
      <c r="D1054" s="241"/>
      <c r="E1054" s="204"/>
      <c r="F1054" s="204"/>
      <c r="G1054" s="204"/>
      <c r="H1054" s="204"/>
      <c r="I1054" s="204"/>
      <c r="J1054" s="205"/>
      <c r="K1054" s="205"/>
      <c r="L1054" s="204"/>
      <c r="M1054" s="204"/>
      <c r="Q1054" s="187">
        <f t="shared" si="152"/>
        <v>0</v>
      </c>
    </row>
    <row r="1055" spans="2:18" ht="30" x14ac:dyDescent="0.2">
      <c r="B1055" s="262"/>
      <c r="C1055" s="240" t="s">
        <v>393</v>
      </c>
      <c r="D1055" s="241"/>
      <c r="E1055" s="204"/>
      <c r="F1055" s="204"/>
      <c r="G1055" s="204"/>
      <c r="H1055" s="204"/>
      <c r="I1055" s="204"/>
      <c r="J1055" s="205"/>
      <c r="K1055" s="205"/>
      <c r="L1055" s="204"/>
      <c r="M1055" s="204"/>
      <c r="Q1055" s="187">
        <f t="shared" si="152"/>
        <v>0</v>
      </c>
    </row>
    <row r="1056" spans="2:18" ht="17.25" customHeight="1" x14ac:dyDescent="0.2">
      <c r="B1056" s="262"/>
      <c r="C1056" s="240" t="s">
        <v>394</v>
      </c>
      <c r="D1056" s="241"/>
      <c r="E1056" s="204"/>
      <c r="F1056" s="204"/>
      <c r="G1056" s="204"/>
      <c r="H1056" s="204"/>
      <c r="I1056" s="204"/>
      <c r="J1056" s="205"/>
      <c r="K1056" s="205"/>
      <c r="L1056" s="204"/>
      <c r="M1056" s="204"/>
      <c r="Q1056" s="187">
        <f t="shared" si="152"/>
        <v>0</v>
      </c>
    </row>
    <row r="1057" spans="2:17" ht="17.25" customHeight="1" x14ac:dyDescent="0.2">
      <c r="B1057" s="262"/>
      <c r="C1057" s="240" t="s">
        <v>395</v>
      </c>
      <c r="D1057" s="241"/>
      <c r="E1057" s="204"/>
      <c r="F1057" s="204"/>
      <c r="G1057" s="204"/>
      <c r="H1057" s="204"/>
      <c r="I1057" s="204"/>
      <c r="J1057" s="205"/>
      <c r="K1057" s="205"/>
      <c r="L1057" s="204"/>
      <c r="M1057" s="204"/>
      <c r="Q1057" s="187">
        <f t="shared" ref="Q1057:Q1120" si="153">J1057-P1057</f>
        <v>0</v>
      </c>
    </row>
    <row r="1058" spans="2:17" ht="30" x14ac:dyDescent="0.2">
      <c r="B1058" s="262"/>
      <c r="C1058" s="240" t="s">
        <v>396</v>
      </c>
      <c r="D1058" s="241"/>
      <c r="E1058" s="204"/>
      <c r="F1058" s="204"/>
      <c r="G1058" s="204"/>
      <c r="H1058" s="204"/>
      <c r="I1058" s="204"/>
      <c r="J1058" s="205"/>
      <c r="K1058" s="205"/>
      <c r="L1058" s="204"/>
      <c r="M1058" s="204"/>
      <c r="Q1058" s="187">
        <f t="shared" si="153"/>
        <v>0</v>
      </c>
    </row>
    <row r="1059" spans="2:17" ht="30" x14ac:dyDescent="0.2">
      <c r="B1059" s="262"/>
      <c r="C1059" s="240" t="s">
        <v>397</v>
      </c>
      <c r="D1059" s="241"/>
      <c r="E1059" s="204"/>
      <c r="F1059" s="204"/>
      <c r="G1059" s="204"/>
      <c r="H1059" s="204"/>
      <c r="I1059" s="204"/>
      <c r="J1059" s="205"/>
      <c r="K1059" s="205"/>
      <c r="L1059" s="204"/>
      <c r="M1059" s="204"/>
      <c r="Q1059" s="187">
        <f t="shared" si="153"/>
        <v>0</v>
      </c>
    </row>
    <row r="1060" spans="2:17" ht="30" x14ac:dyDescent="0.2">
      <c r="B1060" s="262"/>
      <c r="C1060" s="240" t="s">
        <v>398</v>
      </c>
      <c r="D1060" s="241"/>
      <c r="E1060" s="204"/>
      <c r="F1060" s="204"/>
      <c r="G1060" s="204"/>
      <c r="H1060" s="204"/>
      <c r="I1060" s="204"/>
      <c r="J1060" s="205"/>
      <c r="K1060" s="205"/>
      <c r="L1060" s="204"/>
      <c r="M1060" s="204"/>
      <c r="Q1060" s="187">
        <f t="shared" si="153"/>
        <v>0</v>
      </c>
    </row>
    <row r="1061" spans="2:17" ht="30" x14ac:dyDescent="0.2">
      <c r="B1061" s="262"/>
      <c r="C1061" s="240" t="s">
        <v>399</v>
      </c>
      <c r="D1061" s="241"/>
      <c r="E1061" s="204"/>
      <c r="F1061" s="204"/>
      <c r="G1061" s="204"/>
      <c r="H1061" s="204"/>
      <c r="I1061" s="204"/>
      <c r="J1061" s="205"/>
      <c r="K1061" s="205"/>
      <c r="L1061" s="204"/>
      <c r="M1061" s="204"/>
      <c r="Q1061" s="187">
        <f t="shared" si="153"/>
        <v>0</v>
      </c>
    </row>
    <row r="1062" spans="2:17" ht="30" x14ac:dyDescent="0.2">
      <c r="B1062" s="262"/>
      <c r="C1062" s="240" t="s">
        <v>400</v>
      </c>
      <c r="D1062" s="241"/>
      <c r="E1062" s="204"/>
      <c r="F1062" s="204"/>
      <c r="G1062" s="204"/>
      <c r="H1062" s="204"/>
      <c r="I1062" s="204"/>
      <c r="J1062" s="205"/>
      <c r="K1062" s="205"/>
      <c r="L1062" s="204"/>
      <c r="M1062" s="204"/>
      <c r="Q1062" s="187">
        <f t="shared" si="153"/>
        <v>0</v>
      </c>
    </row>
    <row r="1063" spans="2:17" ht="30" x14ac:dyDescent="0.2">
      <c r="B1063" s="262"/>
      <c r="C1063" s="240" t="s">
        <v>401</v>
      </c>
      <c r="D1063" s="241"/>
      <c r="E1063" s="204"/>
      <c r="F1063" s="204"/>
      <c r="G1063" s="204"/>
      <c r="H1063" s="204"/>
      <c r="I1063" s="204"/>
      <c r="J1063" s="205"/>
      <c r="K1063" s="205"/>
      <c r="L1063" s="204"/>
      <c r="M1063" s="204"/>
      <c r="Q1063" s="187">
        <f t="shared" si="153"/>
        <v>0</v>
      </c>
    </row>
    <row r="1064" spans="2:17" ht="30" x14ac:dyDescent="0.2">
      <c r="B1064" s="262"/>
      <c r="C1064" s="240" t="s">
        <v>402</v>
      </c>
      <c r="D1064" s="241"/>
      <c r="E1064" s="204"/>
      <c r="F1064" s="204"/>
      <c r="G1064" s="204"/>
      <c r="H1064" s="204"/>
      <c r="I1064" s="204"/>
      <c r="J1064" s="205"/>
      <c r="K1064" s="205"/>
      <c r="L1064" s="204"/>
      <c r="M1064" s="204"/>
      <c r="Q1064" s="187">
        <f t="shared" si="153"/>
        <v>0</v>
      </c>
    </row>
    <row r="1065" spans="2:17" ht="30" x14ac:dyDescent="0.2">
      <c r="B1065" s="262"/>
      <c r="C1065" s="240" t="s">
        <v>403</v>
      </c>
      <c r="D1065" s="241"/>
      <c r="E1065" s="204"/>
      <c r="F1065" s="204"/>
      <c r="G1065" s="204"/>
      <c r="H1065" s="204"/>
      <c r="I1065" s="204"/>
      <c r="J1065" s="205"/>
      <c r="K1065" s="205"/>
      <c r="L1065" s="204"/>
      <c r="M1065" s="204"/>
      <c r="Q1065" s="187">
        <f t="shared" si="153"/>
        <v>0</v>
      </c>
    </row>
    <row r="1066" spans="2:17" ht="30" x14ac:dyDescent="0.2">
      <c r="B1066" s="262"/>
      <c r="C1066" s="240" t="s">
        <v>404</v>
      </c>
      <c r="D1066" s="241"/>
      <c r="E1066" s="204"/>
      <c r="F1066" s="204"/>
      <c r="G1066" s="204"/>
      <c r="H1066" s="204"/>
      <c r="I1066" s="204"/>
      <c r="J1066" s="205"/>
      <c r="K1066" s="205"/>
      <c r="L1066" s="204"/>
      <c r="M1066" s="204"/>
      <c r="Q1066" s="187">
        <f t="shared" si="153"/>
        <v>0</v>
      </c>
    </row>
    <row r="1067" spans="2:17" ht="17.25" customHeight="1" x14ac:dyDescent="0.2">
      <c r="B1067" s="262" t="s">
        <v>2616</v>
      </c>
      <c r="C1067" s="240" t="s">
        <v>2614</v>
      </c>
      <c r="D1067" s="241"/>
      <c r="E1067" s="204"/>
      <c r="F1067" s="204"/>
      <c r="G1067" s="204"/>
      <c r="H1067" s="204"/>
      <c r="I1067" s="204"/>
      <c r="J1067" s="205">
        <v>400265000</v>
      </c>
      <c r="K1067" s="205">
        <v>0</v>
      </c>
      <c r="L1067" s="204"/>
      <c r="M1067" s="204"/>
      <c r="P1067" s="187">
        <v>400265000</v>
      </c>
      <c r="Q1067" s="187">
        <f t="shared" si="153"/>
        <v>0</v>
      </c>
    </row>
    <row r="1068" spans="2:17" ht="30" x14ac:dyDescent="0.2">
      <c r="B1068" s="262"/>
      <c r="C1068" s="240" t="s">
        <v>405</v>
      </c>
      <c r="D1068" s="241"/>
      <c r="E1068" s="204"/>
      <c r="F1068" s="204"/>
      <c r="G1068" s="204"/>
      <c r="H1068" s="204"/>
      <c r="I1068" s="204"/>
      <c r="J1068" s="205"/>
      <c r="K1068" s="205"/>
      <c r="L1068" s="204"/>
      <c r="M1068" s="204"/>
      <c r="Q1068" s="187">
        <f t="shared" si="153"/>
        <v>0</v>
      </c>
    </row>
    <row r="1069" spans="2:17" x14ac:dyDescent="0.2">
      <c r="B1069" s="262"/>
      <c r="C1069" s="240" t="s">
        <v>406</v>
      </c>
      <c r="D1069" s="241"/>
      <c r="E1069" s="204"/>
      <c r="F1069" s="204"/>
      <c r="G1069" s="204"/>
      <c r="H1069" s="204"/>
      <c r="I1069" s="204"/>
      <c r="J1069" s="205"/>
      <c r="K1069" s="205"/>
      <c r="L1069" s="204"/>
      <c r="M1069" s="204"/>
      <c r="Q1069" s="187">
        <f t="shared" si="153"/>
        <v>0</v>
      </c>
    </row>
    <row r="1070" spans="2:17" x14ac:dyDescent="0.2">
      <c r="B1070" s="262" t="s">
        <v>942</v>
      </c>
      <c r="C1070" s="240" t="s">
        <v>946</v>
      </c>
      <c r="D1070" s="241"/>
      <c r="E1070" s="204"/>
      <c r="F1070" s="204"/>
      <c r="G1070" s="204"/>
      <c r="H1070" s="204"/>
      <c r="I1070" s="204"/>
      <c r="J1070" s="203"/>
      <c r="K1070" s="203"/>
      <c r="L1070" s="204"/>
      <c r="M1070" s="204"/>
      <c r="Q1070" s="187">
        <f t="shared" si="153"/>
        <v>0</v>
      </c>
    </row>
    <row r="1071" spans="2:17" x14ac:dyDescent="0.2">
      <c r="B1071" s="262" t="s">
        <v>943</v>
      </c>
      <c r="C1071" s="240" t="s">
        <v>947</v>
      </c>
      <c r="D1071" s="241"/>
      <c r="E1071" s="204"/>
      <c r="F1071" s="204"/>
      <c r="G1071" s="204"/>
      <c r="H1071" s="204"/>
      <c r="I1071" s="204"/>
      <c r="J1071" s="203"/>
      <c r="K1071" s="203"/>
      <c r="L1071" s="204"/>
      <c r="M1071" s="204"/>
      <c r="Q1071" s="187">
        <f t="shared" si="153"/>
        <v>0</v>
      </c>
    </row>
    <row r="1072" spans="2:17" x14ac:dyDescent="0.2">
      <c r="B1072" s="262" t="s">
        <v>944</v>
      </c>
      <c r="C1072" s="240" t="s">
        <v>948</v>
      </c>
      <c r="D1072" s="241"/>
      <c r="E1072" s="204"/>
      <c r="F1072" s="204"/>
      <c r="G1072" s="204"/>
      <c r="H1072" s="204"/>
      <c r="I1072" s="204"/>
      <c r="J1072" s="203">
        <f>SUM(J1073:J1075)</f>
        <v>0</v>
      </c>
      <c r="K1072" s="203">
        <f>SUM(K1073:K1075)</f>
        <v>0</v>
      </c>
      <c r="L1072" s="204"/>
      <c r="M1072" s="204"/>
      <c r="P1072" s="187">
        <v>0</v>
      </c>
      <c r="Q1072" s="187">
        <f t="shared" si="153"/>
        <v>0</v>
      </c>
    </row>
    <row r="1073" spans="2:18" ht="30" x14ac:dyDescent="0.2">
      <c r="B1073" s="262"/>
      <c r="C1073" s="240" t="s">
        <v>407</v>
      </c>
      <c r="D1073" s="241"/>
      <c r="E1073" s="204"/>
      <c r="F1073" s="204"/>
      <c r="G1073" s="204"/>
      <c r="H1073" s="204"/>
      <c r="I1073" s="204"/>
      <c r="J1073" s="205"/>
      <c r="K1073" s="205"/>
      <c r="L1073" s="204"/>
      <c r="M1073" s="204"/>
      <c r="Q1073" s="187">
        <f t="shared" si="153"/>
        <v>0</v>
      </c>
    </row>
    <row r="1074" spans="2:18" ht="30" x14ac:dyDescent="0.2">
      <c r="B1074" s="262"/>
      <c r="C1074" s="240" t="s">
        <v>408</v>
      </c>
      <c r="D1074" s="241"/>
      <c r="E1074" s="204"/>
      <c r="F1074" s="204"/>
      <c r="G1074" s="204"/>
      <c r="H1074" s="204"/>
      <c r="I1074" s="204"/>
      <c r="J1074" s="205"/>
      <c r="K1074" s="205"/>
      <c r="L1074" s="204"/>
      <c r="M1074" s="204"/>
      <c r="Q1074" s="187">
        <f t="shared" si="153"/>
        <v>0</v>
      </c>
    </row>
    <row r="1075" spans="2:18" ht="30" x14ac:dyDescent="0.2">
      <c r="B1075" s="262"/>
      <c r="C1075" s="240" t="s">
        <v>409</v>
      </c>
      <c r="D1075" s="241"/>
      <c r="E1075" s="204"/>
      <c r="F1075" s="204"/>
      <c r="G1075" s="204"/>
      <c r="H1075" s="204"/>
      <c r="I1075" s="204"/>
      <c r="J1075" s="205"/>
      <c r="K1075" s="205"/>
      <c r="L1075" s="204"/>
      <c r="M1075" s="204"/>
      <c r="Q1075" s="187">
        <f t="shared" si="153"/>
        <v>0</v>
      </c>
    </row>
    <row r="1076" spans="2:18" s="199" customFormat="1" ht="15.75" x14ac:dyDescent="0.25">
      <c r="B1076" s="194" t="s">
        <v>940</v>
      </c>
      <c r="C1076" s="237" t="s">
        <v>571</v>
      </c>
      <c r="D1076" s="238"/>
      <c r="E1076" s="197"/>
      <c r="F1076" s="197"/>
      <c r="G1076" s="197"/>
      <c r="H1076" s="197"/>
      <c r="I1076" s="197"/>
      <c r="J1076" s="239">
        <f>+J1077+J1085+J1111+J1122</f>
        <v>0</v>
      </c>
      <c r="K1076" s="239">
        <f>+K1077+K1085+K1111+K1122</f>
        <v>0</v>
      </c>
      <c r="L1076" s="197"/>
      <c r="M1076" s="197"/>
      <c r="N1076" s="198"/>
      <c r="O1076" s="198"/>
      <c r="P1076" s="187">
        <v>0</v>
      </c>
      <c r="Q1076" s="187">
        <f t="shared" si="153"/>
        <v>0</v>
      </c>
      <c r="R1076" s="187"/>
    </row>
    <row r="1077" spans="2:18" x14ac:dyDescent="0.2">
      <c r="B1077" s="201" t="s">
        <v>953</v>
      </c>
      <c r="C1077" s="240" t="s">
        <v>949</v>
      </c>
      <c r="D1077" s="241"/>
      <c r="E1077" s="204"/>
      <c r="F1077" s="204"/>
      <c r="G1077" s="204"/>
      <c r="H1077" s="204"/>
      <c r="I1077" s="204"/>
      <c r="J1077" s="203">
        <f>SUM(J1078:J1084)</f>
        <v>0</v>
      </c>
      <c r="K1077" s="203">
        <f>SUM(K1078:K1084)</f>
        <v>0</v>
      </c>
      <c r="L1077" s="204"/>
      <c r="M1077" s="204"/>
      <c r="P1077" s="187">
        <v>0</v>
      </c>
      <c r="Q1077" s="187">
        <f t="shared" si="153"/>
        <v>0</v>
      </c>
    </row>
    <row r="1078" spans="2:18" x14ac:dyDescent="0.2">
      <c r="B1078" s="201" t="s">
        <v>2619</v>
      </c>
      <c r="C1078" s="240" t="s">
        <v>2617</v>
      </c>
      <c r="D1078" s="241"/>
      <c r="E1078" s="204"/>
      <c r="F1078" s="204"/>
      <c r="G1078" s="204"/>
      <c r="H1078" s="204"/>
      <c r="I1078" s="204"/>
      <c r="J1078" s="205"/>
      <c r="K1078" s="205"/>
      <c r="L1078" s="204"/>
      <c r="M1078" s="204"/>
      <c r="Q1078" s="187">
        <f t="shared" si="153"/>
        <v>0</v>
      </c>
    </row>
    <row r="1079" spans="2:18" x14ac:dyDescent="0.2">
      <c r="B1079" s="201"/>
      <c r="C1079" s="240" t="s">
        <v>410</v>
      </c>
      <c r="D1079" s="241"/>
      <c r="E1079" s="204"/>
      <c r="F1079" s="204"/>
      <c r="G1079" s="204"/>
      <c r="H1079" s="204"/>
      <c r="I1079" s="204"/>
      <c r="J1079" s="205"/>
      <c r="K1079" s="205"/>
      <c r="L1079" s="204"/>
      <c r="M1079" s="204"/>
      <c r="Q1079" s="187">
        <f t="shared" si="153"/>
        <v>0</v>
      </c>
    </row>
    <row r="1080" spans="2:18" x14ac:dyDescent="0.2">
      <c r="B1080" s="201"/>
      <c r="C1080" s="240" t="s">
        <v>411</v>
      </c>
      <c r="D1080" s="241"/>
      <c r="E1080" s="204"/>
      <c r="F1080" s="204"/>
      <c r="G1080" s="204"/>
      <c r="H1080" s="204"/>
      <c r="I1080" s="204"/>
      <c r="J1080" s="205"/>
      <c r="K1080" s="205"/>
      <c r="L1080" s="204"/>
      <c r="M1080" s="204"/>
      <c r="Q1080" s="187">
        <f t="shared" si="153"/>
        <v>0</v>
      </c>
    </row>
    <row r="1081" spans="2:18" x14ac:dyDescent="0.2">
      <c r="B1081" s="201"/>
      <c r="C1081" s="240" t="s">
        <v>412</v>
      </c>
      <c r="D1081" s="241"/>
      <c r="E1081" s="204"/>
      <c r="F1081" s="204"/>
      <c r="G1081" s="204"/>
      <c r="H1081" s="204"/>
      <c r="I1081" s="204"/>
      <c r="J1081" s="205"/>
      <c r="K1081" s="205"/>
      <c r="L1081" s="204"/>
      <c r="M1081" s="204"/>
      <c r="Q1081" s="187">
        <f t="shared" si="153"/>
        <v>0</v>
      </c>
    </row>
    <row r="1082" spans="2:18" ht="15.75" x14ac:dyDescent="0.25">
      <c r="B1082" s="201"/>
      <c r="C1082" s="240" t="s">
        <v>413</v>
      </c>
      <c r="D1082" s="241"/>
      <c r="E1082" s="204"/>
      <c r="F1082" s="204"/>
      <c r="G1082" s="204"/>
      <c r="H1082" s="204"/>
      <c r="I1082" s="204"/>
      <c r="J1082" s="205"/>
      <c r="K1082" s="205"/>
      <c r="L1082" s="204"/>
      <c r="M1082" s="204"/>
      <c r="Q1082" s="187">
        <f t="shared" si="153"/>
        <v>0</v>
      </c>
      <c r="R1082" s="199"/>
    </row>
    <row r="1083" spans="2:18" x14ac:dyDescent="0.2">
      <c r="B1083" s="201" t="s">
        <v>2620</v>
      </c>
      <c r="C1083" s="240" t="s">
        <v>2618</v>
      </c>
      <c r="D1083" s="241"/>
      <c r="E1083" s="204"/>
      <c r="F1083" s="204"/>
      <c r="G1083" s="204"/>
      <c r="H1083" s="204"/>
      <c r="I1083" s="204"/>
      <c r="J1083" s="205"/>
      <c r="K1083" s="205"/>
      <c r="L1083" s="204"/>
      <c r="M1083" s="204"/>
      <c r="Q1083" s="187">
        <f t="shared" si="153"/>
        <v>0</v>
      </c>
    </row>
    <row r="1084" spans="2:18" x14ac:dyDescent="0.2">
      <c r="B1084" s="201"/>
      <c r="C1084" s="240" t="s">
        <v>414</v>
      </c>
      <c r="D1084" s="241"/>
      <c r="E1084" s="204"/>
      <c r="F1084" s="204"/>
      <c r="G1084" s="204"/>
      <c r="H1084" s="204"/>
      <c r="I1084" s="204"/>
      <c r="J1084" s="205"/>
      <c r="K1084" s="205"/>
      <c r="L1084" s="204"/>
      <c r="M1084" s="204"/>
      <c r="Q1084" s="187">
        <f t="shared" si="153"/>
        <v>0</v>
      </c>
    </row>
    <row r="1085" spans="2:18" x14ac:dyDescent="0.2">
      <c r="B1085" s="201" t="s">
        <v>954</v>
      </c>
      <c r="C1085" s="240" t="s">
        <v>950</v>
      </c>
      <c r="D1085" s="241"/>
      <c r="E1085" s="204"/>
      <c r="F1085" s="204"/>
      <c r="G1085" s="204"/>
      <c r="H1085" s="204"/>
      <c r="I1085" s="204"/>
      <c r="J1085" s="203">
        <f>SUM(J1086:J1110)</f>
        <v>0</v>
      </c>
      <c r="K1085" s="203">
        <f>SUM(K1086:K1110)</f>
        <v>0</v>
      </c>
      <c r="L1085" s="204"/>
      <c r="M1085" s="204"/>
      <c r="P1085" s="187">
        <v>0</v>
      </c>
      <c r="Q1085" s="187">
        <f t="shared" si="153"/>
        <v>0</v>
      </c>
    </row>
    <row r="1086" spans="2:18" x14ac:dyDescent="0.2">
      <c r="B1086" s="201" t="s">
        <v>2627</v>
      </c>
      <c r="C1086" s="240" t="s">
        <v>2621</v>
      </c>
      <c r="D1086" s="241"/>
      <c r="E1086" s="204"/>
      <c r="F1086" s="204"/>
      <c r="G1086" s="204"/>
      <c r="H1086" s="204"/>
      <c r="I1086" s="204"/>
      <c r="J1086" s="205"/>
      <c r="K1086" s="205"/>
      <c r="L1086" s="204"/>
      <c r="M1086" s="204"/>
      <c r="Q1086" s="187">
        <f t="shared" si="153"/>
        <v>0</v>
      </c>
    </row>
    <row r="1087" spans="2:18" ht="20.25" customHeight="1" x14ac:dyDescent="0.2">
      <c r="B1087" s="201"/>
      <c r="C1087" s="240" t="s">
        <v>415</v>
      </c>
      <c r="D1087" s="241"/>
      <c r="E1087" s="204"/>
      <c r="F1087" s="204"/>
      <c r="G1087" s="204"/>
      <c r="H1087" s="204"/>
      <c r="I1087" s="204"/>
      <c r="J1087" s="205"/>
      <c r="K1087" s="205"/>
      <c r="L1087" s="204"/>
      <c r="M1087" s="204"/>
      <c r="Q1087" s="187">
        <f t="shared" si="153"/>
        <v>0</v>
      </c>
    </row>
    <row r="1088" spans="2:18" ht="18" customHeight="1" x14ac:dyDescent="0.2">
      <c r="B1088" s="201"/>
      <c r="C1088" s="240" t="s">
        <v>416</v>
      </c>
      <c r="D1088" s="241"/>
      <c r="E1088" s="204"/>
      <c r="F1088" s="204"/>
      <c r="G1088" s="204"/>
      <c r="H1088" s="204"/>
      <c r="I1088" s="204"/>
      <c r="J1088" s="205"/>
      <c r="K1088" s="205"/>
      <c r="L1088" s="204"/>
      <c r="M1088" s="204"/>
      <c r="Q1088" s="187">
        <f t="shared" si="153"/>
        <v>0</v>
      </c>
    </row>
    <row r="1089" spans="2:17" ht="17.25" customHeight="1" x14ac:dyDescent="0.2">
      <c r="B1089" s="201"/>
      <c r="C1089" s="240" t="s">
        <v>417</v>
      </c>
      <c r="D1089" s="241"/>
      <c r="E1089" s="204"/>
      <c r="F1089" s="204"/>
      <c r="G1089" s="204"/>
      <c r="H1089" s="204"/>
      <c r="I1089" s="204"/>
      <c r="J1089" s="205"/>
      <c r="K1089" s="205"/>
      <c r="L1089" s="204"/>
      <c r="M1089" s="204"/>
      <c r="Q1089" s="187">
        <f t="shared" si="153"/>
        <v>0</v>
      </c>
    </row>
    <row r="1090" spans="2:17" x14ac:dyDescent="0.2">
      <c r="B1090" s="201" t="s">
        <v>2628</v>
      </c>
      <c r="C1090" s="240" t="s">
        <v>2622</v>
      </c>
      <c r="D1090" s="241"/>
      <c r="E1090" s="204"/>
      <c r="F1090" s="204"/>
      <c r="G1090" s="204"/>
      <c r="H1090" s="204"/>
      <c r="I1090" s="204"/>
      <c r="J1090" s="205"/>
      <c r="K1090" s="205"/>
      <c r="L1090" s="204"/>
      <c r="M1090" s="204"/>
      <c r="Q1090" s="187">
        <f t="shared" si="153"/>
        <v>0</v>
      </c>
    </row>
    <row r="1091" spans="2:17" ht="30" x14ac:dyDescent="0.2">
      <c r="B1091" s="201"/>
      <c r="C1091" s="240" t="s">
        <v>418</v>
      </c>
      <c r="D1091" s="241"/>
      <c r="E1091" s="204"/>
      <c r="F1091" s="204"/>
      <c r="G1091" s="204"/>
      <c r="H1091" s="204"/>
      <c r="I1091" s="204"/>
      <c r="J1091" s="205"/>
      <c r="K1091" s="205"/>
      <c r="L1091" s="204"/>
      <c r="M1091" s="204"/>
      <c r="Q1091" s="187">
        <f t="shared" si="153"/>
        <v>0</v>
      </c>
    </row>
    <row r="1092" spans="2:17" ht="30" x14ac:dyDescent="0.2">
      <c r="B1092" s="201" t="s">
        <v>2629</v>
      </c>
      <c r="C1092" s="240" t="s">
        <v>2623</v>
      </c>
      <c r="D1092" s="241"/>
      <c r="E1092" s="204"/>
      <c r="F1092" s="204"/>
      <c r="G1092" s="204"/>
      <c r="H1092" s="204"/>
      <c r="I1092" s="204"/>
      <c r="J1092" s="205"/>
      <c r="K1092" s="205"/>
      <c r="L1092" s="204"/>
      <c r="M1092" s="204"/>
      <c r="Q1092" s="187">
        <f t="shared" si="153"/>
        <v>0</v>
      </c>
    </row>
    <row r="1093" spans="2:17" ht="30" x14ac:dyDescent="0.2">
      <c r="B1093" s="201"/>
      <c r="C1093" s="240" t="s">
        <v>419</v>
      </c>
      <c r="D1093" s="241"/>
      <c r="E1093" s="204"/>
      <c r="F1093" s="204"/>
      <c r="G1093" s="204"/>
      <c r="H1093" s="204"/>
      <c r="I1093" s="204"/>
      <c r="J1093" s="205"/>
      <c r="K1093" s="205"/>
      <c r="L1093" s="204"/>
      <c r="M1093" s="204"/>
      <c r="Q1093" s="187">
        <f t="shared" si="153"/>
        <v>0</v>
      </c>
    </row>
    <row r="1094" spans="2:17" ht="30" x14ac:dyDescent="0.2">
      <c r="B1094" s="201"/>
      <c r="C1094" s="240" t="s">
        <v>420</v>
      </c>
      <c r="D1094" s="241"/>
      <c r="E1094" s="204"/>
      <c r="F1094" s="204"/>
      <c r="G1094" s="204"/>
      <c r="H1094" s="204"/>
      <c r="I1094" s="204"/>
      <c r="J1094" s="205"/>
      <c r="K1094" s="205"/>
      <c r="L1094" s="204"/>
      <c r="M1094" s="204"/>
      <c r="Q1094" s="187">
        <f t="shared" si="153"/>
        <v>0</v>
      </c>
    </row>
    <row r="1095" spans="2:17" ht="17.25" customHeight="1" x14ac:dyDescent="0.2">
      <c r="B1095" s="201" t="s">
        <v>2630</v>
      </c>
      <c r="C1095" s="240" t="s">
        <v>2624</v>
      </c>
      <c r="D1095" s="241"/>
      <c r="E1095" s="204"/>
      <c r="F1095" s="204"/>
      <c r="G1095" s="204"/>
      <c r="H1095" s="204"/>
      <c r="I1095" s="204"/>
      <c r="J1095" s="205"/>
      <c r="K1095" s="205"/>
      <c r="L1095" s="204"/>
      <c r="M1095" s="204"/>
      <c r="Q1095" s="187">
        <f t="shared" si="153"/>
        <v>0</v>
      </c>
    </row>
    <row r="1096" spans="2:17" ht="30" x14ac:dyDescent="0.2">
      <c r="B1096" s="201"/>
      <c r="C1096" s="240" t="s">
        <v>421</v>
      </c>
      <c r="D1096" s="241"/>
      <c r="E1096" s="204"/>
      <c r="F1096" s="204"/>
      <c r="G1096" s="204"/>
      <c r="H1096" s="204"/>
      <c r="I1096" s="204"/>
      <c r="J1096" s="205"/>
      <c r="K1096" s="205"/>
      <c r="L1096" s="204"/>
      <c r="M1096" s="204"/>
      <c r="Q1096" s="187">
        <f t="shared" si="153"/>
        <v>0</v>
      </c>
    </row>
    <row r="1097" spans="2:17" ht="30" x14ac:dyDescent="0.2">
      <c r="B1097" s="201"/>
      <c r="C1097" s="240" t="s">
        <v>422</v>
      </c>
      <c r="D1097" s="241"/>
      <c r="E1097" s="204"/>
      <c r="F1097" s="204"/>
      <c r="G1097" s="204"/>
      <c r="H1097" s="204"/>
      <c r="I1097" s="204"/>
      <c r="J1097" s="205"/>
      <c r="K1097" s="205"/>
      <c r="L1097" s="204"/>
      <c r="M1097" s="204"/>
      <c r="Q1097" s="187">
        <f t="shared" si="153"/>
        <v>0</v>
      </c>
    </row>
    <row r="1098" spans="2:17" x14ac:dyDescent="0.2">
      <c r="B1098" s="201" t="s">
        <v>2631</v>
      </c>
      <c r="C1098" s="240" t="s">
        <v>2625</v>
      </c>
      <c r="D1098" s="241"/>
      <c r="E1098" s="204"/>
      <c r="F1098" s="204"/>
      <c r="G1098" s="204"/>
      <c r="H1098" s="204"/>
      <c r="I1098" s="204"/>
      <c r="J1098" s="205"/>
      <c r="K1098" s="205"/>
      <c r="L1098" s="204"/>
      <c r="M1098" s="204"/>
      <c r="Q1098" s="187">
        <f t="shared" si="153"/>
        <v>0</v>
      </c>
    </row>
    <row r="1099" spans="2:17" ht="18" customHeight="1" x14ac:dyDescent="0.2">
      <c r="B1099" s="201"/>
      <c r="C1099" s="240" t="s">
        <v>423</v>
      </c>
      <c r="D1099" s="241"/>
      <c r="E1099" s="204"/>
      <c r="F1099" s="204"/>
      <c r="G1099" s="204"/>
      <c r="H1099" s="204"/>
      <c r="I1099" s="204"/>
      <c r="J1099" s="205"/>
      <c r="K1099" s="205"/>
      <c r="L1099" s="204"/>
      <c r="M1099" s="204"/>
      <c r="Q1099" s="187">
        <f t="shared" si="153"/>
        <v>0</v>
      </c>
    </row>
    <row r="1100" spans="2:17" ht="30" x14ac:dyDescent="0.2">
      <c r="B1100" s="201"/>
      <c r="C1100" s="240" t="s">
        <v>424</v>
      </c>
      <c r="D1100" s="241"/>
      <c r="E1100" s="204"/>
      <c r="F1100" s="204"/>
      <c r="G1100" s="204"/>
      <c r="H1100" s="204"/>
      <c r="I1100" s="204"/>
      <c r="J1100" s="205"/>
      <c r="K1100" s="205"/>
      <c r="L1100" s="204"/>
      <c r="M1100" s="204"/>
      <c r="Q1100" s="187">
        <f t="shared" si="153"/>
        <v>0</v>
      </c>
    </row>
    <row r="1101" spans="2:17" ht="30" x14ac:dyDescent="0.2">
      <c r="B1101" s="201"/>
      <c r="C1101" s="240" t="s">
        <v>425</v>
      </c>
      <c r="D1101" s="241"/>
      <c r="E1101" s="204"/>
      <c r="F1101" s="204"/>
      <c r="G1101" s="204"/>
      <c r="H1101" s="204"/>
      <c r="I1101" s="204"/>
      <c r="J1101" s="205"/>
      <c r="K1101" s="205"/>
      <c r="L1101" s="204"/>
      <c r="M1101" s="204"/>
      <c r="Q1101" s="187">
        <f t="shared" si="153"/>
        <v>0</v>
      </c>
    </row>
    <row r="1102" spans="2:17" ht="30" x14ac:dyDescent="0.2">
      <c r="B1102" s="201"/>
      <c r="C1102" s="240" t="s">
        <v>426</v>
      </c>
      <c r="D1102" s="241"/>
      <c r="E1102" s="204"/>
      <c r="F1102" s="204"/>
      <c r="G1102" s="204"/>
      <c r="H1102" s="204"/>
      <c r="I1102" s="204"/>
      <c r="J1102" s="205"/>
      <c r="K1102" s="205"/>
      <c r="L1102" s="204"/>
      <c r="M1102" s="204"/>
      <c r="Q1102" s="187">
        <f t="shared" si="153"/>
        <v>0</v>
      </c>
    </row>
    <row r="1103" spans="2:17" x14ac:dyDescent="0.2">
      <c r="B1103" s="201"/>
      <c r="C1103" s="240" t="s">
        <v>429</v>
      </c>
      <c r="D1103" s="241"/>
      <c r="E1103" s="204"/>
      <c r="F1103" s="204"/>
      <c r="G1103" s="204"/>
      <c r="H1103" s="204"/>
      <c r="I1103" s="204"/>
      <c r="J1103" s="205"/>
      <c r="K1103" s="205"/>
      <c r="L1103" s="204"/>
      <c r="M1103" s="204"/>
      <c r="Q1103" s="187">
        <f t="shared" si="153"/>
        <v>0</v>
      </c>
    </row>
    <row r="1104" spans="2:17" x14ac:dyDescent="0.2">
      <c r="B1104" s="201"/>
      <c r="C1104" s="240" t="s">
        <v>430</v>
      </c>
      <c r="D1104" s="241"/>
      <c r="E1104" s="204"/>
      <c r="F1104" s="204"/>
      <c r="G1104" s="204"/>
      <c r="H1104" s="204"/>
      <c r="I1104" s="204"/>
      <c r="J1104" s="205"/>
      <c r="K1104" s="205"/>
      <c r="L1104" s="204"/>
      <c r="M1104" s="204"/>
      <c r="Q1104" s="187">
        <f t="shared" si="153"/>
        <v>0</v>
      </c>
    </row>
    <row r="1105" spans="2:18" x14ac:dyDescent="0.2">
      <c r="B1105" s="201"/>
      <c r="C1105" s="240" t="s">
        <v>431</v>
      </c>
      <c r="D1105" s="241"/>
      <c r="E1105" s="204"/>
      <c r="F1105" s="204"/>
      <c r="G1105" s="204"/>
      <c r="H1105" s="204"/>
      <c r="I1105" s="204"/>
      <c r="J1105" s="205"/>
      <c r="K1105" s="205"/>
      <c r="L1105" s="204"/>
      <c r="M1105" s="204"/>
      <c r="Q1105" s="187">
        <f t="shared" si="153"/>
        <v>0</v>
      </c>
    </row>
    <row r="1106" spans="2:18" x14ac:dyDescent="0.2">
      <c r="B1106" s="201"/>
      <c r="C1106" s="240" t="s">
        <v>432</v>
      </c>
      <c r="D1106" s="241"/>
      <c r="E1106" s="204"/>
      <c r="F1106" s="204"/>
      <c r="G1106" s="204"/>
      <c r="H1106" s="204"/>
      <c r="I1106" s="204"/>
      <c r="J1106" s="205"/>
      <c r="K1106" s="205"/>
      <c r="L1106" s="204"/>
      <c r="M1106" s="204"/>
      <c r="Q1106" s="187">
        <f t="shared" si="153"/>
        <v>0</v>
      </c>
    </row>
    <row r="1107" spans="2:18" ht="17.25" customHeight="1" x14ac:dyDescent="0.2">
      <c r="B1107" s="201"/>
      <c r="C1107" s="240" t="s">
        <v>433</v>
      </c>
      <c r="D1107" s="241"/>
      <c r="E1107" s="204"/>
      <c r="F1107" s="204"/>
      <c r="G1107" s="204"/>
      <c r="H1107" s="204"/>
      <c r="I1107" s="204"/>
      <c r="J1107" s="205"/>
      <c r="K1107" s="205"/>
      <c r="L1107" s="204"/>
      <c r="M1107" s="204"/>
      <c r="Q1107" s="187">
        <f t="shared" si="153"/>
        <v>0</v>
      </c>
    </row>
    <row r="1108" spans="2:18" x14ac:dyDescent="0.2">
      <c r="B1108" s="201" t="s">
        <v>2632</v>
      </c>
      <c r="C1108" s="240" t="s">
        <v>2626</v>
      </c>
      <c r="D1108" s="241"/>
      <c r="E1108" s="204"/>
      <c r="F1108" s="204"/>
      <c r="G1108" s="204"/>
      <c r="H1108" s="204"/>
      <c r="I1108" s="204"/>
      <c r="J1108" s="205"/>
      <c r="K1108" s="205"/>
      <c r="L1108" s="204"/>
      <c r="M1108" s="204"/>
      <c r="Q1108" s="187">
        <f t="shared" si="153"/>
        <v>0</v>
      </c>
    </row>
    <row r="1109" spans="2:18" ht="30" x14ac:dyDescent="0.2">
      <c r="B1109" s="201"/>
      <c r="C1109" s="240" t="s">
        <v>427</v>
      </c>
      <c r="D1109" s="241"/>
      <c r="E1109" s="204"/>
      <c r="F1109" s="204"/>
      <c r="G1109" s="204"/>
      <c r="H1109" s="204"/>
      <c r="I1109" s="204"/>
      <c r="J1109" s="205"/>
      <c r="K1109" s="205"/>
      <c r="L1109" s="204"/>
      <c r="M1109" s="204"/>
      <c r="Q1109" s="187">
        <f t="shared" si="153"/>
        <v>0</v>
      </c>
    </row>
    <row r="1110" spans="2:18" ht="30" x14ac:dyDescent="0.2">
      <c r="B1110" s="201"/>
      <c r="C1110" s="240" t="s">
        <v>428</v>
      </c>
      <c r="D1110" s="241"/>
      <c r="E1110" s="204"/>
      <c r="F1110" s="204"/>
      <c r="G1110" s="204"/>
      <c r="H1110" s="204"/>
      <c r="I1110" s="204"/>
      <c r="J1110" s="205"/>
      <c r="K1110" s="205"/>
      <c r="L1110" s="204"/>
      <c r="M1110" s="204"/>
      <c r="Q1110" s="187">
        <f t="shared" si="153"/>
        <v>0</v>
      </c>
    </row>
    <row r="1111" spans="2:18" x14ac:dyDescent="0.2">
      <c r="B1111" s="201" t="s">
        <v>955</v>
      </c>
      <c r="C1111" s="240" t="s">
        <v>951</v>
      </c>
      <c r="D1111" s="241"/>
      <c r="E1111" s="204"/>
      <c r="F1111" s="204"/>
      <c r="G1111" s="204"/>
      <c r="H1111" s="204"/>
      <c r="I1111" s="204"/>
      <c r="J1111" s="203">
        <f>SUM(J1112:J1121)</f>
        <v>0</v>
      </c>
      <c r="K1111" s="203">
        <f>SUM(K1112:K1121)</f>
        <v>0</v>
      </c>
      <c r="L1111" s="204"/>
      <c r="M1111" s="204"/>
      <c r="P1111" s="187">
        <v>0</v>
      </c>
      <c r="Q1111" s="187">
        <f t="shared" si="153"/>
        <v>0</v>
      </c>
    </row>
    <row r="1112" spans="2:18" x14ac:dyDescent="0.2">
      <c r="B1112" s="201" t="s">
        <v>2635</v>
      </c>
      <c r="C1112" s="240" t="s">
        <v>2633</v>
      </c>
      <c r="D1112" s="241"/>
      <c r="E1112" s="204"/>
      <c r="F1112" s="204"/>
      <c r="G1112" s="204"/>
      <c r="H1112" s="204"/>
      <c r="I1112" s="204"/>
      <c r="J1112" s="205"/>
      <c r="K1112" s="205"/>
      <c r="L1112" s="204"/>
      <c r="M1112" s="204"/>
      <c r="Q1112" s="187">
        <f t="shared" si="153"/>
        <v>0</v>
      </c>
    </row>
    <row r="1113" spans="2:18" ht="15.75" x14ac:dyDescent="0.25">
      <c r="B1113" s="201"/>
      <c r="C1113" s="240" t="s">
        <v>434</v>
      </c>
      <c r="D1113" s="241"/>
      <c r="E1113" s="204"/>
      <c r="F1113" s="204"/>
      <c r="G1113" s="204"/>
      <c r="H1113" s="204"/>
      <c r="I1113" s="204"/>
      <c r="J1113" s="205"/>
      <c r="K1113" s="205"/>
      <c r="L1113" s="204"/>
      <c r="M1113" s="204"/>
      <c r="Q1113" s="187">
        <f t="shared" si="153"/>
        <v>0</v>
      </c>
      <c r="R1113" s="199"/>
    </row>
    <row r="1114" spans="2:18" ht="15.75" x14ac:dyDescent="0.25">
      <c r="B1114" s="201" t="s">
        <v>2636</v>
      </c>
      <c r="C1114" s="240" t="s">
        <v>2634</v>
      </c>
      <c r="D1114" s="241"/>
      <c r="E1114" s="204"/>
      <c r="F1114" s="204"/>
      <c r="G1114" s="204"/>
      <c r="H1114" s="204"/>
      <c r="I1114" s="204"/>
      <c r="J1114" s="205"/>
      <c r="K1114" s="205"/>
      <c r="L1114" s="204"/>
      <c r="M1114" s="204"/>
      <c r="Q1114" s="187">
        <f t="shared" si="153"/>
        <v>0</v>
      </c>
      <c r="R1114" s="199"/>
    </row>
    <row r="1115" spans="2:18" ht="30" x14ac:dyDescent="0.2">
      <c r="B1115" s="201"/>
      <c r="C1115" s="240" t="s">
        <v>435</v>
      </c>
      <c r="D1115" s="241"/>
      <c r="E1115" s="204"/>
      <c r="F1115" s="204"/>
      <c r="G1115" s="204"/>
      <c r="H1115" s="204"/>
      <c r="I1115" s="204"/>
      <c r="J1115" s="205"/>
      <c r="K1115" s="205"/>
      <c r="L1115" s="204"/>
      <c r="M1115" s="204"/>
      <c r="Q1115" s="187">
        <f t="shared" si="153"/>
        <v>0</v>
      </c>
    </row>
    <row r="1116" spans="2:18" x14ac:dyDescent="0.2">
      <c r="B1116" s="201" t="s">
        <v>2637</v>
      </c>
      <c r="C1116" s="240" t="s">
        <v>2638</v>
      </c>
      <c r="D1116" s="241"/>
      <c r="E1116" s="204"/>
      <c r="F1116" s="204"/>
      <c r="G1116" s="204"/>
      <c r="H1116" s="204"/>
      <c r="I1116" s="204"/>
      <c r="J1116" s="205"/>
      <c r="K1116" s="205"/>
      <c r="L1116" s="204"/>
      <c r="M1116" s="204"/>
      <c r="Q1116" s="187">
        <f t="shared" si="153"/>
        <v>0</v>
      </c>
    </row>
    <row r="1117" spans="2:18" ht="30" x14ac:dyDescent="0.2">
      <c r="B1117" s="201"/>
      <c r="C1117" s="240" t="s">
        <v>436</v>
      </c>
      <c r="D1117" s="241"/>
      <c r="E1117" s="204"/>
      <c r="F1117" s="204"/>
      <c r="G1117" s="204"/>
      <c r="H1117" s="204"/>
      <c r="I1117" s="204"/>
      <c r="J1117" s="205"/>
      <c r="K1117" s="205"/>
      <c r="L1117" s="204"/>
      <c r="M1117" s="204"/>
      <c r="Q1117" s="187">
        <f t="shared" si="153"/>
        <v>0</v>
      </c>
    </row>
    <row r="1118" spans="2:18" ht="30" x14ac:dyDescent="0.2">
      <c r="B1118" s="201"/>
      <c r="C1118" s="240" t="s">
        <v>437</v>
      </c>
      <c r="D1118" s="241"/>
      <c r="E1118" s="204"/>
      <c r="F1118" s="204"/>
      <c r="G1118" s="204"/>
      <c r="H1118" s="204"/>
      <c r="I1118" s="204"/>
      <c r="J1118" s="205"/>
      <c r="K1118" s="205"/>
      <c r="L1118" s="204"/>
      <c r="M1118" s="204"/>
      <c r="Q1118" s="187">
        <f t="shared" si="153"/>
        <v>0</v>
      </c>
      <c r="R1118" s="268"/>
    </row>
    <row r="1119" spans="2:18" ht="30.75" x14ac:dyDescent="0.25">
      <c r="B1119" s="201"/>
      <c r="C1119" s="240" t="s">
        <v>438</v>
      </c>
      <c r="D1119" s="241"/>
      <c r="E1119" s="204"/>
      <c r="F1119" s="204"/>
      <c r="G1119" s="204"/>
      <c r="H1119" s="204"/>
      <c r="I1119" s="204"/>
      <c r="J1119" s="205"/>
      <c r="K1119" s="205"/>
      <c r="L1119" s="204"/>
      <c r="M1119" s="204"/>
      <c r="Q1119" s="187">
        <f t="shared" si="153"/>
        <v>0</v>
      </c>
      <c r="R1119" s="199"/>
    </row>
    <row r="1120" spans="2:18" ht="30.75" x14ac:dyDescent="0.25">
      <c r="B1120" s="201"/>
      <c r="C1120" s="240" t="s">
        <v>439</v>
      </c>
      <c r="D1120" s="241"/>
      <c r="E1120" s="204"/>
      <c r="F1120" s="204"/>
      <c r="G1120" s="204"/>
      <c r="H1120" s="204"/>
      <c r="I1120" s="204"/>
      <c r="J1120" s="205"/>
      <c r="K1120" s="205"/>
      <c r="L1120" s="204"/>
      <c r="M1120" s="204"/>
      <c r="Q1120" s="187">
        <f t="shared" si="153"/>
        <v>0</v>
      </c>
      <c r="R1120" s="199"/>
    </row>
    <row r="1121" spans="2:18" ht="30" x14ac:dyDescent="0.2">
      <c r="B1121" s="201"/>
      <c r="C1121" s="240" t="s">
        <v>440</v>
      </c>
      <c r="D1121" s="241"/>
      <c r="E1121" s="204"/>
      <c r="F1121" s="204"/>
      <c r="G1121" s="204"/>
      <c r="H1121" s="204"/>
      <c r="I1121" s="204"/>
      <c r="J1121" s="205"/>
      <c r="K1121" s="205"/>
      <c r="L1121" s="204"/>
      <c r="M1121" s="204"/>
      <c r="Q1121" s="187">
        <f t="shared" ref="Q1121:Q1184" si="154">J1121-P1121</f>
        <v>0</v>
      </c>
    </row>
    <row r="1122" spans="2:18" x14ac:dyDescent="0.2">
      <c r="B1122" s="201" t="s">
        <v>956</v>
      </c>
      <c r="C1122" s="240" t="s">
        <v>952</v>
      </c>
      <c r="D1122" s="241"/>
      <c r="E1122" s="204"/>
      <c r="F1122" s="204"/>
      <c r="G1122" s="204"/>
      <c r="H1122" s="204"/>
      <c r="I1122" s="204"/>
      <c r="J1122" s="203">
        <f>SUM(J1123:J1126)</f>
        <v>0</v>
      </c>
      <c r="K1122" s="203">
        <f>SUM(K1123:K1126)</f>
        <v>0</v>
      </c>
      <c r="L1122" s="204"/>
      <c r="M1122" s="204"/>
      <c r="P1122" s="187">
        <v>0</v>
      </c>
      <c r="Q1122" s="187">
        <f t="shared" si="154"/>
        <v>0</v>
      </c>
    </row>
    <row r="1123" spans="2:18" x14ac:dyDescent="0.2">
      <c r="B1123" s="201" t="s">
        <v>2641</v>
      </c>
      <c r="C1123" s="240" t="s">
        <v>2639</v>
      </c>
      <c r="D1123" s="241"/>
      <c r="E1123" s="204"/>
      <c r="F1123" s="204"/>
      <c r="G1123" s="204"/>
      <c r="H1123" s="204"/>
      <c r="I1123" s="204"/>
      <c r="J1123" s="205"/>
      <c r="K1123" s="205"/>
      <c r="L1123" s="204"/>
      <c r="M1123" s="204"/>
      <c r="Q1123" s="187">
        <f t="shared" si="154"/>
        <v>0</v>
      </c>
    </row>
    <row r="1124" spans="2:18" x14ac:dyDescent="0.2">
      <c r="B1124" s="201"/>
      <c r="C1124" s="240" t="s">
        <v>441</v>
      </c>
      <c r="D1124" s="241"/>
      <c r="E1124" s="204"/>
      <c r="F1124" s="204"/>
      <c r="G1124" s="204"/>
      <c r="H1124" s="204"/>
      <c r="I1124" s="204"/>
      <c r="J1124" s="205"/>
      <c r="K1124" s="205"/>
      <c r="L1124" s="204"/>
      <c r="M1124" s="204"/>
      <c r="Q1124" s="187">
        <f t="shared" si="154"/>
        <v>0</v>
      </c>
    </row>
    <row r="1125" spans="2:18" x14ac:dyDescent="0.2">
      <c r="B1125" s="201" t="s">
        <v>2642</v>
      </c>
      <c r="C1125" s="240" t="s">
        <v>2640</v>
      </c>
      <c r="D1125" s="241"/>
      <c r="E1125" s="204"/>
      <c r="F1125" s="204"/>
      <c r="G1125" s="204"/>
      <c r="H1125" s="204"/>
      <c r="I1125" s="204"/>
      <c r="J1125" s="205"/>
      <c r="K1125" s="205"/>
      <c r="L1125" s="204"/>
      <c r="M1125" s="204"/>
      <c r="Q1125" s="187">
        <f t="shared" si="154"/>
        <v>0</v>
      </c>
    </row>
    <row r="1126" spans="2:18" ht="30" x14ac:dyDescent="0.2">
      <c r="B1126" s="201"/>
      <c r="C1126" s="240" t="s">
        <v>442</v>
      </c>
      <c r="D1126" s="241"/>
      <c r="E1126" s="204"/>
      <c r="F1126" s="204"/>
      <c r="G1126" s="204"/>
      <c r="H1126" s="204"/>
      <c r="I1126" s="204"/>
      <c r="J1126" s="205"/>
      <c r="K1126" s="205"/>
      <c r="L1126" s="204"/>
      <c r="M1126" s="204"/>
      <c r="Q1126" s="187">
        <f t="shared" si="154"/>
        <v>0</v>
      </c>
    </row>
    <row r="1127" spans="2:18" s="199" customFormat="1" ht="15.75" x14ac:dyDescent="0.25">
      <c r="B1127" s="194" t="s">
        <v>957</v>
      </c>
      <c r="C1127" s="1133" t="s">
        <v>572</v>
      </c>
      <c r="D1127" s="238"/>
      <c r="E1127" s="197"/>
      <c r="F1127" s="197"/>
      <c r="G1127" s="197"/>
      <c r="H1127" s="197"/>
      <c r="I1127" s="197"/>
      <c r="J1127" s="239">
        <f>J1128+J1141+J1144+J1149+J1150+J1151+J1152</f>
        <v>130770144188</v>
      </c>
      <c r="K1127" s="239">
        <f>K1128+K1141+K1144+K1149+K1150+K1151+K1152</f>
        <v>894671200</v>
      </c>
      <c r="L1127" s="197"/>
      <c r="M1127" s="197"/>
      <c r="N1127" s="198"/>
      <c r="O1127" s="198"/>
      <c r="P1127" s="187">
        <v>130770144188</v>
      </c>
      <c r="Q1127" s="187">
        <f t="shared" si="154"/>
        <v>0</v>
      </c>
      <c r="R1127" s="187"/>
    </row>
    <row r="1128" spans="2:18" x14ac:dyDescent="0.2">
      <c r="B1128" s="201" t="s">
        <v>958</v>
      </c>
      <c r="C1128" s="202" t="s">
        <v>688</v>
      </c>
      <c r="D1128" s="263"/>
      <c r="E1128" s="204"/>
      <c r="F1128" s="204"/>
      <c r="G1128" s="204"/>
      <c r="H1128" s="204"/>
      <c r="I1128" s="204"/>
      <c r="J1128" s="203">
        <f>SUM(J1129:J1140)</f>
        <v>129978205188</v>
      </c>
      <c r="K1128" s="203">
        <f>SUM(K1129:K1140)</f>
        <v>894671200</v>
      </c>
      <c r="L1128" s="204"/>
      <c r="M1128" s="204"/>
      <c r="P1128" s="187">
        <v>129978205188</v>
      </c>
      <c r="Q1128" s="187">
        <f t="shared" si="154"/>
        <v>0</v>
      </c>
    </row>
    <row r="1129" spans="2:18" x14ac:dyDescent="0.2">
      <c r="B1129" s="201" t="s">
        <v>2645</v>
      </c>
      <c r="C1129" s="202" t="s">
        <v>2643</v>
      </c>
      <c r="D1129" s="263"/>
      <c r="E1129" s="204"/>
      <c r="F1129" s="204"/>
      <c r="G1129" s="204"/>
      <c r="H1129" s="204"/>
      <c r="I1129" s="204"/>
      <c r="J1129" s="1116">
        <v>129978205188</v>
      </c>
      <c r="K1129" s="1116">
        <v>433868000</v>
      </c>
      <c r="L1129" s="204"/>
      <c r="M1129" s="204"/>
      <c r="P1129" s="187">
        <v>129978205188</v>
      </c>
      <c r="Q1129" s="187">
        <f t="shared" si="154"/>
        <v>0</v>
      </c>
    </row>
    <row r="1130" spans="2:18" ht="30" x14ac:dyDescent="0.2">
      <c r="B1130" s="201"/>
      <c r="C1130" s="202" t="s">
        <v>443</v>
      </c>
      <c r="D1130" s="263"/>
      <c r="E1130" s="204"/>
      <c r="F1130" s="204"/>
      <c r="G1130" s="204"/>
      <c r="H1130" s="204"/>
      <c r="I1130" s="204"/>
      <c r="J1130" s="205"/>
      <c r="K1130" s="205"/>
      <c r="L1130" s="204"/>
      <c r="M1130" s="204"/>
      <c r="Q1130" s="187">
        <f t="shared" si="154"/>
        <v>0</v>
      </c>
    </row>
    <row r="1131" spans="2:18" x14ac:dyDescent="0.2">
      <c r="B1131" s="201"/>
      <c r="C1131" s="202" t="s">
        <v>444</v>
      </c>
      <c r="D1131" s="263"/>
      <c r="E1131" s="204"/>
      <c r="F1131" s="204"/>
      <c r="G1131" s="204"/>
      <c r="H1131" s="204"/>
      <c r="I1131" s="204"/>
      <c r="J1131" s="205"/>
      <c r="K1131" s="205"/>
      <c r="L1131" s="204"/>
      <c r="M1131" s="204"/>
      <c r="Q1131" s="187">
        <f t="shared" si="154"/>
        <v>0</v>
      </c>
    </row>
    <row r="1132" spans="2:18" x14ac:dyDescent="0.2">
      <c r="B1132" s="201"/>
      <c r="C1132" s="202" t="s">
        <v>445</v>
      </c>
      <c r="D1132" s="263"/>
      <c r="E1132" s="204"/>
      <c r="F1132" s="204"/>
      <c r="G1132" s="204"/>
      <c r="H1132" s="204"/>
      <c r="I1132" s="204"/>
      <c r="J1132" s="205"/>
      <c r="K1132" s="205"/>
      <c r="L1132" s="204"/>
      <c r="M1132" s="204"/>
      <c r="Q1132" s="187">
        <f t="shared" si="154"/>
        <v>0</v>
      </c>
    </row>
    <row r="1133" spans="2:18" x14ac:dyDescent="0.2">
      <c r="B1133" s="201"/>
      <c r="C1133" s="202" t="s">
        <v>446</v>
      </c>
      <c r="D1133" s="263"/>
      <c r="E1133" s="204"/>
      <c r="F1133" s="204"/>
      <c r="G1133" s="204"/>
      <c r="H1133" s="204"/>
      <c r="I1133" s="204"/>
      <c r="J1133" s="205"/>
      <c r="K1133" s="205"/>
      <c r="L1133" s="204"/>
      <c r="M1133" s="204"/>
      <c r="Q1133" s="187">
        <f t="shared" si="154"/>
        <v>0</v>
      </c>
    </row>
    <row r="1134" spans="2:18" x14ac:dyDescent="0.2">
      <c r="B1134" s="201"/>
      <c r="C1134" s="202" t="s">
        <v>447</v>
      </c>
      <c r="D1134" s="263"/>
      <c r="E1134" s="204"/>
      <c r="F1134" s="204"/>
      <c r="G1134" s="204"/>
      <c r="H1134" s="204"/>
      <c r="I1134" s="204"/>
      <c r="J1134" s="205"/>
      <c r="K1134" s="205"/>
      <c r="L1134" s="204"/>
      <c r="M1134" s="204"/>
      <c r="Q1134" s="187">
        <f t="shared" si="154"/>
        <v>0</v>
      </c>
    </row>
    <row r="1135" spans="2:18" ht="30" x14ac:dyDescent="0.2">
      <c r="B1135" s="201"/>
      <c r="C1135" s="202" t="s">
        <v>448</v>
      </c>
      <c r="D1135" s="263"/>
      <c r="E1135" s="204"/>
      <c r="F1135" s="204"/>
      <c r="G1135" s="204"/>
      <c r="H1135" s="204"/>
      <c r="I1135" s="204"/>
      <c r="J1135" s="205"/>
      <c r="K1135" s="205"/>
      <c r="L1135" s="204"/>
      <c r="M1135" s="204"/>
      <c r="Q1135" s="187">
        <f t="shared" si="154"/>
        <v>0</v>
      </c>
    </row>
    <row r="1136" spans="2:18" ht="30" x14ac:dyDescent="0.2">
      <c r="B1136" s="201"/>
      <c r="C1136" s="202" t="s">
        <v>449</v>
      </c>
      <c r="D1136" s="263"/>
      <c r="E1136" s="204"/>
      <c r="F1136" s="204"/>
      <c r="G1136" s="204"/>
      <c r="H1136" s="204"/>
      <c r="I1136" s="204"/>
      <c r="J1136" s="205"/>
      <c r="K1136" s="205">
        <v>460803200</v>
      </c>
      <c r="L1136" s="204"/>
      <c r="M1136" s="204"/>
      <c r="Q1136" s="187">
        <f t="shared" si="154"/>
        <v>0</v>
      </c>
    </row>
    <row r="1137" spans="2:17" ht="30" x14ac:dyDescent="0.2">
      <c r="B1137" s="201"/>
      <c r="C1137" s="202" t="s">
        <v>450</v>
      </c>
      <c r="D1137" s="263"/>
      <c r="E1137" s="204"/>
      <c r="F1137" s="204"/>
      <c r="G1137" s="204"/>
      <c r="H1137" s="204"/>
      <c r="I1137" s="204"/>
      <c r="J1137" s="205"/>
      <c r="K1137" s="205"/>
      <c r="L1137" s="204"/>
      <c r="M1137" s="204"/>
      <c r="Q1137" s="187">
        <f t="shared" si="154"/>
        <v>0</v>
      </c>
    </row>
    <row r="1138" spans="2:17" x14ac:dyDescent="0.2">
      <c r="B1138" s="201"/>
      <c r="C1138" s="202" t="s">
        <v>451</v>
      </c>
      <c r="D1138" s="263"/>
      <c r="E1138" s="204"/>
      <c r="F1138" s="204"/>
      <c r="G1138" s="204"/>
      <c r="H1138" s="204"/>
      <c r="I1138" s="204"/>
      <c r="J1138" s="205"/>
      <c r="K1138" s="205"/>
      <c r="L1138" s="204"/>
      <c r="M1138" s="204"/>
      <c r="Q1138" s="187">
        <f t="shared" si="154"/>
        <v>0</v>
      </c>
    </row>
    <row r="1139" spans="2:17" x14ac:dyDescent="0.2">
      <c r="B1139" s="201" t="s">
        <v>2646</v>
      </c>
      <c r="C1139" s="202" t="s">
        <v>2644</v>
      </c>
      <c r="D1139" s="263"/>
      <c r="E1139" s="204"/>
      <c r="F1139" s="204"/>
      <c r="G1139" s="204"/>
      <c r="H1139" s="204"/>
      <c r="I1139" s="204"/>
      <c r="J1139" s="205"/>
      <c r="K1139" s="205"/>
      <c r="L1139" s="204"/>
      <c r="M1139" s="204"/>
      <c r="Q1139" s="187">
        <f t="shared" si="154"/>
        <v>0</v>
      </c>
    </row>
    <row r="1140" spans="2:17" ht="30" x14ac:dyDescent="0.2">
      <c r="B1140" s="201"/>
      <c r="C1140" s="202" t="s">
        <v>452</v>
      </c>
      <c r="D1140" s="263"/>
      <c r="E1140" s="204"/>
      <c r="F1140" s="204"/>
      <c r="G1140" s="204"/>
      <c r="H1140" s="204"/>
      <c r="I1140" s="204"/>
      <c r="J1140" s="205"/>
      <c r="K1140" s="205"/>
      <c r="L1140" s="204"/>
      <c r="M1140" s="204"/>
      <c r="Q1140" s="187">
        <f t="shared" si="154"/>
        <v>0</v>
      </c>
    </row>
    <row r="1141" spans="2:17" x14ac:dyDescent="0.2">
      <c r="B1141" s="201" t="s">
        <v>959</v>
      </c>
      <c r="C1141" s="202" t="s">
        <v>519</v>
      </c>
      <c r="D1141" s="263"/>
      <c r="E1141" s="204"/>
      <c r="F1141" s="204"/>
      <c r="G1141" s="204"/>
      <c r="H1141" s="204"/>
      <c r="I1141" s="204"/>
      <c r="J1141" s="203">
        <f>SUM(J1142:J1143)</f>
        <v>791939000</v>
      </c>
      <c r="K1141" s="203">
        <f>SUM(K1142:K1143)</f>
        <v>0</v>
      </c>
      <c r="L1141" s="204"/>
      <c r="M1141" s="204"/>
      <c r="P1141" s="187">
        <v>791939000</v>
      </c>
      <c r="Q1141" s="187">
        <f t="shared" si="154"/>
        <v>0</v>
      </c>
    </row>
    <row r="1142" spans="2:17" x14ac:dyDescent="0.2">
      <c r="B1142" s="201" t="s">
        <v>2648</v>
      </c>
      <c r="C1142" s="202" t="s">
        <v>2647</v>
      </c>
      <c r="D1142" s="263"/>
      <c r="E1142" s="204"/>
      <c r="F1142" s="204"/>
      <c r="G1142" s="204"/>
      <c r="H1142" s="204"/>
      <c r="I1142" s="204"/>
      <c r="J1142" s="205"/>
      <c r="K1142" s="205"/>
      <c r="L1142" s="204"/>
      <c r="M1142" s="204"/>
      <c r="Q1142" s="187">
        <f t="shared" si="154"/>
        <v>0</v>
      </c>
    </row>
    <row r="1143" spans="2:17" ht="30" x14ac:dyDescent="0.2">
      <c r="B1143" s="201"/>
      <c r="C1143" s="202" t="s">
        <v>453</v>
      </c>
      <c r="D1143" s="263"/>
      <c r="E1143" s="204"/>
      <c r="F1143" s="204"/>
      <c r="G1143" s="204"/>
      <c r="H1143" s="204"/>
      <c r="I1143" s="204"/>
      <c r="J1143" s="205">
        <v>791939000</v>
      </c>
      <c r="K1143" s="205">
        <v>0</v>
      </c>
      <c r="L1143" s="204"/>
      <c r="M1143" s="204"/>
      <c r="P1143" s="187">
        <v>791939000</v>
      </c>
      <c r="Q1143" s="187">
        <f t="shared" si="154"/>
        <v>0</v>
      </c>
    </row>
    <row r="1144" spans="2:17" x14ac:dyDescent="0.2">
      <c r="B1144" s="201" t="s">
        <v>960</v>
      </c>
      <c r="C1144" s="202" t="s">
        <v>692</v>
      </c>
      <c r="D1144" s="263"/>
      <c r="E1144" s="204"/>
      <c r="F1144" s="204"/>
      <c r="G1144" s="204"/>
      <c r="H1144" s="204"/>
      <c r="I1144" s="204"/>
      <c r="J1144" s="203">
        <f>SUM(J1145:J1148)</f>
        <v>0</v>
      </c>
      <c r="K1144" s="203">
        <f>SUM(K1145:K1148)</f>
        <v>0</v>
      </c>
      <c r="L1144" s="204"/>
      <c r="M1144" s="204"/>
      <c r="P1144" s="187">
        <v>0</v>
      </c>
      <c r="Q1144" s="187">
        <f t="shared" si="154"/>
        <v>0</v>
      </c>
    </row>
    <row r="1145" spans="2:17" x14ac:dyDescent="0.2">
      <c r="B1145" s="201" t="s">
        <v>2652</v>
      </c>
      <c r="C1145" s="202" t="s">
        <v>2651</v>
      </c>
      <c r="D1145" s="263"/>
      <c r="E1145" s="204"/>
      <c r="F1145" s="204"/>
      <c r="G1145" s="204"/>
      <c r="H1145" s="204"/>
      <c r="I1145" s="204"/>
      <c r="J1145" s="205"/>
      <c r="K1145" s="205"/>
      <c r="L1145" s="204"/>
      <c r="M1145" s="204"/>
      <c r="Q1145" s="187">
        <f t="shared" si="154"/>
        <v>0</v>
      </c>
    </row>
    <row r="1146" spans="2:17" x14ac:dyDescent="0.2">
      <c r="B1146" s="201"/>
      <c r="C1146" s="202" t="s">
        <v>456</v>
      </c>
      <c r="D1146" s="263"/>
      <c r="E1146" s="204"/>
      <c r="F1146" s="204"/>
      <c r="G1146" s="204"/>
      <c r="H1146" s="204"/>
      <c r="I1146" s="204"/>
      <c r="J1146" s="205"/>
      <c r="K1146" s="205"/>
      <c r="L1146" s="204"/>
      <c r="M1146" s="204"/>
      <c r="Q1146" s="187">
        <f t="shared" si="154"/>
        <v>0</v>
      </c>
    </row>
    <row r="1147" spans="2:17" x14ac:dyDescent="0.2">
      <c r="B1147" s="201"/>
      <c r="C1147" s="202" t="s">
        <v>457</v>
      </c>
      <c r="D1147" s="263"/>
      <c r="E1147" s="204"/>
      <c r="F1147" s="204"/>
      <c r="G1147" s="204"/>
      <c r="H1147" s="204"/>
      <c r="I1147" s="204"/>
      <c r="J1147" s="205"/>
      <c r="K1147" s="205"/>
      <c r="L1147" s="204"/>
      <c r="M1147" s="204"/>
      <c r="Q1147" s="187">
        <f t="shared" si="154"/>
        <v>0</v>
      </c>
    </row>
    <row r="1148" spans="2:17" x14ac:dyDescent="0.2">
      <c r="B1148" s="201" t="s">
        <v>2653</v>
      </c>
      <c r="C1148" s="202" t="s">
        <v>458</v>
      </c>
      <c r="D1148" s="263"/>
      <c r="E1148" s="204"/>
      <c r="F1148" s="204"/>
      <c r="G1148" s="204"/>
      <c r="H1148" s="204"/>
      <c r="I1148" s="204"/>
      <c r="J1148" s="205"/>
      <c r="K1148" s="205"/>
      <c r="L1148" s="204"/>
      <c r="M1148" s="204"/>
      <c r="Q1148" s="187">
        <f t="shared" si="154"/>
        <v>0</v>
      </c>
    </row>
    <row r="1149" spans="2:17" x14ac:dyDescent="0.2">
      <c r="B1149" s="201" t="s">
        <v>961</v>
      </c>
      <c r="C1149" s="202" t="s">
        <v>691</v>
      </c>
      <c r="D1149" s="263"/>
      <c r="E1149" s="204"/>
      <c r="F1149" s="204"/>
      <c r="G1149" s="204"/>
      <c r="H1149" s="204"/>
      <c r="I1149" s="204"/>
      <c r="J1149" s="203"/>
      <c r="K1149" s="203"/>
      <c r="L1149" s="204"/>
      <c r="M1149" s="204"/>
      <c r="Q1149" s="187">
        <f t="shared" si="154"/>
        <v>0</v>
      </c>
    </row>
    <row r="1150" spans="2:17" x14ac:dyDescent="0.2">
      <c r="B1150" s="201" t="s">
        <v>962</v>
      </c>
      <c r="C1150" s="202" t="s">
        <v>693</v>
      </c>
      <c r="D1150" s="263"/>
      <c r="E1150" s="204"/>
      <c r="F1150" s="204"/>
      <c r="G1150" s="204"/>
      <c r="H1150" s="204"/>
      <c r="I1150" s="204"/>
      <c r="J1150" s="203"/>
      <c r="K1150" s="203"/>
      <c r="L1150" s="204"/>
      <c r="M1150" s="204"/>
      <c r="Q1150" s="187">
        <f t="shared" si="154"/>
        <v>0</v>
      </c>
    </row>
    <row r="1151" spans="2:17" x14ac:dyDescent="0.2">
      <c r="B1151" s="201" t="s">
        <v>963</v>
      </c>
      <c r="C1151" s="202" t="s">
        <v>694</v>
      </c>
      <c r="D1151" s="263"/>
      <c r="E1151" s="204"/>
      <c r="F1151" s="204"/>
      <c r="G1151" s="204"/>
      <c r="H1151" s="204"/>
      <c r="I1151" s="204"/>
      <c r="J1151" s="203"/>
      <c r="K1151" s="203"/>
      <c r="L1151" s="204"/>
      <c r="M1151" s="204"/>
      <c r="Q1151" s="187">
        <f t="shared" si="154"/>
        <v>0</v>
      </c>
    </row>
    <row r="1152" spans="2:17" x14ac:dyDescent="0.2">
      <c r="B1152" s="201" t="s">
        <v>964</v>
      </c>
      <c r="C1152" s="202" t="s">
        <v>695</v>
      </c>
      <c r="D1152" s="263"/>
      <c r="E1152" s="204"/>
      <c r="F1152" s="204"/>
      <c r="G1152" s="204"/>
      <c r="H1152" s="204"/>
      <c r="I1152" s="204"/>
      <c r="J1152" s="203">
        <f>J1153</f>
        <v>0</v>
      </c>
      <c r="K1152" s="203">
        <f>K1153</f>
        <v>0</v>
      </c>
      <c r="L1152" s="204"/>
      <c r="M1152" s="204"/>
      <c r="P1152" s="187">
        <v>0</v>
      </c>
      <c r="Q1152" s="187">
        <f t="shared" si="154"/>
        <v>0</v>
      </c>
    </row>
    <row r="1153" spans="2:18" x14ac:dyDescent="0.2">
      <c r="B1153" s="201" t="s">
        <v>2650</v>
      </c>
      <c r="C1153" s="202" t="s">
        <v>459</v>
      </c>
      <c r="D1153" s="263"/>
      <c r="E1153" s="204"/>
      <c r="F1153" s="204"/>
      <c r="G1153" s="204"/>
      <c r="H1153" s="204"/>
      <c r="I1153" s="204"/>
      <c r="J1153" s="205"/>
      <c r="K1153" s="205"/>
      <c r="L1153" s="204"/>
      <c r="M1153" s="204"/>
      <c r="Q1153" s="187">
        <f t="shared" si="154"/>
        <v>0</v>
      </c>
    </row>
    <row r="1154" spans="2:18" ht="15.75" x14ac:dyDescent="0.25">
      <c r="B1154" s="194" t="s">
        <v>1008</v>
      </c>
      <c r="C1154" s="237" t="s">
        <v>460</v>
      </c>
      <c r="D1154" s="238"/>
      <c r="E1154" s="204"/>
      <c r="F1154" s="204"/>
      <c r="G1154" s="204"/>
      <c r="H1154" s="204"/>
      <c r="I1154" s="204"/>
      <c r="J1154" s="236">
        <f>SUM(J1155:J1156)</f>
        <v>0</v>
      </c>
      <c r="K1154" s="236">
        <f>SUM(K1155:K1156)</f>
        <v>0</v>
      </c>
      <c r="L1154" s="204"/>
      <c r="M1154" s="204"/>
      <c r="P1154" s="187">
        <v>0</v>
      </c>
      <c r="Q1154" s="187">
        <f t="shared" si="154"/>
        <v>0</v>
      </c>
    </row>
    <row r="1155" spans="2:18" x14ac:dyDescent="0.2">
      <c r="B1155" s="201" t="s">
        <v>1009</v>
      </c>
      <c r="C1155" s="240" t="s">
        <v>460</v>
      </c>
      <c r="D1155" s="241"/>
      <c r="E1155" s="204"/>
      <c r="F1155" s="204"/>
      <c r="G1155" s="204"/>
      <c r="H1155" s="204"/>
      <c r="I1155" s="204"/>
      <c r="J1155" s="203"/>
      <c r="K1155" s="203"/>
      <c r="L1155" s="204"/>
      <c r="M1155" s="204"/>
      <c r="Q1155" s="187">
        <f t="shared" si="154"/>
        <v>0</v>
      </c>
    </row>
    <row r="1156" spans="2:18" x14ac:dyDescent="0.2">
      <c r="B1156" s="201" t="s">
        <v>2654</v>
      </c>
      <c r="C1156" s="240" t="s">
        <v>1010</v>
      </c>
      <c r="D1156" s="241"/>
      <c r="E1156" s="204"/>
      <c r="F1156" s="204"/>
      <c r="G1156" s="204"/>
      <c r="H1156" s="204"/>
      <c r="I1156" s="204"/>
      <c r="J1156" s="205"/>
      <c r="K1156" s="205"/>
      <c r="L1156" s="204"/>
      <c r="M1156" s="204"/>
      <c r="Q1156" s="187">
        <f t="shared" si="154"/>
        <v>0</v>
      </c>
    </row>
    <row r="1157" spans="2:18" ht="15.75" x14ac:dyDescent="0.25">
      <c r="B1157" s="201"/>
      <c r="C1157" s="240"/>
      <c r="D1157" s="241"/>
      <c r="E1157" s="204"/>
      <c r="F1157" s="204"/>
      <c r="G1157" s="204"/>
      <c r="H1157" s="204"/>
      <c r="I1157" s="204"/>
      <c r="J1157" s="236"/>
      <c r="K1157" s="236"/>
      <c r="L1157" s="204"/>
      <c r="M1157" s="204"/>
      <c r="Q1157" s="187">
        <f t="shared" si="154"/>
        <v>0</v>
      </c>
      <c r="R1157" s="199"/>
    </row>
    <row r="1158" spans="2:18" s="199" customFormat="1" ht="15.75" x14ac:dyDescent="0.25">
      <c r="B1158" s="194" t="s">
        <v>965</v>
      </c>
      <c r="C1158" s="237" t="s">
        <v>573</v>
      </c>
      <c r="D1158" s="238"/>
      <c r="E1158" s="197"/>
      <c r="F1158" s="197"/>
      <c r="G1158" s="197"/>
      <c r="H1158" s="197"/>
      <c r="I1158" s="197"/>
      <c r="J1158" s="239">
        <f>J1159</f>
        <v>0</v>
      </c>
      <c r="K1158" s="239">
        <f>K1159</f>
        <v>0</v>
      </c>
      <c r="L1158" s="197"/>
      <c r="M1158" s="197"/>
      <c r="N1158" s="198"/>
      <c r="O1158" s="198"/>
      <c r="P1158" s="187">
        <v>0</v>
      </c>
      <c r="Q1158" s="187">
        <f t="shared" si="154"/>
        <v>0</v>
      </c>
      <c r="R1158" s="187"/>
    </row>
    <row r="1159" spans="2:18" s="199" customFormat="1" ht="15.75" x14ac:dyDescent="0.25">
      <c r="B1159" s="194" t="s">
        <v>966</v>
      </c>
      <c r="C1159" s="237" t="s">
        <v>163</v>
      </c>
      <c r="D1159" s="238"/>
      <c r="E1159" s="197"/>
      <c r="F1159" s="197"/>
      <c r="G1159" s="197"/>
      <c r="H1159" s="197"/>
      <c r="I1159" s="197"/>
      <c r="J1159" s="239">
        <f>SUM(J1160)</f>
        <v>0</v>
      </c>
      <c r="K1159" s="239">
        <f>SUM(K1160)</f>
        <v>0</v>
      </c>
      <c r="L1159" s="197"/>
      <c r="M1159" s="197"/>
      <c r="N1159" s="198"/>
      <c r="O1159" s="198"/>
      <c r="P1159" s="187">
        <v>0</v>
      </c>
      <c r="Q1159" s="187">
        <f t="shared" si="154"/>
        <v>0</v>
      </c>
      <c r="R1159" s="187"/>
    </row>
    <row r="1160" spans="2:18" x14ac:dyDescent="0.2">
      <c r="B1160" s="201" t="s">
        <v>967</v>
      </c>
      <c r="C1160" s="240" t="s">
        <v>163</v>
      </c>
      <c r="D1160" s="241"/>
      <c r="E1160" s="204"/>
      <c r="F1160" s="204"/>
      <c r="G1160" s="204"/>
      <c r="H1160" s="204"/>
      <c r="I1160" s="204"/>
      <c r="J1160" s="203">
        <f>J1161</f>
        <v>0</v>
      </c>
      <c r="K1160" s="203">
        <f>K1161</f>
        <v>0</v>
      </c>
      <c r="L1160" s="204"/>
      <c r="M1160" s="204"/>
      <c r="P1160" s="187">
        <v>0</v>
      </c>
      <c r="Q1160" s="187">
        <f t="shared" si="154"/>
        <v>0</v>
      </c>
    </row>
    <row r="1161" spans="2:18" ht="15.75" x14ac:dyDescent="0.25">
      <c r="B1161" s="201" t="s">
        <v>2657</v>
      </c>
      <c r="C1161" s="240" t="s">
        <v>163</v>
      </c>
      <c r="D1161" s="241"/>
      <c r="E1161" s="204"/>
      <c r="F1161" s="204"/>
      <c r="G1161" s="204"/>
      <c r="H1161" s="204"/>
      <c r="I1161" s="204"/>
      <c r="J1161" s="205"/>
      <c r="K1161" s="205"/>
      <c r="L1161" s="204"/>
      <c r="M1161" s="204"/>
      <c r="Q1161" s="187">
        <f t="shared" si="154"/>
        <v>0</v>
      </c>
      <c r="R1161" s="199"/>
    </row>
    <row r="1162" spans="2:18" ht="15.75" x14ac:dyDescent="0.25">
      <c r="B1162" s="201"/>
      <c r="C1162" s="240"/>
      <c r="D1162" s="241"/>
      <c r="E1162" s="204"/>
      <c r="F1162" s="204"/>
      <c r="G1162" s="204"/>
      <c r="H1162" s="204"/>
      <c r="I1162" s="204"/>
      <c r="J1162" s="236"/>
      <c r="K1162" s="236"/>
      <c r="L1162" s="204"/>
      <c r="M1162" s="204"/>
      <c r="Q1162" s="187">
        <f t="shared" si="154"/>
        <v>0</v>
      </c>
      <c r="R1162" s="199"/>
    </row>
    <row r="1163" spans="2:18" s="268" customFormat="1" ht="15.75" x14ac:dyDescent="0.2">
      <c r="B1163" s="264">
        <v>6</v>
      </c>
      <c r="C1163" s="256" t="s">
        <v>1156</v>
      </c>
      <c r="D1163" s="257"/>
      <c r="E1163" s="265"/>
      <c r="F1163" s="265"/>
      <c r="G1163" s="265"/>
      <c r="H1163" s="265"/>
      <c r="I1163" s="265"/>
      <c r="J1163" s="266"/>
      <c r="K1163" s="266"/>
      <c r="L1163" s="265"/>
      <c r="M1163" s="265"/>
      <c r="N1163" s="267"/>
      <c r="O1163" s="267"/>
      <c r="P1163" s="187"/>
      <c r="Q1163" s="187">
        <f t="shared" si="154"/>
        <v>0</v>
      </c>
      <c r="R1163" s="187"/>
    </row>
    <row r="1164" spans="2:18" s="199" customFormat="1" ht="15.75" x14ac:dyDescent="0.25">
      <c r="B1164" s="194" t="s">
        <v>968</v>
      </c>
      <c r="C1164" s="237" t="s">
        <v>977</v>
      </c>
      <c r="D1164" s="238"/>
      <c r="E1164" s="197"/>
      <c r="F1164" s="197"/>
      <c r="G1164" s="197"/>
      <c r="H1164" s="197"/>
      <c r="I1164" s="197"/>
      <c r="J1164" s="239">
        <f>J1165+J1202</f>
        <v>0</v>
      </c>
      <c r="K1164" s="239">
        <f>K1165+K1202</f>
        <v>0</v>
      </c>
      <c r="L1164" s="197"/>
      <c r="M1164" s="197"/>
      <c r="N1164" s="198"/>
      <c r="O1164" s="198"/>
      <c r="P1164" s="187">
        <v>0</v>
      </c>
      <c r="Q1164" s="187">
        <f t="shared" si="154"/>
        <v>0</v>
      </c>
      <c r="R1164" s="187"/>
    </row>
    <row r="1165" spans="2:18" s="199" customFormat="1" ht="15.75" x14ac:dyDescent="0.25">
      <c r="B1165" s="194" t="s">
        <v>969</v>
      </c>
      <c r="C1165" s="237" t="s">
        <v>970</v>
      </c>
      <c r="D1165" s="238"/>
      <c r="E1165" s="197"/>
      <c r="F1165" s="197"/>
      <c r="G1165" s="197"/>
      <c r="H1165" s="197"/>
      <c r="I1165" s="197"/>
      <c r="J1165" s="239">
        <f>J1166</f>
        <v>0</v>
      </c>
      <c r="K1165" s="239">
        <f>K1166</f>
        <v>0</v>
      </c>
      <c r="L1165" s="197"/>
      <c r="M1165" s="197"/>
      <c r="N1165" s="198"/>
      <c r="O1165" s="198"/>
      <c r="P1165" s="187">
        <v>0</v>
      </c>
      <c r="Q1165" s="187">
        <f t="shared" si="154"/>
        <v>0</v>
      </c>
      <c r="R1165" s="187"/>
    </row>
    <row r="1166" spans="2:18" ht="12.75" customHeight="1" x14ac:dyDescent="0.2">
      <c r="B1166" s="201" t="s">
        <v>973</v>
      </c>
      <c r="C1166" s="240" t="s">
        <v>971</v>
      </c>
      <c r="D1166" s="241"/>
      <c r="E1166" s="204"/>
      <c r="F1166" s="204"/>
      <c r="G1166" s="204"/>
      <c r="H1166" s="204"/>
      <c r="I1166" s="204"/>
      <c r="J1166" s="203">
        <f>SUM(J1167:J1201)</f>
        <v>0</v>
      </c>
      <c r="K1166" s="203">
        <f>SUM(K1167:K1201)</f>
        <v>0</v>
      </c>
      <c r="L1166" s="204"/>
      <c r="M1166" s="204"/>
      <c r="P1166" s="187">
        <v>0</v>
      </c>
      <c r="Q1166" s="187">
        <f t="shared" si="154"/>
        <v>0</v>
      </c>
    </row>
    <row r="1167" spans="2:18" ht="12.75" customHeight="1" x14ac:dyDescent="0.2">
      <c r="B1167" s="201" t="s">
        <v>2658</v>
      </c>
      <c r="C1167" s="240" t="s">
        <v>69</v>
      </c>
      <c r="D1167" s="241"/>
      <c r="E1167" s="204"/>
      <c r="F1167" s="204"/>
      <c r="G1167" s="204"/>
      <c r="H1167" s="204"/>
      <c r="I1167" s="204"/>
      <c r="J1167" s="205"/>
      <c r="K1167" s="205"/>
      <c r="L1167" s="204"/>
      <c r="M1167" s="204"/>
      <c r="Q1167" s="187">
        <f t="shared" si="154"/>
        <v>0</v>
      </c>
    </row>
    <row r="1168" spans="2:18" ht="12.75" customHeight="1" x14ac:dyDescent="0.2">
      <c r="B1168" s="201" t="s">
        <v>2659</v>
      </c>
      <c r="C1168" s="240" t="s">
        <v>70</v>
      </c>
      <c r="D1168" s="241"/>
      <c r="E1168" s="204"/>
      <c r="F1168" s="204"/>
      <c r="G1168" s="204"/>
      <c r="H1168" s="204"/>
      <c r="I1168" s="204"/>
      <c r="J1168" s="205"/>
      <c r="K1168" s="205"/>
      <c r="L1168" s="204"/>
      <c r="M1168" s="204"/>
      <c r="Q1168" s="187">
        <f t="shared" si="154"/>
        <v>0</v>
      </c>
    </row>
    <row r="1169" spans="2:17" ht="12.75" customHeight="1" x14ac:dyDescent="0.2">
      <c r="B1169" s="201" t="s">
        <v>2660</v>
      </c>
      <c r="C1169" s="240" t="s">
        <v>71</v>
      </c>
      <c r="D1169" s="241"/>
      <c r="E1169" s="204"/>
      <c r="F1169" s="204"/>
      <c r="G1169" s="204"/>
      <c r="H1169" s="204"/>
      <c r="I1169" s="204"/>
      <c r="J1169" s="205"/>
      <c r="K1169" s="205"/>
      <c r="L1169" s="204"/>
      <c r="M1169" s="204"/>
      <c r="Q1169" s="187">
        <f t="shared" si="154"/>
        <v>0</v>
      </c>
    </row>
    <row r="1170" spans="2:17" ht="12.75" customHeight="1" x14ac:dyDescent="0.2">
      <c r="B1170" s="201" t="s">
        <v>2661</v>
      </c>
      <c r="C1170" s="240" t="s">
        <v>72</v>
      </c>
      <c r="D1170" s="241"/>
      <c r="E1170" s="204"/>
      <c r="F1170" s="204"/>
      <c r="G1170" s="204"/>
      <c r="H1170" s="204"/>
      <c r="I1170" s="204"/>
      <c r="J1170" s="205"/>
      <c r="K1170" s="205"/>
      <c r="L1170" s="204"/>
      <c r="M1170" s="204"/>
      <c r="Q1170" s="187">
        <f t="shared" si="154"/>
        <v>0</v>
      </c>
    </row>
    <row r="1171" spans="2:17" ht="12.75" customHeight="1" x14ac:dyDescent="0.2">
      <c r="B1171" s="201" t="s">
        <v>2662</v>
      </c>
      <c r="C1171" s="240" t="s">
        <v>73</v>
      </c>
      <c r="D1171" s="241"/>
      <c r="E1171" s="204"/>
      <c r="F1171" s="204"/>
      <c r="G1171" s="204"/>
      <c r="H1171" s="204"/>
      <c r="I1171" s="204"/>
      <c r="J1171" s="205"/>
      <c r="K1171" s="205"/>
      <c r="L1171" s="204"/>
      <c r="M1171" s="204"/>
      <c r="Q1171" s="187">
        <f t="shared" si="154"/>
        <v>0</v>
      </c>
    </row>
    <row r="1172" spans="2:17" ht="12.75" customHeight="1" x14ac:dyDescent="0.2">
      <c r="B1172" s="201" t="s">
        <v>2663</v>
      </c>
      <c r="C1172" s="240" t="s">
        <v>74</v>
      </c>
      <c r="D1172" s="241"/>
      <c r="E1172" s="204"/>
      <c r="F1172" s="204"/>
      <c r="G1172" s="204"/>
      <c r="H1172" s="204"/>
      <c r="I1172" s="204"/>
      <c r="J1172" s="205"/>
      <c r="K1172" s="205"/>
      <c r="L1172" s="204"/>
      <c r="M1172" s="204"/>
      <c r="Q1172" s="187">
        <f t="shared" si="154"/>
        <v>0</v>
      </c>
    </row>
    <row r="1173" spans="2:17" ht="12.75" customHeight="1" x14ac:dyDescent="0.2">
      <c r="B1173" s="201" t="s">
        <v>2664</v>
      </c>
      <c r="C1173" s="240" t="s">
        <v>75</v>
      </c>
      <c r="D1173" s="241"/>
      <c r="E1173" s="204"/>
      <c r="F1173" s="204"/>
      <c r="G1173" s="204"/>
      <c r="H1173" s="204"/>
      <c r="I1173" s="204"/>
      <c r="J1173" s="205"/>
      <c r="K1173" s="205"/>
      <c r="L1173" s="204"/>
      <c r="M1173" s="204"/>
      <c r="Q1173" s="187">
        <f t="shared" si="154"/>
        <v>0</v>
      </c>
    </row>
    <row r="1174" spans="2:17" ht="12.75" customHeight="1" x14ac:dyDescent="0.2">
      <c r="B1174" s="201" t="s">
        <v>2665</v>
      </c>
      <c r="C1174" s="240" t="s">
        <v>76</v>
      </c>
      <c r="D1174" s="241"/>
      <c r="E1174" s="204"/>
      <c r="F1174" s="204"/>
      <c r="G1174" s="204"/>
      <c r="H1174" s="204"/>
      <c r="I1174" s="204"/>
      <c r="J1174" s="205"/>
      <c r="K1174" s="205"/>
      <c r="L1174" s="204"/>
      <c r="M1174" s="204"/>
      <c r="Q1174" s="187">
        <f t="shared" si="154"/>
        <v>0</v>
      </c>
    </row>
    <row r="1175" spans="2:17" ht="12.75" customHeight="1" x14ac:dyDescent="0.2">
      <c r="B1175" s="201" t="s">
        <v>2666</v>
      </c>
      <c r="C1175" s="240" t="s">
        <v>77</v>
      </c>
      <c r="D1175" s="241"/>
      <c r="E1175" s="204"/>
      <c r="F1175" s="204"/>
      <c r="G1175" s="204"/>
      <c r="H1175" s="204"/>
      <c r="I1175" s="204"/>
      <c r="J1175" s="205"/>
      <c r="K1175" s="205"/>
      <c r="L1175" s="204"/>
      <c r="M1175" s="204"/>
      <c r="Q1175" s="187">
        <f t="shared" si="154"/>
        <v>0</v>
      </c>
    </row>
    <row r="1176" spans="2:17" ht="12.75" customHeight="1" x14ac:dyDescent="0.2">
      <c r="B1176" s="201" t="s">
        <v>2667</v>
      </c>
      <c r="C1176" s="240" t="s">
        <v>78</v>
      </c>
      <c r="D1176" s="241"/>
      <c r="E1176" s="204"/>
      <c r="F1176" s="204"/>
      <c r="G1176" s="204"/>
      <c r="H1176" s="204"/>
      <c r="I1176" s="204"/>
      <c r="J1176" s="205"/>
      <c r="K1176" s="205"/>
      <c r="L1176" s="204"/>
      <c r="M1176" s="204"/>
      <c r="Q1176" s="187">
        <f t="shared" si="154"/>
        <v>0</v>
      </c>
    </row>
    <row r="1177" spans="2:17" ht="12.75" customHeight="1" x14ac:dyDescent="0.2">
      <c r="B1177" s="201" t="s">
        <v>2668</v>
      </c>
      <c r="C1177" s="240" t="s">
        <v>79</v>
      </c>
      <c r="D1177" s="241"/>
      <c r="E1177" s="204"/>
      <c r="F1177" s="204"/>
      <c r="G1177" s="204"/>
      <c r="H1177" s="204"/>
      <c r="I1177" s="204"/>
      <c r="J1177" s="205"/>
      <c r="K1177" s="205"/>
      <c r="L1177" s="204"/>
      <c r="M1177" s="204"/>
      <c r="Q1177" s="187">
        <f t="shared" si="154"/>
        <v>0</v>
      </c>
    </row>
    <row r="1178" spans="2:17" ht="12.75" customHeight="1" x14ac:dyDescent="0.2">
      <c r="B1178" s="201" t="s">
        <v>2669</v>
      </c>
      <c r="C1178" s="240" t="s">
        <v>80</v>
      </c>
      <c r="D1178" s="241"/>
      <c r="E1178" s="204"/>
      <c r="F1178" s="204"/>
      <c r="G1178" s="204"/>
      <c r="H1178" s="204"/>
      <c r="I1178" s="204"/>
      <c r="J1178" s="205"/>
      <c r="K1178" s="205"/>
      <c r="L1178" s="204"/>
      <c r="M1178" s="204"/>
      <c r="Q1178" s="187">
        <f t="shared" si="154"/>
        <v>0</v>
      </c>
    </row>
    <row r="1179" spans="2:17" ht="12.75" customHeight="1" x14ac:dyDescent="0.2">
      <c r="B1179" s="201" t="s">
        <v>2670</v>
      </c>
      <c r="C1179" s="240" t="s">
        <v>81</v>
      </c>
      <c r="D1179" s="241"/>
      <c r="E1179" s="204"/>
      <c r="F1179" s="204"/>
      <c r="G1179" s="204"/>
      <c r="H1179" s="204"/>
      <c r="I1179" s="204"/>
      <c r="J1179" s="205"/>
      <c r="K1179" s="205"/>
      <c r="L1179" s="204"/>
      <c r="M1179" s="204"/>
      <c r="Q1179" s="187">
        <f t="shared" si="154"/>
        <v>0</v>
      </c>
    </row>
    <row r="1180" spans="2:17" ht="12.75" customHeight="1" x14ac:dyDescent="0.2">
      <c r="B1180" s="201" t="s">
        <v>2671</v>
      </c>
      <c r="C1180" s="240" t="s">
        <v>82</v>
      </c>
      <c r="D1180" s="241"/>
      <c r="E1180" s="204"/>
      <c r="F1180" s="204"/>
      <c r="G1180" s="204"/>
      <c r="H1180" s="204"/>
      <c r="I1180" s="204"/>
      <c r="J1180" s="205"/>
      <c r="K1180" s="205"/>
      <c r="L1180" s="204"/>
      <c r="M1180" s="204"/>
      <c r="Q1180" s="187">
        <f t="shared" si="154"/>
        <v>0</v>
      </c>
    </row>
    <row r="1181" spans="2:17" ht="12.75" customHeight="1" x14ac:dyDescent="0.2">
      <c r="B1181" s="201" t="s">
        <v>2672</v>
      </c>
      <c r="C1181" s="240" t="s">
        <v>83</v>
      </c>
      <c r="D1181" s="241"/>
      <c r="E1181" s="204"/>
      <c r="F1181" s="204"/>
      <c r="G1181" s="204"/>
      <c r="H1181" s="204"/>
      <c r="I1181" s="204"/>
      <c r="J1181" s="205"/>
      <c r="K1181" s="205"/>
      <c r="L1181" s="204"/>
      <c r="M1181" s="204"/>
      <c r="Q1181" s="187">
        <f t="shared" si="154"/>
        <v>0</v>
      </c>
    </row>
    <row r="1182" spans="2:17" ht="12.75" customHeight="1" x14ac:dyDescent="0.2">
      <c r="B1182" s="201" t="s">
        <v>2673</v>
      </c>
      <c r="C1182" s="240" t="s">
        <v>84</v>
      </c>
      <c r="D1182" s="241"/>
      <c r="E1182" s="204"/>
      <c r="F1182" s="204"/>
      <c r="G1182" s="204"/>
      <c r="H1182" s="204"/>
      <c r="I1182" s="204"/>
      <c r="J1182" s="205"/>
      <c r="K1182" s="205"/>
      <c r="L1182" s="204"/>
      <c r="M1182" s="204"/>
      <c r="Q1182" s="187">
        <f t="shared" si="154"/>
        <v>0</v>
      </c>
    </row>
    <row r="1183" spans="2:17" ht="12.75" customHeight="1" x14ac:dyDescent="0.2">
      <c r="B1183" s="201" t="s">
        <v>2674</v>
      </c>
      <c r="C1183" s="240" t="s">
        <v>85</v>
      </c>
      <c r="D1183" s="241"/>
      <c r="E1183" s="204"/>
      <c r="F1183" s="204"/>
      <c r="G1183" s="204"/>
      <c r="H1183" s="204"/>
      <c r="I1183" s="204"/>
      <c r="J1183" s="205"/>
      <c r="K1183" s="205"/>
      <c r="L1183" s="204"/>
      <c r="M1183" s="204"/>
      <c r="Q1183" s="187">
        <f t="shared" si="154"/>
        <v>0</v>
      </c>
    </row>
    <row r="1184" spans="2:17" ht="12.75" customHeight="1" x14ac:dyDescent="0.2">
      <c r="B1184" s="201" t="s">
        <v>2675</v>
      </c>
      <c r="C1184" s="240" t="s">
        <v>86</v>
      </c>
      <c r="D1184" s="241"/>
      <c r="E1184" s="204"/>
      <c r="F1184" s="204"/>
      <c r="G1184" s="204"/>
      <c r="H1184" s="204"/>
      <c r="I1184" s="204"/>
      <c r="J1184" s="205"/>
      <c r="K1184" s="205"/>
      <c r="L1184" s="204"/>
      <c r="M1184" s="204"/>
      <c r="Q1184" s="187">
        <f t="shared" si="154"/>
        <v>0</v>
      </c>
    </row>
    <row r="1185" spans="2:18" ht="12.75" customHeight="1" x14ac:dyDescent="0.2">
      <c r="B1185" s="201" t="s">
        <v>2676</v>
      </c>
      <c r="C1185" s="240" t="s">
        <v>87</v>
      </c>
      <c r="D1185" s="241"/>
      <c r="E1185" s="204"/>
      <c r="F1185" s="204"/>
      <c r="G1185" s="204"/>
      <c r="H1185" s="204"/>
      <c r="I1185" s="204"/>
      <c r="J1185" s="205"/>
      <c r="K1185" s="205"/>
      <c r="L1185" s="204"/>
      <c r="M1185" s="204"/>
      <c r="Q1185" s="187">
        <f t="shared" ref="Q1185:Q1248" si="155">J1185-P1185</f>
        <v>0</v>
      </c>
    </row>
    <row r="1186" spans="2:18" ht="12.75" customHeight="1" x14ac:dyDescent="0.2">
      <c r="B1186" s="201" t="s">
        <v>2677</v>
      </c>
      <c r="C1186" s="240" t="s">
        <v>88</v>
      </c>
      <c r="D1186" s="241"/>
      <c r="E1186" s="204"/>
      <c r="F1186" s="204"/>
      <c r="G1186" s="204"/>
      <c r="H1186" s="204"/>
      <c r="I1186" s="204"/>
      <c r="J1186" s="205"/>
      <c r="K1186" s="205"/>
      <c r="L1186" s="204"/>
      <c r="M1186" s="204"/>
      <c r="Q1186" s="187">
        <f t="shared" si="155"/>
        <v>0</v>
      </c>
    </row>
    <row r="1187" spans="2:18" ht="12.75" customHeight="1" x14ac:dyDescent="0.2">
      <c r="B1187" s="201" t="s">
        <v>2678</v>
      </c>
      <c r="C1187" s="240" t="s">
        <v>89</v>
      </c>
      <c r="D1187" s="241"/>
      <c r="E1187" s="204"/>
      <c r="F1187" s="204"/>
      <c r="G1187" s="204"/>
      <c r="H1187" s="204"/>
      <c r="I1187" s="204"/>
      <c r="J1187" s="205"/>
      <c r="K1187" s="205"/>
      <c r="L1187" s="204"/>
      <c r="M1187" s="204"/>
      <c r="Q1187" s="187">
        <f t="shared" si="155"/>
        <v>0</v>
      </c>
    </row>
    <row r="1188" spans="2:18" ht="12.75" customHeight="1" x14ac:dyDescent="0.2">
      <c r="B1188" s="201" t="s">
        <v>2679</v>
      </c>
      <c r="C1188" s="240" t="s">
        <v>90</v>
      </c>
      <c r="D1188" s="241"/>
      <c r="E1188" s="204"/>
      <c r="F1188" s="204"/>
      <c r="G1188" s="204"/>
      <c r="H1188" s="204"/>
      <c r="I1188" s="204"/>
      <c r="J1188" s="205"/>
      <c r="K1188" s="205"/>
      <c r="L1188" s="204"/>
      <c r="M1188" s="204"/>
      <c r="Q1188" s="187">
        <f t="shared" si="155"/>
        <v>0</v>
      </c>
    </row>
    <row r="1189" spans="2:18" ht="12.75" customHeight="1" x14ac:dyDescent="0.2">
      <c r="B1189" s="201" t="s">
        <v>2680</v>
      </c>
      <c r="C1189" s="240" t="s">
        <v>91</v>
      </c>
      <c r="D1189" s="241"/>
      <c r="E1189" s="204"/>
      <c r="F1189" s="204"/>
      <c r="G1189" s="204"/>
      <c r="H1189" s="204"/>
      <c r="I1189" s="204"/>
      <c r="J1189" s="205"/>
      <c r="K1189" s="205"/>
      <c r="L1189" s="204"/>
      <c r="M1189" s="204"/>
      <c r="Q1189" s="187">
        <f t="shared" si="155"/>
        <v>0</v>
      </c>
    </row>
    <row r="1190" spans="2:18" ht="12.75" customHeight="1" x14ac:dyDescent="0.2">
      <c r="B1190" s="201" t="s">
        <v>2681</v>
      </c>
      <c r="C1190" s="240" t="s">
        <v>92</v>
      </c>
      <c r="D1190" s="241"/>
      <c r="E1190" s="204"/>
      <c r="F1190" s="204"/>
      <c r="G1190" s="204"/>
      <c r="H1190" s="204"/>
      <c r="I1190" s="204"/>
      <c r="J1190" s="205"/>
      <c r="K1190" s="205"/>
      <c r="L1190" s="204"/>
      <c r="M1190" s="204"/>
      <c r="Q1190" s="187">
        <f t="shared" si="155"/>
        <v>0</v>
      </c>
    </row>
    <row r="1191" spans="2:18" ht="12.75" customHeight="1" x14ac:dyDescent="0.2">
      <c r="B1191" s="201" t="s">
        <v>2682</v>
      </c>
      <c r="C1191" s="240" t="s">
        <v>93</v>
      </c>
      <c r="D1191" s="241"/>
      <c r="E1191" s="204"/>
      <c r="F1191" s="204"/>
      <c r="G1191" s="204"/>
      <c r="H1191" s="204"/>
      <c r="I1191" s="204"/>
      <c r="J1191" s="205"/>
      <c r="K1191" s="205"/>
      <c r="L1191" s="204"/>
      <c r="M1191" s="204"/>
      <c r="Q1191" s="187">
        <f t="shared" si="155"/>
        <v>0</v>
      </c>
    </row>
    <row r="1192" spans="2:18" ht="12.75" customHeight="1" x14ac:dyDescent="0.2">
      <c r="B1192" s="201" t="s">
        <v>2683</v>
      </c>
      <c r="C1192" s="240" t="s">
        <v>94</v>
      </c>
      <c r="D1192" s="241"/>
      <c r="E1192" s="204"/>
      <c r="F1192" s="204"/>
      <c r="G1192" s="204"/>
      <c r="H1192" s="204"/>
      <c r="I1192" s="204"/>
      <c r="J1192" s="205"/>
      <c r="K1192" s="205"/>
      <c r="L1192" s="204"/>
      <c r="M1192" s="204"/>
      <c r="Q1192" s="187">
        <f t="shared" si="155"/>
        <v>0</v>
      </c>
    </row>
    <row r="1193" spans="2:18" ht="12.75" customHeight="1" x14ac:dyDescent="0.2">
      <c r="B1193" s="201" t="s">
        <v>2684</v>
      </c>
      <c r="C1193" s="240" t="s">
        <v>95</v>
      </c>
      <c r="D1193" s="241"/>
      <c r="E1193" s="204"/>
      <c r="F1193" s="204"/>
      <c r="G1193" s="204"/>
      <c r="H1193" s="204"/>
      <c r="I1193" s="204"/>
      <c r="J1193" s="205"/>
      <c r="K1193" s="205"/>
      <c r="L1193" s="204"/>
      <c r="M1193" s="204"/>
      <c r="Q1193" s="187">
        <f t="shared" si="155"/>
        <v>0</v>
      </c>
    </row>
    <row r="1194" spans="2:18" ht="12.75" customHeight="1" x14ac:dyDescent="0.2">
      <c r="B1194" s="201" t="s">
        <v>2685</v>
      </c>
      <c r="C1194" s="240" t="s">
        <v>96</v>
      </c>
      <c r="D1194" s="241"/>
      <c r="E1194" s="204"/>
      <c r="F1194" s="204"/>
      <c r="G1194" s="204"/>
      <c r="H1194" s="204"/>
      <c r="I1194" s="204"/>
      <c r="J1194" s="205"/>
      <c r="K1194" s="205"/>
      <c r="L1194" s="204"/>
      <c r="M1194" s="204"/>
      <c r="Q1194" s="187">
        <f t="shared" si="155"/>
        <v>0</v>
      </c>
    </row>
    <row r="1195" spans="2:18" ht="12.75" customHeight="1" x14ac:dyDescent="0.2">
      <c r="B1195" s="201" t="s">
        <v>2686</v>
      </c>
      <c r="C1195" s="240" t="s">
        <v>97</v>
      </c>
      <c r="D1195" s="241"/>
      <c r="E1195" s="204"/>
      <c r="F1195" s="204"/>
      <c r="G1195" s="204"/>
      <c r="H1195" s="204"/>
      <c r="I1195" s="204"/>
      <c r="J1195" s="205"/>
      <c r="K1195" s="205"/>
      <c r="L1195" s="204"/>
      <c r="M1195" s="204"/>
      <c r="Q1195" s="187">
        <f t="shared" si="155"/>
        <v>0</v>
      </c>
    </row>
    <row r="1196" spans="2:18" ht="12.75" customHeight="1" x14ac:dyDescent="0.2">
      <c r="B1196" s="201" t="s">
        <v>2687</v>
      </c>
      <c r="C1196" s="240" t="s">
        <v>98</v>
      </c>
      <c r="D1196" s="241"/>
      <c r="E1196" s="204"/>
      <c r="F1196" s="204"/>
      <c r="G1196" s="204"/>
      <c r="H1196" s="204"/>
      <c r="I1196" s="204"/>
      <c r="J1196" s="205"/>
      <c r="K1196" s="205"/>
      <c r="L1196" s="204"/>
      <c r="M1196" s="204"/>
      <c r="Q1196" s="187">
        <f t="shared" si="155"/>
        <v>0</v>
      </c>
    </row>
    <row r="1197" spans="2:18" ht="12.75" customHeight="1" x14ac:dyDescent="0.2">
      <c r="B1197" s="201" t="s">
        <v>2688</v>
      </c>
      <c r="C1197" s="240" t="s">
        <v>99</v>
      </c>
      <c r="D1197" s="241"/>
      <c r="E1197" s="204"/>
      <c r="F1197" s="204"/>
      <c r="G1197" s="204"/>
      <c r="H1197" s="204"/>
      <c r="I1197" s="204"/>
      <c r="J1197" s="205"/>
      <c r="K1197" s="205"/>
      <c r="L1197" s="204"/>
      <c r="M1197" s="204"/>
      <c r="Q1197" s="187">
        <f t="shared" si="155"/>
        <v>0</v>
      </c>
    </row>
    <row r="1198" spans="2:18" ht="12.75" customHeight="1" x14ac:dyDescent="0.2">
      <c r="B1198" s="201" t="s">
        <v>2689</v>
      </c>
      <c r="C1198" s="240" t="s">
        <v>100</v>
      </c>
      <c r="D1198" s="241"/>
      <c r="E1198" s="204"/>
      <c r="F1198" s="204"/>
      <c r="G1198" s="204"/>
      <c r="H1198" s="204"/>
      <c r="I1198" s="204"/>
      <c r="J1198" s="205"/>
      <c r="K1198" s="205"/>
      <c r="L1198" s="204"/>
      <c r="M1198" s="204"/>
      <c r="Q1198" s="187">
        <f t="shared" si="155"/>
        <v>0</v>
      </c>
    </row>
    <row r="1199" spans="2:18" ht="12.75" customHeight="1" x14ac:dyDescent="0.2">
      <c r="B1199" s="201" t="s">
        <v>2690</v>
      </c>
      <c r="C1199" s="240" t="s">
        <v>101</v>
      </c>
      <c r="D1199" s="241"/>
      <c r="E1199" s="204"/>
      <c r="F1199" s="204"/>
      <c r="G1199" s="204"/>
      <c r="H1199" s="204"/>
      <c r="I1199" s="204"/>
      <c r="J1199" s="205"/>
      <c r="K1199" s="205"/>
      <c r="L1199" s="204"/>
      <c r="M1199" s="204"/>
      <c r="Q1199" s="187">
        <f t="shared" si="155"/>
        <v>0</v>
      </c>
    </row>
    <row r="1200" spans="2:18" ht="12.75" customHeight="1" x14ac:dyDescent="0.25">
      <c r="B1200" s="201" t="s">
        <v>2691</v>
      </c>
      <c r="C1200" s="240" t="s">
        <v>102</v>
      </c>
      <c r="D1200" s="241"/>
      <c r="E1200" s="204"/>
      <c r="F1200" s="204"/>
      <c r="G1200" s="204"/>
      <c r="H1200" s="204"/>
      <c r="I1200" s="204"/>
      <c r="J1200" s="205"/>
      <c r="K1200" s="205"/>
      <c r="L1200" s="204"/>
      <c r="M1200" s="204"/>
      <c r="Q1200" s="187">
        <f t="shared" si="155"/>
        <v>0</v>
      </c>
      <c r="R1200" s="199"/>
    </row>
    <row r="1201" spans="2:18" ht="12.75" customHeight="1" x14ac:dyDescent="0.2">
      <c r="B1201" s="201" t="s">
        <v>2692</v>
      </c>
      <c r="C1201" s="240" t="s">
        <v>103</v>
      </c>
      <c r="D1201" s="241"/>
      <c r="E1201" s="204"/>
      <c r="F1201" s="204"/>
      <c r="G1201" s="204"/>
      <c r="H1201" s="204"/>
      <c r="I1201" s="204"/>
      <c r="J1201" s="205"/>
      <c r="K1201" s="205"/>
      <c r="L1201" s="204"/>
      <c r="M1201" s="204"/>
      <c r="Q1201" s="187">
        <f t="shared" si="155"/>
        <v>0</v>
      </c>
    </row>
    <row r="1202" spans="2:18" s="199" customFormat="1" ht="15.75" x14ac:dyDescent="0.25">
      <c r="B1202" s="194" t="s">
        <v>972</v>
      </c>
      <c r="C1202" s="237" t="s">
        <v>1167</v>
      </c>
      <c r="D1202" s="238"/>
      <c r="E1202" s="197"/>
      <c r="F1202" s="197"/>
      <c r="G1202" s="197"/>
      <c r="H1202" s="197"/>
      <c r="I1202" s="197"/>
      <c r="J1202" s="239">
        <f>J1203</f>
        <v>0</v>
      </c>
      <c r="K1202" s="239">
        <f>K1203</f>
        <v>0</v>
      </c>
      <c r="L1202" s="197"/>
      <c r="M1202" s="197"/>
      <c r="N1202" s="198"/>
      <c r="O1202" s="198"/>
      <c r="P1202" s="187">
        <v>0</v>
      </c>
      <c r="Q1202" s="187">
        <f t="shared" si="155"/>
        <v>0</v>
      </c>
      <c r="R1202" s="187"/>
    </row>
    <row r="1203" spans="2:18" x14ac:dyDescent="0.2">
      <c r="B1203" s="201" t="s">
        <v>974</v>
      </c>
      <c r="C1203" s="240" t="s">
        <v>574</v>
      </c>
      <c r="D1203" s="241"/>
      <c r="E1203" s="204"/>
      <c r="F1203" s="204"/>
      <c r="G1203" s="204"/>
      <c r="H1203" s="204"/>
      <c r="I1203" s="204"/>
      <c r="J1203" s="203">
        <f>J1204</f>
        <v>0</v>
      </c>
      <c r="K1203" s="203">
        <f>K1204</f>
        <v>0</v>
      </c>
      <c r="L1203" s="204"/>
      <c r="M1203" s="204"/>
      <c r="P1203" s="187">
        <v>0</v>
      </c>
      <c r="Q1203" s="187">
        <f t="shared" si="155"/>
        <v>0</v>
      </c>
    </row>
    <row r="1204" spans="2:18" x14ac:dyDescent="0.2">
      <c r="B1204" s="201" t="s">
        <v>2694</v>
      </c>
      <c r="C1204" s="240" t="s">
        <v>2693</v>
      </c>
      <c r="D1204" s="241"/>
      <c r="E1204" s="204"/>
      <c r="F1204" s="204"/>
      <c r="G1204" s="204"/>
      <c r="H1204" s="204"/>
      <c r="I1204" s="204"/>
      <c r="J1204" s="205"/>
      <c r="K1204" s="205"/>
      <c r="L1204" s="204"/>
      <c r="M1204" s="204"/>
      <c r="Q1204" s="187">
        <f t="shared" si="155"/>
        <v>0</v>
      </c>
    </row>
    <row r="1205" spans="2:18" ht="15.75" x14ac:dyDescent="0.25">
      <c r="B1205" s="194"/>
      <c r="C1205" s="240"/>
      <c r="D1205" s="241"/>
      <c r="E1205" s="204"/>
      <c r="F1205" s="204"/>
      <c r="G1205" s="204"/>
      <c r="H1205" s="204"/>
      <c r="I1205" s="204"/>
      <c r="J1205" s="236"/>
      <c r="K1205" s="236"/>
      <c r="L1205" s="204"/>
      <c r="M1205" s="204"/>
      <c r="Q1205" s="187">
        <f t="shared" si="155"/>
        <v>0</v>
      </c>
    </row>
    <row r="1206" spans="2:18" s="199" customFormat="1" ht="15.75" x14ac:dyDescent="0.25">
      <c r="B1206" s="194" t="s">
        <v>975</v>
      </c>
      <c r="C1206" s="237" t="s">
        <v>976</v>
      </c>
      <c r="D1206" s="238"/>
      <c r="E1206" s="197"/>
      <c r="F1206" s="197"/>
      <c r="G1206" s="197"/>
      <c r="H1206" s="197"/>
      <c r="I1206" s="197"/>
      <c r="J1206" s="239">
        <f>J1207+J1245+J1276</f>
        <v>0</v>
      </c>
      <c r="K1206" s="239">
        <f>K1207+K1245+K1276</f>
        <v>0</v>
      </c>
      <c r="L1206" s="197"/>
      <c r="M1206" s="197"/>
      <c r="N1206" s="198"/>
      <c r="O1206" s="198"/>
      <c r="P1206" s="187">
        <v>0</v>
      </c>
      <c r="Q1206" s="187">
        <f t="shared" si="155"/>
        <v>0</v>
      </c>
      <c r="R1206" s="187"/>
    </row>
    <row r="1207" spans="2:18" s="199" customFormat="1" ht="15.75" x14ac:dyDescent="0.25">
      <c r="B1207" s="194" t="s">
        <v>978</v>
      </c>
      <c r="C1207" s="237" t="s">
        <v>984</v>
      </c>
      <c r="D1207" s="238"/>
      <c r="E1207" s="197"/>
      <c r="F1207" s="197"/>
      <c r="G1207" s="197"/>
      <c r="H1207" s="197"/>
      <c r="I1207" s="197"/>
      <c r="J1207" s="239">
        <f>J1208</f>
        <v>0</v>
      </c>
      <c r="K1207" s="239">
        <f>K1208</f>
        <v>0</v>
      </c>
      <c r="L1207" s="197"/>
      <c r="M1207" s="197"/>
      <c r="N1207" s="198"/>
      <c r="O1207" s="198"/>
      <c r="P1207" s="187">
        <v>0</v>
      </c>
      <c r="Q1207" s="187">
        <f t="shared" si="155"/>
        <v>0</v>
      </c>
      <c r="R1207" s="187"/>
    </row>
    <row r="1208" spans="2:18" x14ac:dyDescent="0.2">
      <c r="B1208" s="201" t="s">
        <v>979</v>
      </c>
      <c r="C1208" s="240" t="s">
        <v>980</v>
      </c>
      <c r="D1208" s="241"/>
      <c r="E1208" s="204"/>
      <c r="F1208" s="204"/>
      <c r="G1208" s="204"/>
      <c r="H1208" s="204"/>
      <c r="I1208" s="204"/>
      <c r="J1208" s="203">
        <f>SUM(J1209:J1244)</f>
        <v>0</v>
      </c>
      <c r="K1208" s="203">
        <f>SUM(K1209:K1244)</f>
        <v>0</v>
      </c>
      <c r="L1208" s="204"/>
      <c r="M1208" s="204"/>
      <c r="P1208" s="187">
        <v>0</v>
      </c>
      <c r="Q1208" s="187">
        <f t="shared" si="155"/>
        <v>0</v>
      </c>
    </row>
    <row r="1209" spans="2:18" x14ac:dyDescent="0.2">
      <c r="B1209" s="201" t="s">
        <v>2701</v>
      </c>
      <c r="C1209" s="240" t="s">
        <v>2695</v>
      </c>
      <c r="D1209" s="241"/>
      <c r="E1209" s="204"/>
      <c r="F1209" s="204"/>
      <c r="G1209" s="204"/>
      <c r="H1209" s="204"/>
      <c r="I1209" s="204"/>
      <c r="J1209" s="205"/>
      <c r="K1209" s="205"/>
      <c r="L1209" s="204"/>
      <c r="M1209" s="204"/>
      <c r="Q1209" s="187">
        <f t="shared" si="155"/>
        <v>0</v>
      </c>
    </row>
    <row r="1210" spans="2:18" x14ac:dyDescent="0.2">
      <c r="B1210" s="201" t="s">
        <v>2702</v>
      </c>
      <c r="C1210" s="240" t="s">
        <v>2696</v>
      </c>
      <c r="D1210" s="241"/>
      <c r="E1210" s="204"/>
      <c r="F1210" s="204"/>
      <c r="G1210" s="204"/>
      <c r="H1210" s="204"/>
      <c r="I1210" s="204"/>
      <c r="J1210" s="205"/>
      <c r="K1210" s="205"/>
      <c r="L1210" s="204"/>
      <c r="M1210" s="204"/>
      <c r="Q1210" s="187">
        <f t="shared" si="155"/>
        <v>0</v>
      </c>
    </row>
    <row r="1211" spans="2:18" x14ac:dyDescent="0.2">
      <c r="B1211" s="201" t="s">
        <v>2703</v>
      </c>
      <c r="C1211" s="240" t="s">
        <v>2697</v>
      </c>
      <c r="D1211" s="241"/>
      <c r="E1211" s="204"/>
      <c r="F1211" s="204"/>
      <c r="G1211" s="204"/>
      <c r="H1211" s="204"/>
      <c r="I1211" s="204"/>
      <c r="J1211" s="205"/>
      <c r="K1211" s="205"/>
      <c r="L1211" s="204"/>
      <c r="M1211" s="204"/>
      <c r="Q1211" s="187">
        <f t="shared" si="155"/>
        <v>0</v>
      </c>
    </row>
    <row r="1212" spans="2:18" x14ac:dyDescent="0.2">
      <c r="B1212" s="201" t="s">
        <v>2704</v>
      </c>
      <c r="C1212" s="240" t="s">
        <v>2698</v>
      </c>
      <c r="D1212" s="241"/>
      <c r="E1212" s="204"/>
      <c r="F1212" s="204"/>
      <c r="G1212" s="204"/>
      <c r="H1212" s="204"/>
      <c r="I1212" s="204"/>
      <c r="J1212" s="205"/>
      <c r="K1212" s="205"/>
      <c r="L1212" s="204"/>
      <c r="M1212" s="204"/>
      <c r="Q1212" s="187">
        <f t="shared" si="155"/>
        <v>0</v>
      </c>
    </row>
    <row r="1213" spans="2:18" x14ac:dyDescent="0.2">
      <c r="B1213" s="201" t="s">
        <v>2705</v>
      </c>
      <c r="C1213" s="240" t="s">
        <v>2699</v>
      </c>
      <c r="D1213" s="241"/>
      <c r="E1213" s="204"/>
      <c r="F1213" s="204"/>
      <c r="G1213" s="204"/>
      <c r="H1213" s="204"/>
      <c r="I1213" s="204"/>
      <c r="J1213" s="205"/>
      <c r="K1213" s="205"/>
      <c r="L1213" s="204"/>
      <c r="M1213" s="204"/>
      <c r="Q1213" s="187">
        <f t="shared" si="155"/>
        <v>0</v>
      </c>
    </row>
    <row r="1214" spans="2:18" x14ac:dyDescent="0.2">
      <c r="B1214" s="201" t="s">
        <v>2706</v>
      </c>
      <c r="C1214" s="240" t="s">
        <v>2700</v>
      </c>
      <c r="D1214" s="241"/>
      <c r="E1214" s="204"/>
      <c r="F1214" s="204"/>
      <c r="G1214" s="204"/>
      <c r="H1214" s="204"/>
      <c r="I1214" s="204"/>
      <c r="J1214" s="205"/>
      <c r="K1214" s="205"/>
      <c r="L1214" s="204"/>
      <c r="M1214" s="204"/>
      <c r="Q1214" s="187">
        <f t="shared" si="155"/>
        <v>0</v>
      </c>
    </row>
    <row r="1215" spans="2:18" x14ac:dyDescent="0.2">
      <c r="B1215" s="201" t="s">
        <v>2707</v>
      </c>
      <c r="C1215" s="240" t="s">
        <v>104</v>
      </c>
      <c r="D1215" s="241"/>
      <c r="E1215" s="204"/>
      <c r="F1215" s="204"/>
      <c r="G1215" s="204"/>
      <c r="H1215" s="204"/>
      <c r="I1215" s="204"/>
      <c r="J1215" s="205"/>
      <c r="K1215" s="205"/>
      <c r="L1215" s="204"/>
      <c r="M1215" s="204"/>
      <c r="Q1215" s="187">
        <f t="shared" si="155"/>
        <v>0</v>
      </c>
    </row>
    <row r="1216" spans="2:18" x14ac:dyDescent="0.2">
      <c r="B1216" s="201" t="s">
        <v>2708</v>
      </c>
      <c r="C1216" s="240" t="s">
        <v>105</v>
      </c>
      <c r="D1216" s="241"/>
      <c r="E1216" s="204"/>
      <c r="F1216" s="204"/>
      <c r="G1216" s="204"/>
      <c r="H1216" s="204"/>
      <c r="I1216" s="204"/>
      <c r="J1216" s="205"/>
      <c r="K1216" s="205"/>
      <c r="L1216" s="204"/>
      <c r="M1216" s="204"/>
      <c r="Q1216" s="187">
        <f t="shared" si="155"/>
        <v>0</v>
      </c>
    </row>
    <row r="1217" spans="2:17" x14ac:dyDescent="0.2">
      <c r="B1217" s="201" t="s">
        <v>2709</v>
      </c>
      <c r="C1217" s="240" t="s">
        <v>106</v>
      </c>
      <c r="D1217" s="241"/>
      <c r="E1217" s="204"/>
      <c r="F1217" s="204"/>
      <c r="G1217" s="204"/>
      <c r="H1217" s="204"/>
      <c r="I1217" s="204"/>
      <c r="J1217" s="205"/>
      <c r="K1217" s="205"/>
      <c r="L1217" s="204"/>
      <c r="M1217" s="204"/>
      <c r="Q1217" s="187">
        <f t="shared" si="155"/>
        <v>0</v>
      </c>
    </row>
    <row r="1218" spans="2:17" x14ac:dyDescent="0.2">
      <c r="B1218" s="201" t="s">
        <v>2710</v>
      </c>
      <c r="C1218" s="240" t="s">
        <v>107</v>
      </c>
      <c r="D1218" s="241"/>
      <c r="E1218" s="204"/>
      <c r="F1218" s="204"/>
      <c r="G1218" s="204"/>
      <c r="H1218" s="204"/>
      <c r="I1218" s="204"/>
      <c r="J1218" s="205"/>
      <c r="K1218" s="205"/>
      <c r="L1218" s="204"/>
      <c r="M1218" s="204"/>
      <c r="Q1218" s="187">
        <f t="shared" si="155"/>
        <v>0</v>
      </c>
    </row>
    <row r="1219" spans="2:17" x14ac:dyDescent="0.2">
      <c r="B1219" s="201" t="s">
        <v>2711</v>
      </c>
      <c r="C1219" s="240" t="s">
        <v>108</v>
      </c>
      <c r="D1219" s="241"/>
      <c r="E1219" s="204"/>
      <c r="F1219" s="204"/>
      <c r="G1219" s="204"/>
      <c r="H1219" s="204"/>
      <c r="I1219" s="204"/>
      <c r="J1219" s="205"/>
      <c r="K1219" s="205"/>
      <c r="L1219" s="204"/>
      <c r="M1219" s="204"/>
      <c r="Q1219" s="187">
        <f t="shared" si="155"/>
        <v>0</v>
      </c>
    </row>
    <row r="1220" spans="2:17" x14ac:dyDescent="0.2">
      <c r="B1220" s="201" t="s">
        <v>2712</v>
      </c>
      <c r="C1220" s="240" t="s">
        <v>109</v>
      </c>
      <c r="D1220" s="241"/>
      <c r="E1220" s="204"/>
      <c r="F1220" s="204"/>
      <c r="G1220" s="204"/>
      <c r="H1220" s="204"/>
      <c r="I1220" s="204"/>
      <c r="J1220" s="205"/>
      <c r="K1220" s="205"/>
      <c r="L1220" s="204"/>
      <c r="M1220" s="204"/>
      <c r="Q1220" s="187">
        <f t="shared" si="155"/>
        <v>0</v>
      </c>
    </row>
    <row r="1221" spans="2:17" x14ac:dyDescent="0.2">
      <c r="B1221" s="201" t="s">
        <v>2713</v>
      </c>
      <c r="C1221" s="240" t="s">
        <v>110</v>
      </c>
      <c r="D1221" s="241"/>
      <c r="E1221" s="204"/>
      <c r="F1221" s="204"/>
      <c r="G1221" s="204"/>
      <c r="H1221" s="204"/>
      <c r="I1221" s="204"/>
      <c r="J1221" s="205"/>
      <c r="K1221" s="205"/>
      <c r="L1221" s="204"/>
      <c r="M1221" s="204"/>
      <c r="Q1221" s="187">
        <f t="shared" si="155"/>
        <v>0</v>
      </c>
    </row>
    <row r="1222" spans="2:17" x14ac:dyDescent="0.2">
      <c r="B1222" s="201" t="s">
        <v>2714</v>
      </c>
      <c r="C1222" s="240" t="s">
        <v>111</v>
      </c>
      <c r="D1222" s="241"/>
      <c r="E1222" s="204"/>
      <c r="F1222" s="204"/>
      <c r="G1222" s="204"/>
      <c r="H1222" s="204"/>
      <c r="I1222" s="204"/>
      <c r="J1222" s="205"/>
      <c r="K1222" s="205"/>
      <c r="L1222" s="204"/>
      <c r="M1222" s="204"/>
      <c r="Q1222" s="187">
        <f t="shared" si="155"/>
        <v>0</v>
      </c>
    </row>
    <row r="1223" spans="2:17" x14ac:dyDescent="0.2">
      <c r="B1223" s="201" t="s">
        <v>2715</v>
      </c>
      <c r="C1223" s="240" t="s">
        <v>112</v>
      </c>
      <c r="D1223" s="241"/>
      <c r="E1223" s="204"/>
      <c r="F1223" s="204"/>
      <c r="G1223" s="204"/>
      <c r="H1223" s="204"/>
      <c r="I1223" s="204"/>
      <c r="J1223" s="205"/>
      <c r="K1223" s="205"/>
      <c r="L1223" s="204"/>
      <c r="M1223" s="204"/>
      <c r="Q1223" s="187">
        <f t="shared" si="155"/>
        <v>0</v>
      </c>
    </row>
    <row r="1224" spans="2:17" x14ac:dyDescent="0.2">
      <c r="B1224" s="201" t="s">
        <v>2716</v>
      </c>
      <c r="C1224" s="240" t="s">
        <v>113</v>
      </c>
      <c r="D1224" s="241"/>
      <c r="E1224" s="204"/>
      <c r="F1224" s="204"/>
      <c r="G1224" s="204"/>
      <c r="H1224" s="204"/>
      <c r="I1224" s="204"/>
      <c r="J1224" s="205"/>
      <c r="K1224" s="205"/>
      <c r="L1224" s="204"/>
      <c r="M1224" s="204"/>
      <c r="Q1224" s="187">
        <f t="shared" si="155"/>
        <v>0</v>
      </c>
    </row>
    <row r="1225" spans="2:17" x14ac:dyDescent="0.2">
      <c r="B1225" s="201" t="s">
        <v>2717</v>
      </c>
      <c r="C1225" s="240" t="s">
        <v>114</v>
      </c>
      <c r="D1225" s="241"/>
      <c r="E1225" s="204"/>
      <c r="F1225" s="204"/>
      <c r="G1225" s="204"/>
      <c r="H1225" s="204"/>
      <c r="I1225" s="204"/>
      <c r="J1225" s="205"/>
      <c r="K1225" s="205"/>
      <c r="L1225" s="204"/>
      <c r="M1225" s="204"/>
      <c r="Q1225" s="187">
        <f t="shared" si="155"/>
        <v>0</v>
      </c>
    </row>
    <row r="1226" spans="2:17" x14ac:dyDescent="0.2">
      <c r="B1226" s="201" t="s">
        <v>2718</v>
      </c>
      <c r="C1226" s="240" t="s">
        <v>115</v>
      </c>
      <c r="D1226" s="241"/>
      <c r="E1226" s="204"/>
      <c r="F1226" s="204"/>
      <c r="G1226" s="204"/>
      <c r="H1226" s="204"/>
      <c r="I1226" s="204"/>
      <c r="J1226" s="205"/>
      <c r="K1226" s="205"/>
      <c r="L1226" s="204"/>
      <c r="M1226" s="204"/>
      <c r="Q1226" s="187">
        <f t="shared" si="155"/>
        <v>0</v>
      </c>
    </row>
    <row r="1227" spans="2:17" x14ac:dyDescent="0.2">
      <c r="B1227" s="201" t="s">
        <v>2719</v>
      </c>
      <c r="C1227" s="240" t="s">
        <v>116</v>
      </c>
      <c r="D1227" s="241"/>
      <c r="E1227" s="204"/>
      <c r="F1227" s="204"/>
      <c r="G1227" s="204"/>
      <c r="H1227" s="204"/>
      <c r="I1227" s="204"/>
      <c r="J1227" s="205"/>
      <c r="K1227" s="205"/>
      <c r="L1227" s="204"/>
      <c r="M1227" s="204"/>
      <c r="Q1227" s="187">
        <f t="shared" si="155"/>
        <v>0</v>
      </c>
    </row>
    <row r="1228" spans="2:17" x14ac:dyDescent="0.2">
      <c r="B1228" s="201" t="s">
        <v>2720</v>
      </c>
      <c r="C1228" s="240" t="s">
        <v>117</v>
      </c>
      <c r="D1228" s="241"/>
      <c r="E1228" s="204"/>
      <c r="F1228" s="204"/>
      <c r="G1228" s="204"/>
      <c r="H1228" s="204"/>
      <c r="I1228" s="204"/>
      <c r="J1228" s="205"/>
      <c r="K1228" s="205"/>
      <c r="L1228" s="204"/>
      <c r="M1228" s="204"/>
      <c r="Q1228" s="187">
        <f t="shared" si="155"/>
        <v>0</v>
      </c>
    </row>
    <row r="1229" spans="2:17" x14ac:dyDescent="0.2">
      <c r="B1229" s="201" t="s">
        <v>2721</v>
      </c>
      <c r="C1229" s="240" t="s">
        <v>118</v>
      </c>
      <c r="D1229" s="241"/>
      <c r="E1229" s="204"/>
      <c r="F1229" s="204"/>
      <c r="G1229" s="204"/>
      <c r="H1229" s="204"/>
      <c r="I1229" s="204"/>
      <c r="J1229" s="205"/>
      <c r="K1229" s="205"/>
      <c r="L1229" s="204"/>
      <c r="M1229" s="204"/>
      <c r="Q1229" s="187">
        <f t="shared" si="155"/>
        <v>0</v>
      </c>
    </row>
    <row r="1230" spans="2:17" x14ac:dyDescent="0.2">
      <c r="B1230" s="201" t="s">
        <v>2722</v>
      </c>
      <c r="C1230" s="240" t="s">
        <v>119</v>
      </c>
      <c r="D1230" s="241"/>
      <c r="E1230" s="204"/>
      <c r="F1230" s="204"/>
      <c r="G1230" s="204"/>
      <c r="H1230" s="204"/>
      <c r="I1230" s="204"/>
      <c r="J1230" s="205"/>
      <c r="K1230" s="205"/>
      <c r="L1230" s="204"/>
      <c r="M1230" s="204"/>
      <c r="Q1230" s="187">
        <f t="shared" si="155"/>
        <v>0</v>
      </c>
    </row>
    <row r="1231" spans="2:17" x14ac:dyDescent="0.2">
      <c r="B1231" s="201" t="s">
        <v>2723</v>
      </c>
      <c r="C1231" s="240" t="s">
        <v>120</v>
      </c>
      <c r="D1231" s="241"/>
      <c r="E1231" s="204"/>
      <c r="F1231" s="204"/>
      <c r="G1231" s="204"/>
      <c r="H1231" s="204"/>
      <c r="I1231" s="204"/>
      <c r="J1231" s="205"/>
      <c r="K1231" s="205"/>
      <c r="L1231" s="204"/>
      <c r="M1231" s="204"/>
      <c r="Q1231" s="187">
        <f t="shared" si="155"/>
        <v>0</v>
      </c>
    </row>
    <row r="1232" spans="2:17" x14ac:dyDescent="0.2">
      <c r="B1232" s="201" t="s">
        <v>2724</v>
      </c>
      <c r="C1232" s="240" t="s">
        <v>121</v>
      </c>
      <c r="D1232" s="241"/>
      <c r="E1232" s="204"/>
      <c r="F1232" s="204"/>
      <c r="G1232" s="204"/>
      <c r="H1232" s="204"/>
      <c r="I1232" s="204"/>
      <c r="J1232" s="205"/>
      <c r="K1232" s="205"/>
      <c r="L1232" s="204"/>
      <c r="M1232" s="204"/>
      <c r="Q1232" s="187">
        <f t="shared" si="155"/>
        <v>0</v>
      </c>
    </row>
    <row r="1233" spans="2:18" x14ac:dyDescent="0.2">
      <c r="B1233" s="201" t="s">
        <v>2725</v>
      </c>
      <c r="C1233" s="240" t="s">
        <v>122</v>
      </c>
      <c r="D1233" s="241"/>
      <c r="E1233" s="204"/>
      <c r="F1233" s="204"/>
      <c r="G1233" s="204"/>
      <c r="H1233" s="204"/>
      <c r="I1233" s="204"/>
      <c r="J1233" s="205"/>
      <c r="K1233" s="205"/>
      <c r="L1233" s="204"/>
      <c r="M1233" s="204"/>
      <c r="Q1233" s="187">
        <f t="shared" si="155"/>
        <v>0</v>
      </c>
    </row>
    <row r="1234" spans="2:18" ht="15.75" x14ac:dyDescent="0.25">
      <c r="B1234" s="201" t="s">
        <v>2726</v>
      </c>
      <c r="C1234" s="240" t="s">
        <v>123</v>
      </c>
      <c r="D1234" s="241"/>
      <c r="E1234" s="204"/>
      <c r="F1234" s="204"/>
      <c r="G1234" s="204"/>
      <c r="H1234" s="204"/>
      <c r="I1234" s="204"/>
      <c r="J1234" s="205"/>
      <c r="K1234" s="205"/>
      <c r="L1234" s="204"/>
      <c r="M1234" s="204"/>
      <c r="Q1234" s="187">
        <f t="shared" si="155"/>
        <v>0</v>
      </c>
      <c r="R1234" s="199"/>
    </row>
    <row r="1235" spans="2:18" x14ac:dyDescent="0.2">
      <c r="B1235" s="201" t="s">
        <v>2727</v>
      </c>
      <c r="C1235" s="240" t="s">
        <v>124</v>
      </c>
      <c r="D1235" s="241"/>
      <c r="E1235" s="204"/>
      <c r="F1235" s="204"/>
      <c r="G1235" s="204"/>
      <c r="H1235" s="204"/>
      <c r="I1235" s="204"/>
      <c r="J1235" s="205"/>
      <c r="K1235" s="205"/>
      <c r="L1235" s="204"/>
      <c r="M1235" s="204"/>
      <c r="Q1235" s="187">
        <f t="shared" si="155"/>
        <v>0</v>
      </c>
    </row>
    <row r="1236" spans="2:18" ht="15.75" x14ac:dyDescent="0.25">
      <c r="B1236" s="201" t="s">
        <v>2728</v>
      </c>
      <c r="C1236" s="240" t="s">
        <v>125</v>
      </c>
      <c r="D1236" s="241"/>
      <c r="E1236" s="204"/>
      <c r="F1236" s="204"/>
      <c r="G1236" s="204"/>
      <c r="H1236" s="204"/>
      <c r="I1236" s="204"/>
      <c r="J1236" s="205"/>
      <c r="K1236" s="205"/>
      <c r="L1236" s="204"/>
      <c r="M1236" s="204"/>
      <c r="Q1236" s="187">
        <f t="shared" si="155"/>
        <v>0</v>
      </c>
      <c r="R1236" s="199"/>
    </row>
    <row r="1237" spans="2:18" x14ac:dyDescent="0.2">
      <c r="B1237" s="201" t="s">
        <v>2729</v>
      </c>
      <c r="C1237" s="240" t="s">
        <v>126</v>
      </c>
      <c r="D1237" s="241"/>
      <c r="E1237" s="204"/>
      <c r="F1237" s="204"/>
      <c r="G1237" s="204"/>
      <c r="H1237" s="204"/>
      <c r="I1237" s="204"/>
      <c r="J1237" s="205"/>
      <c r="K1237" s="205"/>
      <c r="L1237" s="204"/>
      <c r="M1237" s="204"/>
      <c r="Q1237" s="187">
        <f t="shared" si="155"/>
        <v>0</v>
      </c>
    </row>
    <row r="1238" spans="2:18" ht="15.75" x14ac:dyDescent="0.25">
      <c r="B1238" s="201" t="s">
        <v>2730</v>
      </c>
      <c r="C1238" s="240" t="s">
        <v>127</v>
      </c>
      <c r="D1238" s="241"/>
      <c r="E1238" s="204"/>
      <c r="F1238" s="204"/>
      <c r="G1238" s="204"/>
      <c r="H1238" s="204"/>
      <c r="I1238" s="204"/>
      <c r="J1238" s="205"/>
      <c r="K1238" s="205"/>
      <c r="L1238" s="204"/>
      <c r="M1238" s="204"/>
      <c r="Q1238" s="187">
        <f t="shared" si="155"/>
        <v>0</v>
      </c>
      <c r="R1238" s="199"/>
    </row>
    <row r="1239" spans="2:18" ht="15.75" x14ac:dyDescent="0.25">
      <c r="B1239" s="201" t="s">
        <v>2731</v>
      </c>
      <c r="C1239" s="240" t="s">
        <v>128</v>
      </c>
      <c r="D1239" s="241"/>
      <c r="E1239" s="204"/>
      <c r="F1239" s="204"/>
      <c r="G1239" s="204"/>
      <c r="H1239" s="204"/>
      <c r="I1239" s="204"/>
      <c r="J1239" s="205"/>
      <c r="K1239" s="205"/>
      <c r="L1239" s="204"/>
      <c r="M1239" s="204"/>
      <c r="Q1239" s="187">
        <f t="shared" si="155"/>
        <v>0</v>
      </c>
      <c r="R1239" s="199"/>
    </row>
    <row r="1240" spans="2:18" ht="15.75" x14ac:dyDescent="0.25">
      <c r="B1240" s="201" t="s">
        <v>2732</v>
      </c>
      <c r="C1240" s="240" t="s">
        <v>129</v>
      </c>
      <c r="D1240" s="241"/>
      <c r="E1240" s="204"/>
      <c r="F1240" s="204"/>
      <c r="G1240" s="204"/>
      <c r="H1240" s="204"/>
      <c r="I1240" s="204"/>
      <c r="J1240" s="205"/>
      <c r="K1240" s="205"/>
      <c r="L1240" s="204"/>
      <c r="M1240" s="204"/>
      <c r="Q1240" s="187">
        <f t="shared" si="155"/>
        <v>0</v>
      </c>
      <c r="R1240" s="199"/>
    </row>
    <row r="1241" spans="2:18" x14ac:dyDescent="0.2">
      <c r="B1241" s="201" t="s">
        <v>2733</v>
      </c>
      <c r="C1241" s="240" t="s">
        <v>130</v>
      </c>
      <c r="D1241" s="241"/>
      <c r="E1241" s="204"/>
      <c r="F1241" s="204"/>
      <c r="G1241" s="204"/>
      <c r="H1241" s="204"/>
      <c r="I1241" s="204"/>
      <c r="J1241" s="205"/>
      <c r="K1241" s="205"/>
      <c r="L1241" s="204"/>
      <c r="M1241" s="204"/>
      <c r="Q1241" s="187">
        <f t="shared" si="155"/>
        <v>0</v>
      </c>
    </row>
    <row r="1242" spans="2:18" x14ac:dyDescent="0.2">
      <c r="B1242" s="201" t="s">
        <v>2734</v>
      </c>
      <c r="C1242" s="240" t="s">
        <v>131</v>
      </c>
      <c r="D1242" s="241"/>
      <c r="E1242" s="204"/>
      <c r="F1242" s="204"/>
      <c r="G1242" s="204"/>
      <c r="H1242" s="204"/>
      <c r="I1242" s="204"/>
      <c r="J1242" s="205"/>
      <c r="K1242" s="205"/>
      <c r="L1242" s="204"/>
      <c r="M1242" s="204"/>
      <c r="Q1242" s="187">
        <f t="shared" si="155"/>
        <v>0</v>
      </c>
    </row>
    <row r="1243" spans="2:18" ht="15.75" x14ac:dyDescent="0.25">
      <c r="B1243" s="201" t="s">
        <v>2735</v>
      </c>
      <c r="C1243" s="240" t="s">
        <v>132</v>
      </c>
      <c r="D1243" s="241"/>
      <c r="E1243" s="204"/>
      <c r="F1243" s="204"/>
      <c r="G1243" s="204"/>
      <c r="H1243" s="204"/>
      <c r="I1243" s="204"/>
      <c r="J1243" s="205"/>
      <c r="K1243" s="205"/>
      <c r="L1243" s="204"/>
      <c r="M1243" s="204"/>
      <c r="Q1243" s="187">
        <f t="shared" si="155"/>
        <v>0</v>
      </c>
      <c r="R1243" s="199"/>
    </row>
    <row r="1244" spans="2:18" x14ac:dyDescent="0.2">
      <c r="B1244" s="201" t="s">
        <v>2737</v>
      </c>
      <c r="C1244" s="240" t="s">
        <v>2736</v>
      </c>
      <c r="D1244" s="241"/>
      <c r="E1244" s="204"/>
      <c r="F1244" s="204"/>
      <c r="G1244" s="204"/>
      <c r="H1244" s="204"/>
      <c r="I1244" s="204"/>
      <c r="J1244" s="205"/>
      <c r="K1244" s="205"/>
      <c r="L1244" s="204"/>
      <c r="M1244" s="204"/>
      <c r="Q1244" s="187">
        <f t="shared" si="155"/>
        <v>0</v>
      </c>
    </row>
    <row r="1245" spans="2:18" s="199" customFormat="1" ht="15.75" x14ac:dyDescent="0.25">
      <c r="B1245" s="194" t="s">
        <v>982</v>
      </c>
      <c r="C1245" s="237" t="s">
        <v>981</v>
      </c>
      <c r="D1245" s="238"/>
      <c r="E1245" s="197"/>
      <c r="F1245" s="197"/>
      <c r="G1245" s="197"/>
      <c r="H1245" s="197"/>
      <c r="I1245" s="197"/>
      <c r="J1245" s="239">
        <f>J1246</f>
        <v>0</v>
      </c>
      <c r="K1245" s="239">
        <f>K1246</f>
        <v>0</v>
      </c>
      <c r="L1245" s="197"/>
      <c r="M1245" s="197"/>
      <c r="N1245" s="198"/>
      <c r="O1245" s="198"/>
      <c r="P1245" s="187">
        <v>0</v>
      </c>
      <c r="Q1245" s="187">
        <f t="shared" si="155"/>
        <v>0</v>
      </c>
      <c r="R1245" s="187"/>
    </row>
    <row r="1246" spans="2:18" ht="15.75" x14ac:dyDescent="0.25">
      <c r="B1246" s="201" t="s">
        <v>983</v>
      </c>
      <c r="C1246" s="240" t="s">
        <v>981</v>
      </c>
      <c r="D1246" s="241"/>
      <c r="E1246" s="204"/>
      <c r="F1246" s="204"/>
      <c r="G1246" s="204"/>
      <c r="H1246" s="204"/>
      <c r="I1246" s="204"/>
      <c r="J1246" s="203">
        <f>SUM(J1247:J1275)</f>
        <v>0</v>
      </c>
      <c r="K1246" s="203">
        <f>SUM(K1247:K1275)</f>
        <v>0</v>
      </c>
      <c r="L1246" s="204"/>
      <c r="M1246" s="204"/>
      <c r="P1246" s="187">
        <v>0</v>
      </c>
      <c r="Q1246" s="187">
        <f t="shared" si="155"/>
        <v>0</v>
      </c>
      <c r="R1246" s="199"/>
    </row>
    <row r="1247" spans="2:18" x14ac:dyDescent="0.2">
      <c r="B1247" s="201" t="s">
        <v>2738</v>
      </c>
      <c r="C1247" s="269" t="s">
        <v>133</v>
      </c>
      <c r="D1247" s="241"/>
      <c r="E1247" s="204"/>
      <c r="F1247" s="204"/>
      <c r="G1247" s="204"/>
      <c r="H1247" s="204"/>
      <c r="I1247" s="204"/>
      <c r="J1247" s="205"/>
      <c r="K1247" s="205"/>
      <c r="L1247" s="204"/>
      <c r="M1247" s="204"/>
      <c r="Q1247" s="187">
        <f t="shared" si="155"/>
        <v>0</v>
      </c>
    </row>
    <row r="1248" spans="2:18" x14ac:dyDescent="0.2">
      <c r="B1248" s="201" t="s">
        <v>2739</v>
      </c>
      <c r="C1248" s="269" t="s">
        <v>134</v>
      </c>
      <c r="D1248" s="241"/>
      <c r="E1248" s="204"/>
      <c r="F1248" s="204"/>
      <c r="G1248" s="204"/>
      <c r="H1248" s="204"/>
      <c r="I1248" s="204"/>
      <c r="J1248" s="205"/>
      <c r="K1248" s="205"/>
      <c r="L1248" s="204"/>
      <c r="M1248" s="204"/>
      <c r="Q1248" s="187">
        <f t="shared" si="155"/>
        <v>0</v>
      </c>
    </row>
    <row r="1249" spans="2:18" x14ac:dyDescent="0.2">
      <c r="B1249" s="201" t="s">
        <v>2740</v>
      </c>
      <c r="C1249" s="269" t="s">
        <v>135</v>
      </c>
      <c r="D1249" s="241"/>
      <c r="E1249" s="204"/>
      <c r="F1249" s="204"/>
      <c r="G1249" s="204"/>
      <c r="H1249" s="204"/>
      <c r="I1249" s="204"/>
      <c r="J1249" s="205"/>
      <c r="K1249" s="205"/>
      <c r="L1249" s="204"/>
      <c r="M1249" s="204"/>
      <c r="Q1249" s="187">
        <f t="shared" ref="Q1249:Q1306" si="156">J1249-P1249</f>
        <v>0</v>
      </c>
    </row>
    <row r="1250" spans="2:18" ht="15.75" x14ac:dyDescent="0.25">
      <c r="B1250" s="201" t="s">
        <v>2741</v>
      </c>
      <c r="C1250" s="269" t="s">
        <v>136</v>
      </c>
      <c r="D1250" s="241"/>
      <c r="E1250" s="204"/>
      <c r="F1250" s="204"/>
      <c r="G1250" s="204"/>
      <c r="H1250" s="204"/>
      <c r="I1250" s="204"/>
      <c r="J1250" s="205"/>
      <c r="K1250" s="205"/>
      <c r="L1250" s="204"/>
      <c r="M1250" s="204"/>
      <c r="Q1250" s="187">
        <f t="shared" si="156"/>
        <v>0</v>
      </c>
      <c r="R1250" s="199"/>
    </row>
    <row r="1251" spans="2:18" ht="15.75" x14ac:dyDescent="0.25">
      <c r="B1251" s="201" t="s">
        <v>2742</v>
      </c>
      <c r="C1251" s="269" t="s">
        <v>137</v>
      </c>
      <c r="D1251" s="241"/>
      <c r="E1251" s="204"/>
      <c r="F1251" s="204"/>
      <c r="G1251" s="204"/>
      <c r="H1251" s="204"/>
      <c r="I1251" s="204"/>
      <c r="J1251" s="205"/>
      <c r="K1251" s="205"/>
      <c r="L1251" s="204"/>
      <c r="M1251" s="204"/>
      <c r="Q1251" s="187">
        <f t="shared" si="156"/>
        <v>0</v>
      </c>
      <c r="R1251" s="199"/>
    </row>
    <row r="1252" spans="2:18" x14ac:dyDescent="0.2">
      <c r="B1252" s="201" t="s">
        <v>2743</v>
      </c>
      <c r="C1252" s="269" t="s">
        <v>138</v>
      </c>
      <c r="D1252" s="241"/>
      <c r="E1252" s="204"/>
      <c r="F1252" s="204"/>
      <c r="G1252" s="204"/>
      <c r="H1252" s="204"/>
      <c r="I1252" s="204"/>
      <c r="J1252" s="205"/>
      <c r="K1252" s="205"/>
      <c r="L1252" s="204"/>
      <c r="M1252" s="204"/>
      <c r="Q1252" s="187">
        <f t="shared" si="156"/>
        <v>0</v>
      </c>
    </row>
    <row r="1253" spans="2:18" x14ac:dyDescent="0.2">
      <c r="B1253" s="201" t="s">
        <v>2744</v>
      </c>
      <c r="C1253" s="269" t="s">
        <v>139</v>
      </c>
      <c r="D1253" s="241"/>
      <c r="E1253" s="204"/>
      <c r="F1253" s="204"/>
      <c r="G1253" s="204"/>
      <c r="H1253" s="204"/>
      <c r="I1253" s="204"/>
      <c r="J1253" s="205"/>
      <c r="K1253" s="205"/>
      <c r="L1253" s="204"/>
      <c r="M1253" s="204"/>
      <c r="Q1253" s="187">
        <f t="shared" si="156"/>
        <v>0</v>
      </c>
    </row>
    <row r="1254" spans="2:18" ht="15.75" x14ac:dyDescent="0.25">
      <c r="B1254" s="201" t="s">
        <v>2745</v>
      </c>
      <c r="C1254" s="269" t="s">
        <v>140</v>
      </c>
      <c r="D1254" s="241"/>
      <c r="E1254" s="204"/>
      <c r="F1254" s="204"/>
      <c r="G1254" s="204"/>
      <c r="H1254" s="204"/>
      <c r="I1254" s="204"/>
      <c r="J1254" s="205"/>
      <c r="K1254" s="205"/>
      <c r="L1254" s="204"/>
      <c r="M1254" s="204"/>
      <c r="Q1254" s="187">
        <f t="shared" si="156"/>
        <v>0</v>
      </c>
      <c r="R1254" s="199"/>
    </row>
    <row r="1255" spans="2:18" x14ac:dyDescent="0.2">
      <c r="B1255" s="201" t="s">
        <v>2746</v>
      </c>
      <c r="C1255" s="269" t="s">
        <v>141</v>
      </c>
      <c r="D1255" s="241"/>
      <c r="E1255" s="204"/>
      <c r="F1255" s="204"/>
      <c r="G1255" s="204"/>
      <c r="H1255" s="204"/>
      <c r="I1255" s="204"/>
      <c r="J1255" s="205"/>
      <c r="K1255" s="205"/>
      <c r="L1255" s="204"/>
      <c r="M1255" s="204"/>
      <c r="Q1255" s="187">
        <f t="shared" si="156"/>
        <v>0</v>
      </c>
    </row>
    <row r="1256" spans="2:18" x14ac:dyDescent="0.2">
      <c r="B1256" s="201" t="s">
        <v>2747</v>
      </c>
      <c r="C1256" s="269" t="s">
        <v>142</v>
      </c>
      <c r="D1256" s="241"/>
      <c r="E1256" s="204"/>
      <c r="F1256" s="204"/>
      <c r="G1256" s="204"/>
      <c r="H1256" s="204"/>
      <c r="I1256" s="204"/>
      <c r="J1256" s="205"/>
      <c r="K1256" s="205"/>
      <c r="L1256" s="204"/>
      <c r="M1256" s="204"/>
      <c r="Q1256" s="187">
        <f t="shared" si="156"/>
        <v>0</v>
      </c>
    </row>
    <row r="1257" spans="2:18" x14ac:dyDescent="0.2">
      <c r="B1257" s="201" t="s">
        <v>2748</v>
      </c>
      <c r="C1257" s="269" t="s">
        <v>143</v>
      </c>
      <c r="D1257" s="241"/>
      <c r="E1257" s="204"/>
      <c r="F1257" s="204"/>
      <c r="G1257" s="204"/>
      <c r="H1257" s="204"/>
      <c r="I1257" s="204"/>
      <c r="J1257" s="205"/>
      <c r="K1257" s="205"/>
      <c r="L1257" s="204"/>
      <c r="M1257" s="204"/>
      <c r="Q1257" s="187">
        <f t="shared" si="156"/>
        <v>0</v>
      </c>
    </row>
    <row r="1258" spans="2:18" x14ac:dyDescent="0.2">
      <c r="B1258" s="201" t="s">
        <v>2749</v>
      </c>
      <c r="C1258" s="269" t="s">
        <v>144</v>
      </c>
      <c r="D1258" s="241"/>
      <c r="E1258" s="204"/>
      <c r="F1258" s="204"/>
      <c r="G1258" s="204"/>
      <c r="H1258" s="204"/>
      <c r="I1258" s="204"/>
      <c r="J1258" s="205"/>
      <c r="K1258" s="205"/>
      <c r="L1258" s="204"/>
      <c r="M1258" s="204"/>
      <c r="Q1258" s="187">
        <f t="shared" si="156"/>
        <v>0</v>
      </c>
    </row>
    <row r="1259" spans="2:18" x14ac:dyDescent="0.2">
      <c r="B1259" s="201" t="s">
        <v>2750</v>
      </c>
      <c r="C1259" s="269" t="s">
        <v>145</v>
      </c>
      <c r="D1259" s="241"/>
      <c r="E1259" s="204"/>
      <c r="F1259" s="204"/>
      <c r="G1259" s="204"/>
      <c r="H1259" s="204"/>
      <c r="I1259" s="204"/>
      <c r="J1259" s="205"/>
      <c r="K1259" s="205"/>
      <c r="L1259" s="204"/>
      <c r="M1259" s="204"/>
      <c r="Q1259" s="187">
        <f t="shared" si="156"/>
        <v>0</v>
      </c>
    </row>
    <row r="1260" spans="2:18" x14ac:dyDescent="0.2">
      <c r="B1260" s="201" t="s">
        <v>2751</v>
      </c>
      <c r="C1260" s="269" t="s">
        <v>146</v>
      </c>
      <c r="D1260" s="241"/>
      <c r="E1260" s="204"/>
      <c r="F1260" s="204"/>
      <c r="G1260" s="204"/>
      <c r="H1260" s="204"/>
      <c r="I1260" s="204"/>
      <c r="J1260" s="205"/>
      <c r="K1260" s="205"/>
      <c r="L1260" s="204"/>
      <c r="M1260" s="204"/>
      <c r="Q1260" s="187">
        <f t="shared" si="156"/>
        <v>0</v>
      </c>
    </row>
    <row r="1261" spans="2:18" x14ac:dyDescent="0.2">
      <c r="B1261" s="201" t="s">
        <v>2752</v>
      </c>
      <c r="C1261" s="269" t="s">
        <v>147</v>
      </c>
      <c r="D1261" s="241"/>
      <c r="E1261" s="204"/>
      <c r="F1261" s="204"/>
      <c r="G1261" s="204"/>
      <c r="H1261" s="204"/>
      <c r="I1261" s="204"/>
      <c r="J1261" s="205"/>
      <c r="K1261" s="205"/>
      <c r="L1261" s="204"/>
      <c r="M1261" s="204"/>
      <c r="Q1261" s="187">
        <f t="shared" si="156"/>
        <v>0</v>
      </c>
    </row>
    <row r="1262" spans="2:18" ht="15.75" x14ac:dyDescent="0.25">
      <c r="B1262" s="201" t="s">
        <v>2753</v>
      </c>
      <c r="C1262" s="269" t="s">
        <v>148</v>
      </c>
      <c r="D1262" s="241"/>
      <c r="E1262" s="204"/>
      <c r="F1262" s="204"/>
      <c r="G1262" s="204"/>
      <c r="H1262" s="204"/>
      <c r="I1262" s="204"/>
      <c r="J1262" s="205"/>
      <c r="K1262" s="205"/>
      <c r="L1262" s="204"/>
      <c r="M1262" s="204"/>
      <c r="Q1262" s="187">
        <f t="shared" si="156"/>
        <v>0</v>
      </c>
      <c r="R1262" s="199"/>
    </row>
    <row r="1263" spans="2:18" ht="15.75" x14ac:dyDescent="0.25">
      <c r="B1263" s="201" t="s">
        <v>2754</v>
      </c>
      <c r="C1263" s="269" t="s">
        <v>149</v>
      </c>
      <c r="D1263" s="241"/>
      <c r="E1263" s="204"/>
      <c r="F1263" s="204"/>
      <c r="G1263" s="204"/>
      <c r="H1263" s="204"/>
      <c r="I1263" s="204"/>
      <c r="J1263" s="205"/>
      <c r="K1263" s="205"/>
      <c r="L1263" s="204"/>
      <c r="M1263" s="204"/>
      <c r="Q1263" s="187">
        <f t="shared" si="156"/>
        <v>0</v>
      </c>
      <c r="R1263" s="199"/>
    </row>
    <row r="1264" spans="2:18" ht="15.75" x14ac:dyDescent="0.25">
      <c r="B1264" s="201" t="s">
        <v>2755</v>
      </c>
      <c r="C1264" s="269" t="s">
        <v>150</v>
      </c>
      <c r="D1264" s="241"/>
      <c r="E1264" s="204"/>
      <c r="F1264" s="204"/>
      <c r="G1264" s="204"/>
      <c r="H1264" s="204"/>
      <c r="I1264" s="204"/>
      <c r="J1264" s="205"/>
      <c r="K1264" s="205"/>
      <c r="L1264" s="204"/>
      <c r="M1264" s="204"/>
      <c r="Q1264" s="187">
        <f t="shared" si="156"/>
        <v>0</v>
      </c>
      <c r="R1264" s="199"/>
    </row>
    <row r="1265" spans="2:18" x14ac:dyDescent="0.2">
      <c r="B1265" s="201" t="s">
        <v>2756</v>
      </c>
      <c r="C1265" s="269" t="s">
        <v>151</v>
      </c>
      <c r="D1265" s="241"/>
      <c r="E1265" s="204"/>
      <c r="F1265" s="204"/>
      <c r="G1265" s="204"/>
      <c r="H1265" s="204"/>
      <c r="I1265" s="204"/>
      <c r="J1265" s="205"/>
      <c r="K1265" s="205"/>
      <c r="L1265" s="204"/>
      <c r="M1265" s="204"/>
      <c r="Q1265" s="187">
        <f t="shared" si="156"/>
        <v>0</v>
      </c>
    </row>
    <row r="1266" spans="2:18" x14ac:dyDescent="0.2">
      <c r="B1266" s="201" t="s">
        <v>2757</v>
      </c>
      <c r="C1266" s="269" t="s">
        <v>152</v>
      </c>
      <c r="D1266" s="241"/>
      <c r="E1266" s="204"/>
      <c r="F1266" s="204"/>
      <c r="G1266" s="204"/>
      <c r="H1266" s="204"/>
      <c r="I1266" s="204"/>
      <c r="J1266" s="205"/>
      <c r="K1266" s="205"/>
      <c r="L1266" s="204"/>
      <c r="M1266" s="204"/>
      <c r="Q1266" s="187">
        <f t="shared" si="156"/>
        <v>0</v>
      </c>
    </row>
    <row r="1267" spans="2:18" x14ac:dyDescent="0.2">
      <c r="B1267" s="201" t="s">
        <v>2758</v>
      </c>
      <c r="C1267" s="269" t="s">
        <v>153</v>
      </c>
      <c r="D1267" s="241"/>
      <c r="E1267" s="204"/>
      <c r="F1267" s="204"/>
      <c r="G1267" s="204"/>
      <c r="H1267" s="204"/>
      <c r="I1267" s="204"/>
      <c r="J1267" s="205"/>
      <c r="K1267" s="205"/>
      <c r="L1267" s="204"/>
      <c r="M1267" s="204"/>
      <c r="Q1267" s="187">
        <f t="shared" si="156"/>
        <v>0</v>
      </c>
    </row>
    <row r="1268" spans="2:18" x14ac:dyDescent="0.2">
      <c r="B1268" s="201" t="s">
        <v>2759</v>
      </c>
      <c r="C1268" s="269" t="s">
        <v>154</v>
      </c>
      <c r="D1268" s="241"/>
      <c r="E1268" s="204"/>
      <c r="F1268" s="204"/>
      <c r="G1268" s="204"/>
      <c r="H1268" s="204"/>
      <c r="I1268" s="204"/>
      <c r="J1268" s="205"/>
      <c r="K1268" s="205"/>
      <c r="L1268" s="204"/>
      <c r="M1268" s="204"/>
      <c r="Q1268" s="187">
        <f t="shared" si="156"/>
        <v>0</v>
      </c>
    </row>
    <row r="1269" spans="2:18" x14ac:dyDescent="0.2">
      <c r="B1269" s="201" t="s">
        <v>2760</v>
      </c>
      <c r="C1269" s="269" t="s">
        <v>155</v>
      </c>
      <c r="D1269" s="241"/>
      <c r="E1269" s="204"/>
      <c r="F1269" s="204"/>
      <c r="G1269" s="204"/>
      <c r="H1269" s="204"/>
      <c r="I1269" s="204"/>
      <c r="J1269" s="205"/>
      <c r="K1269" s="205"/>
      <c r="L1269" s="204"/>
      <c r="M1269" s="204"/>
      <c r="Q1269" s="187">
        <f t="shared" si="156"/>
        <v>0</v>
      </c>
    </row>
    <row r="1270" spans="2:18" x14ac:dyDescent="0.2">
      <c r="B1270" s="201" t="s">
        <v>2761</v>
      </c>
      <c r="C1270" s="269" t="s">
        <v>156</v>
      </c>
      <c r="D1270" s="241"/>
      <c r="E1270" s="204"/>
      <c r="F1270" s="204"/>
      <c r="G1270" s="204"/>
      <c r="H1270" s="204"/>
      <c r="I1270" s="204"/>
      <c r="J1270" s="205"/>
      <c r="K1270" s="205"/>
      <c r="L1270" s="204"/>
      <c r="M1270" s="204"/>
      <c r="Q1270" s="187">
        <f t="shared" si="156"/>
        <v>0</v>
      </c>
    </row>
    <row r="1271" spans="2:18" x14ac:dyDescent="0.2">
      <c r="B1271" s="201" t="s">
        <v>2762</v>
      </c>
      <c r="C1271" s="269" t="s">
        <v>157</v>
      </c>
      <c r="D1271" s="241"/>
      <c r="E1271" s="204"/>
      <c r="F1271" s="204"/>
      <c r="G1271" s="204"/>
      <c r="H1271" s="204"/>
      <c r="I1271" s="204"/>
      <c r="J1271" s="205"/>
      <c r="K1271" s="205"/>
      <c r="L1271" s="204"/>
      <c r="M1271" s="204"/>
      <c r="Q1271" s="187">
        <f t="shared" si="156"/>
        <v>0</v>
      </c>
    </row>
    <row r="1272" spans="2:18" x14ac:dyDescent="0.2">
      <c r="B1272" s="201" t="s">
        <v>2763</v>
      </c>
      <c r="C1272" s="269" t="s">
        <v>158</v>
      </c>
      <c r="D1272" s="241"/>
      <c r="E1272" s="204"/>
      <c r="F1272" s="204"/>
      <c r="G1272" s="204"/>
      <c r="H1272" s="204"/>
      <c r="I1272" s="204"/>
      <c r="J1272" s="205"/>
      <c r="K1272" s="205"/>
      <c r="L1272" s="204"/>
      <c r="M1272" s="204"/>
      <c r="Q1272" s="187">
        <f t="shared" si="156"/>
        <v>0</v>
      </c>
    </row>
    <row r="1273" spans="2:18" x14ac:dyDescent="0.2">
      <c r="B1273" s="201" t="s">
        <v>2764</v>
      </c>
      <c r="C1273" s="269" t="s">
        <v>159</v>
      </c>
      <c r="D1273" s="241"/>
      <c r="E1273" s="204"/>
      <c r="F1273" s="204"/>
      <c r="G1273" s="204"/>
      <c r="H1273" s="204"/>
      <c r="I1273" s="204"/>
      <c r="J1273" s="205"/>
      <c r="K1273" s="205"/>
      <c r="L1273" s="204"/>
      <c r="M1273" s="204"/>
      <c r="Q1273" s="187">
        <f t="shared" si="156"/>
        <v>0</v>
      </c>
    </row>
    <row r="1274" spans="2:18" x14ac:dyDescent="0.2">
      <c r="B1274" s="201" t="s">
        <v>2765</v>
      </c>
      <c r="C1274" s="269" t="s">
        <v>160</v>
      </c>
      <c r="D1274" s="241"/>
      <c r="E1274" s="204"/>
      <c r="F1274" s="204"/>
      <c r="G1274" s="204"/>
      <c r="H1274" s="204"/>
      <c r="I1274" s="204"/>
      <c r="J1274" s="205"/>
      <c r="K1274" s="205"/>
      <c r="L1274" s="204"/>
      <c r="M1274" s="204"/>
      <c r="Q1274" s="187">
        <f t="shared" si="156"/>
        <v>0</v>
      </c>
    </row>
    <row r="1275" spans="2:18" x14ac:dyDescent="0.2">
      <c r="B1275" s="201" t="s">
        <v>2766</v>
      </c>
      <c r="C1275" s="269" t="s">
        <v>161</v>
      </c>
      <c r="D1275" s="241"/>
      <c r="E1275" s="204"/>
      <c r="F1275" s="204"/>
      <c r="G1275" s="204"/>
      <c r="H1275" s="204"/>
      <c r="I1275" s="204"/>
      <c r="J1275" s="205"/>
      <c r="K1275" s="205"/>
      <c r="L1275" s="204"/>
      <c r="M1275" s="204"/>
      <c r="Q1275" s="187">
        <f t="shared" si="156"/>
        <v>0</v>
      </c>
    </row>
    <row r="1276" spans="2:18" ht="15.75" x14ac:dyDescent="0.25">
      <c r="B1276" s="194" t="s">
        <v>986</v>
      </c>
      <c r="C1276" s="237" t="s">
        <v>985</v>
      </c>
      <c r="D1276" s="238"/>
      <c r="E1276" s="204"/>
      <c r="F1276" s="204"/>
      <c r="G1276" s="204"/>
      <c r="H1276" s="204"/>
      <c r="I1276" s="204"/>
      <c r="J1276" s="236">
        <f>J1277</f>
        <v>0</v>
      </c>
      <c r="K1276" s="236">
        <f>K1277</f>
        <v>0</v>
      </c>
      <c r="L1276" s="204"/>
      <c r="M1276" s="204"/>
      <c r="P1276" s="187">
        <v>0</v>
      </c>
      <c r="Q1276" s="1352">
        <f t="shared" si="156"/>
        <v>0</v>
      </c>
    </row>
    <row r="1277" spans="2:18" x14ac:dyDescent="0.2">
      <c r="B1277" s="201" t="s">
        <v>987</v>
      </c>
      <c r="C1277" s="240" t="s">
        <v>162</v>
      </c>
      <c r="D1277" s="241"/>
      <c r="E1277" s="204"/>
      <c r="F1277" s="204"/>
      <c r="G1277" s="204"/>
      <c r="H1277" s="204"/>
      <c r="I1277" s="204"/>
      <c r="J1277" s="203">
        <f>J1278</f>
        <v>0</v>
      </c>
      <c r="K1277" s="203">
        <f>K1278</f>
        <v>0</v>
      </c>
      <c r="L1277" s="204"/>
      <c r="M1277" s="204"/>
      <c r="P1277" s="187">
        <v>0</v>
      </c>
      <c r="Q1277" s="1352">
        <f t="shared" si="156"/>
        <v>0</v>
      </c>
    </row>
    <row r="1278" spans="2:18" x14ac:dyDescent="0.2">
      <c r="B1278" s="201" t="s">
        <v>2767</v>
      </c>
      <c r="C1278" s="240" t="s">
        <v>162</v>
      </c>
      <c r="D1278" s="241"/>
      <c r="E1278" s="204"/>
      <c r="F1278" s="204"/>
      <c r="G1278" s="204"/>
      <c r="H1278" s="204"/>
      <c r="I1278" s="204"/>
      <c r="J1278" s="205"/>
      <c r="K1278" s="205"/>
      <c r="L1278" s="204"/>
      <c r="M1278" s="204"/>
      <c r="Q1278" s="1352">
        <f t="shared" si="156"/>
        <v>0</v>
      </c>
    </row>
    <row r="1279" spans="2:18" s="199" customFormat="1" ht="15.75" x14ac:dyDescent="0.25">
      <c r="B1279" s="194"/>
      <c r="C1279" s="249" t="s">
        <v>575</v>
      </c>
      <c r="D1279" s="250"/>
      <c r="E1279" s="197"/>
      <c r="F1279" s="197"/>
      <c r="G1279" s="197"/>
      <c r="H1279" s="197"/>
      <c r="I1279" s="197"/>
      <c r="J1279" s="239">
        <f>J1206+J1164+J1158+J886+J603</f>
        <v>5913119304343</v>
      </c>
      <c r="K1279" s="239">
        <f>K1206+K1164+K1158+K886+K603</f>
        <v>5057717113492</v>
      </c>
      <c r="L1279" s="197"/>
      <c r="M1279" s="197"/>
      <c r="N1279" s="198"/>
      <c r="O1279" s="198"/>
      <c r="P1279" s="187">
        <v>5913119304343</v>
      </c>
      <c r="Q1279" s="1352">
        <f t="shared" si="156"/>
        <v>0</v>
      </c>
      <c r="R1279" s="187"/>
    </row>
    <row r="1280" spans="2:18" x14ac:dyDescent="0.2">
      <c r="B1280" s="201"/>
      <c r="C1280" s="270"/>
      <c r="D1280" s="271"/>
      <c r="E1280" s="204"/>
      <c r="F1280" s="204"/>
      <c r="G1280" s="204"/>
      <c r="H1280" s="204"/>
      <c r="I1280" s="204"/>
      <c r="J1280" s="236"/>
      <c r="K1280" s="236"/>
      <c r="L1280" s="204"/>
      <c r="M1280" s="204"/>
      <c r="Q1280" s="1352">
        <f t="shared" si="156"/>
        <v>0</v>
      </c>
    </row>
    <row r="1281" spans="2:18" s="199" customFormat="1" ht="15.75" x14ac:dyDescent="0.25">
      <c r="B1281" s="194"/>
      <c r="C1281" s="249" t="s">
        <v>576</v>
      </c>
      <c r="D1281" s="250"/>
      <c r="E1281" s="197"/>
      <c r="F1281" s="197"/>
      <c r="G1281" s="197"/>
      <c r="H1281" s="197"/>
      <c r="I1281" s="197"/>
      <c r="J1281" s="239">
        <f>J600-J1279</f>
        <v>-5908788624681</v>
      </c>
      <c r="K1281" s="239">
        <f>K600-K1279</f>
        <v>-5056023253992</v>
      </c>
      <c r="L1281" s="197"/>
      <c r="M1281" s="197"/>
      <c r="N1281" s="198"/>
      <c r="O1281" s="198"/>
      <c r="P1281" s="187">
        <v>-5908788624681</v>
      </c>
      <c r="Q1281" s="1352">
        <f t="shared" si="156"/>
        <v>0</v>
      </c>
      <c r="R1281" s="187"/>
    </row>
    <row r="1282" spans="2:18" x14ac:dyDescent="0.2">
      <c r="B1282" s="201"/>
      <c r="C1282" s="240"/>
      <c r="D1282" s="241"/>
      <c r="E1282" s="204"/>
      <c r="F1282" s="204"/>
      <c r="G1282" s="204"/>
      <c r="H1282" s="204"/>
      <c r="I1282" s="204"/>
      <c r="J1282" s="236"/>
      <c r="K1282" s="236"/>
      <c r="L1282" s="204"/>
      <c r="M1282" s="204"/>
      <c r="Q1282" s="1352">
        <f t="shared" si="156"/>
        <v>0</v>
      </c>
    </row>
    <row r="1283" spans="2:18" s="199" customFormat="1" ht="15.75" x14ac:dyDescent="0.25">
      <c r="B1283" s="194">
        <v>7</v>
      </c>
      <c r="C1283" s="237" t="s">
        <v>577</v>
      </c>
      <c r="D1283" s="238"/>
      <c r="E1283" s="197"/>
      <c r="F1283" s="197"/>
      <c r="G1283" s="197"/>
      <c r="H1283" s="197"/>
      <c r="I1283" s="197"/>
      <c r="J1283" s="239"/>
      <c r="K1283" s="239"/>
      <c r="L1283" s="197"/>
      <c r="M1283" s="197"/>
      <c r="N1283" s="198"/>
      <c r="O1283" s="198"/>
      <c r="P1283" s="187"/>
      <c r="Q1283" s="187">
        <f t="shared" si="156"/>
        <v>0</v>
      </c>
      <c r="R1283" s="187"/>
    </row>
    <row r="1284" spans="2:18" s="199" customFormat="1" ht="15.75" x14ac:dyDescent="0.25">
      <c r="B1284" s="194" t="s">
        <v>988</v>
      </c>
      <c r="C1284" s="237" t="s">
        <v>1007</v>
      </c>
      <c r="D1284" s="238"/>
      <c r="E1284" s="197"/>
      <c r="F1284" s="197"/>
      <c r="G1284" s="197"/>
      <c r="H1284" s="197"/>
      <c r="I1284" s="197"/>
      <c r="J1284" s="239">
        <f>J1285+J1288+J1291</f>
        <v>0</v>
      </c>
      <c r="K1284" s="239">
        <f>K1285+K1288+K1291</f>
        <v>0</v>
      </c>
      <c r="L1284" s="197"/>
      <c r="M1284" s="197"/>
      <c r="N1284" s="198"/>
      <c r="O1284" s="198"/>
      <c r="P1284" s="187">
        <v>0</v>
      </c>
      <c r="Q1284" s="187">
        <f t="shared" si="156"/>
        <v>0</v>
      </c>
      <c r="R1284" s="187"/>
    </row>
    <row r="1285" spans="2:18" s="199" customFormat="1" ht="15.75" x14ac:dyDescent="0.25">
      <c r="B1285" s="194" t="s">
        <v>989</v>
      </c>
      <c r="C1285" s="237" t="s">
        <v>991</v>
      </c>
      <c r="D1285" s="238"/>
      <c r="E1285" s="197"/>
      <c r="F1285" s="197"/>
      <c r="G1285" s="197"/>
      <c r="H1285" s="197"/>
      <c r="I1285" s="197"/>
      <c r="J1285" s="239">
        <f>J1286</f>
        <v>0</v>
      </c>
      <c r="K1285" s="239">
        <f>K1286</f>
        <v>0</v>
      </c>
      <c r="L1285" s="197"/>
      <c r="M1285" s="197"/>
      <c r="N1285" s="198"/>
      <c r="O1285" s="198"/>
      <c r="P1285" s="187">
        <v>0</v>
      </c>
      <c r="Q1285" s="187">
        <f t="shared" si="156"/>
        <v>0</v>
      </c>
      <c r="R1285" s="187"/>
    </row>
    <row r="1286" spans="2:18" x14ac:dyDescent="0.2">
      <c r="B1286" s="201" t="s">
        <v>992</v>
      </c>
      <c r="C1286" s="240" t="s">
        <v>990</v>
      </c>
      <c r="D1286" s="241"/>
      <c r="E1286" s="204"/>
      <c r="F1286" s="204"/>
      <c r="G1286" s="204"/>
      <c r="H1286" s="204"/>
      <c r="I1286" s="204"/>
      <c r="J1286" s="203">
        <f>J1287</f>
        <v>0</v>
      </c>
      <c r="K1286" s="203">
        <f>K1287</f>
        <v>0</v>
      </c>
      <c r="L1286" s="204"/>
      <c r="M1286" s="204"/>
      <c r="P1286" s="187">
        <v>0</v>
      </c>
      <c r="Q1286" s="187">
        <f t="shared" si="156"/>
        <v>0</v>
      </c>
    </row>
    <row r="1287" spans="2:18" x14ac:dyDescent="0.2">
      <c r="B1287" s="201" t="s">
        <v>2867</v>
      </c>
      <c r="C1287" s="240" t="s">
        <v>990</v>
      </c>
      <c r="D1287" s="241"/>
      <c r="E1287" s="204"/>
      <c r="F1287" s="204"/>
      <c r="G1287" s="204"/>
      <c r="H1287" s="204"/>
      <c r="I1287" s="204"/>
      <c r="J1287" s="205"/>
      <c r="K1287" s="205"/>
      <c r="L1287" s="204"/>
      <c r="M1287" s="204"/>
      <c r="Q1287" s="187">
        <f t="shared" si="156"/>
        <v>0</v>
      </c>
    </row>
    <row r="1288" spans="2:18" s="199" customFormat="1" ht="15.75" x14ac:dyDescent="0.25">
      <c r="B1288" s="194" t="s">
        <v>998</v>
      </c>
      <c r="C1288" s="237" t="s">
        <v>2868</v>
      </c>
      <c r="D1288" s="238"/>
      <c r="E1288" s="197"/>
      <c r="F1288" s="197"/>
      <c r="G1288" s="197"/>
      <c r="H1288" s="197"/>
      <c r="I1288" s="197"/>
      <c r="J1288" s="239">
        <f>J1289</f>
        <v>0</v>
      </c>
      <c r="K1288" s="239">
        <f>K1289</f>
        <v>0</v>
      </c>
      <c r="L1288" s="197"/>
      <c r="M1288" s="197"/>
      <c r="N1288" s="198"/>
      <c r="O1288" s="198"/>
      <c r="P1288" s="187">
        <v>0</v>
      </c>
      <c r="Q1288" s="187">
        <f t="shared" si="156"/>
        <v>0</v>
      </c>
      <c r="R1288" s="187"/>
    </row>
    <row r="1289" spans="2:18" x14ac:dyDescent="0.2">
      <c r="B1289" s="201" t="s">
        <v>999</v>
      </c>
      <c r="C1289" s="240" t="s">
        <v>997</v>
      </c>
      <c r="D1289" s="241"/>
      <c r="E1289" s="204"/>
      <c r="F1289" s="204"/>
      <c r="G1289" s="204"/>
      <c r="H1289" s="204"/>
      <c r="I1289" s="204"/>
      <c r="J1289" s="203">
        <f>J1290</f>
        <v>0</v>
      </c>
      <c r="K1289" s="203">
        <f>K1290</f>
        <v>0</v>
      </c>
      <c r="L1289" s="204"/>
      <c r="M1289" s="204"/>
      <c r="P1289" s="187">
        <v>0</v>
      </c>
      <c r="Q1289" s="187">
        <f t="shared" si="156"/>
        <v>0</v>
      </c>
    </row>
    <row r="1290" spans="2:18" x14ac:dyDescent="0.2">
      <c r="B1290" s="201" t="s">
        <v>2869</v>
      </c>
      <c r="C1290" s="240" t="s">
        <v>1000</v>
      </c>
      <c r="D1290" s="241"/>
      <c r="E1290" s="204"/>
      <c r="F1290" s="204"/>
      <c r="G1290" s="204"/>
      <c r="H1290" s="204"/>
      <c r="I1290" s="204"/>
      <c r="J1290" s="205"/>
      <c r="K1290" s="205"/>
      <c r="L1290" s="204"/>
      <c r="M1290" s="204"/>
      <c r="Q1290" s="187">
        <f t="shared" si="156"/>
        <v>0</v>
      </c>
    </row>
    <row r="1291" spans="2:18" s="199" customFormat="1" ht="15.75" x14ac:dyDescent="0.25">
      <c r="B1291" s="194" t="s">
        <v>993</v>
      </c>
      <c r="C1291" s="237" t="s">
        <v>994</v>
      </c>
      <c r="D1291" s="238"/>
      <c r="E1291" s="197"/>
      <c r="F1291" s="197"/>
      <c r="G1291" s="197"/>
      <c r="H1291" s="197"/>
      <c r="I1291" s="197"/>
      <c r="J1291" s="239">
        <f>J1292</f>
        <v>0</v>
      </c>
      <c r="K1291" s="239">
        <f>K1292</f>
        <v>0</v>
      </c>
      <c r="L1291" s="197"/>
      <c r="M1291" s="197"/>
      <c r="N1291" s="198"/>
      <c r="O1291" s="198"/>
      <c r="P1291" s="187">
        <v>0</v>
      </c>
      <c r="Q1291" s="187">
        <f t="shared" si="156"/>
        <v>0</v>
      </c>
      <c r="R1291" s="187"/>
    </row>
    <row r="1292" spans="2:18" x14ac:dyDescent="0.2">
      <c r="B1292" s="201" t="s">
        <v>995</v>
      </c>
      <c r="C1292" s="240" t="s">
        <v>996</v>
      </c>
      <c r="D1292" s="241"/>
      <c r="E1292" s="204"/>
      <c r="F1292" s="204"/>
      <c r="G1292" s="204"/>
      <c r="H1292" s="204"/>
      <c r="I1292" s="204"/>
      <c r="J1292" s="203">
        <f>J1293</f>
        <v>0</v>
      </c>
      <c r="K1292" s="203">
        <f>K1293</f>
        <v>0</v>
      </c>
      <c r="L1292" s="204"/>
      <c r="M1292" s="204"/>
      <c r="P1292" s="187">
        <v>0</v>
      </c>
      <c r="Q1292" s="187">
        <f t="shared" si="156"/>
        <v>0</v>
      </c>
    </row>
    <row r="1293" spans="2:18" x14ac:dyDescent="0.2">
      <c r="B1293" s="201" t="s">
        <v>2870</v>
      </c>
      <c r="C1293" s="240" t="s">
        <v>996</v>
      </c>
      <c r="D1293" s="241"/>
      <c r="E1293" s="204"/>
      <c r="F1293" s="204"/>
      <c r="G1293" s="204"/>
      <c r="H1293" s="204"/>
      <c r="I1293" s="204"/>
      <c r="J1293" s="205"/>
      <c r="K1293" s="205"/>
      <c r="L1293" s="204"/>
      <c r="M1293" s="204"/>
      <c r="Q1293" s="187">
        <f t="shared" si="156"/>
        <v>0</v>
      </c>
    </row>
    <row r="1294" spans="2:18" x14ac:dyDescent="0.2">
      <c r="B1294" s="201"/>
      <c r="C1294" s="240"/>
      <c r="D1294" s="241"/>
      <c r="E1294" s="204"/>
      <c r="F1294" s="204"/>
      <c r="G1294" s="204"/>
      <c r="H1294" s="204"/>
      <c r="I1294" s="204"/>
      <c r="J1294" s="236"/>
      <c r="K1294" s="236"/>
      <c r="L1294" s="204"/>
      <c r="M1294" s="204"/>
      <c r="Q1294" s="187">
        <f t="shared" si="156"/>
        <v>0</v>
      </c>
    </row>
    <row r="1295" spans="2:18" s="199" customFormat="1" ht="15.75" x14ac:dyDescent="0.25">
      <c r="B1295" s="194" t="s">
        <v>1001</v>
      </c>
      <c r="C1295" s="237" t="s">
        <v>1006</v>
      </c>
      <c r="D1295" s="238"/>
      <c r="E1295" s="197"/>
      <c r="F1295" s="197"/>
      <c r="G1295" s="197"/>
      <c r="H1295" s="197"/>
      <c r="I1295" s="197"/>
      <c r="J1295" s="239">
        <f>J1296+J1299</f>
        <v>0</v>
      </c>
      <c r="K1295" s="239">
        <f>K1296+K1299</f>
        <v>0</v>
      </c>
      <c r="L1295" s="197"/>
      <c r="M1295" s="197"/>
      <c r="N1295" s="198"/>
      <c r="O1295" s="198"/>
      <c r="P1295" s="187">
        <v>0</v>
      </c>
      <c r="Q1295" s="187">
        <f t="shared" si="156"/>
        <v>0</v>
      </c>
      <c r="R1295" s="187"/>
    </row>
    <row r="1296" spans="2:18" s="199" customFormat="1" ht="15.75" x14ac:dyDescent="0.25">
      <c r="B1296" s="194" t="s">
        <v>1002</v>
      </c>
      <c r="C1296" s="237" t="s">
        <v>578</v>
      </c>
      <c r="D1296" s="238"/>
      <c r="E1296" s="197"/>
      <c r="F1296" s="197"/>
      <c r="G1296" s="197"/>
      <c r="H1296" s="197"/>
      <c r="I1296" s="197"/>
      <c r="J1296" s="239">
        <f>J1297</f>
        <v>0</v>
      </c>
      <c r="K1296" s="239">
        <f>K1297</f>
        <v>0</v>
      </c>
      <c r="L1296" s="197"/>
      <c r="M1296" s="197"/>
      <c r="N1296" s="198"/>
      <c r="O1296" s="198"/>
      <c r="P1296" s="187">
        <v>0</v>
      </c>
      <c r="Q1296" s="187">
        <f t="shared" si="156"/>
        <v>0</v>
      </c>
      <c r="R1296" s="187"/>
    </row>
    <row r="1297" spans="2:25" x14ac:dyDescent="0.2">
      <c r="B1297" s="201" t="s">
        <v>1003</v>
      </c>
      <c r="C1297" s="240" t="s">
        <v>578</v>
      </c>
      <c r="D1297" s="241"/>
      <c r="E1297" s="204"/>
      <c r="F1297" s="204"/>
      <c r="G1297" s="204"/>
      <c r="H1297" s="204"/>
      <c r="I1297" s="204"/>
      <c r="J1297" s="203">
        <f>J1298</f>
        <v>0</v>
      </c>
      <c r="K1297" s="203">
        <f>K1298</f>
        <v>0</v>
      </c>
      <c r="L1297" s="204"/>
      <c r="M1297" s="204"/>
      <c r="P1297" s="187">
        <v>0</v>
      </c>
      <c r="Q1297" s="187">
        <f t="shared" si="156"/>
        <v>0</v>
      </c>
    </row>
    <row r="1298" spans="2:25" x14ac:dyDescent="0.2">
      <c r="B1298" s="201" t="s">
        <v>2871</v>
      </c>
      <c r="C1298" s="240" t="s">
        <v>578</v>
      </c>
      <c r="D1298" s="241"/>
      <c r="E1298" s="204"/>
      <c r="F1298" s="204"/>
      <c r="G1298" s="204"/>
      <c r="H1298" s="204"/>
      <c r="I1298" s="204"/>
      <c r="J1298" s="205"/>
      <c r="K1298" s="205"/>
      <c r="L1298" s="204"/>
      <c r="M1298" s="204"/>
      <c r="Q1298" s="187">
        <f t="shared" si="156"/>
        <v>0</v>
      </c>
    </row>
    <row r="1299" spans="2:25" s="199" customFormat="1" ht="15.75" x14ac:dyDescent="0.25">
      <c r="B1299" s="194" t="s">
        <v>1005</v>
      </c>
      <c r="C1299" s="237" t="s">
        <v>1004</v>
      </c>
      <c r="D1299" s="238"/>
      <c r="E1299" s="197"/>
      <c r="F1299" s="197"/>
      <c r="G1299" s="197"/>
      <c r="H1299" s="197"/>
      <c r="I1299" s="197"/>
      <c r="J1299" s="239">
        <f>J1300</f>
        <v>0</v>
      </c>
      <c r="K1299" s="239">
        <f>K1300</f>
        <v>0</v>
      </c>
      <c r="L1299" s="197"/>
      <c r="M1299" s="197"/>
      <c r="N1299" s="198"/>
      <c r="O1299" s="198"/>
      <c r="P1299" s="187">
        <v>0</v>
      </c>
      <c r="Q1299" s="187">
        <f t="shared" si="156"/>
        <v>0</v>
      </c>
      <c r="R1299" s="187"/>
    </row>
    <row r="1300" spans="2:25" x14ac:dyDescent="0.2">
      <c r="B1300" s="201" t="s">
        <v>2873</v>
      </c>
      <c r="C1300" s="240" t="s">
        <v>2872</v>
      </c>
      <c r="D1300" s="241"/>
      <c r="E1300" s="204"/>
      <c r="F1300" s="204"/>
      <c r="G1300" s="204"/>
      <c r="H1300" s="204"/>
      <c r="I1300" s="204"/>
      <c r="J1300" s="203">
        <f>J1301</f>
        <v>0</v>
      </c>
      <c r="K1300" s="203">
        <f>K1301</f>
        <v>0</v>
      </c>
      <c r="L1300" s="204"/>
      <c r="M1300" s="204"/>
      <c r="P1300" s="187">
        <v>0</v>
      </c>
      <c r="Q1300" s="187">
        <f t="shared" si="156"/>
        <v>0</v>
      </c>
    </row>
    <row r="1301" spans="2:25" x14ac:dyDescent="0.2">
      <c r="B1301" s="201" t="s">
        <v>2874</v>
      </c>
      <c r="C1301" s="240" t="s">
        <v>2872</v>
      </c>
      <c r="D1301" s="241"/>
      <c r="E1301" s="204"/>
      <c r="F1301" s="204"/>
      <c r="G1301" s="204"/>
      <c r="H1301" s="204"/>
      <c r="I1301" s="204"/>
      <c r="J1301" s="205"/>
      <c r="K1301" s="205"/>
      <c r="L1301" s="204"/>
      <c r="M1301" s="204"/>
      <c r="Q1301" s="187">
        <f t="shared" si="156"/>
        <v>0</v>
      </c>
    </row>
    <row r="1302" spans="2:25" ht="15.75" x14ac:dyDescent="0.25">
      <c r="B1302" s="201"/>
      <c r="C1302" s="249" t="s">
        <v>579</v>
      </c>
      <c r="D1302" s="250"/>
      <c r="E1302" s="204"/>
      <c r="F1302" s="204"/>
      <c r="G1302" s="204"/>
      <c r="H1302" s="204"/>
      <c r="I1302" s="204"/>
      <c r="J1302" s="236">
        <f>J1284-J1295</f>
        <v>0</v>
      </c>
      <c r="K1302" s="236">
        <f>K1284-K1295</f>
        <v>0</v>
      </c>
      <c r="L1302" s="204"/>
      <c r="M1302" s="204"/>
      <c r="P1302" s="187">
        <v>0</v>
      </c>
      <c r="Q1302" s="1352">
        <f t="shared" si="156"/>
        <v>0</v>
      </c>
    </row>
    <row r="1303" spans="2:25" x14ac:dyDescent="0.2">
      <c r="B1303" s="201"/>
      <c r="C1303" s="270"/>
      <c r="D1303" s="271"/>
      <c r="E1303" s="204"/>
      <c r="F1303" s="204"/>
      <c r="G1303" s="204"/>
      <c r="H1303" s="204"/>
      <c r="I1303" s="204"/>
      <c r="J1303" s="236"/>
      <c r="K1303" s="236"/>
      <c r="L1303" s="204"/>
      <c r="M1303" s="204"/>
      <c r="Q1303" s="1352">
        <f t="shared" si="156"/>
        <v>0</v>
      </c>
    </row>
    <row r="1304" spans="2:25" s="1051" customFormat="1" ht="15.75" x14ac:dyDescent="0.25">
      <c r="B1304" s="1045"/>
      <c r="C1304" s="1119" t="s">
        <v>580</v>
      </c>
      <c r="D1304" s="1120"/>
      <c r="E1304" s="1048"/>
      <c r="F1304" s="1048"/>
      <c r="G1304" s="1048"/>
      <c r="H1304" s="1048"/>
      <c r="I1304" s="1048"/>
      <c r="J1304" s="1075">
        <f>J1281+J1302</f>
        <v>-5908788624681</v>
      </c>
      <c r="K1304" s="1075">
        <f>K1281+K1302</f>
        <v>-5056023253992</v>
      </c>
      <c r="L1304" s="1048"/>
      <c r="M1304" s="1048"/>
      <c r="N1304" s="1050"/>
      <c r="O1304" s="1050"/>
      <c r="P1304" s="187">
        <v>-5908788624681</v>
      </c>
      <c r="Q1304" s="1352">
        <f t="shared" si="156"/>
        <v>0</v>
      </c>
    </row>
    <row r="1305" spans="2:25" x14ac:dyDescent="0.2">
      <c r="B1305" s="201"/>
      <c r="C1305" s="234"/>
      <c r="D1305" s="272"/>
      <c r="E1305" s="204"/>
      <c r="F1305" s="204"/>
      <c r="G1305" s="203"/>
      <c r="H1305" s="203"/>
      <c r="I1305" s="204"/>
      <c r="J1305" s="236"/>
      <c r="K1305" s="236"/>
      <c r="L1305" s="203"/>
      <c r="M1305" s="236"/>
      <c r="Q1305" s="1352">
        <f t="shared" si="156"/>
        <v>0</v>
      </c>
      <c r="Y1305" s="187">
        <f>L1305-X1305</f>
        <v>0</v>
      </c>
    </row>
    <row r="1306" spans="2:25" ht="15.75" x14ac:dyDescent="0.25">
      <c r="B1306" s="201"/>
      <c r="C1306" s="273" t="s">
        <v>581</v>
      </c>
      <c r="D1306" s="274"/>
      <c r="E1306" s="275"/>
      <c r="F1306" s="275"/>
      <c r="G1306" s="276"/>
      <c r="H1306" s="203"/>
      <c r="I1306" s="204"/>
      <c r="J1306" s="204"/>
      <c r="K1306" s="204"/>
      <c r="L1306" s="203"/>
      <c r="M1306" s="236"/>
      <c r="Q1306" s="187">
        <f t="shared" si="156"/>
        <v>0</v>
      </c>
      <c r="R1306" s="199"/>
      <c r="Y1306" s="187">
        <f t="shared" ref="Y1306:Y1369" si="157">L1306-X1306</f>
        <v>0</v>
      </c>
    </row>
    <row r="1307" spans="2:25" s="199" customFormat="1" ht="15.75" x14ac:dyDescent="0.25">
      <c r="B1307" s="194">
        <v>8</v>
      </c>
      <c r="C1307" s="277" t="s">
        <v>1</v>
      </c>
      <c r="D1307" s="278"/>
      <c r="E1307" s="279"/>
      <c r="F1307" s="279"/>
      <c r="G1307" s="280"/>
      <c r="H1307" s="196"/>
      <c r="I1307" s="197"/>
      <c r="J1307" s="197"/>
      <c r="K1307" s="197"/>
      <c r="L1307" s="196"/>
      <c r="M1307" s="239"/>
      <c r="N1307" s="198"/>
      <c r="O1307" s="198"/>
      <c r="R1307" s="187"/>
      <c r="Y1307" s="187">
        <f t="shared" si="157"/>
        <v>0</v>
      </c>
    </row>
    <row r="1308" spans="2:25" s="199" customFormat="1" ht="15.75" x14ac:dyDescent="0.25">
      <c r="B1308" s="194" t="s">
        <v>1011</v>
      </c>
      <c r="C1308" s="281" t="s">
        <v>2</v>
      </c>
      <c r="D1308" s="282"/>
      <c r="E1308" s="279"/>
      <c r="F1308" s="279"/>
      <c r="G1308" s="280"/>
      <c r="H1308" s="196"/>
      <c r="I1308" s="197"/>
      <c r="J1308" s="197"/>
      <c r="K1308" s="197"/>
      <c r="L1308" s="196"/>
      <c r="M1308" s="196"/>
      <c r="N1308" s="198"/>
      <c r="O1308" s="198"/>
      <c r="Q1308" s="199">
        <f>SUM(Q415:Q1307)</f>
        <v>0</v>
      </c>
      <c r="R1308" s="187"/>
      <c r="Y1308" s="187">
        <f t="shared" si="157"/>
        <v>0</v>
      </c>
    </row>
    <row r="1309" spans="2:25" s="199" customFormat="1" ht="15.75" x14ac:dyDescent="0.25">
      <c r="B1309" s="194" t="s">
        <v>1012</v>
      </c>
      <c r="C1309" s="277" t="s">
        <v>1024</v>
      </c>
      <c r="D1309" s="278"/>
      <c r="E1309" s="279"/>
      <c r="F1309" s="279"/>
      <c r="G1309" s="239">
        <f>SUM(G1310:G1349)</f>
        <v>0</v>
      </c>
      <c r="H1309" s="196">
        <f>SUM(H1310:H1349)</f>
        <v>0</v>
      </c>
      <c r="I1309" s="197"/>
      <c r="J1309" s="197"/>
      <c r="K1309" s="197"/>
      <c r="L1309" s="239">
        <f>SUM(L1310:L1349)</f>
        <v>0</v>
      </c>
      <c r="M1309" s="196">
        <f>SUM(M1310:M1349)</f>
        <v>0</v>
      </c>
      <c r="N1309" s="198">
        <v>0</v>
      </c>
      <c r="O1309" s="198"/>
      <c r="R1309" s="187"/>
      <c r="X1309" s="199">
        <v>0</v>
      </c>
      <c r="Y1309" s="187">
        <f t="shared" si="157"/>
        <v>0</v>
      </c>
    </row>
    <row r="1310" spans="2:25" x14ac:dyDescent="0.2">
      <c r="B1310" s="201" t="s">
        <v>1018</v>
      </c>
      <c r="C1310" s="283" t="s">
        <v>1013</v>
      </c>
      <c r="D1310" s="284"/>
      <c r="E1310" s="285"/>
      <c r="F1310" s="285"/>
      <c r="G1310" s="203">
        <f>SUM(G1311:G1323)</f>
        <v>0</v>
      </c>
      <c r="H1310" s="203">
        <f>SUM(H1311:H1323)</f>
        <v>0</v>
      </c>
      <c r="I1310" s="204"/>
      <c r="J1310" s="204"/>
      <c r="K1310" s="204"/>
      <c r="L1310" s="203">
        <f>SUM(L1311:L1323)</f>
        <v>0</v>
      </c>
      <c r="M1310" s="203">
        <f>SUM(M1311:M1323)</f>
        <v>0</v>
      </c>
      <c r="N1310" s="186">
        <v>0</v>
      </c>
      <c r="X1310" s="187">
        <v>0</v>
      </c>
      <c r="Y1310" s="187">
        <f t="shared" si="157"/>
        <v>0</v>
      </c>
    </row>
    <row r="1311" spans="2:25" x14ac:dyDescent="0.2">
      <c r="B1311" s="242"/>
      <c r="C1311" s="286" t="s">
        <v>0</v>
      </c>
      <c r="D1311" s="284"/>
      <c r="E1311" s="285"/>
      <c r="F1311" s="285"/>
      <c r="G1311" s="287"/>
      <c r="H1311" s="205"/>
      <c r="I1311" s="204"/>
      <c r="J1311" s="204"/>
      <c r="K1311" s="204"/>
      <c r="L1311" s="203">
        <f t="shared" ref="L1311:L1323" si="158">J421</f>
        <v>0</v>
      </c>
      <c r="M1311" s="203">
        <f t="shared" ref="M1311:M1323" si="159">K421+H1311-G1311</f>
        <v>0</v>
      </c>
      <c r="X1311" s="187">
        <v>0</v>
      </c>
      <c r="Y1311" s="187">
        <f t="shared" si="157"/>
        <v>0</v>
      </c>
    </row>
    <row r="1312" spans="2:25" x14ac:dyDescent="0.2">
      <c r="B1312" s="242"/>
      <c r="C1312" s="286" t="s">
        <v>3</v>
      </c>
      <c r="D1312" s="284"/>
      <c r="E1312" s="285"/>
      <c r="F1312" s="285"/>
      <c r="G1312" s="287"/>
      <c r="H1312" s="205"/>
      <c r="I1312" s="204"/>
      <c r="J1312" s="204"/>
      <c r="K1312" s="204"/>
      <c r="L1312" s="203">
        <f t="shared" si="158"/>
        <v>0</v>
      </c>
      <c r="M1312" s="203">
        <f t="shared" si="159"/>
        <v>0</v>
      </c>
      <c r="X1312" s="187">
        <v>0</v>
      </c>
      <c r="Y1312" s="187">
        <f t="shared" si="157"/>
        <v>0</v>
      </c>
    </row>
    <row r="1313" spans="2:25" x14ac:dyDescent="0.2">
      <c r="B1313" s="242"/>
      <c r="C1313" s="286" t="s">
        <v>4</v>
      </c>
      <c r="D1313" s="284"/>
      <c r="E1313" s="285"/>
      <c r="F1313" s="285"/>
      <c r="G1313" s="287"/>
      <c r="H1313" s="205"/>
      <c r="I1313" s="204"/>
      <c r="J1313" s="204"/>
      <c r="K1313" s="204"/>
      <c r="L1313" s="203">
        <f t="shared" si="158"/>
        <v>0</v>
      </c>
      <c r="M1313" s="203">
        <f t="shared" si="159"/>
        <v>0</v>
      </c>
      <c r="X1313" s="187">
        <v>0</v>
      </c>
      <c r="Y1313" s="187">
        <f t="shared" si="157"/>
        <v>0</v>
      </c>
    </row>
    <row r="1314" spans="2:25" x14ac:dyDescent="0.2">
      <c r="B1314" s="242"/>
      <c r="C1314" s="286" t="s">
        <v>5</v>
      </c>
      <c r="D1314" s="284"/>
      <c r="E1314" s="285"/>
      <c r="F1314" s="285"/>
      <c r="G1314" s="287"/>
      <c r="H1314" s="205"/>
      <c r="I1314" s="204"/>
      <c r="J1314" s="204"/>
      <c r="K1314" s="204"/>
      <c r="L1314" s="203">
        <f t="shared" si="158"/>
        <v>0</v>
      </c>
      <c r="M1314" s="203">
        <f t="shared" si="159"/>
        <v>0</v>
      </c>
      <c r="X1314" s="187">
        <v>0</v>
      </c>
      <c r="Y1314" s="187">
        <f t="shared" si="157"/>
        <v>0</v>
      </c>
    </row>
    <row r="1315" spans="2:25" x14ac:dyDescent="0.2">
      <c r="B1315" s="242"/>
      <c r="C1315" s="286" t="s">
        <v>6</v>
      </c>
      <c r="D1315" s="284"/>
      <c r="E1315" s="285"/>
      <c r="F1315" s="285"/>
      <c r="G1315" s="287"/>
      <c r="H1315" s="205"/>
      <c r="I1315" s="204"/>
      <c r="J1315" s="204"/>
      <c r="K1315" s="204"/>
      <c r="L1315" s="203">
        <f t="shared" si="158"/>
        <v>0</v>
      </c>
      <c r="M1315" s="203">
        <f t="shared" si="159"/>
        <v>0</v>
      </c>
      <c r="X1315" s="187">
        <v>0</v>
      </c>
      <c r="Y1315" s="187">
        <f t="shared" si="157"/>
        <v>0</v>
      </c>
    </row>
    <row r="1316" spans="2:25" x14ac:dyDescent="0.2">
      <c r="B1316" s="242"/>
      <c r="C1316" s="286" t="s">
        <v>7</v>
      </c>
      <c r="D1316" s="284"/>
      <c r="E1316" s="285"/>
      <c r="F1316" s="285"/>
      <c r="G1316" s="287"/>
      <c r="H1316" s="205"/>
      <c r="I1316" s="204"/>
      <c r="J1316" s="204"/>
      <c r="K1316" s="204"/>
      <c r="L1316" s="203">
        <f t="shared" si="158"/>
        <v>0</v>
      </c>
      <c r="M1316" s="203">
        <f t="shared" si="159"/>
        <v>0</v>
      </c>
      <c r="X1316" s="187">
        <v>0</v>
      </c>
      <c r="Y1316" s="187">
        <f t="shared" si="157"/>
        <v>0</v>
      </c>
    </row>
    <row r="1317" spans="2:25" x14ac:dyDescent="0.2">
      <c r="B1317" s="242"/>
      <c r="C1317" s="286" t="s">
        <v>8</v>
      </c>
      <c r="D1317" s="284"/>
      <c r="E1317" s="285"/>
      <c r="F1317" s="285"/>
      <c r="G1317" s="287"/>
      <c r="H1317" s="205"/>
      <c r="I1317" s="204"/>
      <c r="J1317" s="204"/>
      <c r="K1317" s="204"/>
      <c r="L1317" s="203">
        <f t="shared" si="158"/>
        <v>0</v>
      </c>
      <c r="M1317" s="203">
        <f t="shared" si="159"/>
        <v>0</v>
      </c>
      <c r="X1317" s="187">
        <v>0</v>
      </c>
      <c r="Y1317" s="187">
        <f t="shared" si="157"/>
        <v>0</v>
      </c>
    </row>
    <row r="1318" spans="2:25" x14ac:dyDescent="0.2">
      <c r="B1318" s="242"/>
      <c r="C1318" s="286" t="s">
        <v>9</v>
      </c>
      <c r="D1318" s="284"/>
      <c r="E1318" s="285"/>
      <c r="F1318" s="285"/>
      <c r="G1318" s="287"/>
      <c r="H1318" s="205"/>
      <c r="I1318" s="204"/>
      <c r="J1318" s="204"/>
      <c r="K1318" s="204"/>
      <c r="L1318" s="203">
        <f t="shared" si="158"/>
        <v>0</v>
      </c>
      <c r="M1318" s="203">
        <f t="shared" si="159"/>
        <v>0</v>
      </c>
      <c r="X1318" s="187">
        <v>0</v>
      </c>
      <c r="Y1318" s="187">
        <f t="shared" si="157"/>
        <v>0</v>
      </c>
    </row>
    <row r="1319" spans="2:25" x14ac:dyDescent="0.2">
      <c r="B1319" s="242"/>
      <c r="C1319" s="286" t="s">
        <v>10</v>
      </c>
      <c r="D1319" s="284"/>
      <c r="E1319" s="285"/>
      <c r="F1319" s="285"/>
      <c r="G1319" s="287"/>
      <c r="H1319" s="205"/>
      <c r="I1319" s="204"/>
      <c r="J1319" s="204"/>
      <c r="K1319" s="204"/>
      <c r="L1319" s="203">
        <f t="shared" si="158"/>
        <v>0</v>
      </c>
      <c r="M1319" s="203">
        <f t="shared" si="159"/>
        <v>0</v>
      </c>
      <c r="X1319" s="187">
        <v>0</v>
      </c>
      <c r="Y1319" s="187">
        <f t="shared" si="157"/>
        <v>0</v>
      </c>
    </row>
    <row r="1320" spans="2:25" x14ac:dyDescent="0.2">
      <c r="B1320" s="242"/>
      <c r="C1320" s="286" t="s">
        <v>11</v>
      </c>
      <c r="D1320" s="284"/>
      <c r="E1320" s="285"/>
      <c r="F1320" s="285"/>
      <c r="G1320" s="287"/>
      <c r="H1320" s="205"/>
      <c r="I1320" s="204"/>
      <c r="J1320" s="204"/>
      <c r="K1320" s="204"/>
      <c r="L1320" s="203">
        <f t="shared" si="158"/>
        <v>0</v>
      </c>
      <c r="M1320" s="203">
        <f t="shared" si="159"/>
        <v>0</v>
      </c>
      <c r="X1320" s="187">
        <v>0</v>
      </c>
      <c r="Y1320" s="187">
        <f t="shared" si="157"/>
        <v>0</v>
      </c>
    </row>
    <row r="1321" spans="2:25" x14ac:dyDescent="0.2">
      <c r="B1321" s="242"/>
      <c r="C1321" s="286" t="s">
        <v>12</v>
      </c>
      <c r="D1321" s="284"/>
      <c r="E1321" s="285"/>
      <c r="F1321" s="285"/>
      <c r="G1321" s="287"/>
      <c r="H1321" s="205"/>
      <c r="I1321" s="204"/>
      <c r="J1321" s="204"/>
      <c r="K1321" s="204"/>
      <c r="L1321" s="203">
        <f t="shared" si="158"/>
        <v>0</v>
      </c>
      <c r="M1321" s="203">
        <f t="shared" si="159"/>
        <v>0</v>
      </c>
      <c r="X1321" s="187">
        <v>0</v>
      </c>
      <c r="Y1321" s="187">
        <f t="shared" si="157"/>
        <v>0</v>
      </c>
    </row>
    <row r="1322" spans="2:25" x14ac:dyDescent="0.2">
      <c r="B1322" s="242"/>
      <c r="C1322" s="286" t="s">
        <v>13</v>
      </c>
      <c r="D1322" s="284"/>
      <c r="E1322" s="285"/>
      <c r="F1322" s="285"/>
      <c r="G1322" s="287"/>
      <c r="H1322" s="205"/>
      <c r="I1322" s="204"/>
      <c r="J1322" s="204"/>
      <c r="K1322" s="204"/>
      <c r="L1322" s="203">
        <f t="shared" si="158"/>
        <v>0</v>
      </c>
      <c r="M1322" s="203">
        <f t="shared" si="159"/>
        <v>0</v>
      </c>
      <c r="X1322" s="187">
        <v>0</v>
      </c>
      <c r="Y1322" s="187">
        <f t="shared" si="157"/>
        <v>0</v>
      </c>
    </row>
    <row r="1323" spans="2:25" x14ac:dyDescent="0.2">
      <c r="B1323" s="242"/>
      <c r="C1323" s="286" t="s">
        <v>14</v>
      </c>
      <c r="D1323" s="284"/>
      <c r="E1323" s="285"/>
      <c r="F1323" s="285"/>
      <c r="G1323" s="287"/>
      <c r="H1323" s="205"/>
      <c r="I1323" s="204"/>
      <c r="J1323" s="204"/>
      <c r="K1323" s="204"/>
      <c r="L1323" s="203">
        <f t="shared" si="158"/>
        <v>0</v>
      </c>
      <c r="M1323" s="203">
        <f t="shared" si="159"/>
        <v>0</v>
      </c>
      <c r="X1323" s="187">
        <v>0</v>
      </c>
      <c r="Y1323" s="187">
        <f t="shared" si="157"/>
        <v>0</v>
      </c>
    </row>
    <row r="1324" spans="2:25" x14ac:dyDescent="0.2">
      <c r="B1324" s="201" t="s">
        <v>1019</v>
      </c>
      <c r="C1324" s="283" t="s">
        <v>1014</v>
      </c>
      <c r="D1324" s="284"/>
      <c r="E1324" s="285"/>
      <c r="F1324" s="285"/>
      <c r="G1324" s="203">
        <f>SUM(G1325:G1337)</f>
        <v>0</v>
      </c>
      <c r="H1324" s="203">
        <f>SUM(H1325:H1337)</f>
        <v>0</v>
      </c>
      <c r="I1324" s="204"/>
      <c r="J1324" s="204"/>
      <c r="K1324" s="204"/>
      <c r="L1324" s="203">
        <f>SUM(L1325:L1337)</f>
        <v>0</v>
      </c>
      <c r="M1324" s="203">
        <f>SUM(M1325:M1337)</f>
        <v>0</v>
      </c>
      <c r="N1324" s="186">
        <v>0</v>
      </c>
      <c r="X1324" s="187">
        <v>0</v>
      </c>
      <c r="Y1324" s="187">
        <f t="shared" si="157"/>
        <v>0</v>
      </c>
    </row>
    <row r="1325" spans="2:25" x14ac:dyDescent="0.2">
      <c r="B1325" s="242"/>
      <c r="C1325" s="286" t="s">
        <v>0</v>
      </c>
      <c r="D1325" s="284"/>
      <c r="E1325" s="285"/>
      <c r="F1325" s="285"/>
      <c r="G1325" s="287"/>
      <c r="H1325" s="205"/>
      <c r="I1325" s="204"/>
      <c r="J1325" s="204"/>
      <c r="K1325" s="204"/>
      <c r="L1325" s="203">
        <f t="shared" ref="L1325:L1337" si="160">J435</f>
        <v>0</v>
      </c>
      <c r="M1325" s="203">
        <f t="shared" ref="M1325:M1337" si="161">K435+H1325-G1325</f>
        <v>0</v>
      </c>
      <c r="X1325" s="187">
        <v>0</v>
      </c>
      <c r="Y1325" s="187">
        <f t="shared" si="157"/>
        <v>0</v>
      </c>
    </row>
    <row r="1326" spans="2:25" x14ac:dyDescent="0.2">
      <c r="B1326" s="242"/>
      <c r="C1326" s="286" t="s">
        <v>3</v>
      </c>
      <c r="D1326" s="284"/>
      <c r="E1326" s="285"/>
      <c r="F1326" s="285"/>
      <c r="G1326" s="287"/>
      <c r="H1326" s="205"/>
      <c r="I1326" s="204"/>
      <c r="J1326" s="204"/>
      <c r="K1326" s="204"/>
      <c r="L1326" s="203">
        <f t="shared" si="160"/>
        <v>0</v>
      </c>
      <c r="M1326" s="203">
        <f t="shared" si="161"/>
        <v>0</v>
      </c>
      <c r="X1326" s="187">
        <v>0</v>
      </c>
      <c r="Y1326" s="187">
        <f t="shared" si="157"/>
        <v>0</v>
      </c>
    </row>
    <row r="1327" spans="2:25" x14ac:dyDescent="0.2">
      <c r="B1327" s="242"/>
      <c r="C1327" s="286" t="s">
        <v>4</v>
      </c>
      <c r="D1327" s="284"/>
      <c r="E1327" s="285"/>
      <c r="F1327" s="285"/>
      <c r="G1327" s="287"/>
      <c r="H1327" s="205"/>
      <c r="I1327" s="204"/>
      <c r="J1327" s="204"/>
      <c r="K1327" s="204"/>
      <c r="L1327" s="203">
        <f t="shared" si="160"/>
        <v>0</v>
      </c>
      <c r="M1327" s="203">
        <f t="shared" si="161"/>
        <v>0</v>
      </c>
      <c r="X1327" s="187">
        <v>0</v>
      </c>
      <c r="Y1327" s="187">
        <f t="shared" si="157"/>
        <v>0</v>
      </c>
    </row>
    <row r="1328" spans="2:25" x14ac:dyDescent="0.2">
      <c r="B1328" s="242"/>
      <c r="C1328" s="286" t="s">
        <v>5</v>
      </c>
      <c r="D1328" s="284"/>
      <c r="E1328" s="285"/>
      <c r="F1328" s="285"/>
      <c r="G1328" s="287"/>
      <c r="H1328" s="205"/>
      <c r="I1328" s="204"/>
      <c r="J1328" s="204"/>
      <c r="K1328" s="204"/>
      <c r="L1328" s="203">
        <f t="shared" si="160"/>
        <v>0</v>
      </c>
      <c r="M1328" s="203">
        <f t="shared" si="161"/>
        <v>0</v>
      </c>
      <c r="X1328" s="187">
        <v>0</v>
      </c>
      <c r="Y1328" s="187">
        <f t="shared" si="157"/>
        <v>0</v>
      </c>
    </row>
    <row r="1329" spans="2:25" x14ac:dyDescent="0.2">
      <c r="B1329" s="242"/>
      <c r="C1329" s="286" t="s">
        <v>6</v>
      </c>
      <c r="D1329" s="284"/>
      <c r="E1329" s="285"/>
      <c r="F1329" s="285"/>
      <c r="G1329" s="287"/>
      <c r="H1329" s="205"/>
      <c r="I1329" s="204"/>
      <c r="J1329" s="204"/>
      <c r="K1329" s="204"/>
      <c r="L1329" s="203">
        <f t="shared" si="160"/>
        <v>0</v>
      </c>
      <c r="M1329" s="203">
        <f t="shared" si="161"/>
        <v>0</v>
      </c>
      <c r="X1329" s="187">
        <v>0</v>
      </c>
      <c r="Y1329" s="187">
        <f t="shared" si="157"/>
        <v>0</v>
      </c>
    </row>
    <row r="1330" spans="2:25" x14ac:dyDescent="0.2">
      <c r="B1330" s="242"/>
      <c r="C1330" s="286" t="s">
        <v>7</v>
      </c>
      <c r="D1330" s="284"/>
      <c r="E1330" s="285"/>
      <c r="F1330" s="285"/>
      <c r="G1330" s="287"/>
      <c r="H1330" s="205"/>
      <c r="I1330" s="204"/>
      <c r="J1330" s="204"/>
      <c r="K1330" s="204"/>
      <c r="L1330" s="203">
        <f t="shared" si="160"/>
        <v>0</v>
      </c>
      <c r="M1330" s="203">
        <f t="shared" si="161"/>
        <v>0</v>
      </c>
      <c r="X1330" s="187">
        <v>0</v>
      </c>
      <c r="Y1330" s="187">
        <f t="shared" si="157"/>
        <v>0</v>
      </c>
    </row>
    <row r="1331" spans="2:25" x14ac:dyDescent="0.2">
      <c r="B1331" s="242"/>
      <c r="C1331" s="286" t="s">
        <v>8</v>
      </c>
      <c r="D1331" s="284"/>
      <c r="E1331" s="285"/>
      <c r="F1331" s="285"/>
      <c r="G1331" s="287"/>
      <c r="H1331" s="205"/>
      <c r="I1331" s="204"/>
      <c r="J1331" s="204"/>
      <c r="K1331" s="204"/>
      <c r="L1331" s="203">
        <f t="shared" si="160"/>
        <v>0</v>
      </c>
      <c r="M1331" s="203">
        <f t="shared" si="161"/>
        <v>0</v>
      </c>
      <c r="X1331" s="187">
        <v>0</v>
      </c>
      <c r="Y1331" s="187">
        <f t="shared" si="157"/>
        <v>0</v>
      </c>
    </row>
    <row r="1332" spans="2:25" x14ac:dyDescent="0.2">
      <c r="B1332" s="242"/>
      <c r="C1332" s="286" t="s">
        <v>9</v>
      </c>
      <c r="D1332" s="284"/>
      <c r="E1332" s="285"/>
      <c r="F1332" s="285"/>
      <c r="G1332" s="287"/>
      <c r="H1332" s="205"/>
      <c r="I1332" s="204"/>
      <c r="J1332" s="204"/>
      <c r="K1332" s="204"/>
      <c r="L1332" s="203">
        <f t="shared" si="160"/>
        <v>0</v>
      </c>
      <c r="M1332" s="203">
        <f t="shared" si="161"/>
        <v>0</v>
      </c>
      <c r="X1332" s="187">
        <v>0</v>
      </c>
      <c r="Y1332" s="187">
        <f t="shared" si="157"/>
        <v>0</v>
      </c>
    </row>
    <row r="1333" spans="2:25" x14ac:dyDescent="0.2">
      <c r="B1333" s="242"/>
      <c r="C1333" s="286" t="s">
        <v>10</v>
      </c>
      <c r="D1333" s="284"/>
      <c r="E1333" s="285"/>
      <c r="F1333" s="285"/>
      <c r="G1333" s="287"/>
      <c r="H1333" s="205"/>
      <c r="I1333" s="204"/>
      <c r="J1333" s="204"/>
      <c r="K1333" s="204"/>
      <c r="L1333" s="203">
        <f t="shared" si="160"/>
        <v>0</v>
      </c>
      <c r="M1333" s="203">
        <f t="shared" si="161"/>
        <v>0</v>
      </c>
      <c r="X1333" s="187">
        <v>0</v>
      </c>
      <c r="Y1333" s="187">
        <f t="shared" si="157"/>
        <v>0</v>
      </c>
    </row>
    <row r="1334" spans="2:25" x14ac:dyDescent="0.2">
      <c r="B1334" s="242"/>
      <c r="C1334" s="286" t="s">
        <v>11</v>
      </c>
      <c r="D1334" s="284"/>
      <c r="E1334" s="285"/>
      <c r="F1334" s="285"/>
      <c r="G1334" s="287"/>
      <c r="H1334" s="205"/>
      <c r="I1334" s="204"/>
      <c r="J1334" s="204"/>
      <c r="K1334" s="204"/>
      <c r="L1334" s="203">
        <f t="shared" si="160"/>
        <v>0</v>
      </c>
      <c r="M1334" s="203">
        <f t="shared" si="161"/>
        <v>0</v>
      </c>
      <c r="X1334" s="187">
        <v>0</v>
      </c>
      <c r="Y1334" s="187">
        <f t="shared" si="157"/>
        <v>0</v>
      </c>
    </row>
    <row r="1335" spans="2:25" x14ac:dyDescent="0.2">
      <c r="B1335" s="242"/>
      <c r="C1335" s="286" t="s">
        <v>12</v>
      </c>
      <c r="D1335" s="284"/>
      <c r="E1335" s="285"/>
      <c r="F1335" s="285"/>
      <c r="G1335" s="287"/>
      <c r="H1335" s="205"/>
      <c r="I1335" s="204"/>
      <c r="J1335" s="204"/>
      <c r="K1335" s="204"/>
      <c r="L1335" s="203">
        <f t="shared" si="160"/>
        <v>0</v>
      </c>
      <c r="M1335" s="203">
        <f t="shared" si="161"/>
        <v>0</v>
      </c>
      <c r="X1335" s="187">
        <v>0</v>
      </c>
      <c r="Y1335" s="187">
        <f t="shared" si="157"/>
        <v>0</v>
      </c>
    </row>
    <row r="1336" spans="2:25" x14ac:dyDescent="0.2">
      <c r="B1336" s="242"/>
      <c r="C1336" s="286" t="s">
        <v>13</v>
      </c>
      <c r="D1336" s="284"/>
      <c r="E1336" s="285"/>
      <c r="F1336" s="285"/>
      <c r="G1336" s="287"/>
      <c r="H1336" s="205"/>
      <c r="I1336" s="204"/>
      <c r="J1336" s="204"/>
      <c r="K1336" s="204"/>
      <c r="L1336" s="203">
        <f t="shared" si="160"/>
        <v>0</v>
      </c>
      <c r="M1336" s="203">
        <f t="shared" si="161"/>
        <v>0</v>
      </c>
      <c r="X1336" s="187">
        <v>0</v>
      </c>
      <c r="Y1336" s="187">
        <f t="shared" si="157"/>
        <v>0</v>
      </c>
    </row>
    <row r="1337" spans="2:25" x14ac:dyDescent="0.2">
      <c r="B1337" s="242"/>
      <c r="C1337" s="286" t="s">
        <v>14</v>
      </c>
      <c r="D1337" s="284"/>
      <c r="E1337" s="285"/>
      <c r="F1337" s="285"/>
      <c r="G1337" s="287"/>
      <c r="H1337" s="205"/>
      <c r="I1337" s="204"/>
      <c r="J1337" s="204"/>
      <c r="K1337" s="204"/>
      <c r="L1337" s="203">
        <f t="shared" si="160"/>
        <v>0</v>
      </c>
      <c r="M1337" s="203">
        <f t="shared" si="161"/>
        <v>0</v>
      </c>
      <c r="X1337" s="187">
        <v>0</v>
      </c>
      <c r="Y1337" s="187">
        <f t="shared" si="157"/>
        <v>0</v>
      </c>
    </row>
    <row r="1338" spans="2:25" x14ac:dyDescent="0.2">
      <c r="B1338" s="201" t="s">
        <v>1020</v>
      </c>
      <c r="C1338" s="283" t="s">
        <v>1015</v>
      </c>
      <c r="D1338" s="284"/>
      <c r="E1338" s="285"/>
      <c r="F1338" s="285"/>
      <c r="G1338" s="203">
        <f>SUM(G1339:G1346)</f>
        <v>0</v>
      </c>
      <c r="H1338" s="203">
        <f>SUM(H1339:H1346)</f>
        <v>0</v>
      </c>
      <c r="I1338" s="204"/>
      <c r="J1338" s="204"/>
      <c r="K1338" s="204"/>
      <c r="L1338" s="203">
        <f>SUM(L1339:L1346)</f>
        <v>0</v>
      </c>
      <c r="M1338" s="203">
        <f>SUM(M1339:M1346)</f>
        <v>0</v>
      </c>
      <c r="N1338" s="186">
        <v>0</v>
      </c>
      <c r="X1338" s="187">
        <v>0</v>
      </c>
      <c r="Y1338" s="187">
        <f t="shared" si="157"/>
        <v>0</v>
      </c>
    </row>
    <row r="1339" spans="2:25" x14ac:dyDescent="0.2">
      <c r="B1339" s="201" t="s">
        <v>1857</v>
      </c>
      <c r="C1339" s="283" t="s">
        <v>1865</v>
      </c>
      <c r="D1339" s="284"/>
      <c r="E1339" s="285"/>
      <c r="F1339" s="285"/>
      <c r="G1339" s="287"/>
      <c r="H1339" s="205"/>
      <c r="I1339" s="204"/>
      <c r="J1339" s="204"/>
      <c r="K1339" s="204"/>
      <c r="L1339" s="203">
        <f t="shared" ref="L1339:L1346" si="162">J449</f>
        <v>0</v>
      </c>
      <c r="M1339" s="203">
        <f t="shared" ref="M1339:M1346" si="163">K449+H1339-G1339</f>
        <v>0</v>
      </c>
      <c r="X1339" s="187">
        <v>0</v>
      </c>
      <c r="Y1339" s="187">
        <f t="shared" si="157"/>
        <v>0</v>
      </c>
    </row>
    <row r="1340" spans="2:25" x14ac:dyDescent="0.2">
      <c r="B1340" s="201" t="s">
        <v>1858</v>
      </c>
      <c r="C1340" s="283" t="s">
        <v>1866</v>
      </c>
      <c r="D1340" s="284"/>
      <c r="E1340" s="285"/>
      <c r="F1340" s="285"/>
      <c r="G1340" s="287"/>
      <c r="H1340" s="205"/>
      <c r="I1340" s="204"/>
      <c r="J1340" s="204"/>
      <c r="K1340" s="204"/>
      <c r="L1340" s="203">
        <f t="shared" si="162"/>
        <v>0</v>
      </c>
      <c r="M1340" s="203">
        <f t="shared" si="163"/>
        <v>0</v>
      </c>
      <c r="X1340" s="187">
        <v>0</v>
      </c>
      <c r="Y1340" s="187">
        <f t="shared" si="157"/>
        <v>0</v>
      </c>
    </row>
    <row r="1341" spans="2:25" x14ac:dyDescent="0.2">
      <c r="B1341" s="201" t="s">
        <v>1859</v>
      </c>
      <c r="C1341" s="283" t="s">
        <v>1867</v>
      </c>
      <c r="D1341" s="284"/>
      <c r="E1341" s="285"/>
      <c r="F1341" s="285"/>
      <c r="G1341" s="287"/>
      <c r="H1341" s="205"/>
      <c r="I1341" s="204"/>
      <c r="J1341" s="204"/>
      <c r="K1341" s="204"/>
      <c r="L1341" s="203">
        <f t="shared" si="162"/>
        <v>0</v>
      </c>
      <c r="M1341" s="203">
        <f t="shared" si="163"/>
        <v>0</v>
      </c>
      <c r="X1341" s="187">
        <v>0</v>
      </c>
      <c r="Y1341" s="187">
        <f t="shared" si="157"/>
        <v>0</v>
      </c>
    </row>
    <row r="1342" spans="2:25" x14ac:dyDescent="0.2">
      <c r="B1342" s="201" t="s">
        <v>1860</v>
      </c>
      <c r="C1342" s="283" t="s">
        <v>1868</v>
      </c>
      <c r="D1342" s="284"/>
      <c r="E1342" s="285"/>
      <c r="F1342" s="285"/>
      <c r="G1342" s="287"/>
      <c r="H1342" s="205"/>
      <c r="I1342" s="204"/>
      <c r="J1342" s="204"/>
      <c r="K1342" s="204"/>
      <c r="L1342" s="203">
        <f t="shared" si="162"/>
        <v>0</v>
      </c>
      <c r="M1342" s="203">
        <f t="shared" si="163"/>
        <v>0</v>
      </c>
      <c r="X1342" s="187">
        <v>0</v>
      </c>
      <c r="Y1342" s="187">
        <f t="shared" si="157"/>
        <v>0</v>
      </c>
    </row>
    <row r="1343" spans="2:25" x14ac:dyDescent="0.2">
      <c r="B1343" s="201" t="s">
        <v>1861</v>
      </c>
      <c r="C1343" s="283" t="s">
        <v>1869</v>
      </c>
      <c r="D1343" s="284"/>
      <c r="E1343" s="285"/>
      <c r="F1343" s="285"/>
      <c r="G1343" s="287"/>
      <c r="H1343" s="205"/>
      <c r="I1343" s="204"/>
      <c r="J1343" s="204"/>
      <c r="K1343" s="204"/>
      <c r="L1343" s="203">
        <f t="shared" si="162"/>
        <v>0</v>
      </c>
      <c r="M1343" s="203">
        <f t="shared" si="163"/>
        <v>0</v>
      </c>
      <c r="X1343" s="187">
        <v>0</v>
      </c>
      <c r="Y1343" s="187">
        <f t="shared" si="157"/>
        <v>0</v>
      </c>
    </row>
    <row r="1344" spans="2:25" x14ac:dyDescent="0.2">
      <c r="B1344" s="201" t="s">
        <v>1862</v>
      </c>
      <c r="C1344" s="283" t="s">
        <v>1870</v>
      </c>
      <c r="D1344" s="284"/>
      <c r="E1344" s="285"/>
      <c r="F1344" s="285"/>
      <c r="G1344" s="287"/>
      <c r="H1344" s="205"/>
      <c r="I1344" s="204"/>
      <c r="J1344" s="204"/>
      <c r="K1344" s="204"/>
      <c r="L1344" s="203">
        <f t="shared" si="162"/>
        <v>0</v>
      </c>
      <c r="M1344" s="203">
        <f t="shared" si="163"/>
        <v>0</v>
      </c>
      <c r="X1344" s="187">
        <v>0</v>
      </c>
      <c r="Y1344" s="187">
        <f t="shared" si="157"/>
        <v>0</v>
      </c>
    </row>
    <row r="1345" spans="2:25" x14ac:dyDescent="0.2">
      <c r="B1345" s="201" t="s">
        <v>1863</v>
      </c>
      <c r="C1345" s="283" t="s">
        <v>1871</v>
      </c>
      <c r="D1345" s="284"/>
      <c r="E1345" s="285"/>
      <c r="F1345" s="285"/>
      <c r="G1345" s="287"/>
      <c r="H1345" s="205"/>
      <c r="I1345" s="204"/>
      <c r="J1345" s="204"/>
      <c r="K1345" s="204"/>
      <c r="L1345" s="203">
        <f t="shared" si="162"/>
        <v>0</v>
      </c>
      <c r="M1345" s="203">
        <f t="shared" si="163"/>
        <v>0</v>
      </c>
      <c r="X1345" s="187">
        <v>0</v>
      </c>
      <c r="Y1345" s="187">
        <f t="shared" si="157"/>
        <v>0</v>
      </c>
    </row>
    <row r="1346" spans="2:25" x14ac:dyDescent="0.2">
      <c r="B1346" s="201" t="s">
        <v>1864</v>
      </c>
      <c r="C1346" s="283" t="s">
        <v>1872</v>
      </c>
      <c r="D1346" s="284"/>
      <c r="E1346" s="285"/>
      <c r="F1346" s="285"/>
      <c r="G1346" s="287"/>
      <c r="H1346" s="205"/>
      <c r="I1346" s="204"/>
      <c r="J1346" s="204"/>
      <c r="K1346" s="204"/>
      <c r="L1346" s="203">
        <f t="shared" si="162"/>
        <v>0</v>
      </c>
      <c r="M1346" s="203">
        <f t="shared" si="163"/>
        <v>0</v>
      </c>
      <c r="X1346" s="187">
        <v>0</v>
      </c>
      <c r="Y1346" s="187">
        <f t="shared" si="157"/>
        <v>0</v>
      </c>
    </row>
    <row r="1347" spans="2:25" x14ac:dyDescent="0.2">
      <c r="B1347" s="201" t="s">
        <v>1021</v>
      </c>
      <c r="C1347" s="283" t="s">
        <v>1016</v>
      </c>
      <c r="D1347" s="284"/>
      <c r="E1347" s="285"/>
      <c r="F1347" s="285"/>
      <c r="G1347" s="203">
        <f>+G1348</f>
        <v>0</v>
      </c>
      <c r="H1347" s="203">
        <f>+H1348</f>
        <v>0</v>
      </c>
      <c r="I1347" s="204"/>
      <c r="J1347" s="204"/>
      <c r="K1347" s="204"/>
      <c r="L1347" s="203">
        <f>+L1348</f>
        <v>0</v>
      </c>
      <c r="M1347" s="203">
        <f>+M1348</f>
        <v>0</v>
      </c>
      <c r="N1347" s="186">
        <v>0</v>
      </c>
      <c r="X1347" s="187">
        <v>0</v>
      </c>
      <c r="Y1347" s="187">
        <f t="shared" si="157"/>
        <v>0</v>
      </c>
    </row>
    <row r="1348" spans="2:25" x14ac:dyDescent="0.2">
      <c r="B1348" s="201" t="s">
        <v>1873</v>
      </c>
      <c r="C1348" s="283" t="s">
        <v>1016</v>
      </c>
      <c r="D1348" s="284"/>
      <c r="E1348" s="285"/>
      <c r="F1348" s="285"/>
      <c r="G1348" s="287"/>
      <c r="H1348" s="205"/>
      <c r="I1348" s="204"/>
      <c r="J1348" s="204"/>
      <c r="K1348" s="204"/>
      <c r="L1348" s="203">
        <f>J458</f>
        <v>0</v>
      </c>
      <c r="M1348" s="203">
        <f>K458+H1348-G1348</f>
        <v>0</v>
      </c>
      <c r="X1348" s="187">
        <v>0</v>
      </c>
      <c r="Y1348" s="187">
        <f t="shared" si="157"/>
        <v>0</v>
      </c>
    </row>
    <row r="1349" spans="2:25" x14ac:dyDescent="0.2">
      <c r="B1349" s="201" t="s">
        <v>1022</v>
      </c>
      <c r="C1349" s="283" t="s">
        <v>1017</v>
      </c>
      <c r="D1349" s="284"/>
      <c r="E1349" s="285"/>
      <c r="F1349" s="285"/>
      <c r="G1349" s="203">
        <f>+G1350</f>
        <v>0</v>
      </c>
      <c r="H1349" s="203">
        <f>+H1350</f>
        <v>0</v>
      </c>
      <c r="I1349" s="204"/>
      <c r="J1349" s="204"/>
      <c r="K1349" s="204"/>
      <c r="L1349" s="203">
        <f>+L1350</f>
        <v>0</v>
      </c>
      <c r="M1349" s="203">
        <f>+M1350</f>
        <v>0</v>
      </c>
      <c r="N1349" s="186">
        <v>0</v>
      </c>
      <c r="X1349" s="187">
        <v>0</v>
      </c>
      <c r="Y1349" s="187">
        <f t="shared" si="157"/>
        <v>0</v>
      </c>
    </row>
    <row r="1350" spans="2:25" x14ac:dyDescent="0.2">
      <c r="B1350" s="201" t="s">
        <v>1874</v>
      </c>
      <c r="C1350" s="283" t="s">
        <v>1017</v>
      </c>
      <c r="D1350" s="284"/>
      <c r="E1350" s="285"/>
      <c r="F1350" s="285"/>
      <c r="G1350" s="287"/>
      <c r="H1350" s="205"/>
      <c r="I1350" s="204"/>
      <c r="J1350" s="204"/>
      <c r="K1350" s="204"/>
      <c r="L1350" s="203">
        <f>J460</f>
        <v>0</v>
      </c>
      <c r="M1350" s="203">
        <f>K460+H1350-G1350</f>
        <v>0</v>
      </c>
      <c r="X1350" s="187">
        <v>0</v>
      </c>
      <c r="Y1350" s="187">
        <f t="shared" si="157"/>
        <v>0</v>
      </c>
    </row>
    <row r="1351" spans="2:25" s="199" customFormat="1" ht="15.75" x14ac:dyDescent="0.25">
      <c r="B1351" s="194" t="s">
        <v>1023</v>
      </c>
      <c r="C1351" s="277" t="s">
        <v>1025</v>
      </c>
      <c r="D1351" s="278"/>
      <c r="E1351" s="279"/>
      <c r="F1351" s="279"/>
      <c r="G1351" s="280"/>
      <c r="H1351" s="280"/>
      <c r="I1351" s="197"/>
      <c r="J1351" s="197"/>
      <c r="K1351" s="197"/>
      <c r="L1351" s="196">
        <f>+L1352+L1354+L1356+L1358+L1363+L1365+L1367+L1369+L1371+L1373+L1375+L1377</f>
        <v>4330679662</v>
      </c>
      <c r="M1351" s="196">
        <f>+M1352+M1354+M1356+M1358+M1363+M1365+M1367+M1369+M1371+M1373+M1375+M1377</f>
        <v>1693859500</v>
      </c>
      <c r="N1351" s="198">
        <v>2371413000</v>
      </c>
      <c r="O1351" s="198">
        <v>4330679662</v>
      </c>
      <c r="R1351" s="187"/>
      <c r="X1351" s="199">
        <v>4330679662</v>
      </c>
      <c r="Y1351" s="187">
        <f t="shared" si="157"/>
        <v>0</v>
      </c>
    </row>
    <row r="1352" spans="2:25" x14ac:dyDescent="0.2">
      <c r="B1352" s="201" t="s">
        <v>1056</v>
      </c>
      <c r="C1352" s="240" t="s">
        <v>1026</v>
      </c>
      <c r="D1352" s="241"/>
      <c r="E1352" s="285"/>
      <c r="F1352" s="285"/>
      <c r="G1352" s="203">
        <f>+G1353</f>
        <v>0</v>
      </c>
      <c r="H1352" s="203">
        <f>+H1353</f>
        <v>0</v>
      </c>
      <c r="I1352" s="204"/>
      <c r="J1352" s="204"/>
      <c r="K1352" s="204"/>
      <c r="L1352" s="203">
        <f>+L1353</f>
        <v>0</v>
      </c>
      <c r="M1352" s="203">
        <f>+M1353</f>
        <v>0</v>
      </c>
      <c r="N1352" s="186">
        <v>0</v>
      </c>
      <c r="X1352" s="187">
        <v>0</v>
      </c>
      <c r="Y1352" s="187">
        <f t="shared" si="157"/>
        <v>0</v>
      </c>
    </row>
    <row r="1353" spans="2:25" x14ac:dyDescent="0.2">
      <c r="B1353" s="201" t="s">
        <v>1875</v>
      </c>
      <c r="C1353" s="240" t="s">
        <v>1026</v>
      </c>
      <c r="D1353" s="241"/>
      <c r="E1353" s="285"/>
      <c r="F1353" s="285"/>
      <c r="G1353" s="287"/>
      <c r="H1353" s="205"/>
      <c r="I1353" s="204"/>
      <c r="J1353" s="204"/>
      <c r="K1353" s="204"/>
      <c r="L1353" s="203">
        <f>J463</f>
        <v>0</v>
      </c>
      <c r="M1353" s="203">
        <f>K463+H1353-G1353</f>
        <v>0</v>
      </c>
      <c r="O1353" s="186">
        <f>+[18]RekapMutasi!$K$52+[18]RekapMutasi!$K$83</f>
        <v>426153305558</v>
      </c>
      <c r="X1353" s="187">
        <v>0</v>
      </c>
      <c r="Y1353" s="187">
        <f t="shared" si="157"/>
        <v>0</v>
      </c>
    </row>
    <row r="1354" spans="2:25" x14ac:dyDescent="0.2">
      <c r="B1354" s="201" t="s">
        <v>1057</v>
      </c>
      <c r="C1354" s="240" t="s">
        <v>1027</v>
      </c>
      <c r="D1354" s="241"/>
      <c r="E1354" s="285"/>
      <c r="F1354" s="285"/>
      <c r="G1354" s="203">
        <f>+G1355</f>
        <v>0</v>
      </c>
      <c r="H1354" s="203">
        <f>+H1355</f>
        <v>0</v>
      </c>
      <c r="I1354" s="204"/>
      <c r="J1354" s="204"/>
      <c r="K1354" s="204"/>
      <c r="L1354" s="203">
        <f>+L1355</f>
        <v>0</v>
      </c>
      <c r="M1354" s="203">
        <f>+M1355</f>
        <v>0</v>
      </c>
      <c r="N1354" s="186">
        <v>0</v>
      </c>
      <c r="O1354" s="186">
        <f>-[18]RekapSusut!$G$40</f>
        <v>-12259241493</v>
      </c>
      <c r="X1354" s="187">
        <v>0</v>
      </c>
      <c r="Y1354" s="187">
        <f t="shared" si="157"/>
        <v>0</v>
      </c>
    </row>
    <row r="1355" spans="2:25" x14ac:dyDescent="0.2">
      <c r="B1355" s="201" t="s">
        <v>1877</v>
      </c>
      <c r="C1355" s="240" t="s">
        <v>1878</v>
      </c>
      <c r="D1355" s="241"/>
      <c r="E1355" s="285"/>
      <c r="F1355" s="285"/>
      <c r="G1355" s="287"/>
      <c r="H1355" s="205"/>
      <c r="I1355" s="204"/>
      <c r="J1355" s="204"/>
      <c r="K1355" s="204"/>
      <c r="L1355" s="203">
        <f>J465</f>
        <v>0</v>
      </c>
      <c r="M1355" s="203">
        <f>K465+H1355-G1355</f>
        <v>0</v>
      </c>
      <c r="O1355" s="186">
        <f>SUM(O1351:O1354)</f>
        <v>418224743727</v>
      </c>
      <c r="X1355" s="187">
        <v>0</v>
      </c>
      <c r="Y1355" s="187">
        <f t="shared" si="157"/>
        <v>0</v>
      </c>
    </row>
    <row r="1356" spans="2:25" x14ac:dyDescent="0.2">
      <c r="B1356" s="201" t="s">
        <v>1058</v>
      </c>
      <c r="C1356" s="240" t="s">
        <v>1028</v>
      </c>
      <c r="D1356" s="241"/>
      <c r="E1356" s="285"/>
      <c r="F1356" s="285"/>
      <c r="G1356" s="203">
        <f>+G1357</f>
        <v>0</v>
      </c>
      <c r="H1356" s="203">
        <f>+H1357</f>
        <v>0</v>
      </c>
      <c r="I1356" s="204"/>
      <c r="J1356" s="204"/>
      <c r="K1356" s="204"/>
      <c r="L1356" s="203">
        <f>+L1357</f>
        <v>0</v>
      </c>
      <c r="M1356" s="203">
        <f>+M1357</f>
        <v>0</v>
      </c>
      <c r="N1356" s="186">
        <v>0</v>
      </c>
      <c r="X1356" s="187">
        <v>0</v>
      </c>
      <c r="Y1356" s="187">
        <f t="shared" si="157"/>
        <v>0</v>
      </c>
    </row>
    <row r="1357" spans="2:25" x14ac:dyDescent="0.2">
      <c r="B1357" s="201" t="s">
        <v>1880</v>
      </c>
      <c r="C1357" s="240" t="s">
        <v>1879</v>
      </c>
      <c r="D1357" s="241"/>
      <c r="E1357" s="285"/>
      <c r="F1357" s="285"/>
      <c r="G1357" s="287"/>
      <c r="H1357" s="205"/>
      <c r="I1357" s="204"/>
      <c r="J1357" s="204"/>
      <c r="K1357" s="204"/>
      <c r="L1357" s="203">
        <f>J467</f>
        <v>0</v>
      </c>
      <c r="M1357" s="203">
        <f>K467+H1357-G1357</f>
        <v>0</v>
      </c>
      <c r="X1357" s="187">
        <v>0</v>
      </c>
      <c r="Y1357" s="187">
        <f t="shared" si="157"/>
        <v>0</v>
      </c>
    </row>
    <row r="1358" spans="2:25" x14ac:dyDescent="0.2">
      <c r="B1358" s="201" t="s">
        <v>1059</v>
      </c>
      <c r="C1358" s="240" t="s">
        <v>1029</v>
      </c>
      <c r="D1358" s="241"/>
      <c r="E1358" s="285"/>
      <c r="F1358" s="285"/>
      <c r="G1358" s="203">
        <f>SUM(G1359:G1362)</f>
        <v>0</v>
      </c>
      <c r="H1358" s="203">
        <f>SUM(H1359:H1362)</f>
        <v>0</v>
      </c>
      <c r="I1358" s="204"/>
      <c r="J1358" s="204"/>
      <c r="K1358" s="204"/>
      <c r="L1358" s="203">
        <f>SUM(L1359:L1362)</f>
        <v>4330679662</v>
      </c>
      <c r="M1358" s="203">
        <f>SUM(M1359:M1362)</f>
        <v>1693859500</v>
      </c>
      <c r="N1358" s="186">
        <v>2371413000</v>
      </c>
      <c r="X1358" s="187">
        <v>4330679662</v>
      </c>
      <c r="Y1358" s="187">
        <f t="shared" si="157"/>
        <v>0</v>
      </c>
    </row>
    <row r="1359" spans="2:25" ht="13.5" customHeight="1" x14ac:dyDescent="0.2">
      <c r="B1359" s="201" t="s">
        <v>1881</v>
      </c>
      <c r="C1359" s="240" t="s">
        <v>1886</v>
      </c>
      <c r="D1359" s="241"/>
      <c r="E1359" s="285"/>
      <c r="F1359" s="285"/>
      <c r="G1359" s="287"/>
      <c r="H1359" s="205"/>
      <c r="I1359" s="204"/>
      <c r="J1359" s="204"/>
      <c r="K1359" s="204"/>
      <c r="L1359" s="203">
        <f>J469</f>
        <v>4330679662</v>
      </c>
      <c r="M1359" s="203">
        <f>K469+H1359-G1359</f>
        <v>0</v>
      </c>
      <c r="N1359" s="186">
        <v>2371413000</v>
      </c>
      <c r="X1359" s="187">
        <v>4330679662</v>
      </c>
      <c r="Y1359" s="187">
        <f t="shared" si="157"/>
        <v>0</v>
      </c>
    </row>
    <row r="1360" spans="2:25" x14ac:dyDescent="0.2">
      <c r="B1360" s="201" t="s">
        <v>1882</v>
      </c>
      <c r="C1360" s="240" t="s">
        <v>1887</v>
      </c>
      <c r="D1360" s="241"/>
      <c r="E1360" s="285"/>
      <c r="F1360" s="285"/>
      <c r="G1360" s="287"/>
      <c r="H1360" s="205"/>
      <c r="I1360" s="204"/>
      <c r="J1360" s="204"/>
      <c r="K1360" s="204"/>
      <c r="L1360" s="203">
        <f>J470</f>
        <v>0</v>
      </c>
      <c r="M1360" s="203">
        <f>K470+H1360-G1360</f>
        <v>0</v>
      </c>
      <c r="X1360" s="187">
        <v>0</v>
      </c>
      <c r="Y1360" s="187">
        <f t="shared" si="157"/>
        <v>0</v>
      </c>
    </row>
    <row r="1361" spans="2:25" ht="15.75" customHeight="1" x14ac:dyDescent="0.2">
      <c r="B1361" s="201" t="s">
        <v>1883</v>
      </c>
      <c r="C1361" s="240" t="s">
        <v>1888</v>
      </c>
      <c r="D1361" s="241"/>
      <c r="E1361" s="285"/>
      <c r="F1361" s="285"/>
      <c r="G1361" s="287"/>
      <c r="H1361" s="205"/>
      <c r="I1361" s="204"/>
      <c r="J1361" s="204"/>
      <c r="K1361" s="204"/>
      <c r="L1361" s="203">
        <f>J471</f>
        <v>0</v>
      </c>
      <c r="M1361" s="203">
        <f>K471+H1361-G1361</f>
        <v>1693859500</v>
      </c>
      <c r="X1361" s="187">
        <v>0</v>
      </c>
      <c r="Y1361" s="187">
        <f t="shared" si="157"/>
        <v>0</v>
      </c>
    </row>
    <row r="1362" spans="2:25" ht="15.75" customHeight="1" x14ac:dyDescent="0.2">
      <c r="B1362" s="242"/>
      <c r="C1362" s="243" t="s">
        <v>3062</v>
      </c>
      <c r="D1362" s="241"/>
      <c r="E1362" s="285"/>
      <c r="F1362" s="285"/>
      <c r="G1362" s="287"/>
      <c r="H1362" s="205"/>
      <c r="I1362" s="204"/>
      <c r="J1362" s="204"/>
      <c r="K1362" s="204"/>
      <c r="L1362" s="203">
        <f>J472</f>
        <v>0</v>
      </c>
      <c r="M1362" s="203">
        <f>K472+H1362-G1362</f>
        <v>0</v>
      </c>
      <c r="X1362" s="187">
        <v>0</v>
      </c>
      <c r="Y1362" s="187">
        <f t="shared" si="157"/>
        <v>0</v>
      </c>
    </row>
    <row r="1363" spans="2:25" x14ac:dyDescent="0.2">
      <c r="B1363" s="201" t="s">
        <v>1060</v>
      </c>
      <c r="C1363" s="240" t="s">
        <v>1030</v>
      </c>
      <c r="D1363" s="241"/>
      <c r="E1363" s="285"/>
      <c r="F1363" s="285"/>
      <c r="G1363" s="288">
        <v>0</v>
      </c>
      <c r="H1363" s="203">
        <v>0</v>
      </c>
      <c r="I1363" s="204"/>
      <c r="J1363" s="204"/>
      <c r="K1363" s="204"/>
      <c r="L1363" s="203">
        <f>+L1364</f>
        <v>0</v>
      </c>
      <c r="M1363" s="203">
        <f>+M1364</f>
        <v>0</v>
      </c>
      <c r="N1363" s="186">
        <v>0</v>
      </c>
      <c r="X1363" s="187">
        <v>0</v>
      </c>
      <c r="Y1363" s="187">
        <f t="shared" si="157"/>
        <v>0</v>
      </c>
    </row>
    <row r="1364" spans="2:25" x14ac:dyDescent="0.2">
      <c r="B1364" s="201" t="s">
        <v>1884</v>
      </c>
      <c r="C1364" s="240" t="s">
        <v>1885</v>
      </c>
      <c r="D1364" s="241"/>
      <c r="E1364" s="285"/>
      <c r="F1364" s="285"/>
      <c r="G1364" s="287"/>
      <c r="H1364" s="205"/>
      <c r="I1364" s="204"/>
      <c r="J1364" s="204"/>
      <c r="K1364" s="204"/>
      <c r="L1364" s="203">
        <f>J474</f>
        <v>0</v>
      </c>
      <c r="M1364" s="203">
        <f>K474+H1364-G1364</f>
        <v>0</v>
      </c>
      <c r="X1364" s="187">
        <v>0</v>
      </c>
      <c r="Y1364" s="187">
        <f t="shared" si="157"/>
        <v>0</v>
      </c>
    </row>
    <row r="1365" spans="2:25" x14ac:dyDescent="0.2">
      <c r="B1365" s="201" t="s">
        <v>1061</v>
      </c>
      <c r="C1365" s="240" t="s">
        <v>1031</v>
      </c>
      <c r="D1365" s="241"/>
      <c r="E1365" s="285"/>
      <c r="F1365" s="285"/>
      <c r="G1365" s="203">
        <f>+G1366</f>
        <v>0</v>
      </c>
      <c r="H1365" s="203">
        <f>+H1366</f>
        <v>0</v>
      </c>
      <c r="I1365" s="204"/>
      <c r="J1365" s="204"/>
      <c r="K1365" s="204"/>
      <c r="L1365" s="203">
        <f>+L1366</f>
        <v>0</v>
      </c>
      <c r="M1365" s="203">
        <f>+M1366</f>
        <v>0</v>
      </c>
      <c r="N1365" s="186">
        <v>0</v>
      </c>
      <c r="X1365" s="187">
        <v>0</v>
      </c>
      <c r="Y1365" s="187">
        <f t="shared" si="157"/>
        <v>0</v>
      </c>
    </row>
    <row r="1366" spans="2:25" x14ac:dyDescent="0.2">
      <c r="B1366" s="201" t="s">
        <v>1889</v>
      </c>
      <c r="C1366" s="240" t="s">
        <v>2409</v>
      </c>
      <c r="D1366" s="241"/>
      <c r="E1366" s="285"/>
      <c r="F1366" s="285"/>
      <c r="G1366" s="287"/>
      <c r="H1366" s="205"/>
      <c r="I1366" s="204"/>
      <c r="J1366" s="204"/>
      <c r="K1366" s="204"/>
      <c r="L1366" s="203">
        <f>J476</f>
        <v>0</v>
      </c>
      <c r="M1366" s="203">
        <f>K476+H1366-G1366</f>
        <v>0</v>
      </c>
      <c r="X1366" s="187">
        <v>0</v>
      </c>
      <c r="Y1366" s="187">
        <f t="shared" si="157"/>
        <v>0</v>
      </c>
    </row>
    <row r="1367" spans="2:25" x14ac:dyDescent="0.2">
      <c r="B1367" s="201" t="s">
        <v>1062</v>
      </c>
      <c r="C1367" s="240" t="s">
        <v>1032</v>
      </c>
      <c r="D1367" s="241"/>
      <c r="E1367" s="285"/>
      <c r="F1367" s="285"/>
      <c r="G1367" s="203">
        <f>+G1368</f>
        <v>0</v>
      </c>
      <c r="H1367" s="203">
        <f>+H1368</f>
        <v>0</v>
      </c>
      <c r="I1367" s="204"/>
      <c r="J1367" s="204"/>
      <c r="K1367" s="204"/>
      <c r="L1367" s="203">
        <f>+L1368</f>
        <v>0</v>
      </c>
      <c r="M1367" s="203">
        <f>+M1368</f>
        <v>0</v>
      </c>
      <c r="N1367" s="186">
        <v>0</v>
      </c>
      <c r="X1367" s="187">
        <v>0</v>
      </c>
      <c r="Y1367" s="187">
        <f t="shared" si="157"/>
        <v>0</v>
      </c>
    </row>
    <row r="1368" spans="2:25" x14ac:dyDescent="0.2">
      <c r="B1368" s="201" t="s">
        <v>1890</v>
      </c>
      <c r="C1368" s="240" t="s">
        <v>1032</v>
      </c>
      <c r="D1368" s="241"/>
      <c r="E1368" s="285"/>
      <c r="F1368" s="285"/>
      <c r="G1368" s="287"/>
      <c r="H1368" s="205"/>
      <c r="I1368" s="204"/>
      <c r="J1368" s="204"/>
      <c r="K1368" s="204"/>
      <c r="L1368" s="203">
        <f>J478</f>
        <v>0</v>
      </c>
      <c r="M1368" s="203">
        <f>K478+H1368-G1368</f>
        <v>0</v>
      </c>
      <c r="X1368" s="187">
        <v>0</v>
      </c>
      <c r="Y1368" s="187">
        <f t="shared" si="157"/>
        <v>0</v>
      </c>
    </row>
    <row r="1369" spans="2:25" x14ac:dyDescent="0.2">
      <c r="B1369" s="201" t="s">
        <v>1063</v>
      </c>
      <c r="C1369" s="240" t="s">
        <v>1033</v>
      </c>
      <c r="D1369" s="241"/>
      <c r="E1369" s="285"/>
      <c r="F1369" s="285"/>
      <c r="G1369" s="203">
        <f>+G1370</f>
        <v>0</v>
      </c>
      <c r="H1369" s="203">
        <f>+H1370</f>
        <v>0</v>
      </c>
      <c r="I1369" s="204"/>
      <c r="J1369" s="204"/>
      <c r="K1369" s="204"/>
      <c r="L1369" s="203">
        <f>+L1370</f>
        <v>0</v>
      </c>
      <c r="M1369" s="203">
        <f>+M1370</f>
        <v>0</v>
      </c>
      <c r="N1369" s="186">
        <v>0</v>
      </c>
      <c r="X1369" s="187">
        <v>0</v>
      </c>
      <c r="Y1369" s="187">
        <f t="shared" si="157"/>
        <v>0</v>
      </c>
    </row>
    <row r="1370" spans="2:25" x14ac:dyDescent="0.2">
      <c r="B1370" s="201" t="s">
        <v>1891</v>
      </c>
      <c r="C1370" s="240" t="s">
        <v>1876</v>
      </c>
      <c r="D1370" s="241"/>
      <c r="E1370" s="285"/>
      <c r="F1370" s="285"/>
      <c r="G1370" s="287"/>
      <c r="H1370" s="205"/>
      <c r="I1370" s="204"/>
      <c r="J1370" s="204"/>
      <c r="K1370" s="204"/>
      <c r="L1370" s="203">
        <f>J480</f>
        <v>0</v>
      </c>
      <c r="M1370" s="203">
        <f>K480+H1370-G1370</f>
        <v>0</v>
      </c>
      <c r="X1370" s="187">
        <v>0</v>
      </c>
      <c r="Y1370" s="187">
        <f t="shared" ref="Y1370:Y1433" si="164">L1370-X1370</f>
        <v>0</v>
      </c>
    </row>
    <row r="1371" spans="2:25" x14ac:dyDescent="0.2">
      <c r="B1371" s="201" t="s">
        <v>1064</v>
      </c>
      <c r="C1371" s="240" t="s">
        <v>1034</v>
      </c>
      <c r="D1371" s="241"/>
      <c r="E1371" s="285"/>
      <c r="F1371" s="285"/>
      <c r="G1371" s="203">
        <f>+G1372</f>
        <v>0</v>
      </c>
      <c r="H1371" s="203">
        <f>+H1372</f>
        <v>0</v>
      </c>
      <c r="I1371" s="204"/>
      <c r="J1371" s="204"/>
      <c r="K1371" s="204"/>
      <c r="L1371" s="203">
        <f>+L1372</f>
        <v>0</v>
      </c>
      <c r="M1371" s="203">
        <f>+M1372</f>
        <v>0</v>
      </c>
      <c r="N1371" s="186">
        <v>0</v>
      </c>
      <c r="X1371" s="187">
        <v>0</v>
      </c>
      <c r="Y1371" s="187">
        <f t="shared" si="164"/>
        <v>0</v>
      </c>
    </row>
    <row r="1372" spans="2:25" x14ac:dyDescent="0.2">
      <c r="B1372" s="201" t="s">
        <v>1892</v>
      </c>
      <c r="C1372" s="240" t="s">
        <v>1034</v>
      </c>
      <c r="D1372" s="241"/>
      <c r="E1372" s="285"/>
      <c r="F1372" s="285"/>
      <c r="G1372" s="287"/>
      <c r="H1372" s="205"/>
      <c r="I1372" s="204"/>
      <c r="J1372" s="204"/>
      <c r="K1372" s="204"/>
      <c r="L1372" s="203">
        <f>J482</f>
        <v>0</v>
      </c>
      <c r="M1372" s="203">
        <f>K482+H1372-G1372</f>
        <v>0</v>
      </c>
      <c r="X1372" s="187">
        <v>0</v>
      </c>
      <c r="Y1372" s="187">
        <f t="shared" si="164"/>
        <v>0</v>
      </c>
    </row>
    <row r="1373" spans="2:25" x14ac:dyDescent="0.2">
      <c r="B1373" s="201" t="s">
        <v>1065</v>
      </c>
      <c r="C1373" s="240" t="s">
        <v>1035</v>
      </c>
      <c r="D1373" s="241"/>
      <c r="E1373" s="285"/>
      <c r="F1373" s="285"/>
      <c r="G1373" s="203">
        <f>+G1374</f>
        <v>0</v>
      </c>
      <c r="H1373" s="203">
        <f>+H1374</f>
        <v>0</v>
      </c>
      <c r="I1373" s="204"/>
      <c r="J1373" s="204"/>
      <c r="K1373" s="204"/>
      <c r="L1373" s="203">
        <f>+L1374</f>
        <v>0</v>
      </c>
      <c r="M1373" s="203">
        <f>+M1374</f>
        <v>0</v>
      </c>
      <c r="N1373" s="186">
        <v>0</v>
      </c>
      <c r="X1373" s="187">
        <v>0</v>
      </c>
      <c r="Y1373" s="187">
        <f t="shared" si="164"/>
        <v>0</v>
      </c>
    </row>
    <row r="1374" spans="2:25" x14ac:dyDescent="0.2">
      <c r="B1374" s="201" t="s">
        <v>1894</v>
      </c>
      <c r="C1374" s="240" t="s">
        <v>1893</v>
      </c>
      <c r="D1374" s="241"/>
      <c r="E1374" s="285"/>
      <c r="F1374" s="285"/>
      <c r="G1374" s="287"/>
      <c r="H1374" s="205"/>
      <c r="I1374" s="204"/>
      <c r="J1374" s="204"/>
      <c r="K1374" s="204"/>
      <c r="L1374" s="203">
        <f>J484</f>
        <v>0</v>
      </c>
      <c r="M1374" s="203">
        <f>K484+H1374-G1374</f>
        <v>0</v>
      </c>
      <c r="X1374" s="187">
        <v>0</v>
      </c>
      <c r="Y1374" s="187">
        <f t="shared" si="164"/>
        <v>0</v>
      </c>
    </row>
    <row r="1375" spans="2:25" x14ac:dyDescent="0.2">
      <c r="B1375" s="201" t="s">
        <v>1066</v>
      </c>
      <c r="C1375" s="240" t="s">
        <v>1036</v>
      </c>
      <c r="D1375" s="241"/>
      <c r="E1375" s="285"/>
      <c r="F1375" s="285"/>
      <c r="G1375" s="203">
        <f>+G1376</f>
        <v>0</v>
      </c>
      <c r="H1375" s="203">
        <f>+H1376</f>
        <v>0</v>
      </c>
      <c r="I1375" s="204"/>
      <c r="J1375" s="204"/>
      <c r="K1375" s="204"/>
      <c r="L1375" s="203">
        <f>+L1376</f>
        <v>0</v>
      </c>
      <c r="M1375" s="203">
        <f>+M1376</f>
        <v>0</v>
      </c>
      <c r="N1375" s="186">
        <v>0</v>
      </c>
      <c r="X1375" s="187">
        <v>0</v>
      </c>
      <c r="Y1375" s="187">
        <f t="shared" si="164"/>
        <v>0</v>
      </c>
    </row>
    <row r="1376" spans="2:25" x14ac:dyDescent="0.2">
      <c r="B1376" s="201" t="s">
        <v>1896</v>
      </c>
      <c r="C1376" s="240" t="s">
        <v>1895</v>
      </c>
      <c r="D1376" s="241"/>
      <c r="E1376" s="285"/>
      <c r="F1376" s="285"/>
      <c r="G1376" s="287"/>
      <c r="H1376" s="205"/>
      <c r="I1376" s="204"/>
      <c r="J1376" s="204"/>
      <c r="K1376" s="204"/>
      <c r="L1376" s="203">
        <f>J486</f>
        <v>0</v>
      </c>
      <c r="M1376" s="203">
        <f>K486+H1376-G1376</f>
        <v>0</v>
      </c>
      <c r="X1376" s="187">
        <v>0</v>
      </c>
      <c r="Y1376" s="187">
        <f t="shared" si="164"/>
        <v>0</v>
      </c>
    </row>
    <row r="1377" spans="2:25" x14ac:dyDescent="0.2">
      <c r="B1377" s="201" t="s">
        <v>1067</v>
      </c>
      <c r="C1377" s="240" t="s">
        <v>1037</v>
      </c>
      <c r="D1377" s="241"/>
      <c r="E1377" s="285"/>
      <c r="F1377" s="285"/>
      <c r="G1377" s="203">
        <f>+G1378</f>
        <v>0</v>
      </c>
      <c r="H1377" s="203">
        <f>+H1378</f>
        <v>0</v>
      </c>
      <c r="I1377" s="204"/>
      <c r="J1377" s="204"/>
      <c r="K1377" s="204"/>
      <c r="L1377" s="203">
        <f>+L1378</f>
        <v>0</v>
      </c>
      <c r="M1377" s="203">
        <f>+M1378</f>
        <v>0</v>
      </c>
      <c r="N1377" s="186">
        <v>0</v>
      </c>
      <c r="X1377" s="187">
        <v>0</v>
      </c>
      <c r="Y1377" s="187">
        <f t="shared" si="164"/>
        <v>0</v>
      </c>
    </row>
    <row r="1378" spans="2:25" x14ac:dyDescent="0.2">
      <c r="B1378" s="201" t="s">
        <v>1897</v>
      </c>
      <c r="C1378" s="240" t="s">
        <v>1037</v>
      </c>
      <c r="D1378" s="241"/>
      <c r="E1378" s="285"/>
      <c r="F1378" s="285"/>
      <c r="G1378" s="287"/>
      <c r="H1378" s="205"/>
      <c r="I1378" s="204"/>
      <c r="J1378" s="204"/>
      <c r="K1378" s="204"/>
      <c r="L1378" s="203">
        <f>J488</f>
        <v>0</v>
      </c>
      <c r="M1378" s="203">
        <f>K488+H1378-G1378</f>
        <v>0</v>
      </c>
      <c r="X1378" s="187">
        <v>0</v>
      </c>
      <c r="Y1378" s="187">
        <f t="shared" si="164"/>
        <v>0</v>
      </c>
    </row>
    <row r="1379" spans="2:25" ht="15.75" x14ac:dyDescent="0.25">
      <c r="B1379" s="201" t="s">
        <v>1068</v>
      </c>
      <c r="C1379" s="237" t="s">
        <v>1086</v>
      </c>
      <c r="D1379" s="238"/>
      <c r="E1379" s="285"/>
      <c r="F1379" s="285"/>
      <c r="G1379" s="203">
        <f>+G1380</f>
        <v>0</v>
      </c>
      <c r="H1379" s="203">
        <f>+H1380</f>
        <v>0</v>
      </c>
      <c r="I1379" s="204"/>
      <c r="J1379" s="204"/>
      <c r="K1379" s="204"/>
      <c r="L1379" s="203">
        <f>+L1380</f>
        <v>0</v>
      </c>
      <c r="M1379" s="203">
        <f>+M1380</f>
        <v>0</v>
      </c>
      <c r="N1379" s="186">
        <v>0</v>
      </c>
      <c r="X1379" s="187">
        <v>0</v>
      </c>
      <c r="Y1379" s="187">
        <f t="shared" si="164"/>
        <v>0</v>
      </c>
    </row>
    <row r="1380" spans="2:25" ht="30" x14ac:dyDescent="0.2">
      <c r="B1380" s="201" t="s">
        <v>1069</v>
      </c>
      <c r="C1380" s="240" t="s">
        <v>1038</v>
      </c>
      <c r="D1380" s="241"/>
      <c r="E1380" s="285"/>
      <c r="F1380" s="285"/>
      <c r="G1380" s="203">
        <f>SUM(G1381:G1389)</f>
        <v>0</v>
      </c>
      <c r="H1380" s="203">
        <f>SUM(H1381:H1389)</f>
        <v>0</v>
      </c>
      <c r="I1380" s="204"/>
      <c r="J1380" s="204"/>
      <c r="K1380" s="204"/>
      <c r="L1380" s="203">
        <f>SUM(L1381:L1389)</f>
        <v>0</v>
      </c>
      <c r="M1380" s="203">
        <f>SUM(M1381:M1389)</f>
        <v>0</v>
      </c>
      <c r="N1380" s="186">
        <v>0</v>
      </c>
      <c r="X1380" s="187">
        <v>0</v>
      </c>
      <c r="Y1380" s="187">
        <f t="shared" si="164"/>
        <v>0</v>
      </c>
    </row>
    <row r="1381" spans="2:25" x14ac:dyDescent="0.2">
      <c r="B1381" s="201" t="s">
        <v>1907</v>
      </c>
      <c r="C1381" s="240" t="s">
        <v>1898</v>
      </c>
      <c r="D1381" s="241"/>
      <c r="E1381" s="285"/>
      <c r="F1381" s="285"/>
      <c r="G1381" s="287"/>
      <c r="H1381" s="205"/>
      <c r="I1381" s="204"/>
      <c r="J1381" s="204"/>
      <c r="K1381" s="204"/>
      <c r="L1381" s="203">
        <f t="shared" ref="L1381:L1389" si="165">J491</f>
        <v>0</v>
      </c>
      <c r="M1381" s="203">
        <f t="shared" ref="M1381:M1389" si="166">K491+H1381-G1381</f>
        <v>0</v>
      </c>
      <c r="X1381" s="187">
        <v>0</v>
      </c>
      <c r="Y1381" s="187">
        <f t="shared" si="164"/>
        <v>0</v>
      </c>
    </row>
    <row r="1382" spans="2:25" x14ac:dyDescent="0.2">
      <c r="B1382" s="201" t="s">
        <v>1908</v>
      </c>
      <c r="C1382" s="240" t="s">
        <v>1899</v>
      </c>
      <c r="D1382" s="241"/>
      <c r="E1382" s="285"/>
      <c r="F1382" s="285"/>
      <c r="G1382" s="287"/>
      <c r="H1382" s="205"/>
      <c r="I1382" s="204"/>
      <c r="J1382" s="204"/>
      <c r="K1382" s="204"/>
      <c r="L1382" s="203">
        <f t="shared" si="165"/>
        <v>0</v>
      </c>
      <c r="M1382" s="203">
        <f t="shared" si="166"/>
        <v>0</v>
      </c>
      <c r="X1382" s="187">
        <v>0</v>
      </c>
      <c r="Y1382" s="187">
        <f t="shared" si="164"/>
        <v>0</v>
      </c>
    </row>
    <row r="1383" spans="2:25" x14ac:dyDescent="0.2">
      <c r="B1383" s="201" t="s">
        <v>1909</v>
      </c>
      <c r="C1383" s="240" t="s">
        <v>1900</v>
      </c>
      <c r="D1383" s="241"/>
      <c r="E1383" s="285"/>
      <c r="F1383" s="285"/>
      <c r="G1383" s="287"/>
      <c r="H1383" s="205"/>
      <c r="I1383" s="204"/>
      <c r="J1383" s="204"/>
      <c r="K1383" s="204"/>
      <c r="L1383" s="203">
        <f t="shared" si="165"/>
        <v>0</v>
      </c>
      <c r="M1383" s="203">
        <f t="shared" si="166"/>
        <v>0</v>
      </c>
      <c r="X1383" s="187">
        <v>0</v>
      </c>
      <c r="Y1383" s="187">
        <f t="shared" si="164"/>
        <v>0</v>
      </c>
    </row>
    <row r="1384" spans="2:25" x14ac:dyDescent="0.2">
      <c r="B1384" s="201" t="s">
        <v>1910</v>
      </c>
      <c r="C1384" s="240" t="s">
        <v>1901</v>
      </c>
      <c r="D1384" s="241"/>
      <c r="E1384" s="285"/>
      <c r="F1384" s="285"/>
      <c r="G1384" s="287"/>
      <c r="H1384" s="205"/>
      <c r="I1384" s="204"/>
      <c r="J1384" s="204"/>
      <c r="K1384" s="204"/>
      <c r="L1384" s="203">
        <f t="shared" si="165"/>
        <v>0</v>
      </c>
      <c r="M1384" s="203">
        <f t="shared" si="166"/>
        <v>0</v>
      </c>
      <c r="X1384" s="187">
        <v>0</v>
      </c>
      <c r="Y1384" s="187">
        <f t="shared" si="164"/>
        <v>0</v>
      </c>
    </row>
    <row r="1385" spans="2:25" x14ac:dyDescent="0.2">
      <c r="B1385" s="201" t="s">
        <v>1911</v>
      </c>
      <c r="C1385" s="240" t="s">
        <v>1902</v>
      </c>
      <c r="D1385" s="241"/>
      <c r="E1385" s="285"/>
      <c r="F1385" s="285"/>
      <c r="G1385" s="287"/>
      <c r="H1385" s="205"/>
      <c r="I1385" s="204"/>
      <c r="J1385" s="204"/>
      <c r="K1385" s="204"/>
      <c r="L1385" s="203">
        <f t="shared" si="165"/>
        <v>0</v>
      </c>
      <c r="M1385" s="203">
        <f t="shared" si="166"/>
        <v>0</v>
      </c>
      <c r="X1385" s="187">
        <v>0</v>
      </c>
      <c r="Y1385" s="187">
        <f t="shared" si="164"/>
        <v>0</v>
      </c>
    </row>
    <row r="1386" spans="2:25" x14ac:dyDescent="0.2">
      <c r="B1386" s="201" t="s">
        <v>1912</v>
      </c>
      <c r="C1386" s="240" t="s">
        <v>1903</v>
      </c>
      <c r="D1386" s="241"/>
      <c r="E1386" s="285"/>
      <c r="F1386" s="285"/>
      <c r="G1386" s="287"/>
      <c r="H1386" s="205"/>
      <c r="I1386" s="204"/>
      <c r="J1386" s="204"/>
      <c r="K1386" s="204"/>
      <c r="L1386" s="203">
        <f t="shared" si="165"/>
        <v>0</v>
      </c>
      <c r="M1386" s="203">
        <f t="shared" si="166"/>
        <v>0</v>
      </c>
      <c r="X1386" s="187">
        <v>0</v>
      </c>
      <c r="Y1386" s="187">
        <f t="shared" si="164"/>
        <v>0</v>
      </c>
    </row>
    <row r="1387" spans="2:25" x14ac:dyDescent="0.2">
      <c r="B1387" s="201" t="s">
        <v>1913</v>
      </c>
      <c r="C1387" s="240" t="s">
        <v>1904</v>
      </c>
      <c r="D1387" s="241"/>
      <c r="E1387" s="285"/>
      <c r="F1387" s="285"/>
      <c r="G1387" s="287"/>
      <c r="H1387" s="205"/>
      <c r="I1387" s="204"/>
      <c r="J1387" s="204"/>
      <c r="K1387" s="204"/>
      <c r="L1387" s="203">
        <f t="shared" si="165"/>
        <v>0</v>
      </c>
      <c r="M1387" s="203">
        <f t="shared" si="166"/>
        <v>0</v>
      </c>
      <c r="X1387" s="187">
        <v>0</v>
      </c>
      <c r="Y1387" s="187">
        <f t="shared" si="164"/>
        <v>0</v>
      </c>
    </row>
    <row r="1388" spans="2:25" x14ac:dyDescent="0.2">
      <c r="B1388" s="201" t="s">
        <v>1914</v>
      </c>
      <c r="C1388" s="240" t="s">
        <v>1905</v>
      </c>
      <c r="D1388" s="241"/>
      <c r="E1388" s="285"/>
      <c r="F1388" s="285"/>
      <c r="G1388" s="287"/>
      <c r="H1388" s="205"/>
      <c r="I1388" s="204"/>
      <c r="J1388" s="204"/>
      <c r="K1388" s="204"/>
      <c r="L1388" s="203">
        <f t="shared" si="165"/>
        <v>0</v>
      </c>
      <c r="M1388" s="203">
        <f t="shared" si="166"/>
        <v>0</v>
      </c>
      <c r="X1388" s="187">
        <v>0</v>
      </c>
      <c r="Y1388" s="187">
        <f t="shared" si="164"/>
        <v>0</v>
      </c>
    </row>
    <row r="1389" spans="2:25" x14ac:dyDescent="0.2">
      <c r="B1389" s="201" t="s">
        <v>1915</v>
      </c>
      <c r="C1389" s="240" t="s">
        <v>1906</v>
      </c>
      <c r="D1389" s="241"/>
      <c r="E1389" s="285"/>
      <c r="F1389" s="285"/>
      <c r="G1389" s="287"/>
      <c r="H1389" s="205"/>
      <c r="I1389" s="204"/>
      <c r="J1389" s="204"/>
      <c r="K1389" s="204"/>
      <c r="L1389" s="203">
        <f t="shared" si="165"/>
        <v>0</v>
      </c>
      <c r="M1389" s="203">
        <f t="shared" si="166"/>
        <v>0</v>
      </c>
      <c r="X1389" s="187">
        <v>0</v>
      </c>
      <c r="Y1389" s="187">
        <f t="shared" si="164"/>
        <v>0</v>
      </c>
    </row>
    <row r="1390" spans="2:25" ht="15.75" x14ac:dyDescent="0.25">
      <c r="B1390" s="201" t="s">
        <v>1070</v>
      </c>
      <c r="C1390" s="237" t="s">
        <v>1087</v>
      </c>
      <c r="D1390" s="238"/>
      <c r="E1390" s="285"/>
      <c r="F1390" s="285"/>
      <c r="G1390" s="203">
        <f>+G1391+G1400+G1402+G1404+G1406+G1409+G1411+G1415+G1419+G1421+G1423+G1427+G1429+G1432+G1434+G1436+G1440+G1442</f>
        <v>0</v>
      </c>
      <c r="H1390" s="203">
        <f>+H1391+H1400+H1402+H1404+H1406+H1409+H1411+H1415+H1419+H1421+H1423+H1427+H1429+H1432+H1434+H1436+H1440+H1442</f>
        <v>0</v>
      </c>
      <c r="I1390" s="204"/>
      <c r="J1390" s="204"/>
      <c r="K1390" s="204"/>
      <c r="L1390" s="203">
        <f>+L1391+L1400+L1402+L1404+L1406+L1409+L1411+L1415+L1419+L1421+L1423+L1427+L1429+L1432+L1434+L1436+L1440+L1442</f>
        <v>0</v>
      </c>
      <c r="M1390" s="203">
        <f>+M1391+M1400+M1402+M1404+M1406+M1409+M1411+M1415+M1419+M1421+M1423+M1427+M1429+M1432+M1434+M1436+M1440+M1442</f>
        <v>0</v>
      </c>
      <c r="N1390" s="186">
        <v>0</v>
      </c>
      <c r="X1390" s="187">
        <v>0</v>
      </c>
      <c r="Y1390" s="187">
        <f t="shared" si="164"/>
        <v>0</v>
      </c>
    </row>
    <row r="1391" spans="2:25" x14ac:dyDescent="0.2">
      <c r="B1391" s="201" t="s">
        <v>1071</v>
      </c>
      <c r="C1391" s="245" t="s">
        <v>1039</v>
      </c>
      <c r="D1391" s="246"/>
      <c r="E1391" s="285"/>
      <c r="F1391" s="285"/>
      <c r="G1391" s="203">
        <f>SUM(G1392:G1399)</f>
        <v>0</v>
      </c>
      <c r="H1391" s="203">
        <f>SUM(H1392:H1399)</f>
        <v>0</v>
      </c>
      <c r="I1391" s="204"/>
      <c r="J1391" s="204"/>
      <c r="K1391" s="204"/>
      <c r="L1391" s="203">
        <f>SUM(L1392:L1399)</f>
        <v>0</v>
      </c>
      <c r="M1391" s="203">
        <f>SUM(M1392:M1399)</f>
        <v>0</v>
      </c>
      <c r="N1391" s="186">
        <v>0</v>
      </c>
      <c r="X1391" s="187">
        <v>0</v>
      </c>
      <c r="Y1391" s="187">
        <f t="shared" si="164"/>
        <v>0</v>
      </c>
    </row>
    <row r="1392" spans="2:25" x14ac:dyDescent="0.2">
      <c r="B1392" s="242"/>
      <c r="C1392" s="247" t="s">
        <v>15</v>
      </c>
      <c r="D1392" s="246"/>
      <c r="E1392" s="285"/>
      <c r="F1392" s="285"/>
      <c r="G1392" s="287"/>
      <c r="H1392" s="205"/>
      <c r="I1392" s="204"/>
      <c r="J1392" s="204"/>
      <c r="K1392" s="204"/>
      <c r="L1392" s="203">
        <f t="shared" ref="L1392:L1399" si="167">J502</f>
        <v>0</v>
      </c>
      <c r="M1392" s="203">
        <f t="shared" ref="M1392:M1399" si="168">K502+H1392-G1392</f>
        <v>0</v>
      </c>
      <c r="X1392" s="187">
        <v>0</v>
      </c>
      <c r="Y1392" s="187">
        <f t="shared" si="164"/>
        <v>0</v>
      </c>
    </row>
    <row r="1393" spans="2:25" x14ac:dyDescent="0.2">
      <c r="B1393" s="242"/>
      <c r="C1393" s="247" t="s">
        <v>16</v>
      </c>
      <c r="D1393" s="246"/>
      <c r="E1393" s="285"/>
      <c r="F1393" s="285"/>
      <c r="G1393" s="287"/>
      <c r="H1393" s="205"/>
      <c r="I1393" s="204"/>
      <c r="J1393" s="204"/>
      <c r="K1393" s="204"/>
      <c r="L1393" s="203">
        <f t="shared" si="167"/>
        <v>0</v>
      </c>
      <c r="M1393" s="203">
        <f t="shared" si="168"/>
        <v>0</v>
      </c>
      <c r="X1393" s="187">
        <v>0</v>
      </c>
      <c r="Y1393" s="187">
        <f t="shared" si="164"/>
        <v>0</v>
      </c>
    </row>
    <row r="1394" spans="2:25" x14ac:dyDescent="0.2">
      <c r="B1394" s="242"/>
      <c r="C1394" s="247" t="s">
        <v>17</v>
      </c>
      <c r="D1394" s="246"/>
      <c r="E1394" s="285"/>
      <c r="F1394" s="285"/>
      <c r="G1394" s="287"/>
      <c r="H1394" s="205"/>
      <c r="I1394" s="204"/>
      <c r="J1394" s="204"/>
      <c r="K1394" s="204"/>
      <c r="L1394" s="203">
        <f t="shared" si="167"/>
        <v>0</v>
      </c>
      <c r="M1394" s="203">
        <f t="shared" si="168"/>
        <v>0</v>
      </c>
      <c r="X1394" s="187">
        <v>0</v>
      </c>
      <c r="Y1394" s="187">
        <f t="shared" si="164"/>
        <v>0</v>
      </c>
    </row>
    <row r="1395" spans="2:25" x14ac:dyDescent="0.2">
      <c r="B1395" s="242"/>
      <c r="C1395" s="247" t="s">
        <v>18</v>
      </c>
      <c r="D1395" s="246"/>
      <c r="E1395" s="285"/>
      <c r="F1395" s="285"/>
      <c r="G1395" s="287"/>
      <c r="H1395" s="205"/>
      <c r="I1395" s="204"/>
      <c r="J1395" s="204"/>
      <c r="K1395" s="204"/>
      <c r="L1395" s="203">
        <f t="shared" si="167"/>
        <v>0</v>
      </c>
      <c r="M1395" s="203">
        <f t="shared" si="168"/>
        <v>0</v>
      </c>
      <c r="X1395" s="187">
        <v>0</v>
      </c>
      <c r="Y1395" s="187">
        <f t="shared" si="164"/>
        <v>0</v>
      </c>
    </row>
    <row r="1396" spans="2:25" x14ac:dyDescent="0.2">
      <c r="B1396" s="242"/>
      <c r="C1396" s="247" t="s">
        <v>19</v>
      </c>
      <c r="D1396" s="246"/>
      <c r="E1396" s="285"/>
      <c r="F1396" s="285"/>
      <c r="G1396" s="287"/>
      <c r="H1396" s="205"/>
      <c r="I1396" s="204"/>
      <c r="J1396" s="204"/>
      <c r="K1396" s="204"/>
      <c r="L1396" s="203">
        <f t="shared" si="167"/>
        <v>0</v>
      </c>
      <c r="M1396" s="203">
        <f t="shared" si="168"/>
        <v>0</v>
      </c>
      <c r="X1396" s="187">
        <v>0</v>
      </c>
      <c r="Y1396" s="187">
        <f t="shared" si="164"/>
        <v>0</v>
      </c>
    </row>
    <row r="1397" spans="2:25" x14ac:dyDescent="0.2">
      <c r="B1397" s="242"/>
      <c r="C1397" s="247" t="s">
        <v>20</v>
      </c>
      <c r="D1397" s="246"/>
      <c r="E1397" s="285"/>
      <c r="F1397" s="285"/>
      <c r="G1397" s="287"/>
      <c r="H1397" s="205"/>
      <c r="I1397" s="204"/>
      <c r="J1397" s="204"/>
      <c r="K1397" s="204"/>
      <c r="L1397" s="203">
        <f t="shared" si="167"/>
        <v>0</v>
      </c>
      <c r="M1397" s="203">
        <f t="shared" si="168"/>
        <v>0</v>
      </c>
      <c r="X1397" s="187">
        <v>0</v>
      </c>
      <c r="Y1397" s="187">
        <f t="shared" si="164"/>
        <v>0</v>
      </c>
    </row>
    <row r="1398" spans="2:25" x14ac:dyDescent="0.2">
      <c r="B1398" s="242"/>
      <c r="C1398" s="247" t="s">
        <v>21</v>
      </c>
      <c r="D1398" s="246"/>
      <c r="E1398" s="285"/>
      <c r="F1398" s="285"/>
      <c r="G1398" s="287"/>
      <c r="H1398" s="205"/>
      <c r="I1398" s="204"/>
      <c r="J1398" s="204"/>
      <c r="K1398" s="204"/>
      <c r="L1398" s="203">
        <f t="shared" si="167"/>
        <v>0</v>
      </c>
      <c r="M1398" s="203">
        <f t="shared" si="168"/>
        <v>0</v>
      </c>
      <c r="X1398" s="187">
        <v>0</v>
      </c>
      <c r="Y1398" s="187">
        <f t="shared" si="164"/>
        <v>0</v>
      </c>
    </row>
    <row r="1399" spans="2:25" ht="15.75" x14ac:dyDescent="0.25">
      <c r="B1399" s="242"/>
      <c r="C1399" s="247" t="s">
        <v>22</v>
      </c>
      <c r="D1399" s="246"/>
      <c r="E1399" s="285"/>
      <c r="F1399" s="285"/>
      <c r="G1399" s="287"/>
      <c r="H1399" s="205"/>
      <c r="I1399" s="204"/>
      <c r="J1399" s="204"/>
      <c r="K1399" s="204"/>
      <c r="L1399" s="203">
        <f t="shared" si="167"/>
        <v>0</v>
      </c>
      <c r="M1399" s="203">
        <f t="shared" si="168"/>
        <v>0</v>
      </c>
      <c r="R1399" s="199"/>
      <c r="X1399" s="187">
        <v>0</v>
      </c>
      <c r="Y1399" s="187">
        <f t="shared" si="164"/>
        <v>0</v>
      </c>
    </row>
    <row r="1400" spans="2:25" x14ac:dyDescent="0.2">
      <c r="B1400" s="201" t="s">
        <v>1072</v>
      </c>
      <c r="C1400" s="245" t="s">
        <v>1040</v>
      </c>
      <c r="D1400" s="246"/>
      <c r="E1400" s="285"/>
      <c r="F1400" s="285"/>
      <c r="G1400" s="203">
        <f>+G1401</f>
        <v>0</v>
      </c>
      <c r="H1400" s="203">
        <f>+H1401</f>
        <v>0</v>
      </c>
      <c r="I1400" s="204"/>
      <c r="J1400" s="204"/>
      <c r="K1400" s="204"/>
      <c r="L1400" s="203">
        <f>+L1401</f>
        <v>0</v>
      </c>
      <c r="M1400" s="203">
        <f>+M1401</f>
        <v>0</v>
      </c>
      <c r="N1400" s="186">
        <v>0</v>
      </c>
      <c r="X1400" s="187">
        <v>0</v>
      </c>
      <c r="Y1400" s="187">
        <f t="shared" si="164"/>
        <v>0</v>
      </c>
    </row>
    <row r="1401" spans="2:25" x14ac:dyDescent="0.2">
      <c r="B1401" s="201" t="s">
        <v>1939</v>
      </c>
      <c r="C1401" s="245" t="s">
        <v>1040</v>
      </c>
      <c r="D1401" s="246"/>
      <c r="E1401" s="285"/>
      <c r="F1401" s="285"/>
      <c r="G1401" s="287"/>
      <c r="H1401" s="205"/>
      <c r="I1401" s="204"/>
      <c r="J1401" s="204"/>
      <c r="K1401" s="204"/>
      <c r="L1401" s="203">
        <f>J511</f>
        <v>0</v>
      </c>
      <c r="M1401" s="203">
        <f>K511+H1401-G1401</f>
        <v>0</v>
      </c>
      <c r="X1401" s="187">
        <v>0</v>
      </c>
      <c r="Y1401" s="187">
        <f t="shared" si="164"/>
        <v>0</v>
      </c>
    </row>
    <row r="1402" spans="2:25" x14ac:dyDescent="0.2">
      <c r="B1402" s="201" t="s">
        <v>1073</v>
      </c>
      <c r="C1402" s="245" t="s">
        <v>1041</v>
      </c>
      <c r="D1402" s="246"/>
      <c r="E1402" s="285"/>
      <c r="F1402" s="285"/>
      <c r="G1402" s="203">
        <f>+G1403</f>
        <v>0</v>
      </c>
      <c r="H1402" s="203">
        <f>+H1403</f>
        <v>0</v>
      </c>
      <c r="I1402" s="204"/>
      <c r="J1402" s="204"/>
      <c r="K1402" s="204"/>
      <c r="L1402" s="203">
        <f>+L1403</f>
        <v>0</v>
      </c>
      <c r="M1402" s="203">
        <f>+M1403</f>
        <v>0</v>
      </c>
      <c r="N1402" s="186">
        <v>0</v>
      </c>
      <c r="X1402" s="187">
        <v>0</v>
      </c>
      <c r="Y1402" s="187">
        <f t="shared" si="164"/>
        <v>0</v>
      </c>
    </row>
    <row r="1403" spans="2:25" x14ac:dyDescent="0.2">
      <c r="B1403" s="201" t="s">
        <v>1916</v>
      </c>
      <c r="C1403" s="245" t="s">
        <v>1923</v>
      </c>
      <c r="D1403" s="246"/>
      <c r="E1403" s="285"/>
      <c r="F1403" s="285"/>
      <c r="G1403" s="287"/>
      <c r="H1403" s="205"/>
      <c r="I1403" s="204"/>
      <c r="J1403" s="204"/>
      <c r="K1403" s="204"/>
      <c r="L1403" s="203">
        <f>J513</f>
        <v>0</v>
      </c>
      <c r="M1403" s="203">
        <f>K513+H1403-G1403</f>
        <v>0</v>
      </c>
      <c r="X1403" s="187">
        <v>0</v>
      </c>
      <c r="Y1403" s="187">
        <f t="shared" si="164"/>
        <v>0</v>
      </c>
    </row>
    <row r="1404" spans="2:25" x14ac:dyDescent="0.2">
      <c r="B1404" s="201" t="s">
        <v>1074</v>
      </c>
      <c r="C1404" s="245" t="s">
        <v>1042</v>
      </c>
      <c r="D1404" s="246"/>
      <c r="E1404" s="285"/>
      <c r="F1404" s="285"/>
      <c r="G1404" s="203">
        <f>+G1405</f>
        <v>0</v>
      </c>
      <c r="H1404" s="203">
        <f>+H1405</f>
        <v>0</v>
      </c>
      <c r="I1404" s="204"/>
      <c r="J1404" s="204"/>
      <c r="K1404" s="204"/>
      <c r="L1404" s="203">
        <f>+L1405</f>
        <v>0</v>
      </c>
      <c r="M1404" s="203">
        <f>+M1405</f>
        <v>0</v>
      </c>
      <c r="N1404" s="186">
        <v>0</v>
      </c>
      <c r="X1404" s="187">
        <v>0</v>
      </c>
      <c r="Y1404" s="187">
        <f t="shared" si="164"/>
        <v>0</v>
      </c>
    </row>
    <row r="1405" spans="2:25" x14ac:dyDescent="0.2">
      <c r="B1405" s="201" t="s">
        <v>1917</v>
      </c>
      <c r="C1405" s="245" t="s">
        <v>1922</v>
      </c>
      <c r="D1405" s="246"/>
      <c r="E1405" s="285"/>
      <c r="F1405" s="285"/>
      <c r="G1405" s="287"/>
      <c r="H1405" s="205"/>
      <c r="I1405" s="204"/>
      <c r="J1405" s="204"/>
      <c r="K1405" s="204"/>
      <c r="L1405" s="203">
        <f>J515</f>
        <v>0</v>
      </c>
      <c r="M1405" s="203">
        <f>K515+H1405-G1405</f>
        <v>0</v>
      </c>
      <c r="X1405" s="187">
        <v>0</v>
      </c>
      <c r="Y1405" s="187">
        <f t="shared" si="164"/>
        <v>0</v>
      </c>
    </row>
    <row r="1406" spans="2:25" x14ac:dyDescent="0.2">
      <c r="B1406" s="201" t="s">
        <v>1075</v>
      </c>
      <c r="C1406" s="245" t="s">
        <v>1043</v>
      </c>
      <c r="D1406" s="246"/>
      <c r="E1406" s="285"/>
      <c r="F1406" s="285"/>
      <c r="G1406" s="203">
        <f>SUM(G1407:G1408)</f>
        <v>0</v>
      </c>
      <c r="H1406" s="203">
        <f>SUM(H1407:H1408)</f>
        <v>0</v>
      </c>
      <c r="I1406" s="204"/>
      <c r="J1406" s="204"/>
      <c r="K1406" s="204"/>
      <c r="L1406" s="203">
        <f>SUM(L1407:L1408)</f>
        <v>0</v>
      </c>
      <c r="M1406" s="203">
        <f>SUM(M1407:M1408)</f>
        <v>0</v>
      </c>
      <c r="N1406" s="186">
        <v>0</v>
      </c>
      <c r="X1406" s="187">
        <v>0</v>
      </c>
      <c r="Y1406" s="187">
        <f t="shared" si="164"/>
        <v>0</v>
      </c>
    </row>
    <row r="1407" spans="2:25" x14ac:dyDescent="0.2">
      <c r="B1407" s="201" t="s">
        <v>1918</v>
      </c>
      <c r="C1407" s="245" t="s">
        <v>1920</v>
      </c>
      <c r="D1407" s="246"/>
      <c r="E1407" s="285"/>
      <c r="F1407" s="285"/>
      <c r="G1407" s="287"/>
      <c r="H1407" s="205"/>
      <c r="I1407" s="204"/>
      <c r="J1407" s="204"/>
      <c r="K1407" s="204"/>
      <c r="L1407" s="203">
        <f>J517</f>
        <v>0</v>
      </c>
      <c r="M1407" s="203">
        <f>K517+H1407-G1407</f>
        <v>0</v>
      </c>
      <c r="X1407" s="187">
        <v>0</v>
      </c>
      <c r="Y1407" s="187">
        <f t="shared" si="164"/>
        <v>0</v>
      </c>
    </row>
    <row r="1408" spans="2:25" x14ac:dyDescent="0.2">
      <c r="B1408" s="201" t="s">
        <v>1919</v>
      </c>
      <c r="C1408" s="245" t="s">
        <v>1921</v>
      </c>
      <c r="D1408" s="246"/>
      <c r="E1408" s="285"/>
      <c r="F1408" s="285"/>
      <c r="G1408" s="287"/>
      <c r="H1408" s="205"/>
      <c r="I1408" s="204"/>
      <c r="J1408" s="204"/>
      <c r="K1408" s="204"/>
      <c r="L1408" s="203">
        <f>J518</f>
        <v>0</v>
      </c>
      <c r="M1408" s="203">
        <f>K518+H1408-G1408</f>
        <v>0</v>
      </c>
      <c r="X1408" s="187">
        <v>0</v>
      </c>
      <c r="Y1408" s="187">
        <f t="shared" si="164"/>
        <v>0</v>
      </c>
    </row>
    <row r="1409" spans="2:25" x14ac:dyDescent="0.2">
      <c r="B1409" s="201" t="s">
        <v>1076</v>
      </c>
      <c r="C1409" s="245" t="s">
        <v>1044</v>
      </c>
      <c r="D1409" s="246"/>
      <c r="E1409" s="285"/>
      <c r="F1409" s="285"/>
      <c r="G1409" s="203">
        <f>+G1410</f>
        <v>0</v>
      </c>
      <c r="H1409" s="203">
        <f>+H1410</f>
        <v>0</v>
      </c>
      <c r="I1409" s="204"/>
      <c r="J1409" s="204"/>
      <c r="K1409" s="204"/>
      <c r="L1409" s="203">
        <f>+L1410</f>
        <v>0</v>
      </c>
      <c r="M1409" s="203">
        <f>+M1410</f>
        <v>0</v>
      </c>
      <c r="N1409" s="186">
        <v>0</v>
      </c>
      <c r="X1409" s="187">
        <v>0</v>
      </c>
      <c r="Y1409" s="187">
        <f t="shared" si="164"/>
        <v>0</v>
      </c>
    </row>
    <row r="1410" spans="2:25" x14ac:dyDescent="0.2">
      <c r="B1410" s="201" t="s">
        <v>1925</v>
      </c>
      <c r="C1410" s="245" t="s">
        <v>1924</v>
      </c>
      <c r="D1410" s="246"/>
      <c r="E1410" s="285"/>
      <c r="F1410" s="285"/>
      <c r="G1410" s="287"/>
      <c r="H1410" s="205"/>
      <c r="I1410" s="204"/>
      <c r="J1410" s="204"/>
      <c r="K1410" s="204"/>
      <c r="L1410" s="203">
        <f>J520</f>
        <v>0</v>
      </c>
      <c r="M1410" s="203">
        <f>K520+H1410-G1410</f>
        <v>0</v>
      </c>
      <c r="X1410" s="187">
        <v>0</v>
      </c>
      <c r="Y1410" s="187">
        <f t="shared" si="164"/>
        <v>0</v>
      </c>
    </row>
    <row r="1411" spans="2:25" x14ac:dyDescent="0.2">
      <c r="B1411" s="201" t="s">
        <v>1077</v>
      </c>
      <c r="C1411" s="245" t="s">
        <v>1045</v>
      </c>
      <c r="D1411" s="246"/>
      <c r="E1411" s="285"/>
      <c r="F1411" s="285"/>
      <c r="G1411" s="203">
        <f>SUM(G1412:G1414)</f>
        <v>0</v>
      </c>
      <c r="H1411" s="203">
        <f>SUM(H1412:H1414)</f>
        <v>0</v>
      </c>
      <c r="I1411" s="204"/>
      <c r="J1411" s="204"/>
      <c r="K1411" s="204"/>
      <c r="L1411" s="203">
        <f>SUM(L1412:L1414)</f>
        <v>0</v>
      </c>
      <c r="M1411" s="203">
        <f>SUM(M1412:M1414)</f>
        <v>0</v>
      </c>
      <c r="N1411" s="186">
        <v>0</v>
      </c>
      <c r="X1411" s="187">
        <v>0</v>
      </c>
      <c r="Y1411" s="187">
        <f t="shared" si="164"/>
        <v>0</v>
      </c>
    </row>
    <row r="1412" spans="2:25" x14ac:dyDescent="0.2">
      <c r="B1412" s="201" t="s">
        <v>1926</v>
      </c>
      <c r="C1412" s="245" t="s">
        <v>1929</v>
      </c>
      <c r="D1412" s="246"/>
      <c r="E1412" s="285"/>
      <c r="F1412" s="285"/>
      <c r="G1412" s="287"/>
      <c r="H1412" s="205"/>
      <c r="I1412" s="204"/>
      <c r="J1412" s="204"/>
      <c r="K1412" s="204"/>
      <c r="L1412" s="203">
        <f>J522</f>
        <v>0</v>
      </c>
      <c r="M1412" s="203">
        <f>K522+H1412-G1412</f>
        <v>0</v>
      </c>
      <c r="X1412" s="187">
        <v>0</v>
      </c>
      <c r="Y1412" s="187">
        <f t="shared" si="164"/>
        <v>0</v>
      </c>
    </row>
    <row r="1413" spans="2:25" x14ac:dyDescent="0.2">
      <c r="B1413" s="201" t="s">
        <v>1927</v>
      </c>
      <c r="C1413" s="245" t="s">
        <v>1930</v>
      </c>
      <c r="D1413" s="246"/>
      <c r="E1413" s="285"/>
      <c r="F1413" s="285"/>
      <c r="G1413" s="287"/>
      <c r="H1413" s="205"/>
      <c r="I1413" s="204"/>
      <c r="J1413" s="204"/>
      <c r="K1413" s="204"/>
      <c r="L1413" s="203">
        <f>J523</f>
        <v>0</v>
      </c>
      <c r="M1413" s="203">
        <f>K523+H1413-G1413</f>
        <v>0</v>
      </c>
      <c r="X1413" s="187">
        <v>0</v>
      </c>
      <c r="Y1413" s="187">
        <f t="shared" si="164"/>
        <v>0</v>
      </c>
    </row>
    <row r="1414" spans="2:25" x14ac:dyDescent="0.2">
      <c r="B1414" s="201" t="s">
        <v>1928</v>
      </c>
      <c r="C1414" s="245" t="s">
        <v>1931</v>
      </c>
      <c r="D1414" s="246"/>
      <c r="E1414" s="285"/>
      <c r="F1414" s="285"/>
      <c r="G1414" s="287"/>
      <c r="H1414" s="205"/>
      <c r="I1414" s="204"/>
      <c r="J1414" s="204"/>
      <c r="K1414" s="204"/>
      <c r="L1414" s="203">
        <f>J524</f>
        <v>0</v>
      </c>
      <c r="M1414" s="203">
        <f>K524+H1414-G1414</f>
        <v>0</v>
      </c>
      <c r="X1414" s="187">
        <v>0</v>
      </c>
      <c r="Y1414" s="187">
        <f t="shared" si="164"/>
        <v>0</v>
      </c>
    </row>
    <row r="1415" spans="2:25" x14ac:dyDescent="0.2">
      <c r="B1415" s="201" t="s">
        <v>1078</v>
      </c>
      <c r="C1415" s="245" t="s">
        <v>1046</v>
      </c>
      <c r="D1415" s="246"/>
      <c r="E1415" s="285"/>
      <c r="F1415" s="285"/>
      <c r="G1415" s="203">
        <f>SUM(G1416:G1418)</f>
        <v>0</v>
      </c>
      <c r="H1415" s="203">
        <f>SUM(H1416:H1418)</f>
        <v>0</v>
      </c>
      <c r="I1415" s="204"/>
      <c r="J1415" s="204"/>
      <c r="K1415" s="204"/>
      <c r="L1415" s="203">
        <f>SUM(L1416:L1418)</f>
        <v>0</v>
      </c>
      <c r="M1415" s="203">
        <f>SUM(M1416:M1418)</f>
        <v>0</v>
      </c>
      <c r="N1415" s="186">
        <v>0</v>
      </c>
      <c r="X1415" s="187">
        <v>0</v>
      </c>
      <c r="Y1415" s="187">
        <f t="shared" si="164"/>
        <v>0</v>
      </c>
    </row>
    <row r="1416" spans="2:25" x14ac:dyDescent="0.2">
      <c r="B1416" s="201" t="s">
        <v>1935</v>
      </c>
      <c r="C1416" s="245" t="s">
        <v>1932</v>
      </c>
      <c r="D1416" s="246"/>
      <c r="E1416" s="285"/>
      <c r="F1416" s="285"/>
      <c r="G1416" s="287"/>
      <c r="H1416" s="205"/>
      <c r="I1416" s="204"/>
      <c r="J1416" s="204"/>
      <c r="K1416" s="204"/>
      <c r="L1416" s="203">
        <f>J526</f>
        <v>0</v>
      </c>
      <c r="M1416" s="203">
        <f>K526+H1416-G1416</f>
        <v>0</v>
      </c>
      <c r="X1416" s="187">
        <v>0</v>
      </c>
      <c r="Y1416" s="187">
        <f t="shared" si="164"/>
        <v>0</v>
      </c>
    </row>
    <row r="1417" spans="2:25" x14ac:dyDescent="0.2">
      <c r="B1417" s="201" t="s">
        <v>1936</v>
      </c>
      <c r="C1417" s="245" t="s">
        <v>1933</v>
      </c>
      <c r="D1417" s="246"/>
      <c r="E1417" s="285"/>
      <c r="F1417" s="285"/>
      <c r="G1417" s="287"/>
      <c r="H1417" s="205"/>
      <c r="I1417" s="204"/>
      <c r="J1417" s="204"/>
      <c r="K1417" s="204"/>
      <c r="L1417" s="203">
        <f>J527</f>
        <v>0</v>
      </c>
      <c r="M1417" s="203">
        <f>K527+H1417-G1417</f>
        <v>0</v>
      </c>
      <c r="X1417" s="187">
        <v>0</v>
      </c>
      <c r="Y1417" s="187">
        <f t="shared" si="164"/>
        <v>0</v>
      </c>
    </row>
    <row r="1418" spans="2:25" x14ac:dyDescent="0.2">
      <c r="B1418" s="201" t="s">
        <v>1937</v>
      </c>
      <c r="C1418" s="245" t="s">
        <v>1934</v>
      </c>
      <c r="D1418" s="246"/>
      <c r="E1418" s="285"/>
      <c r="F1418" s="285"/>
      <c r="G1418" s="287"/>
      <c r="H1418" s="205"/>
      <c r="I1418" s="204"/>
      <c r="J1418" s="204"/>
      <c r="K1418" s="204"/>
      <c r="L1418" s="203">
        <f>J528</f>
        <v>0</v>
      </c>
      <c r="M1418" s="203">
        <f>K528+H1418-G1418</f>
        <v>0</v>
      </c>
      <c r="X1418" s="187">
        <v>0</v>
      </c>
      <c r="Y1418" s="187">
        <f t="shared" si="164"/>
        <v>0</v>
      </c>
    </row>
    <row r="1419" spans="2:25" x14ac:dyDescent="0.2">
      <c r="B1419" s="201" t="s">
        <v>1079</v>
      </c>
      <c r="C1419" s="245" t="s">
        <v>1047</v>
      </c>
      <c r="D1419" s="246"/>
      <c r="E1419" s="285"/>
      <c r="F1419" s="285"/>
      <c r="G1419" s="203">
        <f>+G1420</f>
        <v>0</v>
      </c>
      <c r="H1419" s="203">
        <f>+H1420</f>
        <v>0</v>
      </c>
      <c r="I1419" s="204"/>
      <c r="J1419" s="204"/>
      <c r="K1419" s="204"/>
      <c r="L1419" s="203">
        <f>+L1420</f>
        <v>0</v>
      </c>
      <c r="M1419" s="203">
        <f>+M1420</f>
        <v>0</v>
      </c>
      <c r="N1419" s="186">
        <v>0</v>
      </c>
      <c r="X1419" s="187">
        <v>0</v>
      </c>
      <c r="Y1419" s="187">
        <f t="shared" si="164"/>
        <v>0</v>
      </c>
    </row>
    <row r="1420" spans="2:25" x14ac:dyDescent="0.2">
      <c r="B1420" s="201" t="s">
        <v>1938</v>
      </c>
      <c r="C1420" s="245" t="s">
        <v>1047</v>
      </c>
      <c r="D1420" s="246"/>
      <c r="E1420" s="285"/>
      <c r="F1420" s="285"/>
      <c r="G1420" s="287"/>
      <c r="H1420" s="205"/>
      <c r="I1420" s="204"/>
      <c r="J1420" s="204"/>
      <c r="K1420" s="204"/>
      <c r="L1420" s="203">
        <f>J530</f>
        <v>0</v>
      </c>
      <c r="M1420" s="203">
        <f>K530+H1420-G1420</f>
        <v>0</v>
      </c>
      <c r="X1420" s="187">
        <v>0</v>
      </c>
      <c r="Y1420" s="187">
        <f t="shared" si="164"/>
        <v>0</v>
      </c>
    </row>
    <row r="1421" spans="2:25" x14ac:dyDescent="0.2">
      <c r="B1421" s="201" t="s">
        <v>1080</v>
      </c>
      <c r="C1421" s="245" t="s">
        <v>1048</v>
      </c>
      <c r="D1421" s="246"/>
      <c r="E1421" s="285"/>
      <c r="F1421" s="285"/>
      <c r="G1421" s="203">
        <f>+G1422</f>
        <v>0</v>
      </c>
      <c r="H1421" s="203">
        <f>+H1422</f>
        <v>0</v>
      </c>
      <c r="I1421" s="204"/>
      <c r="J1421" s="204"/>
      <c r="K1421" s="204"/>
      <c r="L1421" s="203">
        <f>+L1422</f>
        <v>0</v>
      </c>
      <c r="M1421" s="203">
        <f>+M1422</f>
        <v>0</v>
      </c>
      <c r="N1421" s="186">
        <v>0</v>
      </c>
      <c r="X1421" s="187">
        <v>0</v>
      </c>
      <c r="Y1421" s="187">
        <f t="shared" si="164"/>
        <v>0</v>
      </c>
    </row>
    <row r="1422" spans="2:25" x14ac:dyDescent="0.2">
      <c r="B1422" s="201" t="s">
        <v>1941</v>
      </c>
      <c r="C1422" s="245" t="s">
        <v>1940</v>
      </c>
      <c r="D1422" s="246"/>
      <c r="E1422" s="285"/>
      <c r="F1422" s="285"/>
      <c r="G1422" s="287"/>
      <c r="H1422" s="205"/>
      <c r="I1422" s="204"/>
      <c r="J1422" s="204"/>
      <c r="K1422" s="204"/>
      <c r="L1422" s="203">
        <f>J532</f>
        <v>0</v>
      </c>
      <c r="M1422" s="203">
        <f>K532+H1422-G1422</f>
        <v>0</v>
      </c>
      <c r="X1422" s="187">
        <v>0</v>
      </c>
      <c r="Y1422" s="187">
        <f t="shared" si="164"/>
        <v>0</v>
      </c>
    </row>
    <row r="1423" spans="2:25" x14ac:dyDescent="0.2">
      <c r="B1423" s="201" t="s">
        <v>1081</v>
      </c>
      <c r="C1423" s="245" t="s">
        <v>1049</v>
      </c>
      <c r="D1423" s="246"/>
      <c r="E1423" s="285"/>
      <c r="F1423" s="285"/>
      <c r="G1423" s="203">
        <f>SUM(G1424:G1426)</f>
        <v>0</v>
      </c>
      <c r="H1423" s="203">
        <f>SUM(H1424:H1426)</f>
        <v>0</v>
      </c>
      <c r="I1423" s="204"/>
      <c r="J1423" s="204"/>
      <c r="K1423" s="204"/>
      <c r="L1423" s="203">
        <f>SUM(L1424:L1426)</f>
        <v>0</v>
      </c>
      <c r="M1423" s="203">
        <f>SUM(M1424:M1426)</f>
        <v>0</v>
      </c>
      <c r="N1423" s="186">
        <v>0</v>
      </c>
      <c r="X1423" s="187">
        <v>0</v>
      </c>
      <c r="Y1423" s="187">
        <f t="shared" si="164"/>
        <v>0</v>
      </c>
    </row>
    <row r="1424" spans="2:25" ht="15" customHeight="1" x14ac:dyDescent="0.2">
      <c r="B1424" s="201" t="s">
        <v>1942</v>
      </c>
      <c r="C1424" s="245" t="s">
        <v>2401</v>
      </c>
      <c r="D1424" s="246"/>
      <c r="E1424" s="285"/>
      <c r="F1424" s="285"/>
      <c r="G1424" s="287"/>
      <c r="H1424" s="205"/>
      <c r="I1424" s="204"/>
      <c r="J1424" s="204"/>
      <c r="K1424" s="204"/>
      <c r="L1424" s="203">
        <f>J534</f>
        <v>0</v>
      </c>
      <c r="M1424" s="203">
        <f>K534+H1424-G1424</f>
        <v>0</v>
      </c>
      <c r="X1424" s="187">
        <v>0</v>
      </c>
      <c r="Y1424" s="187">
        <f t="shared" si="164"/>
        <v>0</v>
      </c>
    </row>
    <row r="1425" spans="2:25" x14ac:dyDescent="0.2">
      <c r="B1425" s="201" t="s">
        <v>1943</v>
      </c>
      <c r="C1425" s="245" t="s">
        <v>2402</v>
      </c>
      <c r="D1425" s="246"/>
      <c r="E1425" s="285"/>
      <c r="F1425" s="285"/>
      <c r="G1425" s="287"/>
      <c r="H1425" s="205"/>
      <c r="I1425" s="204"/>
      <c r="J1425" s="204"/>
      <c r="K1425" s="204"/>
      <c r="L1425" s="203">
        <f>J535</f>
        <v>0</v>
      </c>
      <c r="M1425" s="203">
        <f>K535+H1425-G1425</f>
        <v>0</v>
      </c>
      <c r="X1425" s="187">
        <v>0</v>
      </c>
      <c r="Y1425" s="187">
        <f t="shared" si="164"/>
        <v>0</v>
      </c>
    </row>
    <row r="1426" spans="2:25" ht="15.75" customHeight="1" x14ac:dyDescent="0.2">
      <c r="B1426" s="201" t="s">
        <v>1944</v>
      </c>
      <c r="C1426" s="245" t="s">
        <v>2403</v>
      </c>
      <c r="D1426" s="246"/>
      <c r="E1426" s="285"/>
      <c r="F1426" s="285"/>
      <c r="G1426" s="287"/>
      <c r="H1426" s="205"/>
      <c r="I1426" s="204"/>
      <c r="J1426" s="204"/>
      <c r="K1426" s="204"/>
      <c r="L1426" s="203">
        <f>J536</f>
        <v>0</v>
      </c>
      <c r="M1426" s="203">
        <f>K536+H1426-G1426</f>
        <v>0</v>
      </c>
      <c r="X1426" s="187">
        <v>0</v>
      </c>
      <c r="Y1426" s="187">
        <f t="shared" si="164"/>
        <v>0</v>
      </c>
    </row>
    <row r="1427" spans="2:25" x14ac:dyDescent="0.2">
      <c r="B1427" s="201" t="s">
        <v>1082</v>
      </c>
      <c r="C1427" s="245" t="s">
        <v>1947</v>
      </c>
      <c r="D1427" s="246"/>
      <c r="E1427" s="285"/>
      <c r="F1427" s="285"/>
      <c r="G1427" s="203">
        <f>+G1428</f>
        <v>0</v>
      </c>
      <c r="H1427" s="203">
        <f>+H1428</f>
        <v>0</v>
      </c>
      <c r="I1427" s="204"/>
      <c r="J1427" s="204"/>
      <c r="K1427" s="204"/>
      <c r="L1427" s="203">
        <f>+L1428</f>
        <v>0</v>
      </c>
      <c r="M1427" s="203">
        <f>+M1428</f>
        <v>0</v>
      </c>
      <c r="N1427" s="186">
        <v>0</v>
      </c>
      <c r="X1427" s="187">
        <v>0</v>
      </c>
      <c r="Y1427" s="187">
        <f t="shared" si="164"/>
        <v>0</v>
      </c>
    </row>
    <row r="1428" spans="2:25" x14ac:dyDescent="0.2">
      <c r="B1428" s="201" t="s">
        <v>2012</v>
      </c>
      <c r="C1428" s="245" t="s">
        <v>1948</v>
      </c>
      <c r="D1428" s="246"/>
      <c r="E1428" s="285"/>
      <c r="F1428" s="285"/>
      <c r="G1428" s="287"/>
      <c r="H1428" s="205"/>
      <c r="I1428" s="204"/>
      <c r="J1428" s="204"/>
      <c r="K1428" s="204"/>
      <c r="L1428" s="203">
        <f>J538</f>
        <v>0</v>
      </c>
      <c r="M1428" s="203">
        <f>K538+H1428-G1428</f>
        <v>0</v>
      </c>
      <c r="X1428" s="187">
        <v>0</v>
      </c>
      <c r="Y1428" s="187">
        <f t="shared" si="164"/>
        <v>0</v>
      </c>
    </row>
    <row r="1429" spans="2:25" x14ac:dyDescent="0.2">
      <c r="B1429" s="201" t="s">
        <v>1949</v>
      </c>
      <c r="C1429" s="245" t="s">
        <v>1050</v>
      </c>
      <c r="D1429" s="246"/>
      <c r="E1429" s="285"/>
      <c r="F1429" s="285"/>
      <c r="G1429" s="203">
        <f>SUM(G1430:G1431)</f>
        <v>0</v>
      </c>
      <c r="H1429" s="203">
        <f>SUM(H1430:H1431)</f>
        <v>0</v>
      </c>
      <c r="I1429" s="204"/>
      <c r="J1429" s="204"/>
      <c r="K1429" s="204"/>
      <c r="L1429" s="203">
        <f>SUM(L1430:L1431)</f>
        <v>0</v>
      </c>
      <c r="M1429" s="203">
        <f>SUM(M1430:M1431)</f>
        <v>0</v>
      </c>
      <c r="N1429" s="186">
        <v>0</v>
      </c>
      <c r="X1429" s="187">
        <v>0</v>
      </c>
      <c r="Y1429" s="187">
        <f t="shared" si="164"/>
        <v>0</v>
      </c>
    </row>
    <row r="1430" spans="2:25" x14ac:dyDescent="0.2">
      <c r="B1430" s="201" t="s">
        <v>1950</v>
      </c>
      <c r="C1430" s="245" t="s">
        <v>2404</v>
      </c>
      <c r="D1430" s="246"/>
      <c r="E1430" s="285"/>
      <c r="F1430" s="285"/>
      <c r="G1430" s="287"/>
      <c r="H1430" s="205"/>
      <c r="I1430" s="204"/>
      <c r="J1430" s="204"/>
      <c r="K1430" s="204"/>
      <c r="L1430" s="203">
        <f>J540</f>
        <v>0</v>
      </c>
      <c r="M1430" s="203">
        <f>K540+H1430-G1430</f>
        <v>0</v>
      </c>
      <c r="X1430" s="187">
        <v>0</v>
      </c>
      <c r="Y1430" s="187">
        <f t="shared" si="164"/>
        <v>0</v>
      </c>
    </row>
    <row r="1431" spans="2:25" x14ac:dyDescent="0.2">
      <c r="B1431" s="201" t="s">
        <v>1951</v>
      </c>
      <c r="C1431" s="245" t="s">
        <v>2405</v>
      </c>
      <c r="D1431" s="246"/>
      <c r="E1431" s="285"/>
      <c r="F1431" s="285"/>
      <c r="G1431" s="287"/>
      <c r="H1431" s="205"/>
      <c r="I1431" s="204"/>
      <c r="J1431" s="204"/>
      <c r="K1431" s="204"/>
      <c r="L1431" s="203">
        <f>J541</f>
        <v>0</v>
      </c>
      <c r="M1431" s="203">
        <f>K541+H1431-G1431</f>
        <v>0</v>
      </c>
      <c r="X1431" s="187">
        <v>0</v>
      </c>
      <c r="Y1431" s="187">
        <f t="shared" si="164"/>
        <v>0</v>
      </c>
    </row>
    <row r="1432" spans="2:25" x14ac:dyDescent="0.2">
      <c r="B1432" s="201" t="s">
        <v>1083</v>
      </c>
      <c r="C1432" s="245" t="s">
        <v>1051</v>
      </c>
      <c r="D1432" s="246"/>
      <c r="E1432" s="285"/>
      <c r="F1432" s="285"/>
      <c r="G1432" s="203">
        <f>+G1433</f>
        <v>0</v>
      </c>
      <c r="H1432" s="203">
        <f>+H1433</f>
        <v>0</v>
      </c>
      <c r="I1432" s="204"/>
      <c r="J1432" s="204"/>
      <c r="K1432" s="204"/>
      <c r="L1432" s="203">
        <f>+L1433</f>
        <v>0</v>
      </c>
      <c r="M1432" s="203">
        <f>+M1433</f>
        <v>0</v>
      </c>
      <c r="N1432" s="186">
        <v>0</v>
      </c>
      <c r="X1432" s="187">
        <v>0</v>
      </c>
      <c r="Y1432" s="187">
        <f t="shared" si="164"/>
        <v>0</v>
      </c>
    </row>
    <row r="1433" spans="2:25" x14ac:dyDescent="0.2">
      <c r="B1433" s="201" t="s">
        <v>1946</v>
      </c>
      <c r="C1433" s="245" t="s">
        <v>1945</v>
      </c>
      <c r="D1433" s="246"/>
      <c r="E1433" s="285"/>
      <c r="F1433" s="285"/>
      <c r="G1433" s="287"/>
      <c r="H1433" s="205"/>
      <c r="I1433" s="204"/>
      <c r="J1433" s="204"/>
      <c r="K1433" s="204"/>
      <c r="L1433" s="203">
        <f>J543</f>
        <v>0</v>
      </c>
      <c r="M1433" s="203">
        <f>K543+H1433-G1433</f>
        <v>0</v>
      </c>
      <c r="X1433" s="187">
        <v>0</v>
      </c>
      <c r="Y1433" s="187">
        <f t="shared" si="164"/>
        <v>0</v>
      </c>
    </row>
    <row r="1434" spans="2:25" x14ac:dyDescent="0.2">
      <c r="B1434" s="201" t="s">
        <v>1084</v>
      </c>
      <c r="C1434" s="245" t="s">
        <v>1052</v>
      </c>
      <c r="D1434" s="246"/>
      <c r="E1434" s="285"/>
      <c r="F1434" s="285"/>
      <c r="G1434" s="203">
        <f>+G1435</f>
        <v>0</v>
      </c>
      <c r="H1434" s="203">
        <f>+H1435</f>
        <v>0</v>
      </c>
      <c r="I1434" s="204"/>
      <c r="J1434" s="204"/>
      <c r="K1434" s="204"/>
      <c r="L1434" s="203">
        <f>+L1435</f>
        <v>0</v>
      </c>
      <c r="M1434" s="203">
        <f>+M1435</f>
        <v>0</v>
      </c>
      <c r="N1434" s="186">
        <v>0</v>
      </c>
      <c r="X1434" s="187">
        <v>0</v>
      </c>
      <c r="Y1434" s="187">
        <f t="shared" ref="Y1434:Y1497" si="169">L1434-X1434</f>
        <v>0</v>
      </c>
    </row>
    <row r="1435" spans="2:25" x14ac:dyDescent="0.2">
      <c r="B1435" s="201" t="s">
        <v>1952</v>
      </c>
      <c r="C1435" s="245" t="s">
        <v>2406</v>
      </c>
      <c r="D1435" s="246"/>
      <c r="E1435" s="285"/>
      <c r="F1435" s="285"/>
      <c r="G1435" s="287"/>
      <c r="H1435" s="205"/>
      <c r="I1435" s="204"/>
      <c r="J1435" s="204"/>
      <c r="K1435" s="204"/>
      <c r="L1435" s="203">
        <f>J545</f>
        <v>0</v>
      </c>
      <c r="M1435" s="203">
        <f>K545+H1435-G1435</f>
        <v>0</v>
      </c>
      <c r="X1435" s="187">
        <v>0</v>
      </c>
      <c r="Y1435" s="187">
        <f t="shared" si="169"/>
        <v>0</v>
      </c>
    </row>
    <row r="1436" spans="2:25" x14ac:dyDescent="0.2">
      <c r="B1436" s="201" t="s">
        <v>1085</v>
      </c>
      <c r="C1436" s="245" t="s">
        <v>1053</v>
      </c>
      <c r="D1436" s="246"/>
      <c r="E1436" s="285"/>
      <c r="F1436" s="285"/>
      <c r="G1436" s="203">
        <f>SUM(G1437:G1439)</f>
        <v>0</v>
      </c>
      <c r="H1436" s="203">
        <f>SUM(H1437:H1439)</f>
        <v>0</v>
      </c>
      <c r="I1436" s="204"/>
      <c r="J1436" s="204"/>
      <c r="K1436" s="204"/>
      <c r="L1436" s="203">
        <f>SUM(L1437:L1439)</f>
        <v>0</v>
      </c>
      <c r="M1436" s="203">
        <f>SUM(M1437:M1439)</f>
        <v>0</v>
      </c>
      <c r="N1436" s="186">
        <v>0</v>
      </c>
      <c r="X1436" s="187">
        <v>0</v>
      </c>
      <c r="Y1436" s="187">
        <f t="shared" si="169"/>
        <v>0</v>
      </c>
    </row>
    <row r="1437" spans="2:25" x14ac:dyDescent="0.2">
      <c r="B1437" s="201" t="s">
        <v>1953</v>
      </c>
      <c r="C1437" s="245" t="s">
        <v>2407</v>
      </c>
      <c r="D1437" s="246"/>
      <c r="E1437" s="285"/>
      <c r="F1437" s="285"/>
      <c r="G1437" s="287"/>
      <c r="H1437" s="205"/>
      <c r="I1437" s="204"/>
      <c r="J1437" s="204"/>
      <c r="K1437" s="204"/>
      <c r="L1437" s="203">
        <f>J547</f>
        <v>0</v>
      </c>
      <c r="M1437" s="203">
        <f>K547+H1437-G1437</f>
        <v>0</v>
      </c>
      <c r="X1437" s="187">
        <v>0</v>
      </c>
      <c r="Y1437" s="187">
        <f t="shared" si="169"/>
        <v>0</v>
      </c>
    </row>
    <row r="1438" spans="2:25" x14ac:dyDescent="0.2">
      <c r="B1438" s="201" t="s">
        <v>1954</v>
      </c>
      <c r="C1438" s="245" t="s">
        <v>2408</v>
      </c>
      <c r="D1438" s="246"/>
      <c r="E1438" s="285"/>
      <c r="F1438" s="285"/>
      <c r="G1438" s="287"/>
      <c r="H1438" s="205"/>
      <c r="I1438" s="204"/>
      <c r="J1438" s="204"/>
      <c r="K1438" s="204"/>
      <c r="L1438" s="203">
        <f>J548</f>
        <v>0</v>
      </c>
      <c r="M1438" s="203">
        <f>K548+H1438-G1438</f>
        <v>0</v>
      </c>
      <c r="X1438" s="187">
        <v>0</v>
      </c>
      <c r="Y1438" s="187">
        <f t="shared" si="169"/>
        <v>0</v>
      </c>
    </row>
    <row r="1439" spans="2:25" ht="18" customHeight="1" x14ac:dyDescent="0.2">
      <c r="B1439" s="242"/>
      <c r="C1439" s="247" t="s">
        <v>23</v>
      </c>
      <c r="D1439" s="246"/>
      <c r="E1439" s="285"/>
      <c r="F1439" s="285"/>
      <c r="G1439" s="287"/>
      <c r="H1439" s="205"/>
      <c r="I1439" s="204"/>
      <c r="J1439" s="204"/>
      <c r="K1439" s="204"/>
      <c r="L1439" s="203">
        <f>J549</f>
        <v>0</v>
      </c>
      <c r="M1439" s="203">
        <f>K549+H1439-G1439</f>
        <v>0</v>
      </c>
      <c r="X1439" s="187">
        <v>0</v>
      </c>
      <c r="Y1439" s="187">
        <f t="shared" si="169"/>
        <v>0</v>
      </c>
    </row>
    <row r="1440" spans="2:25" x14ac:dyDescent="0.2">
      <c r="B1440" s="201" t="s">
        <v>1955</v>
      </c>
      <c r="C1440" s="245" t="s">
        <v>1054</v>
      </c>
      <c r="D1440" s="246"/>
      <c r="E1440" s="285"/>
      <c r="F1440" s="285"/>
      <c r="G1440" s="203">
        <f>+G1441</f>
        <v>0</v>
      </c>
      <c r="H1440" s="203">
        <f>+H1441</f>
        <v>0</v>
      </c>
      <c r="I1440" s="204"/>
      <c r="J1440" s="204"/>
      <c r="K1440" s="204"/>
      <c r="L1440" s="203">
        <f>+L1441</f>
        <v>0</v>
      </c>
      <c r="M1440" s="203">
        <f>+M1441</f>
        <v>0</v>
      </c>
      <c r="N1440" s="186">
        <v>0</v>
      </c>
      <c r="X1440" s="187">
        <v>0</v>
      </c>
      <c r="Y1440" s="187">
        <f t="shared" si="169"/>
        <v>0</v>
      </c>
    </row>
    <row r="1441" spans="2:25" x14ac:dyDescent="0.2">
      <c r="B1441" s="201" t="s">
        <v>1956</v>
      </c>
      <c r="C1441" s="245" t="s">
        <v>1054</v>
      </c>
      <c r="D1441" s="246"/>
      <c r="E1441" s="285"/>
      <c r="F1441" s="285"/>
      <c r="G1441" s="287"/>
      <c r="H1441" s="205"/>
      <c r="I1441" s="204"/>
      <c r="J1441" s="204"/>
      <c r="K1441" s="204"/>
      <c r="L1441" s="203">
        <f>J551</f>
        <v>0</v>
      </c>
      <c r="M1441" s="203">
        <f>K551+H1441-G1441</f>
        <v>0</v>
      </c>
      <c r="X1441" s="187">
        <v>0</v>
      </c>
      <c r="Y1441" s="187">
        <f t="shared" si="169"/>
        <v>0</v>
      </c>
    </row>
    <row r="1442" spans="2:25" x14ac:dyDescent="0.2">
      <c r="B1442" s="201" t="s">
        <v>1957</v>
      </c>
      <c r="C1442" s="245" t="s">
        <v>1055</v>
      </c>
      <c r="D1442" s="246"/>
      <c r="E1442" s="285"/>
      <c r="F1442" s="285"/>
      <c r="G1442" s="203">
        <f>+G1443</f>
        <v>0</v>
      </c>
      <c r="H1442" s="203">
        <f>+H1443</f>
        <v>0</v>
      </c>
      <c r="I1442" s="204"/>
      <c r="J1442" s="204"/>
      <c r="K1442" s="204"/>
      <c r="L1442" s="203">
        <f>+L1443</f>
        <v>0</v>
      </c>
      <c r="M1442" s="203">
        <f>+M1443</f>
        <v>0</v>
      </c>
      <c r="N1442" s="186">
        <v>0</v>
      </c>
      <c r="X1442" s="187">
        <v>0</v>
      </c>
      <c r="Y1442" s="187">
        <f t="shared" si="169"/>
        <v>0</v>
      </c>
    </row>
    <row r="1443" spans="2:25" x14ac:dyDescent="0.2">
      <c r="B1443" s="201" t="s">
        <v>1958</v>
      </c>
      <c r="C1443" s="245" t="s">
        <v>1055</v>
      </c>
      <c r="D1443" s="246"/>
      <c r="E1443" s="285"/>
      <c r="F1443" s="285"/>
      <c r="G1443" s="287"/>
      <c r="H1443" s="205"/>
      <c r="I1443" s="204"/>
      <c r="J1443" s="204"/>
      <c r="K1443" s="204"/>
      <c r="L1443" s="203">
        <f>J553</f>
        <v>0</v>
      </c>
      <c r="M1443" s="203">
        <f>K553+H1443-G1443</f>
        <v>0</v>
      </c>
      <c r="X1443" s="187">
        <v>0</v>
      </c>
      <c r="Y1443" s="187">
        <f t="shared" si="169"/>
        <v>0</v>
      </c>
    </row>
    <row r="1444" spans="2:25" s="199" customFormat="1" ht="15.75" x14ac:dyDescent="0.25">
      <c r="B1444" s="194"/>
      <c r="C1444" s="248" t="s">
        <v>582</v>
      </c>
      <c r="D1444" s="289"/>
      <c r="E1444" s="197"/>
      <c r="F1444" s="197"/>
      <c r="G1444" s="196">
        <f>G1309+G1351+G1379+G1390</f>
        <v>0</v>
      </c>
      <c r="H1444" s="196">
        <f>H1309+H1351+H1379+H1390</f>
        <v>0</v>
      </c>
      <c r="I1444" s="197"/>
      <c r="J1444" s="197"/>
      <c r="K1444" s="197"/>
      <c r="L1444" s="196">
        <f>L1309+L1351+L1379+L1390</f>
        <v>4330679662</v>
      </c>
      <c r="M1444" s="196">
        <f>M1309+M1351+M1379+M1390</f>
        <v>1693859500</v>
      </c>
      <c r="N1444" s="198">
        <v>2371413000</v>
      </c>
      <c r="O1444" s="198"/>
      <c r="R1444" s="187"/>
      <c r="X1444" s="199">
        <v>4330679662</v>
      </c>
      <c r="Y1444" s="187">
        <f t="shared" si="169"/>
        <v>0</v>
      </c>
    </row>
    <row r="1445" spans="2:25" ht="15.75" x14ac:dyDescent="0.25">
      <c r="B1445" s="201"/>
      <c r="C1445" s="273"/>
      <c r="D1445" s="274"/>
      <c r="E1445" s="279"/>
      <c r="F1445" s="279"/>
      <c r="G1445" s="280"/>
      <c r="H1445" s="203"/>
      <c r="I1445" s="204"/>
      <c r="J1445" s="204"/>
      <c r="K1445" s="204"/>
      <c r="L1445" s="203"/>
      <c r="M1445" s="203"/>
      <c r="Y1445" s="187">
        <f t="shared" si="169"/>
        <v>0</v>
      </c>
    </row>
    <row r="1446" spans="2:25" ht="15.75" x14ac:dyDescent="0.25">
      <c r="B1446" s="194" t="s">
        <v>1093</v>
      </c>
      <c r="C1446" s="290" t="s">
        <v>555</v>
      </c>
      <c r="D1446" s="291"/>
      <c r="E1446" s="292"/>
      <c r="F1446" s="292"/>
      <c r="G1446" s="293"/>
      <c r="H1446" s="203"/>
      <c r="I1446" s="204"/>
      <c r="J1446" s="204"/>
      <c r="K1446" s="204"/>
      <c r="L1446" s="203"/>
      <c r="M1446" s="203"/>
      <c r="Y1446" s="187">
        <f t="shared" si="169"/>
        <v>0</v>
      </c>
    </row>
    <row r="1447" spans="2:25" ht="15.75" x14ac:dyDescent="0.25">
      <c r="B1447" s="194" t="s">
        <v>1094</v>
      </c>
      <c r="C1447" s="237" t="s">
        <v>1088</v>
      </c>
      <c r="D1447" s="238"/>
      <c r="E1447" s="292"/>
      <c r="F1447" s="292"/>
      <c r="G1447" s="203">
        <f>SUM(G1448:G1460)</f>
        <v>0</v>
      </c>
      <c r="H1447" s="203">
        <f>SUM(H1448:H1460)</f>
        <v>0</v>
      </c>
      <c r="I1447" s="204"/>
      <c r="J1447" s="204"/>
      <c r="K1447" s="204"/>
      <c r="L1447" s="203">
        <f>SUM(L1448:L1460)</f>
        <v>0</v>
      </c>
      <c r="M1447" s="203">
        <f>SUM(M1448:M1460)</f>
        <v>0</v>
      </c>
      <c r="N1447" s="186">
        <v>0</v>
      </c>
      <c r="X1447" s="187">
        <v>0</v>
      </c>
      <c r="Y1447" s="187">
        <f t="shared" si="169"/>
        <v>0</v>
      </c>
    </row>
    <row r="1448" spans="2:25" x14ac:dyDescent="0.2">
      <c r="B1448" s="201" t="s">
        <v>1095</v>
      </c>
      <c r="C1448" s="240" t="s">
        <v>1089</v>
      </c>
      <c r="D1448" s="241"/>
      <c r="E1448" s="294"/>
      <c r="F1448" s="294"/>
      <c r="G1448" s="203">
        <f>SUM(G1449:G1451)</f>
        <v>0</v>
      </c>
      <c r="H1448" s="203">
        <f>SUM(H1449:H1451)</f>
        <v>0</v>
      </c>
      <c r="I1448" s="204"/>
      <c r="J1448" s="204"/>
      <c r="K1448" s="204"/>
      <c r="L1448" s="203">
        <f>SUM(L1449:L1451)</f>
        <v>0</v>
      </c>
      <c r="M1448" s="203">
        <f>SUM(M1449:M1451)</f>
        <v>0</v>
      </c>
      <c r="N1448" s="186">
        <v>0</v>
      </c>
      <c r="X1448" s="187">
        <v>0</v>
      </c>
      <c r="Y1448" s="187">
        <f t="shared" si="169"/>
        <v>0</v>
      </c>
    </row>
    <row r="1449" spans="2:25" x14ac:dyDescent="0.2">
      <c r="B1449" s="201" t="s">
        <v>1962</v>
      </c>
      <c r="C1449" s="240" t="s">
        <v>1959</v>
      </c>
      <c r="D1449" s="241"/>
      <c r="E1449" s="294"/>
      <c r="F1449" s="294"/>
      <c r="G1449" s="205"/>
      <c r="H1449" s="205"/>
      <c r="I1449" s="204"/>
      <c r="J1449" s="204"/>
      <c r="K1449" s="204"/>
      <c r="L1449" s="203">
        <f>J558</f>
        <v>0</v>
      </c>
      <c r="M1449" s="203">
        <f>K558+H1449-G1449</f>
        <v>0</v>
      </c>
      <c r="X1449" s="187">
        <v>0</v>
      </c>
      <c r="Y1449" s="187">
        <f t="shared" si="169"/>
        <v>0</v>
      </c>
    </row>
    <row r="1450" spans="2:25" ht="16.5" customHeight="1" x14ac:dyDescent="0.25">
      <c r="B1450" s="201" t="s">
        <v>1963</v>
      </c>
      <c r="C1450" s="240" t="s">
        <v>1960</v>
      </c>
      <c r="D1450" s="241"/>
      <c r="E1450" s="294"/>
      <c r="F1450" s="294"/>
      <c r="G1450" s="205"/>
      <c r="H1450" s="205"/>
      <c r="I1450" s="204"/>
      <c r="J1450" s="204"/>
      <c r="K1450" s="204"/>
      <c r="L1450" s="203">
        <f>J559</f>
        <v>0</v>
      </c>
      <c r="M1450" s="203">
        <f>K559+H1450-G1450</f>
        <v>0</v>
      </c>
      <c r="R1450" s="199"/>
      <c r="X1450" s="187">
        <v>0</v>
      </c>
      <c r="Y1450" s="187">
        <f t="shared" si="169"/>
        <v>0</v>
      </c>
    </row>
    <row r="1451" spans="2:25" ht="15.75" x14ac:dyDescent="0.25">
      <c r="B1451" s="201" t="s">
        <v>1964</v>
      </c>
      <c r="C1451" s="240" t="s">
        <v>1961</v>
      </c>
      <c r="D1451" s="241"/>
      <c r="E1451" s="294"/>
      <c r="F1451" s="294"/>
      <c r="G1451" s="205"/>
      <c r="H1451" s="205"/>
      <c r="I1451" s="204"/>
      <c r="J1451" s="204"/>
      <c r="K1451" s="204"/>
      <c r="L1451" s="203">
        <f>J560</f>
        <v>0</v>
      </c>
      <c r="M1451" s="203">
        <f>K560+H1451-G1451</f>
        <v>0</v>
      </c>
      <c r="R1451" s="199"/>
      <c r="X1451" s="187">
        <v>0</v>
      </c>
      <c r="Y1451" s="187">
        <f t="shared" si="169"/>
        <v>0</v>
      </c>
    </row>
    <row r="1452" spans="2:25" ht="15.75" x14ac:dyDescent="0.25">
      <c r="B1452" s="201" t="s">
        <v>1096</v>
      </c>
      <c r="C1452" s="240" t="s">
        <v>1090</v>
      </c>
      <c r="D1452" s="241"/>
      <c r="E1452" s="294"/>
      <c r="F1452" s="294"/>
      <c r="G1452" s="203">
        <f>SUM(G1453:G1457)</f>
        <v>0</v>
      </c>
      <c r="H1452" s="203">
        <f>SUM(H1453:H1457)</f>
        <v>0</v>
      </c>
      <c r="I1452" s="204"/>
      <c r="J1452" s="204"/>
      <c r="K1452" s="204"/>
      <c r="L1452" s="203">
        <f>SUM(L1453:L1457)</f>
        <v>0</v>
      </c>
      <c r="M1452" s="203">
        <f>SUM(M1453:M1457)</f>
        <v>0</v>
      </c>
      <c r="N1452" s="186">
        <v>0</v>
      </c>
      <c r="R1452" s="199"/>
      <c r="X1452" s="187">
        <v>0</v>
      </c>
      <c r="Y1452" s="187">
        <f t="shared" si="169"/>
        <v>0</v>
      </c>
    </row>
    <row r="1453" spans="2:25" ht="15.75" x14ac:dyDescent="0.25">
      <c r="B1453" s="201" t="s">
        <v>1969</v>
      </c>
      <c r="C1453" s="240" t="s">
        <v>1965</v>
      </c>
      <c r="D1453" s="241"/>
      <c r="E1453" s="294"/>
      <c r="F1453" s="294"/>
      <c r="G1453" s="295"/>
      <c r="H1453" s="205"/>
      <c r="I1453" s="204"/>
      <c r="J1453" s="204"/>
      <c r="K1453" s="204"/>
      <c r="L1453" s="203">
        <f>J562</f>
        <v>0</v>
      </c>
      <c r="M1453" s="203">
        <f>K562+H1453-G1453</f>
        <v>0</v>
      </c>
      <c r="R1453" s="233"/>
      <c r="X1453" s="187">
        <v>0</v>
      </c>
      <c r="Y1453" s="187">
        <f t="shared" si="169"/>
        <v>0</v>
      </c>
    </row>
    <row r="1454" spans="2:25" ht="15.75" x14ac:dyDescent="0.25">
      <c r="B1454" s="201" t="s">
        <v>1970</v>
      </c>
      <c r="C1454" s="240" t="s">
        <v>1966</v>
      </c>
      <c r="D1454" s="241"/>
      <c r="E1454" s="294"/>
      <c r="F1454" s="294"/>
      <c r="G1454" s="295"/>
      <c r="H1454" s="205"/>
      <c r="I1454" s="204"/>
      <c r="J1454" s="204"/>
      <c r="K1454" s="204"/>
      <c r="L1454" s="203">
        <f>J563</f>
        <v>0</v>
      </c>
      <c r="M1454" s="203">
        <f>K563+H1454-G1454</f>
        <v>0</v>
      </c>
      <c r="R1454" s="199"/>
      <c r="X1454" s="187">
        <v>0</v>
      </c>
      <c r="Y1454" s="187">
        <f t="shared" si="169"/>
        <v>0</v>
      </c>
    </row>
    <row r="1455" spans="2:25" ht="15.75" x14ac:dyDescent="0.25">
      <c r="B1455" s="201" t="s">
        <v>1971</v>
      </c>
      <c r="C1455" s="240" t="s">
        <v>1967</v>
      </c>
      <c r="D1455" s="241"/>
      <c r="E1455" s="294"/>
      <c r="F1455" s="294"/>
      <c r="G1455" s="295"/>
      <c r="H1455" s="205"/>
      <c r="I1455" s="204"/>
      <c r="J1455" s="204"/>
      <c r="K1455" s="204"/>
      <c r="L1455" s="203">
        <f>J564</f>
        <v>0</v>
      </c>
      <c r="M1455" s="203">
        <f>K564+H1455-G1455</f>
        <v>0</v>
      </c>
      <c r="R1455" s="199"/>
      <c r="X1455" s="187">
        <v>0</v>
      </c>
      <c r="Y1455" s="187">
        <f t="shared" si="169"/>
        <v>0</v>
      </c>
    </row>
    <row r="1456" spans="2:25" ht="15.75" x14ac:dyDescent="0.25">
      <c r="B1456" s="201" t="s">
        <v>1972</v>
      </c>
      <c r="C1456" s="240" t="s">
        <v>1968</v>
      </c>
      <c r="D1456" s="241"/>
      <c r="E1456" s="294"/>
      <c r="F1456" s="294"/>
      <c r="G1456" s="295"/>
      <c r="H1456" s="205"/>
      <c r="I1456" s="204"/>
      <c r="J1456" s="204"/>
      <c r="K1456" s="204"/>
      <c r="L1456" s="203">
        <f>J565</f>
        <v>0</v>
      </c>
      <c r="M1456" s="203">
        <f>K565+H1456-G1456</f>
        <v>0</v>
      </c>
      <c r="R1456" s="199"/>
      <c r="X1456" s="187">
        <v>0</v>
      </c>
      <c r="Y1456" s="187">
        <f t="shared" si="169"/>
        <v>0</v>
      </c>
    </row>
    <row r="1457" spans="2:25" ht="15.75" x14ac:dyDescent="0.25">
      <c r="B1457" s="201" t="s">
        <v>1975</v>
      </c>
      <c r="C1457" s="240" t="s">
        <v>1974</v>
      </c>
      <c r="D1457" s="241"/>
      <c r="E1457" s="294"/>
      <c r="F1457" s="294"/>
      <c r="G1457" s="295"/>
      <c r="H1457" s="205"/>
      <c r="I1457" s="204"/>
      <c r="J1457" s="204"/>
      <c r="K1457" s="204"/>
      <c r="L1457" s="203">
        <f>J566</f>
        <v>0</v>
      </c>
      <c r="M1457" s="203">
        <f>K566+H1457-G1457</f>
        <v>0</v>
      </c>
      <c r="R1457" s="199"/>
      <c r="X1457" s="187">
        <v>0</v>
      </c>
      <c r="Y1457" s="187">
        <f t="shared" si="169"/>
        <v>0</v>
      </c>
    </row>
    <row r="1458" spans="2:25" ht="15.75" x14ac:dyDescent="0.25">
      <c r="B1458" s="201" t="s">
        <v>1097</v>
      </c>
      <c r="C1458" s="240" t="s">
        <v>1091</v>
      </c>
      <c r="D1458" s="241"/>
      <c r="E1458" s="294"/>
      <c r="F1458" s="294"/>
      <c r="G1458" s="203">
        <f>+G1459</f>
        <v>0</v>
      </c>
      <c r="H1458" s="203">
        <f>+H1459</f>
        <v>0</v>
      </c>
      <c r="I1458" s="204"/>
      <c r="J1458" s="204"/>
      <c r="K1458" s="204"/>
      <c r="L1458" s="203">
        <f>+L1459</f>
        <v>0</v>
      </c>
      <c r="M1458" s="203">
        <f>+M1459</f>
        <v>0</v>
      </c>
      <c r="N1458" s="186">
        <v>0</v>
      </c>
      <c r="R1458" s="199"/>
      <c r="X1458" s="187">
        <v>0</v>
      </c>
      <c r="Y1458" s="187">
        <f t="shared" si="169"/>
        <v>0</v>
      </c>
    </row>
    <row r="1459" spans="2:25" ht="15.75" x14ac:dyDescent="0.25">
      <c r="B1459" s="201" t="s">
        <v>1973</v>
      </c>
      <c r="C1459" s="240" t="s">
        <v>1091</v>
      </c>
      <c r="D1459" s="241"/>
      <c r="E1459" s="294"/>
      <c r="F1459" s="294"/>
      <c r="G1459" s="295"/>
      <c r="H1459" s="205"/>
      <c r="I1459" s="204"/>
      <c r="J1459" s="204"/>
      <c r="K1459" s="204"/>
      <c r="L1459" s="203">
        <f>J568</f>
        <v>0</v>
      </c>
      <c r="M1459" s="203">
        <f>K568+H1459-G1459</f>
        <v>0</v>
      </c>
      <c r="R1459" s="199"/>
      <c r="X1459" s="187">
        <v>0</v>
      </c>
      <c r="Y1459" s="187">
        <f t="shared" si="169"/>
        <v>0</v>
      </c>
    </row>
    <row r="1460" spans="2:25" ht="15.75" x14ac:dyDescent="0.25">
      <c r="B1460" s="201" t="s">
        <v>1098</v>
      </c>
      <c r="C1460" s="240" t="s">
        <v>1092</v>
      </c>
      <c r="D1460" s="241"/>
      <c r="E1460" s="294"/>
      <c r="F1460" s="294"/>
      <c r="G1460" s="203">
        <f>SUM(G1461:G1469)</f>
        <v>0</v>
      </c>
      <c r="H1460" s="203">
        <f>SUM(H1461:H1469)</f>
        <v>0</v>
      </c>
      <c r="I1460" s="204"/>
      <c r="J1460" s="204"/>
      <c r="K1460" s="204"/>
      <c r="L1460" s="203">
        <f>SUM(L1461:L1469)</f>
        <v>0</v>
      </c>
      <c r="M1460" s="203">
        <f>SUM(M1461:M1469)</f>
        <v>0</v>
      </c>
      <c r="N1460" s="186">
        <v>0</v>
      </c>
      <c r="R1460" s="199"/>
      <c r="X1460" s="187">
        <v>0</v>
      </c>
      <c r="Y1460" s="187">
        <f t="shared" si="169"/>
        <v>0</v>
      </c>
    </row>
    <row r="1461" spans="2:25" ht="15.75" x14ac:dyDescent="0.25">
      <c r="B1461" s="201" t="s">
        <v>1976</v>
      </c>
      <c r="C1461" s="240" t="s">
        <v>1987</v>
      </c>
      <c r="D1461" s="241"/>
      <c r="E1461" s="294"/>
      <c r="F1461" s="294"/>
      <c r="G1461" s="295"/>
      <c r="H1461" s="205"/>
      <c r="I1461" s="204"/>
      <c r="J1461" s="204"/>
      <c r="K1461" s="204"/>
      <c r="L1461" s="203">
        <f t="shared" ref="L1461:L1469" si="170">J570</f>
        <v>0</v>
      </c>
      <c r="M1461" s="203">
        <f t="shared" ref="M1461:M1469" si="171">K570+H1461-G1461</f>
        <v>0</v>
      </c>
      <c r="R1461" s="199"/>
      <c r="X1461" s="187">
        <v>0</v>
      </c>
      <c r="Y1461" s="187">
        <f t="shared" si="169"/>
        <v>0</v>
      </c>
    </row>
    <row r="1462" spans="2:25" ht="15.75" x14ac:dyDescent="0.25">
      <c r="B1462" s="201" t="s">
        <v>1977</v>
      </c>
      <c r="C1462" s="240" t="s">
        <v>1988</v>
      </c>
      <c r="D1462" s="241"/>
      <c r="E1462" s="294"/>
      <c r="F1462" s="294"/>
      <c r="G1462" s="295"/>
      <c r="H1462" s="205"/>
      <c r="I1462" s="204"/>
      <c r="J1462" s="204"/>
      <c r="K1462" s="204"/>
      <c r="L1462" s="203">
        <f t="shared" si="170"/>
        <v>0</v>
      </c>
      <c r="M1462" s="203">
        <f t="shared" si="171"/>
        <v>0</v>
      </c>
      <c r="R1462" s="199"/>
      <c r="X1462" s="187">
        <v>0</v>
      </c>
      <c r="Y1462" s="187">
        <f t="shared" si="169"/>
        <v>0</v>
      </c>
    </row>
    <row r="1463" spans="2:25" ht="15.75" x14ac:dyDescent="0.25">
      <c r="B1463" s="201" t="s">
        <v>1979</v>
      </c>
      <c r="C1463" s="240" t="s">
        <v>1989</v>
      </c>
      <c r="D1463" s="241"/>
      <c r="E1463" s="294"/>
      <c r="F1463" s="294"/>
      <c r="G1463" s="295"/>
      <c r="H1463" s="205"/>
      <c r="I1463" s="204"/>
      <c r="J1463" s="204"/>
      <c r="K1463" s="204"/>
      <c r="L1463" s="203">
        <f t="shared" si="170"/>
        <v>0</v>
      </c>
      <c r="M1463" s="203">
        <f t="shared" si="171"/>
        <v>0</v>
      </c>
      <c r="R1463" s="199"/>
      <c r="X1463" s="187">
        <v>0</v>
      </c>
      <c r="Y1463" s="187">
        <f t="shared" si="169"/>
        <v>0</v>
      </c>
    </row>
    <row r="1464" spans="2:25" ht="15.75" x14ac:dyDescent="0.25">
      <c r="B1464" s="201" t="s">
        <v>1980</v>
      </c>
      <c r="C1464" s="240" t="s">
        <v>1990</v>
      </c>
      <c r="D1464" s="241"/>
      <c r="E1464" s="294"/>
      <c r="F1464" s="294"/>
      <c r="G1464" s="295"/>
      <c r="H1464" s="205"/>
      <c r="I1464" s="204"/>
      <c r="J1464" s="204"/>
      <c r="K1464" s="204"/>
      <c r="L1464" s="203">
        <f t="shared" si="170"/>
        <v>0</v>
      </c>
      <c r="M1464" s="203">
        <f t="shared" si="171"/>
        <v>0</v>
      </c>
      <c r="R1464" s="199"/>
      <c r="X1464" s="187">
        <v>0</v>
      </c>
      <c r="Y1464" s="187">
        <f t="shared" si="169"/>
        <v>0</v>
      </c>
    </row>
    <row r="1465" spans="2:25" ht="15.75" x14ac:dyDescent="0.25">
      <c r="B1465" s="201" t="s">
        <v>1978</v>
      </c>
      <c r="C1465" s="240" t="s">
        <v>1991</v>
      </c>
      <c r="D1465" s="241"/>
      <c r="E1465" s="294"/>
      <c r="F1465" s="294"/>
      <c r="G1465" s="295"/>
      <c r="H1465" s="205"/>
      <c r="I1465" s="204"/>
      <c r="J1465" s="204"/>
      <c r="K1465" s="204"/>
      <c r="L1465" s="203">
        <f t="shared" si="170"/>
        <v>0</v>
      </c>
      <c r="M1465" s="203">
        <f t="shared" si="171"/>
        <v>0</v>
      </c>
      <c r="R1465" s="199"/>
      <c r="X1465" s="187">
        <v>0</v>
      </c>
      <c r="Y1465" s="187">
        <f t="shared" si="169"/>
        <v>0</v>
      </c>
    </row>
    <row r="1466" spans="2:25" ht="15.75" x14ac:dyDescent="0.25">
      <c r="B1466" s="201" t="s">
        <v>1981</v>
      </c>
      <c r="C1466" s="240" t="s">
        <v>1992</v>
      </c>
      <c r="D1466" s="241"/>
      <c r="E1466" s="294"/>
      <c r="F1466" s="294"/>
      <c r="G1466" s="295"/>
      <c r="H1466" s="205"/>
      <c r="I1466" s="204"/>
      <c r="J1466" s="204"/>
      <c r="K1466" s="204"/>
      <c r="L1466" s="203">
        <f t="shared" si="170"/>
        <v>0</v>
      </c>
      <c r="M1466" s="203">
        <f t="shared" si="171"/>
        <v>0</v>
      </c>
      <c r="R1466" s="199"/>
      <c r="X1466" s="187">
        <v>0</v>
      </c>
      <c r="Y1466" s="187">
        <f t="shared" si="169"/>
        <v>0</v>
      </c>
    </row>
    <row r="1467" spans="2:25" ht="15.75" x14ac:dyDescent="0.25">
      <c r="B1467" s="201" t="s">
        <v>1982</v>
      </c>
      <c r="C1467" s="240" t="s">
        <v>1993</v>
      </c>
      <c r="D1467" s="241"/>
      <c r="E1467" s="294"/>
      <c r="F1467" s="294"/>
      <c r="G1467" s="295"/>
      <c r="H1467" s="205"/>
      <c r="I1467" s="204"/>
      <c r="J1467" s="204"/>
      <c r="K1467" s="204"/>
      <c r="L1467" s="203">
        <f t="shared" si="170"/>
        <v>0</v>
      </c>
      <c r="M1467" s="203">
        <f t="shared" si="171"/>
        <v>0</v>
      </c>
      <c r="R1467" s="199"/>
      <c r="X1467" s="187">
        <v>0</v>
      </c>
      <c r="Y1467" s="187">
        <f t="shared" si="169"/>
        <v>0</v>
      </c>
    </row>
    <row r="1468" spans="2:25" ht="15.75" x14ac:dyDescent="0.25">
      <c r="B1468" s="201" t="s">
        <v>1985</v>
      </c>
      <c r="C1468" s="240" t="s">
        <v>1983</v>
      </c>
      <c r="D1468" s="241"/>
      <c r="E1468" s="294"/>
      <c r="F1468" s="294"/>
      <c r="G1468" s="295"/>
      <c r="H1468" s="205"/>
      <c r="I1468" s="204"/>
      <c r="J1468" s="204"/>
      <c r="K1468" s="204"/>
      <c r="L1468" s="203">
        <f t="shared" si="170"/>
        <v>0</v>
      </c>
      <c r="M1468" s="203">
        <f t="shared" si="171"/>
        <v>0</v>
      </c>
      <c r="R1468" s="199"/>
      <c r="X1468" s="187">
        <v>0</v>
      </c>
      <c r="Y1468" s="187">
        <f t="shared" si="169"/>
        <v>0</v>
      </c>
    </row>
    <row r="1469" spans="2:25" ht="15.75" x14ac:dyDescent="0.25">
      <c r="B1469" s="201" t="s">
        <v>1986</v>
      </c>
      <c r="C1469" s="240" t="s">
        <v>1984</v>
      </c>
      <c r="D1469" s="241"/>
      <c r="E1469" s="294"/>
      <c r="F1469" s="294"/>
      <c r="G1469" s="295"/>
      <c r="H1469" s="205"/>
      <c r="I1469" s="204"/>
      <c r="J1469" s="204"/>
      <c r="K1469" s="204"/>
      <c r="L1469" s="203">
        <f t="shared" si="170"/>
        <v>0</v>
      </c>
      <c r="M1469" s="203">
        <f t="shared" si="171"/>
        <v>0</v>
      </c>
      <c r="R1469" s="199"/>
      <c r="X1469" s="187">
        <v>0</v>
      </c>
      <c r="Y1469" s="187">
        <f t="shared" si="169"/>
        <v>0</v>
      </c>
    </row>
    <row r="1470" spans="2:25" ht="16.5" customHeight="1" x14ac:dyDescent="0.25">
      <c r="B1470" s="194" t="s">
        <v>1101</v>
      </c>
      <c r="C1470" s="237" t="s">
        <v>1099</v>
      </c>
      <c r="D1470" s="238"/>
      <c r="E1470" s="279"/>
      <c r="F1470" s="279"/>
      <c r="G1470" s="203">
        <f>G1471</f>
        <v>0</v>
      </c>
      <c r="H1470" s="203">
        <f>H1471</f>
        <v>0</v>
      </c>
      <c r="I1470" s="204"/>
      <c r="J1470" s="204"/>
      <c r="K1470" s="204"/>
      <c r="L1470" s="203">
        <f>L1471</f>
        <v>0</v>
      </c>
      <c r="M1470" s="203">
        <f>M1471</f>
        <v>0</v>
      </c>
      <c r="N1470" s="186">
        <v>0</v>
      </c>
      <c r="R1470" s="199"/>
      <c r="X1470" s="187">
        <v>0</v>
      </c>
      <c r="Y1470" s="187">
        <f t="shared" si="169"/>
        <v>0</v>
      </c>
    </row>
    <row r="1471" spans="2:25" ht="15.75" x14ac:dyDescent="0.25">
      <c r="B1471" s="201" t="s">
        <v>1102</v>
      </c>
      <c r="C1471" s="240" t="s">
        <v>1100</v>
      </c>
      <c r="D1471" s="241"/>
      <c r="E1471" s="285"/>
      <c r="F1471" s="285"/>
      <c r="G1471" s="203">
        <f>SUM(G1472:G1477)</f>
        <v>0</v>
      </c>
      <c r="H1471" s="203">
        <f>SUM(H1472:H1477)</f>
        <v>0</v>
      </c>
      <c r="I1471" s="204"/>
      <c r="J1471" s="204"/>
      <c r="K1471" s="204"/>
      <c r="L1471" s="203">
        <f>SUM(L1472:L1477)</f>
        <v>0</v>
      </c>
      <c r="M1471" s="203">
        <f>SUM(M1472:M1477)</f>
        <v>0</v>
      </c>
      <c r="N1471" s="186">
        <v>0</v>
      </c>
      <c r="R1471" s="199"/>
      <c r="X1471" s="187">
        <v>0</v>
      </c>
      <c r="Y1471" s="187">
        <f t="shared" si="169"/>
        <v>0</v>
      </c>
    </row>
    <row r="1472" spans="2:25" ht="15.75" x14ac:dyDescent="0.25">
      <c r="B1472" s="201" t="s">
        <v>1997</v>
      </c>
      <c r="C1472" s="240" t="s">
        <v>1994</v>
      </c>
      <c r="D1472" s="241"/>
      <c r="E1472" s="285"/>
      <c r="F1472" s="285"/>
      <c r="G1472" s="295"/>
      <c r="H1472" s="205"/>
      <c r="I1472" s="204"/>
      <c r="J1472" s="204"/>
      <c r="K1472" s="204"/>
      <c r="L1472" s="203">
        <f t="shared" ref="L1472:L1477" si="172">J581</f>
        <v>0</v>
      </c>
      <c r="M1472" s="203">
        <f t="shared" ref="M1472:M1477" si="173">K581+H1472-G1472</f>
        <v>0</v>
      </c>
      <c r="R1472" s="199"/>
      <c r="X1472" s="187">
        <v>0</v>
      </c>
      <c r="Y1472" s="187">
        <f t="shared" si="169"/>
        <v>0</v>
      </c>
    </row>
    <row r="1473" spans="2:25" ht="15.75" x14ac:dyDescent="0.25">
      <c r="B1473" s="201" t="s">
        <v>1998</v>
      </c>
      <c r="C1473" s="240" t="s">
        <v>1995</v>
      </c>
      <c r="D1473" s="241"/>
      <c r="E1473" s="285"/>
      <c r="F1473" s="285"/>
      <c r="G1473" s="295"/>
      <c r="H1473" s="205"/>
      <c r="I1473" s="204"/>
      <c r="J1473" s="204"/>
      <c r="K1473" s="204"/>
      <c r="L1473" s="203">
        <f t="shared" si="172"/>
        <v>0</v>
      </c>
      <c r="M1473" s="203">
        <f t="shared" si="173"/>
        <v>0</v>
      </c>
      <c r="R1473" s="199"/>
      <c r="X1473" s="187">
        <v>0</v>
      </c>
      <c r="Y1473" s="187">
        <f t="shared" si="169"/>
        <v>0</v>
      </c>
    </row>
    <row r="1474" spans="2:25" ht="15.75" x14ac:dyDescent="0.25">
      <c r="B1474" s="201" t="s">
        <v>1999</v>
      </c>
      <c r="C1474" s="240" t="s">
        <v>1996</v>
      </c>
      <c r="D1474" s="241"/>
      <c r="E1474" s="285"/>
      <c r="F1474" s="285"/>
      <c r="G1474" s="295"/>
      <c r="H1474" s="205"/>
      <c r="I1474" s="204"/>
      <c r="J1474" s="204"/>
      <c r="K1474" s="204"/>
      <c r="L1474" s="203">
        <f t="shared" si="172"/>
        <v>0</v>
      </c>
      <c r="M1474" s="203">
        <f t="shared" si="173"/>
        <v>0</v>
      </c>
      <c r="R1474" s="199"/>
      <c r="X1474" s="187">
        <v>0</v>
      </c>
      <c r="Y1474" s="187">
        <f t="shared" si="169"/>
        <v>0</v>
      </c>
    </row>
    <row r="1475" spans="2:25" ht="16.5" customHeight="1" x14ac:dyDescent="0.25">
      <c r="B1475" s="201" t="s">
        <v>2003</v>
      </c>
      <c r="C1475" s="240" t="s">
        <v>2000</v>
      </c>
      <c r="D1475" s="241"/>
      <c r="E1475" s="285"/>
      <c r="F1475" s="285"/>
      <c r="G1475" s="295"/>
      <c r="H1475" s="205"/>
      <c r="I1475" s="204"/>
      <c r="J1475" s="204"/>
      <c r="K1475" s="204"/>
      <c r="L1475" s="203">
        <f t="shared" si="172"/>
        <v>0</v>
      </c>
      <c r="M1475" s="203">
        <f t="shared" si="173"/>
        <v>0</v>
      </c>
      <c r="R1475" s="199"/>
      <c r="X1475" s="187">
        <v>0</v>
      </c>
      <c r="Y1475" s="187">
        <f t="shared" si="169"/>
        <v>0</v>
      </c>
    </row>
    <row r="1476" spans="2:25" ht="17.25" customHeight="1" x14ac:dyDescent="0.25">
      <c r="B1476" s="201" t="s">
        <v>2004</v>
      </c>
      <c r="C1476" s="240" t="s">
        <v>2001</v>
      </c>
      <c r="D1476" s="241"/>
      <c r="E1476" s="285"/>
      <c r="F1476" s="285"/>
      <c r="G1476" s="295"/>
      <c r="H1476" s="205"/>
      <c r="I1476" s="204"/>
      <c r="J1476" s="204"/>
      <c r="K1476" s="204"/>
      <c r="L1476" s="203">
        <f t="shared" si="172"/>
        <v>0</v>
      </c>
      <c r="M1476" s="203">
        <f t="shared" si="173"/>
        <v>0</v>
      </c>
      <c r="R1476" s="199"/>
      <c r="X1476" s="187">
        <v>0</v>
      </c>
      <c r="Y1476" s="187">
        <f t="shared" si="169"/>
        <v>0</v>
      </c>
    </row>
    <row r="1477" spans="2:25" ht="15.75" x14ac:dyDescent="0.25">
      <c r="B1477" s="201" t="s">
        <v>2005</v>
      </c>
      <c r="C1477" s="240" t="s">
        <v>2002</v>
      </c>
      <c r="D1477" s="241"/>
      <c r="E1477" s="285"/>
      <c r="F1477" s="285"/>
      <c r="G1477" s="295"/>
      <c r="H1477" s="205"/>
      <c r="I1477" s="204"/>
      <c r="J1477" s="204"/>
      <c r="K1477" s="204"/>
      <c r="L1477" s="203">
        <f t="shared" si="172"/>
        <v>0</v>
      </c>
      <c r="M1477" s="203">
        <f t="shared" si="173"/>
        <v>0</v>
      </c>
      <c r="R1477" s="199"/>
      <c r="X1477" s="187">
        <v>0</v>
      </c>
      <c r="Y1477" s="187">
        <f t="shared" si="169"/>
        <v>0</v>
      </c>
    </row>
    <row r="1478" spans="2:25" ht="17.25" customHeight="1" x14ac:dyDescent="0.25">
      <c r="B1478" s="194" t="s">
        <v>1103</v>
      </c>
      <c r="C1478" s="237" t="s">
        <v>1107</v>
      </c>
      <c r="D1478" s="238"/>
      <c r="E1478" s="285"/>
      <c r="F1478" s="285"/>
      <c r="G1478" s="288">
        <v>0</v>
      </c>
      <c r="H1478" s="288">
        <v>0</v>
      </c>
      <c r="I1478" s="204"/>
      <c r="J1478" s="204"/>
      <c r="K1478" s="204"/>
      <c r="L1478" s="203">
        <f>L1479</f>
        <v>0</v>
      </c>
      <c r="M1478" s="203">
        <f>M1479</f>
        <v>0</v>
      </c>
      <c r="N1478" s="186">
        <v>0</v>
      </c>
      <c r="R1478" s="199"/>
      <c r="X1478" s="187">
        <v>0</v>
      </c>
      <c r="Y1478" s="187">
        <f t="shared" si="169"/>
        <v>0</v>
      </c>
    </row>
    <row r="1479" spans="2:25" ht="15.75" x14ac:dyDescent="0.25">
      <c r="B1479" s="201" t="s">
        <v>2006</v>
      </c>
      <c r="C1479" s="240" t="s">
        <v>1106</v>
      </c>
      <c r="D1479" s="241"/>
      <c r="E1479" s="285"/>
      <c r="F1479" s="285"/>
      <c r="G1479" s="295"/>
      <c r="H1479" s="205"/>
      <c r="I1479" s="204"/>
      <c r="J1479" s="204"/>
      <c r="K1479" s="204"/>
      <c r="L1479" s="203">
        <f>L1480</f>
        <v>0</v>
      </c>
      <c r="M1479" s="203">
        <f>M1480</f>
        <v>0</v>
      </c>
      <c r="N1479" s="186">
        <v>0</v>
      </c>
      <c r="R1479" s="199"/>
      <c r="X1479" s="187">
        <v>0</v>
      </c>
      <c r="Y1479" s="187">
        <f t="shared" si="169"/>
        <v>0</v>
      </c>
    </row>
    <row r="1480" spans="2:25" ht="15.75" x14ac:dyDescent="0.25">
      <c r="B1480" s="201" t="s">
        <v>2008</v>
      </c>
      <c r="C1480" s="240" t="s">
        <v>2007</v>
      </c>
      <c r="D1480" s="241"/>
      <c r="E1480" s="285"/>
      <c r="F1480" s="285"/>
      <c r="G1480" s="295"/>
      <c r="H1480" s="205"/>
      <c r="I1480" s="204"/>
      <c r="J1480" s="204"/>
      <c r="K1480" s="204"/>
      <c r="L1480" s="203">
        <f>J589</f>
        <v>0</v>
      </c>
      <c r="M1480" s="203">
        <f>K589+H1480-G1480</f>
        <v>0</v>
      </c>
      <c r="R1480" s="199"/>
      <c r="X1480" s="187">
        <v>0</v>
      </c>
      <c r="Y1480" s="187">
        <f t="shared" si="169"/>
        <v>0</v>
      </c>
    </row>
    <row r="1481" spans="2:25" ht="15.75" x14ac:dyDescent="0.25">
      <c r="B1481" s="201"/>
      <c r="C1481" s="248" t="s">
        <v>583</v>
      </c>
      <c r="D1481" s="289"/>
      <c r="E1481" s="204"/>
      <c r="F1481" s="204"/>
      <c r="G1481" s="203">
        <f>G1447+G1470+G1478</f>
        <v>0</v>
      </c>
      <c r="H1481" s="203">
        <f>H1447+H1470+H1478</f>
        <v>0</v>
      </c>
      <c r="I1481" s="204"/>
      <c r="J1481" s="204"/>
      <c r="K1481" s="204"/>
      <c r="L1481" s="203">
        <f>L1447+L1470+L1478</f>
        <v>0</v>
      </c>
      <c r="M1481" s="203">
        <f>M1447+M1470+M1478</f>
        <v>0</v>
      </c>
      <c r="N1481" s="186">
        <v>0</v>
      </c>
      <c r="R1481" s="199"/>
      <c r="X1481" s="187">
        <v>0</v>
      </c>
      <c r="Y1481" s="187">
        <f t="shared" si="169"/>
        <v>0</v>
      </c>
    </row>
    <row r="1482" spans="2:25" ht="15.75" x14ac:dyDescent="0.25">
      <c r="B1482" s="201"/>
      <c r="C1482" s="296"/>
      <c r="D1482" s="297"/>
      <c r="E1482" s="279"/>
      <c r="F1482" s="279"/>
      <c r="G1482" s="280"/>
      <c r="H1482" s="203"/>
      <c r="I1482" s="204"/>
      <c r="J1482" s="204"/>
      <c r="K1482" s="204"/>
      <c r="L1482" s="203"/>
      <c r="M1482" s="203"/>
      <c r="R1482" s="199"/>
      <c r="Y1482" s="187">
        <f t="shared" si="169"/>
        <v>0</v>
      </c>
    </row>
    <row r="1483" spans="2:25" ht="17.25" customHeight="1" x14ac:dyDescent="0.25">
      <c r="B1483" s="194" t="s">
        <v>1108</v>
      </c>
      <c r="C1483" s="237" t="s">
        <v>1104</v>
      </c>
      <c r="D1483" s="238"/>
      <c r="E1483" s="279"/>
      <c r="F1483" s="279"/>
      <c r="G1483" s="280"/>
      <c r="H1483" s="203"/>
      <c r="I1483" s="204"/>
      <c r="J1483" s="204"/>
      <c r="K1483" s="204"/>
      <c r="L1483" s="203"/>
      <c r="M1483" s="203"/>
      <c r="R1483" s="199"/>
      <c r="Y1483" s="187">
        <f t="shared" si="169"/>
        <v>0</v>
      </c>
    </row>
    <row r="1484" spans="2:25" ht="15.75" x14ac:dyDescent="0.25">
      <c r="B1484" s="194" t="s">
        <v>1109</v>
      </c>
      <c r="C1484" s="237" t="s">
        <v>1105</v>
      </c>
      <c r="D1484" s="238"/>
      <c r="E1484" s="285"/>
      <c r="F1484" s="285"/>
      <c r="G1484" s="236">
        <f>G1485</f>
        <v>0</v>
      </c>
      <c r="H1484" s="203">
        <f>H1485</f>
        <v>413894064065</v>
      </c>
      <c r="I1484" s="204"/>
      <c r="J1484" s="204"/>
      <c r="K1484" s="204"/>
      <c r="L1484" s="203">
        <f>L1485</f>
        <v>413894064065</v>
      </c>
      <c r="M1484" s="203">
        <f>M1485</f>
        <v>413894064065</v>
      </c>
      <c r="N1484" s="186">
        <v>730963680620.87</v>
      </c>
      <c r="O1484" s="186">
        <f>L1484-N1484</f>
        <v>-317069616555.87</v>
      </c>
      <c r="R1484" s="199"/>
      <c r="X1484" s="187">
        <v>413894064065</v>
      </c>
      <c r="Y1484" s="187">
        <f t="shared" si="169"/>
        <v>0</v>
      </c>
    </row>
    <row r="1485" spans="2:25" ht="15.75" x14ac:dyDescent="0.25">
      <c r="B1485" s="201" t="s">
        <v>1110</v>
      </c>
      <c r="C1485" s="240" t="s">
        <v>1111</v>
      </c>
      <c r="D1485" s="241"/>
      <c r="E1485" s="204"/>
      <c r="F1485" s="204"/>
      <c r="G1485" s="203">
        <f>G1486</f>
        <v>0</v>
      </c>
      <c r="H1485" s="203">
        <f>H1486</f>
        <v>413894064065</v>
      </c>
      <c r="I1485" s="204"/>
      <c r="J1485" s="204"/>
      <c r="K1485" s="204"/>
      <c r="L1485" s="203">
        <f>L1486</f>
        <v>413894064065</v>
      </c>
      <c r="M1485" s="203">
        <f>M1486</f>
        <v>413894064065</v>
      </c>
      <c r="N1485" s="186">
        <v>730963680620.87</v>
      </c>
      <c r="O1485" s="186">
        <f t="shared" ref="O1485:O1548" si="174">L1485-N1485</f>
        <v>-317069616555.87</v>
      </c>
      <c r="R1485" s="199"/>
      <c r="X1485" s="187">
        <v>413894064065</v>
      </c>
      <c r="Y1485" s="187">
        <f t="shared" si="169"/>
        <v>0</v>
      </c>
    </row>
    <row r="1486" spans="2:25" ht="15.75" x14ac:dyDescent="0.25">
      <c r="B1486" s="201" t="s">
        <v>1844</v>
      </c>
      <c r="C1486" s="240" t="s">
        <v>1111</v>
      </c>
      <c r="D1486" s="241"/>
      <c r="E1486" s="204"/>
      <c r="F1486" s="204"/>
      <c r="G1486" s="205">
        <v>0</v>
      </c>
      <c r="H1486" s="205">
        <f>413822564065+71500000</f>
        <v>413894064065</v>
      </c>
      <c r="I1486" s="204"/>
      <c r="J1486" s="204"/>
      <c r="K1486" s="204"/>
      <c r="L1486" s="203">
        <v>413894064065</v>
      </c>
      <c r="M1486" s="203">
        <f>K594+H1486-G1486</f>
        <v>413894064065</v>
      </c>
      <c r="N1486" s="186">
        <v>730963680620.87</v>
      </c>
      <c r="O1486" s="186">
        <f t="shared" si="174"/>
        <v>-317069616555.87</v>
      </c>
      <c r="R1486" s="199"/>
      <c r="X1486" s="187">
        <v>413894064065</v>
      </c>
      <c r="Y1486" s="187">
        <f t="shared" si="169"/>
        <v>0</v>
      </c>
    </row>
    <row r="1487" spans="2:25" ht="15.75" x14ac:dyDescent="0.25">
      <c r="B1487" s="194">
        <v>0.33545138888888887</v>
      </c>
      <c r="C1487" s="237" t="s">
        <v>2009</v>
      </c>
      <c r="D1487" s="241"/>
      <c r="E1487" s="204"/>
      <c r="F1487" s="204"/>
      <c r="G1487" s="223">
        <f>G1488</f>
        <v>0</v>
      </c>
      <c r="H1487" s="223">
        <f>H1488</f>
        <v>0</v>
      </c>
      <c r="I1487" s="204"/>
      <c r="J1487" s="204"/>
      <c r="K1487" s="204"/>
      <c r="L1487" s="223">
        <f>L1488</f>
        <v>0</v>
      </c>
      <c r="M1487" s="223">
        <f>M1488</f>
        <v>0</v>
      </c>
      <c r="N1487" s="186">
        <v>0</v>
      </c>
      <c r="O1487" s="186">
        <f t="shared" si="174"/>
        <v>0</v>
      </c>
      <c r="R1487" s="199"/>
      <c r="X1487" s="187">
        <v>0</v>
      </c>
      <c r="Y1487" s="187">
        <f t="shared" si="169"/>
        <v>0</v>
      </c>
    </row>
    <row r="1488" spans="2:25" ht="15.75" x14ac:dyDescent="0.25">
      <c r="B1488" s="201" t="s">
        <v>1179</v>
      </c>
      <c r="C1488" s="240" t="s">
        <v>2009</v>
      </c>
      <c r="D1488" s="241"/>
      <c r="E1488" s="204"/>
      <c r="F1488" s="204"/>
      <c r="G1488" s="223">
        <f>SUM(G1489:G1490)</f>
        <v>0</v>
      </c>
      <c r="H1488" s="223">
        <f>SUM(H1489:H1490)</f>
        <v>0</v>
      </c>
      <c r="I1488" s="204"/>
      <c r="J1488" s="204"/>
      <c r="K1488" s="204"/>
      <c r="L1488" s="223">
        <f>SUM(L1489:L1490)</f>
        <v>0</v>
      </c>
      <c r="M1488" s="223">
        <f>SUM(M1489:M1490)</f>
        <v>0</v>
      </c>
      <c r="N1488" s="186">
        <v>0</v>
      </c>
      <c r="O1488" s="186">
        <f t="shared" si="174"/>
        <v>0</v>
      </c>
      <c r="R1488" s="199"/>
      <c r="X1488" s="187">
        <v>0</v>
      </c>
      <c r="Y1488" s="187">
        <f t="shared" si="169"/>
        <v>0</v>
      </c>
    </row>
    <row r="1489" spans="2:25" ht="15.75" x14ac:dyDescent="0.25">
      <c r="B1489" s="201" t="s">
        <v>2011</v>
      </c>
      <c r="C1489" s="240" t="s">
        <v>2010</v>
      </c>
      <c r="D1489" s="241"/>
      <c r="E1489" s="204"/>
      <c r="F1489" s="204"/>
      <c r="G1489" s="205"/>
      <c r="H1489" s="205"/>
      <c r="I1489" s="204"/>
      <c r="J1489" s="204"/>
      <c r="K1489" s="204"/>
      <c r="L1489" s="203">
        <f>J597</f>
        <v>0</v>
      </c>
      <c r="M1489" s="203">
        <f>K597+H1489-G1489</f>
        <v>0</v>
      </c>
      <c r="O1489" s="186">
        <f t="shared" si="174"/>
        <v>0</v>
      </c>
      <c r="R1489" s="199"/>
      <c r="X1489" s="187">
        <v>0</v>
      </c>
      <c r="Y1489" s="187">
        <f t="shared" si="169"/>
        <v>0</v>
      </c>
    </row>
    <row r="1490" spans="2:25" ht="14.25" customHeight="1" x14ac:dyDescent="0.25">
      <c r="B1490" s="242"/>
      <c r="C1490" s="243" t="s">
        <v>24</v>
      </c>
      <c r="D1490" s="241"/>
      <c r="E1490" s="204"/>
      <c r="F1490" s="204"/>
      <c r="G1490" s="205"/>
      <c r="H1490" s="205"/>
      <c r="I1490" s="204"/>
      <c r="J1490" s="204"/>
      <c r="K1490" s="204"/>
      <c r="L1490" s="203">
        <f>J598</f>
        <v>0</v>
      </c>
      <c r="M1490" s="203">
        <f>K598+H1490-G1490</f>
        <v>0</v>
      </c>
      <c r="O1490" s="186">
        <f t="shared" si="174"/>
        <v>0</v>
      </c>
      <c r="R1490" s="199"/>
      <c r="X1490" s="187">
        <v>0</v>
      </c>
      <c r="Y1490" s="187">
        <f t="shared" si="169"/>
        <v>0</v>
      </c>
    </row>
    <row r="1491" spans="2:25" ht="15.75" x14ac:dyDescent="0.25">
      <c r="B1491" s="201"/>
      <c r="C1491" s="248" t="s">
        <v>584</v>
      </c>
      <c r="D1491" s="289"/>
      <c r="E1491" s="204"/>
      <c r="F1491" s="204"/>
      <c r="G1491" s="230">
        <f>G1484</f>
        <v>0</v>
      </c>
      <c r="H1491" s="230">
        <f>H1484</f>
        <v>413894064065</v>
      </c>
      <c r="I1491" s="204"/>
      <c r="J1491" s="204"/>
      <c r="K1491" s="204"/>
      <c r="L1491" s="230">
        <f>L1484</f>
        <v>413894064065</v>
      </c>
      <c r="M1491" s="230">
        <f>M1484</f>
        <v>413894064065</v>
      </c>
      <c r="N1491" s="186">
        <v>730963680620.87</v>
      </c>
      <c r="O1491" s="186">
        <f t="shared" si="174"/>
        <v>-317069616555.87</v>
      </c>
      <c r="R1491" s="199"/>
      <c r="X1491" s="187">
        <v>413894064065</v>
      </c>
      <c r="Y1491" s="187">
        <f t="shared" si="169"/>
        <v>0</v>
      </c>
    </row>
    <row r="1492" spans="2:25" ht="15.75" x14ac:dyDescent="0.25">
      <c r="B1492" s="201"/>
      <c r="C1492" s="273"/>
      <c r="D1492" s="274"/>
      <c r="E1492" s="298"/>
      <c r="F1492" s="298"/>
      <c r="G1492" s="299"/>
      <c r="H1492" s="203"/>
      <c r="I1492" s="204"/>
      <c r="J1492" s="204"/>
      <c r="K1492" s="204"/>
      <c r="L1492" s="203"/>
      <c r="M1492" s="203"/>
      <c r="O1492" s="186">
        <f t="shared" si="174"/>
        <v>0</v>
      </c>
      <c r="R1492" s="199"/>
      <c r="Y1492" s="187">
        <f t="shared" si="169"/>
        <v>0</v>
      </c>
    </row>
    <row r="1493" spans="2:25" s="1051" customFormat="1" ht="15.75" x14ac:dyDescent="0.25">
      <c r="B1493" s="1045"/>
      <c r="C1493" s="1046" t="s">
        <v>556</v>
      </c>
      <c r="D1493" s="1047"/>
      <c r="E1493" s="1048"/>
      <c r="F1493" s="1048"/>
      <c r="G1493" s="1049">
        <f>G1491+G1481+G1444</f>
        <v>0</v>
      </c>
      <c r="H1493" s="1049">
        <f>H1491+H1481+H1444</f>
        <v>413894064065</v>
      </c>
      <c r="I1493" s="1048"/>
      <c r="J1493" s="1048"/>
      <c r="K1493" s="1048"/>
      <c r="L1493" s="1049">
        <f>L1491+L1481+L1444</f>
        <v>418224743727</v>
      </c>
      <c r="M1493" s="1049">
        <f>M1491+M1481+M1444</f>
        <v>415587923565</v>
      </c>
      <c r="N1493" s="1050">
        <v>733335093620.87</v>
      </c>
      <c r="O1493" s="1050">
        <f t="shared" si="174"/>
        <v>-315110349893.87</v>
      </c>
      <c r="P1493" s="1051">
        <f>+O1355-M1493</f>
        <v>2636820162</v>
      </c>
      <c r="X1493" s="1051">
        <v>418224743727</v>
      </c>
      <c r="Y1493" s="187">
        <f t="shared" si="169"/>
        <v>0</v>
      </c>
    </row>
    <row r="1494" spans="2:25" ht="15.75" x14ac:dyDescent="0.25">
      <c r="B1494" s="201"/>
      <c r="C1494" s="248"/>
      <c r="D1494" s="289"/>
      <c r="E1494" s="204"/>
      <c r="F1494" s="204"/>
      <c r="G1494" s="203"/>
      <c r="H1494" s="203"/>
      <c r="I1494" s="204"/>
      <c r="J1494" s="204"/>
      <c r="K1494" s="204"/>
      <c r="L1494" s="203"/>
      <c r="M1494" s="203"/>
      <c r="O1494" s="186">
        <f t="shared" si="174"/>
        <v>0</v>
      </c>
      <c r="R1494" s="199"/>
      <c r="Y1494" s="187">
        <f t="shared" si="169"/>
        <v>0</v>
      </c>
    </row>
    <row r="1495" spans="2:25" s="199" customFormat="1" ht="15.75" x14ac:dyDescent="0.25">
      <c r="B1495" s="194">
        <v>9</v>
      </c>
      <c r="C1495" s="277" t="s">
        <v>585</v>
      </c>
      <c r="D1495" s="278"/>
      <c r="E1495" s="279"/>
      <c r="F1495" s="279"/>
      <c r="G1495" s="280"/>
      <c r="H1495" s="196"/>
      <c r="I1495" s="197"/>
      <c r="J1495" s="197"/>
      <c r="K1495" s="197"/>
      <c r="L1495" s="626"/>
      <c r="M1495" s="196"/>
      <c r="N1495" s="198"/>
      <c r="O1495" s="186">
        <f t="shared" si="174"/>
        <v>0</v>
      </c>
      <c r="Y1495" s="187">
        <f t="shared" si="169"/>
        <v>0</v>
      </c>
    </row>
    <row r="1496" spans="2:25" s="199" customFormat="1" ht="15.75" x14ac:dyDescent="0.25">
      <c r="B1496" s="194" t="s">
        <v>1112</v>
      </c>
      <c r="C1496" s="277" t="s">
        <v>586</v>
      </c>
      <c r="D1496" s="278"/>
      <c r="E1496" s="292"/>
      <c r="F1496" s="292"/>
      <c r="G1496" s="293"/>
      <c r="H1496" s="196"/>
      <c r="I1496" s="197"/>
      <c r="J1496" s="197"/>
      <c r="K1496" s="197"/>
      <c r="L1496" s="626"/>
      <c r="M1496" s="196"/>
      <c r="N1496" s="198"/>
      <c r="O1496" s="186">
        <f t="shared" si="174"/>
        <v>0</v>
      </c>
      <c r="Y1496" s="187">
        <f t="shared" si="169"/>
        <v>0</v>
      </c>
    </row>
    <row r="1497" spans="2:25" s="199" customFormat="1" ht="15.75" x14ac:dyDescent="0.25">
      <c r="B1497" s="194"/>
      <c r="C1497" s="277" t="s">
        <v>477</v>
      </c>
      <c r="D1497" s="278"/>
      <c r="E1497" s="292"/>
      <c r="F1497" s="292"/>
      <c r="G1497" s="196">
        <f>+G1498</f>
        <v>0</v>
      </c>
      <c r="H1497" s="196">
        <f>+H1498</f>
        <v>0</v>
      </c>
      <c r="I1497" s="197"/>
      <c r="J1497" s="197"/>
      <c r="K1497" s="197"/>
      <c r="L1497" s="626">
        <f>+L1498</f>
        <v>4146645695204</v>
      </c>
      <c r="M1497" s="196">
        <f>+M1498</f>
        <v>4144208194535</v>
      </c>
      <c r="N1497" s="198"/>
      <c r="O1497" s="186">
        <f t="shared" si="174"/>
        <v>4146645695204</v>
      </c>
      <c r="X1497" s="199">
        <v>4146645695204</v>
      </c>
      <c r="Y1497" s="187">
        <f t="shared" si="169"/>
        <v>0</v>
      </c>
    </row>
    <row r="1498" spans="2:25" s="233" customFormat="1" ht="15.75" x14ac:dyDescent="0.25">
      <c r="B1498" s="228" t="s">
        <v>1113</v>
      </c>
      <c r="C1498" s="300" t="s">
        <v>477</v>
      </c>
      <c r="D1498" s="301"/>
      <c r="E1498" s="302"/>
      <c r="F1498" s="302"/>
      <c r="G1498" s="303">
        <f>+G1499+G1523+G1527+G1530+G1532+G1538+G1548</f>
        <v>0</v>
      </c>
      <c r="H1498" s="303">
        <f>+H1499+H1523+H1527+H1530+H1532+H1538+H1548</f>
        <v>0</v>
      </c>
      <c r="I1498" s="231"/>
      <c r="J1498" s="231"/>
      <c r="K1498" s="231"/>
      <c r="L1498" s="627">
        <f>+L1499+L1523+L1527+L1530+L1532+L1538+L1548</f>
        <v>4146645695204</v>
      </c>
      <c r="M1498" s="303">
        <f>+M1499+M1523+M1527+M1530+M1532+M1538+M1548</f>
        <v>4144208194535</v>
      </c>
      <c r="N1498" s="198"/>
      <c r="O1498" s="186">
        <f t="shared" si="174"/>
        <v>4146645695204</v>
      </c>
      <c r="P1498" s="233" t="s">
        <v>2656</v>
      </c>
      <c r="R1498" s="199"/>
      <c r="X1498" s="233">
        <v>4146645695204</v>
      </c>
      <c r="Y1498" s="187">
        <f t="shared" ref="Y1498:Y1561" si="175">L1498-X1498</f>
        <v>0</v>
      </c>
    </row>
    <row r="1499" spans="2:25" s="199" customFormat="1" ht="15.75" x14ac:dyDescent="0.25">
      <c r="B1499" s="201" t="s">
        <v>1114</v>
      </c>
      <c r="C1499" s="240" t="s">
        <v>558</v>
      </c>
      <c r="D1499" s="241"/>
      <c r="E1499" s="292"/>
      <c r="F1499" s="292"/>
      <c r="G1499" s="223">
        <f>SUM(G1500:G1522)</f>
        <v>0</v>
      </c>
      <c r="H1499" s="223">
        <f>SUM(H1500:H1522)</f>
        <v>0</v>
      </c>
      <c r="I1499" s="197"/>
      <c r="J1499" s="197"/>
      <c r="K1499" s="197"/>
      <c r="L1499" s="628">
        <f>SUM(L1500:L1520)</f>
        <v>1920716794954</v>
      </c>
      <c r="M1499" s="223">
        <f>SUM(M1500:M1522)</f>
        <v>1953825893008</v>
      </c>
      <c r="N1499" s="198"/>
      <c r="O1499" s="186">
        <f t="shared" si="174"/>
        <v>1920716794954</v>
      </c>
      <c r="X1499" s="199">
        <v>1920716794954</v>
      </c>
      <c r="Y1499" s="187">
        <f t="shared" si="175"/>
        <v>0</v>
      </c>
    </row>
    <row r="1500" spans="2:25" s="199" customFormat="1" ht="15.75" x14ac:dyDescent="0.25">
      <c r="B1500" s="201" t="s">
        <v>1545</v>
      </c>
      <c r="C1500" s="240" t="s">
        <v>1528</v>
      </c>
      <c r="D1500" s="241"/>
      <c r="E1500" s="292"/>
      <c r="F1500" s="292"/>
      <c r="G1500" s="205"/>
      <c r="H1500" s="205"/>
      <c r="I1500" s="197"/>
      <c r="J1500" s="197"/>
      <c r="K1500" s="197"/>
      <c r="L1500" s="628">
        <v>1508769407888</v>
      </c>
      <c r="M1500" s="223">
        <f t="shared" ref="M1500:M1522" si="176">K606+G1500-H1500</f>
        <v>1472980610198</v>
      </c>
      <c r="N1500" s="198"/>
      <c r="O1500" s="186">
        <f t="shared" si="174"/>
        <v>1508769407888</v>
      </c>
      <c r="X1500" s="199">
        <v>1508769407888</v>
      </c>
      <c r="Y1500" s="187">
        <f t="shared" si="175"/>
        <v>0</v>
      </c>
    </row>
    <row r="1501" spans="2:25" s="199" customFormat="1" ht="15.75" x14ac:dyDescent="0.25">
      <c r="B1501" s="201" t="s">
        <v>1546</v>
      </c>
      <c r="C1501" s="240" t="s">
        <v>1529</v>
      </c>
      <c r="D1501" s="241"/>
      <c r="E1501" s="292"/>
      <c r="F1501" s="292"/>
      <c r="G1501" s="205"/>
      <c r="H1501" s="205"/>
      <c r="I1501" s="197"/>
      <c r="J1501" s="197"/>
      <c r="K1501" s="197"/>
      <c r="L1501" s="628">
        <v>145681339454</v>
      </c>
      <c r="M1501" s="223">
        <f t="shared" si="176"/>
        <v>140899416659</v>
      </c>
      <c r="N1501" s="198"/>
      <c r="O1501" s="186">
        <f t="shared" si="174"/>
        <v>145681339454</v>
      </c>
      <c r="X1501" s="199">
        <v>145681339454</v>
      </c>
      <c r="Y1501" s="187">
        <f t="shared" si="175"/>
        <v>0</v>
      </c>
    </row>
    <row r="1502" spans="2:25" s="199" customFormat="1" ht="15.75" x14ac:dyDescent="0.25">
      <c r="B1502" s="201" t="s">
        <v>1547</v>
      </c>
      <c r="C1502" s="240" t="s">
        <v>1530</v>
      </c>
      <c r="D1502" s="241"/>
      <c r="E1502" s="292"/>
      <c r="F1502" s="292"/>
      <c r="G1502" s="205"/>
      <c r="H1502" s="205"/>
      <c r="I1502" s="197"/>
      <c r="J1502" s="197"/>
      <c r="K1502" s="197"/>
      <c r="L1502" s="628">
        <v>2271113000</v>
      </c>
      <c r="M1502" s="223">
        <f t="shared" si="176"/>
        <v>2098220000</v>
      </c>
      <c r="N1502" s="198"/>
      <c r="O1502" s="186">
        <f t="shared" si="174"/>
        <v>2271113000</v>
      </c>
      <c r="X1502" s="199">
        <v>2271113000</v>
      </c>
      <c r="Y1502" s="187">
        <f t="shared" si="175"/>
        <v>0</v>
      </c>
    </row>
    <row r="1503" spans="2:25" s="199" customFormat="1" ht="15.75" x14ac:dyDescent="0.25">
      <c r="B1503" s="201" t="s">
        <v>1548</v>
      </c>
      <c r="C1503" s="240" t="s">
        <v>1531</v>
      </c>
      <c r="D1503" s="241"/>
      <c r="E1503" s="292"/>
      <c r="F1503" s="292"/>
      <c r="G1503" s="205"/>
      <c r="H1503" s="205"/>
      <c r="I1503" s="197"/>
      <c r="J1503" s="197"/>
      <c r="K1503" s="197"/>
      <c r="L1503" s="628">
        <v>124556793400</v>
      </c>
      <c r="M1503" s="223">
        <f t="shared" si="176"/>
        <v>118748510000</v>
      </c>
      <c r="N1503" s="198"/>
      <c r="O1503" s="186">
        <f t="shared" si="174"/>
        <v>124556793400</v>
      </c>
      <c r="X1503" s="199">
        <v>124556793400</v>
      </c>
      <c r="Y1503" s="187">
        <f t="shared" si="175"/>
        <v>0</v>
      </c>
    </row>
    <row r="1504" spans="2:25" s="199" customFormat="1" ht="15.75" x14ac:dyDescent="0.25">
      <c r="B1504" s="201" t="s">
        <v>1549</v>
      </c>
      <c r="C1504" s="240" t="s">
        <v>1532</v>
      </c>
      <c r="D1504" s="241"/>
      <c r="E1504" s="292"/>
      <c r="F1504" s="292"/>
      <c r="G1504" s="205"/>
      <c r="H1504" s="205"/>
      <c r="I1504" s="197"/>
      <c r="J1504" s="197"/>
      <c r="K1504" s="197"/>
      <c r="L1504" s="628">
        <v>7012459740</v>
      </c>
      <c r="M1504" s="223">
        <f t="shared" si="176"/>
        <v>8598344000</v>
      </c>
      <c r="N1504" s="198"/>
      <c r="O1504" s="186">
        <f t="shared" si="174"/>
        <v>7012459740</v>
      </c>
      <c r="X1504" s="199">
        <v>7012459740</v>
      </c>
      <c r="Y1504" s="187">
        <f t="shared" si="175"/>
        <v>0</v>
      </c>
    </row>
    <row r="1505" spans="2:25" s="199" customFormat="1" ht="15.75" x14ac:dyDescent="0.25">
      <c r="B1505" s="201" t="s">
        <v>1550</v>
      </c>
      <c r="C1505" s="240" t="s">
        <v>1533</v>
      </c>
      <c r="D1505" s="241"/>
      <c r="E1505" s="292"/>
      <c r="F1505" s="292"/>
      <c r="G1505" s="205"/>
      <c r="H1505" s="205"/>
      <c r="I1505" s="197"/>
      <c r="J1505" s="197"/>
      <c r="K1505" s="197"/>
      <c r="L1505" s="628">
        <v>69009437140</v>
      </c>
      <c r="M1505" s="223">
        <f t="shared" si="176"/>
        <v>67082816273</v>
      </c>
      <c r="N1505" s="198"/>
      <c r="O1505" s="186">
        <f t="shared" si="174"/>
        <v>69009437140</v>
      </c>
      <c r="R1505" s="199">
        <f>+L1550</f>
        <v>21818247692.498501</v>
      </c>
      <c r="X1505" s="199">
        <v>69009437140</v>
      </c>
      <c r="Y1505" s="187">
        <f t="shared" si="175"/>
        <v>0</v>
      </c>
    </row>
    <row r="1506" spans="2:25" s="199" customFormat="1" ht="15.75" x14ac:dyDescent="0.25">
      <c r="B1506" s="201" t="s">
        <v>1551</v>
      </c>
      <c r="C1506" s="240" t="s">
        <v>1534</v>
      </c>
      <c r="D1506" s="241"/>
      <c r="E1506" s="292"/>
      <c r="F1506" s="292"/>
      <c r="G1506" s="205"/>
      <c r="H1506" s="205"/>
      <c r="I1506" s="197"/>
      <c r="J1506" s="197"/>
      <c r="K1506" s="197"/>
      <c r="L1506" s="628">
        <v>8460521469</v>
      </c>
      <c r="M1506" s="223">
        <f t="shared" si="176"/>
        <v>8301518303</v>
      </c>
      <c r="N1506" s="198"/>
      <c r="O1506" s="186">
        <f t="shared" si="174"/>
        <v>8460521469</v>
      </c>
      <c r="R1506" s="187">
        <f>+L1802</f>
        <v>1111805389405</v>
      </c>
      <c r="X1506" s="199">
        <v>8460521469</v>
      </c>
      <c r="Y1506" s="187">
        <f t="shared" si="175"/>
        <v>0</v>
      </c>
    </row>
    <row r="1507" spans="2:25" s="199" customFormat="1" ht="15.75" x14ac:dyDescent="0.25">
      <c r="B1507" s="201" t="s">
        <v>1552</v>
      </c>
      <c r="C1507" s="240" t="s">
        <v>1535</v>
      </c>
      <c r="D1507" s="241"/>
      <c r="E1507" s="292"/>
      <c r="F1507" s="292"/>
      <c r="G1507" s="205"/>
      <c r="H1507" s="205"/>
      <c r="I1507" s="197"/>
      <c r="J1507" s="197"/>
      <c r="K1507" s="197"/>
      <c r="L1507" s="628">
        <v>20548802</v>
      </c>
      <c r="M1507" s="223">
        <f t="shared" si="176"/>
        <v>19475620</v>
      </c>
      <c r="N1507" s="198"/>
      <c r="O1507" s="186">
        <f t="shared" si="174"/>
        <v>20548802</v>
      </c>
      <c r="R1507" s="308">
        <f>SUM(R1505:R1506)</f>
        <v>1133623637097.4985</v>
      </c>
      <c r="X1507" s="199">
        <v>20548802</v>
      </c>
      <c r="Y1507" s="187">
        <f t="shared" si="175"/>
        <v>0</v>
      </c>
    </row>
    <row r="1508" spans="2:25" s="199" customFormat="1" ht="15.75" x14ac:dyDescent="0.25">
      <c r="B1508" s="201" t="s">
        <v>1553</v>
      </c>
      <c r="C1508" s="240" t="s">
        <v>1536</v>
      </c>
      <c r="D1508" s="241"/>
      <c r="E1508" s="292"/>
      <c r="F1508" s="292"/>
      <c r="G1508" s="205"/>
      <c r="H1508" s="205"/>
      <c r="I1508" s="197"/>
      <c r="J1508" s="197"/>
      <c r="K1508" s="197"/>
      <c r="L1508" s="628">
        <f t="shared" ref="L1508:L1520" si="177">J614</f>
        <v>0</v>
      </c>
      <c r="M1508" s="223">
        <f t="shared" si="176"/>
        <v>0</v>
      </c>
      <c r="N1508" s="198"/>
      <c r="O1508" s="186">
        <f t="shared" si="174"/>
        <v>0</v>
      </c>
      <c r="R1508" s="308"/>
      <c r="X1508" s="199">
        <v>0</v>
      </c>
      <c r="Y1508" s="187">
        <f t="shared" si="175"/>
        <v>0</v>
      </c>
    </row>
    <row r="1509" spans="2:25" s="199" customFormat="1" ht="15.75" x14ac:dyDescent="0.25">
      <c r="B1509" s="201" t="s">
        <v>1554</v>
      </c>
      <c r="C1509" s="240" t="s">
        <v>1537</v>
      </c>
      <c r="D1509" s="241"/>
      <c r="E1509" s="292"/>
      <c r="F1509" s="292"/>
      <c r="G1509" s="205"/>
      <c r="H1509" s="205"/>
      <c r="I1509" s="197"/>
      <c r="J1509" s="197"/>
      <c r="K1509" s="197"/>
      <c r="L1509" s="628">
        <f t="shared" si="177"/>
        <v>0</v>
      </c>
      <c r="M1509" s="223">
        <f t="shared" si="176"/>
        <v>0</v>
      </c>
      <c r="N1509" s="198"/>
      <c r="O1509" s="186">
        <f t="shared" si="174"/>
        <v>0</v>
      </c>
      <c r="R1509" s="308">
        <v>0</v>
      </c>
      <c r="X1509" s="199">
        <v>0</v>
      </c>
      <c r="Y1509" s="187">
        <f t="shared" si="175"/>
        <v>0</v>
      </c>
    </row>
    <row r="1510" spans="2:25" s="199" customFormat="1" ht="15.75" x14ac:dyDescent="0.25">
      <c r="B1510" s="201" t="s">
        <v>1555</v>
      </c>
      <c r="C1510" s="240" t="s">
        <v>1538</v>
      </c>
      <c r="D1510" s="241"/>
      <c r="E1510" s="292"/>
      <c r="F1510" s="292"/>
      <c r="G1510" s="205"/>
      <c r="H1510" s="205"/>
      <c r="I1510" s="197"/>
      <c r="J1510" s="197"/>
      <c r="K1510" s="197"/>
      <c r="L1510" s="628">
        <f t="shared" si="177"/>
        <v>0</v>
      </c>
      <c r="M1510" s="223">
        <f t="shared" si="176"/>
        <v>0</v>
      </c>
      <c r="N1510" s="198"/>
      <c r="O1510" s="186">
        <f t="shared" si="174"/>
        <v>0</v>
      </c>
      <c r="R1510" s="308">
        <f>+R1509-R1507</f>
        <v>-1133623637097.4985</v>
      </c>
      <c r="X1510" s="199">
        <v>0</v>
      </c>
      <c r="Y1510" s="187">
        <f t="shared" si="175"/>
        <v>0</v>
      </c>
    </row>
    <row r="1511" spans="2:25" s="199" customFormat="1" ht="15.75" x14ac:dyDescent="0.25">
      <c r="B1511" s="201" t="s">
        <v>1556</v>
      </c>
      <c r="C1511" s="240" t="s">
        <v>1539</v>
      </c>
      <c r="D1511" s="241"/>
      <c r="E1511" s="292"/>
      <c r="F1511" s="292"/>
      <c r="G1511" s="205"/>
      <c r="H1511" s="205"/>
      <c r="I1511" s="197"/>
      <c r="J1511" s="197"/>
      <c r="K1511" s="197"/>
      <c r="L1511" s="628">
        <f t="shared" si="177"/>
        <v>0</v>
      </c>
      <c r="M1511" s="223">
        <f t="shared" si="176"/>
        <v>0</v>
      </c>
      <c r="N1511" s="198"/>
      <c r="O1511" s="186">
        <f t="shared" si="174"/>
        <v>0</v>
      </c>
      <c r="R1511" s="308"/>
      <c r="X1511" s="199">
        <v>0</v>
      </c>
      <c r="Y1511" s="187">
        <f t="shared" si="175"/>
        <v>0</v>
      </c>
    </row>
    <row r="1512" spans="2:25" s="199" customFormat="1" ht="15.75" x14ac:dyDescent="0.25">
      <c r="B1512" s="201" t="s">
        <v>1557</v>
      </c>
      <c r="C1512" s="240" t="s">
        <v>1540</v>
      </c>
      <c r="D1512" s="241"/>
      <c r="E1512" s="292"/>
      <c r="F1512" s="292"/>
      <c r="G1512" s="205"/>
      <c r="H1512" s="205"/>
      <c r="I1512" s="197"/>
      <c r="J1512" s="197"/>
      <c r="K1512" s="197"/>
      <c r="L1512" s="628">
        <f t="shared" si="177"/>
        <v>0</v>
      </c>
      <c r="M1512" s="223">
        <f t="shared" si="176"/>
        <v>0</v>
      </c>
      <c r="N1512" s="198"/>
      <c r="O1512" s="186">
        <f t="shared" si="174"/>
        <v>0</v>
      </c>
      <c r="R1512" s="308"/>
      <c r="X1512" s="199">
        <v>0</v>
      </c>
      <c r="Y1512" s="187">
        <f t="shared" si="175"/>
        <v>0</v>
      </c>
    </row>
    <row r="1513" spans="2:25" s="199" customFormat="1" ht="15.75" x14ac:dyDescent="0.25">
      <c r="B1513" s="201" t="s">
        <v>1558</v>
      </c>
      <c r="C1513" s="240" t="s">
        <v>1541</v>
      </c>
      <c r="D1513" s="241"/>
      <c r="E1513" s="292"/>
      <c r="F1513" s="292"/>
      <c r="G1513" s="205"/>
      <c r="H1513" s="205"/>
      <c r="I1513" s="197"/>
      <c r="J1513" s="197"/>
      <c r="K1513" s="197"/>
      <c r="L1513" s="628">
        <f t="shared" si="177"/>
        <v>0</v>
      </c>
      <c r="M1513" s="223">
        <f t="shared" si="176"/>
        <v>0</v>
      </c>
      <c r="N1513" s="198"/>
      <c r="O1513" s="186">
        <f t="shared" si="174"/>
        <v>0</v>
      </c>
      <c r="R1513" s="308"/>
      <c r="X1513" s="199">
        <v>0</v>
      </c>
      <c r="Y1513" s="187">
        <f t="shared" si="175"/>
        <v>0</v>
      </c>
    </row>
    <row r="1514" spans="2:25" s="199" customFormat="1" ht="15.75" x14ac:dyDescent="0.25">
      <c r="B1514" s="201" t="s">
        <v>1559</v>
      </c>
      <c r="C1514" s="240" t="s">
        <v>1542</v>
      </c>
      <c r="D1514" s="241"/>
      <c r="E1514" s="292"/>
      <c r="F1514" s="292"/>
      <c r="G1514" s="205"/>
      <c r="H1514" s="205"/>
      <c r="I1514" s="197"/>
      <c r="J1514" s="197"/>
      <c r="K1514" s="197"/>
      <c r="L1514" s="628">
        <f t="shared" si="177"/>
        <v>0</v>
      </c>
      <c r="M1514" s="223">
        <f t="shared" si="176"/>
        <v>0</v>
      </c>
      <c r="N1514" s="198"/>
      <c r="O1514" s="186">
        <f t="shared" si="174"/>
        <v>0</v>
      </c>
      <c r="R1514" s="308"/>
      <c r="X1514" s="199">
        <v>0</v>
      </c>
      <c r="Y1514" s="187">
        <f t="shared" si="175"/>
        <v>0</v>
      </c>
    </row>
    <row r="1515" spans="2:25" s="199" customFormat="1" ht="15.75" x14ac:dyDescent="0.25">
      <c r="B1515" s="201" t="s">
        <v>1560</v>
      </c>
      <c r="C1515" s="240" t="s">
        <v>1543</v>
      </c>
      <c r="D1515" s="241"/>
      <c r="E1515" s="292"/>
      <c r="F1515" s="292"/>
      <c r="G1515" s="205"/>
      <c r="H1515" s="205"/>
      <c r="I1515" s="197"/>
      <c r="J1515" s="197"/>
      <c r="K1515" s="197"/>
      <c r="L1515" s="628">
        <f t="shared" si="177"/>
        <v>0</v>
      </c>
      <c r="M1515" s="223">
        <f t="shared" si="176"/>
        <v>0</v>
      </c>
      <c r="N1515" s="198"/>
      <c r="O1515" s="186">
        <f t="shared" si="174"/>
        <v>0</v>
      </c>
      <c r="R1515" s="308"/>
      <c r="X1515" s="199">
        <v>0</v>
      </c>
      <c r="Y1515" s="187">
        <f t="shared" si="175"/>
        <v>0</v>
      </c>
    </row>
    <row r="1516" spans="2:25" s="199" customFormat="1" ht="15.75" x14ac:dyDescent="0.25">
      <c r="B1516" s="201" t="s">
        <v>1561</v>
      </c>
      <c r="C1516" s="240" t="s">
        <v>1544</v>
      </c>
      <c r="D1516" s="241"/>
      <c r="E1516" s="292"/>
      <c r="F1516" s="292"/>
      <c r="G1516" s="205"/>
      <c r="H1516" s="205"/>
      <c r="I1516" s="197"/>
      <c r="J1516" s="197"/>
      <c r="K1516" s="197"/>
      <c r="L1516" s="628">
        <f t="shared" si="177"/>
        <v>0</v>
      </c>
      <c r="M1516" s="223">
        <f t="shared" si="176"/>
        <v>0</v>
      </c>
      <c r="N1516" s="198"/>
      <c r="O1516" s="186">
        <f t="shared" si="174"/>
        <v>0</v>
      </c>
      <c r="P1516" s="199" t="s">
        <v>1566</v>
      </c>
      <c r="R1516" s="308"/>
      <c r="X1516" s="199">
        <v>0</v>
      </c>
      <c r="Y1516" s="187">
        <f t="shared" si="175"/>
        <v>0</v>
      </c>
    </row>
    <row r="1517" spans="2:25" s="199" customFormat="1" ht="15.75" x14ac:dyDescent="0.25">
      <c r="B1517" s="201" t="s">
        <v>1562</v>
      </c>
      <c r="C1517" s="240" t="s">
        <v>27</v>
      </c>
      <c r="D1517" s="241"/>
      <c r="E1517" s="292"/>
      <c r="F1517" s="292"/>
      <c r="G1517" s="205"/>
      <c r="H1517" s="205"/>
      <c r="I1517" s="197"/>
      <c r="J1517" s="197"/>
      <c r="K1517" s="197"/>
      <c r="L1517" s="628">
        <f t="shared" si="177"/>
        <v>42526577691</v>
      </c>
      <c r="M1517" s="223">
        <f t="shared" si="176"/>
        <v>122992310888</v>
      </c>
      <c r="N1517" s="198"/>
      <c r="O1517" s="186">
        <f t="shared" si="174"/>
        <v>42526577691</v>
      </c>
      <c r="P1517" s="199" t="s">
        <v>1567</v>
      </c>
      <c r="R1517" s="308"/>
      <c r="X1517" s="199">
        <v>42526577691</v>
      </c>
      <c r="Y1517" s="187">
        <f t="shared" si="175"/>
        <v>0</v>
      </c>
    </row>
    <row r="1518" spans="2:25" s="199" customFormat="1" ht="15.75" x14ac:dyDescent="0.25">
      <c r="B1518" s="201" t="s">
        <v>1563</v>
      </c>
      <c r="C1518" s="240" t="s">
        <v>28</v>
      </c>
      <c r="D1518" s="241"/>
      <c r="E1518" s="292"/>
      <c r="F1518" s="292"/>
      <c r="G1518" s="205"/>
      <c r="H1518" s="205"/>
      <c r="I1518" s="197"/>
      <c r="J1518" s="197"/>
      <c r="K1518" s="197"/>
      <c r="L1518" s="628">
        <v>0</v>
      </c>
      <c r="M1518" s="223">
        <f t="shared" si="176"/>
        <v>0</v>
      </c>
      <c r="N1518" s="198"/>
      <c r="O1518" s="186"/>
      <c r="P1518" s="199" t="s">
        <v>1568</v>
      </c>
      <c r="R1518" s="308"/>
      <c r="X1518" s="199">
        <v>0</v>
      </c>
      <c r="Y1518" s="187">
        <f t="shared" si="175"/>
        <v>0</v>
      </c>
    </row>
    <row r="1519" spans="2:25" s="199" customFormat="1" ht="15.75" x14ac:dyDescent="0.25">
      <c r="B1519" s="242"/>
      <c r="C1519" s="243" t="s">
        <v>3060</v>
      </c>
      <c r="D1519" s="241"/>
      <c r="E1519" s="292"/>
      <c r="F1519" s="292"/>
      <c r="G1519" s="205"/>
      <c r="H1519" s="205"/>
      <c r="I1519" s="197"/>
      <c r="J1519" s="197"/>
      <c r="K1519" s="197"/>
      <c r="L1519" s="628">
        <f t="shared" si="177"/>
        <v>3102151367</v>
      </c>
      <c r="M1519" s="223">
        <f t="shared" si="176"/>
        <v>3026167768</v>
      </c>
      <c r="N1519" s="198"/>
      <c r="O1519" s="186">
        <f t="shared" si="174"/>
        <v>3102151367</v>
      </c>
      <c r="R1519" s="308"/>
      <c r="X1519" s="199">
        <v>3102151367</v>
      </c>
      <c r="Y1519" s="187">
        <f t="shared" si="175"/>
        <v>0</v>
      </c>
    </row>
    <row r="1520" spans="2:25" s="199" customFormat="1" ht="15.75" x14ac:dyDescent="0.25">
      <c r="B1520" s="242"/>
      <c r="C1520" s="243" t="s">
        <v>3061</v>
      </c>
      <c r="D1520" s="241"/>
      <c r="E1520" s="292"/>
      <c r="F1520" s="292"/>
      <c r="G1520" s="205"/>
      <c r="H1520" s="205"/>
      <c r="I1520" s="197"/>
      <c r="J1520" s="197"/>
      <c r="K1520" s="197"/>
      <c r="L1520" s="628">
        <f t="shared" si="177"/>
        <v>9306445003</v>
      </c>
      <c r="M1520" s="223">
        <f t="shared" si="176"/>
        <v>9078503299</v>
      </c>
      <c r="N1520" s="198"/>
      <c r="O1520" s="186">
        <f t="shared" si="174"/>
        <v>9306445003</v>
      </c>
      <c r="R1520" s="308"/>
      <c r="X1520" s="199">
        <v>9306445003</v>
      </c>
      <c r="Y1520" s="187">
        <f t="shared" si="175"/>
        <v>0</v>
      </c>
    </row>
    <row r="1521" spans="2:25" s="199" customFormat="1" ht="15.75" x14ac:dyDescent="0.25">
      <c r="B1521" s="201" t="s">
        <v>1564</v>
      </c>
      <c r="C1521" s="240" t="s">
        <v>29</v>
      </c>
      <c r="D1521" s="241"/>
      <c r="E1521" s="292"/>
      <c r="F1521" s="292"/>
      <c r="G1521" s="205"/>
      <c r="H1521" s="205"/>
      <c r="I1521" s="197"/>
      <c r="J1521" s="197"/>
      <c r="K1521" s="197"/>
      <c r="L1521" s="628">
        <f>J627</f>
        <v>0</v>
      </c>
      <c r="M1521" s="223">
        <f t="shared" si="176"/>
        <v>0</v>
      </c>
      <c r="N1521" s="198"/>
      <c r="O1521" s="186">
        <f t="shared" si="174"/>
        <v>0</v>
      </c>
      <c r="R1521" s="308"/>
      <c r="X1521" s="199">
        <v>0</v>
      </c>
      <c r="Y1521" s="187">
        <f t="shared" si="175"/>
        <v>0</v>
      </c>
    </row>
    <row r="1522" spans="2:25" s="199" customFormat="1" ht="15.75" x14ac:dyDescent="0.25">
      <c r="B1522" s="201" t="s">
        <v>1565</v>
      </c>
      <c r="C1522" s="240" t="s">
        <v>30</v>
      </c>
      <c r="D1522" s="241"/>
      <c r="E1522" s="292"/>
      <c r="F1522" s="292"/>
      <c r="G1522" s="205"/>
      <c r="H1522" s="205"/>
      <c r="I1522" s="197"/>
      <c r="J1522" s="197"/>
      <c r="K1522" s="197"/>
      <c r="L1522" s="628">
        <f>J628</f>
        <v>0</v>
      </c>
      <c r="M1522" s="223">
        <f t="shared" si="176"/>
        <v>0</v>
      </c>
      <c r="N1522" s="198"/>
      <c r="O1522" s="186">
        <f t="shared" si="174"/>
        <v>0</v>
      </c>
      <c r="R1522" s="308"/>
      <c r="X1522" s="199">
        <v>0</v>
      </c>
      <c r="Y1522" s="187">
        <f t="shared" si="175"/>
        <v>0</v>
      </c>
    </row>
    <row r="1523" spans="2:25" s="199" customFormat="1" ht="15.75" x14ac:dyDescent="0.25">
      <c r="B1523" s="201" t="s">
        <v>1115</v>
      </c>
      <c r="C1523" s="240" t="s">
        <v>559</v>
      </c>
      <c r="D1523" s="241"/>
      <c r="E1523" s="292"/>
      <c r="F1523" s="292"/>
      <c r="G1523" s="223">
        <f>SUM(G1524:G1526)</f>
        <v>0</v>
      </c>
      <c r="H1523" s="223">
        <f>SUM(H1524:H1526)</f>
        <v>0</v>
      </c>
      <c r="I1523" s="197"/>
      <c r="J1523" s="197"/>
      <c r="K1523" s="197"/>
      <c r="L1523" s="628">
        <f>SUM(L1524:L1526)</f>
        <v>1888491667440</v>
      </c>
      <c r="M1523" s="223">
        <f>SUM(M1524:M1526)</f>
        <v>1645637378977</v>
      </c>
      <c r="N1523" s="198"/>
      <c r="O1523" s="186">
        <f t="shared" si="174"/>
        <v>1888491667440</v>
      </c>
      <c r="R1523" s="308"/>
      <c r="X1523" s="199">
        <v>1888491667440</v>
      </c>
      <c r="Y1523" s="187">
        <f t="shared" si="175"/>
        <v>0</v>
      </c>
    </row>
    <row r="1524" spans="2:25" s="199" customFormat="1" ht="15.75" x14ac:dyDescent="0.25">
      <c r="B1524" s="201" t="s">
        <v>1578</v>
      </c>
      <c r="C1524" s="240" t="s">
        <v>1569</v>
      </c>
      <c r="D1524" s="241"/>
      <c r="E1524" s="292"/>
      <c r="F1524" s="292"/>
      <c r="G1524" s="205"/>
      <c r="H1524" s="205"/>
      <c r="I1524" s="197"/>
      <c r="J1524" s="197"/>
      <c r="K1524" s="197"/>
      <c r="L1524" s="628">
        <f>J630</f>
        <v>1888491667440</v>
      </c>
      <c r="M1524" s="223">
        <f>K630+G1524-H1524</f>
        <v>1645637378977</v>
      </c>
      <c r="N1524" s="198"/>
      <c r="O1524" s="186">
        <f t="shared" si="174"/>
        <v>1888491667440</v>
      </c>
      <c r="R1524" s="308"/>
      <c r="X1524" s="199">
        <v>1888491667440</v>
      </c>
      <c r="Y1524" s="187">
        <f t="shared" si="175"/>
        <v>0</v>
      </c>
    </row>
    <row r="1525" spans="2:25" s="199" customFormat="1" ht="18.75" customHeight="1" x14ac:dyDescent="0.25">
      <c r="B1525" s="201" t="s">
        <v>1579</v>
      </c>
      <c r="C1525" s="240" t="s">
        <v>1570</v>
      </c>
      <c r="D1525" s="241"/>
      <c r="E1525" s="292"/>
      <c r="F1525" s="292"/>
      <c r="G1525" s="205"/>
      <c r="H1525" s="205"/>
      <c r="I1525" s="197"/>
      <c r="J1525" s="197"/>
      <c r="K1525" s="197"/>
      <c r="L1525" s="628">
        <f>J631</f>
        <v>0</v>
      </c>
      <c r="M1525" s="223">
        <f>K631+G1525-H1525</f>
        <v>0</v>
      </c>
      <c r="N1525" s="198"/>
      <c r="O1525" s="186">
        <f t="shared" si="174"/>
        <v>0</v>
      </c>
      <c r="R1525" s="308"/>
      <c r="X1525" s="199">
        <v>0</v>
      </c>
      <c r="Y1525" s="187">
        <f t="shared" si="175"/>
        <v>0</v>
      </c>
    </row>
    <row r="1526" spans="2:25" s="199" customFormat="1" ht="15.75" x14ac:dyDescent="0.25">
      <c r="B1526" s="201" t="s">
        <v>1580</v>
      </c>
      <c r="C1526" s="240" t="s">
        <v>1571</v>
      </c>
      <c r="D1526" s="241"/>
      <c r="E1526" s="292"/>
      <c r="F1526" s="292"/>
      <c r="G1526" s="205"/>
      <c r="H1526" s="205"/>
      <c r="I1526" s="197"/>
      <c r="J1526" s="197"/>
      <c r="K1526" s="197"/>
      <c r="L1526" s="628">
        <f>J632</f>
        <v>0</v>
      </c>
      <c r="M1526" s="223">
        <f>K632+G1526-H1526</f>
        <v>0</v>
      </c>
      <c r="N1526" s="198"/>
      <c r="O1526" s="186">
        <f t="shared" si="174"/>
        <v>0</v>
      </c>
      <c r="R1526" s="308"/>
      <c r="X1526" s="199">
        <v>0</v>
      </c>
      <c r="Y1526" s="187">
        <f t="shared" si="175"/>
        <v>0</v>
      </c>
    </row>
    <row r="1527" spans="2:25" s="199" customFormat="1" ht="18" customHeight="1" x14ac:dyDescent="0.25">
      <c r="B1527" s="201" t="s">
        <v>1116</v>
      </c>
      <c r="C1527" s="240" t="s">
        <v>560</v>
      </c>
      <c r="D1527" s="241"/>
      <c r="E1527" s="292"/>
      <c r="F1527" s="292"/>
      <c r="G1527" s="223">
        <f>SUM(G1528:G1529)</f>
        <v>0</v>
      </c>
      <c r="H1527" s="223">
        <f>SUM(H1528:H1529)</f>
        <v>0</v>
      </c>
      <c r="I1527" s="197"/>
      <c r="J1527" s="197"/>
      <c r="K1527" s="197"/>
      <c r="L1527" s="628">
        <f>SUM(L1528:L1529)</f>
        <v>0</v>
      </c>
      <c r="M1527" s="223">
        <f>SUM(M1528:M1529)</f>
        <v>0</v>
      </c>
      <c r="N1527" s="198">
        <v>0</v>
      </c>
      <c r="O1527" s="186">
        <f t="shared" si="174"/>
        <v>0</v>
      </c>
      <c r="R1527" s="308"/>
      <c r="X1527" s="199">
        <v>0</v>
      </c>
      <c r="Y1527" s="187">
        <f t="shared" si="175"/>
        <v>0</v>
      </c>
    </row>
    <row r="1528" spans="2:25" s="199" customFormat="1" ht="18" customHeight="1" x14ac:dyDescent="0.25">
      <c r="B1528" s="201" t="s">
        <v>1576</v>
      </c>
      <c r="C1528" s="240" t="s">
        <v>1572</v>
      </c>
      <c r="D1528" s="241"/>
      <c r="E1528" s="292"/>
      <c r="F1528" s="292"/>
      <c r="G1528" s="205"/>
      <c r="H1528" s="205"/>
      <c r="I1528" s="197"/>
      <c r="J1528" s="197"/>
      <c r="K1528" s="197"/>
      <c r="L1528" s="628">
        <f>J634</f>
        <v>0</v>
      </c>
      <c r="M1528" s="223">
        <f>K634+G1528-H1528</f>
        <v>0</v>
      </c>
      <c r="N1528" s="198"/>
      <c r="O1528" s="186">
        <f t="shared" si="174"/>
        <v>0</v>
      </c>
      <c r="R1528" s="308"/>
      <c r="X1528" s="199">
        <v>0</v>
      </c>
      <c r="Y1528" s="187">
        <f t="shared" si="175"/>
        <v>0</v>
      </c>
    </row>
    <row r="1529" spans="2:25" s="199" customFormat="1" ht="15.75" x14ac:dyDescent="0.25">
      <c r="B1529" s="201" t="s">
        <v>1577</v>
      </c>
      <c r="C1529" s="240" t="s">
        <v>1573</v>
      </c>
      <c r="D1529" s="241"/>
      <c r="E1529" s="292"/>
      <c r="F1529" s="292"/>
      <c r="G1529" s="205"/>
      <c r="H1529" s="205"/>
      <c r="I1529" s="197"/>
      <c r="J1529" s="197"/>
      <c r="K1529" s="197"/>
      <c r="L1529" s="628">
        <f>J635</f>
        <v>0</v>
      </c>
      <c r="M1529" s="223">
        <f>K635+G1529-H1529</f>
        <v>0</v>
      </c>
      <c r="N1529" s="198"/>
      <c r="O1529" s="186">
        <f t="shared" si="174"/>
        <v>0</v>
      </c>
      <c r="R1529" s="187"/>
      <c r="X1529" s="199">
        <v>0</v>
      </c>
      <c r="Y1529" s="187">
        <f t="shared" si="175"/>
        <v>0</v>
      </c>
    </row>
    <row r="1530" spans="2:25" s="199" customFormat="1" ht="15.75" x14ac:dyDescent="0.25">
      <c r="B1530" s="201" t="s">
        <v>1117</v>
      </c>
      <c r="C1530" s="240" t="s">
        <v>561</v>
      </c>
      <c r="D1530" s="241"/>
      <c r="E1530" s="292"/>
      <c r="F1530" s="292"/>
      <c r="G1530" s="223">
        <f>+G1531</f>
        <v>0</v>
      </c>
      <c r="H1530" s="223">
        <f>+H1531</f>
        <v>0</v>
      </c>
      <c r="I1530" s="197"/>
      <c r="J1530" s="197"/>
      <c r="K1530" s="197"/>
      <c r="L1530" s="628">
        <f>+L1531</f>
        <v>0</v>
      </c>
      <c r="M1530" s="223">
        <f>+M1531</f>
        <v>0</v>
      </c>
      <c r="N1530" s="198">
        <v>0</v>
      </c>
      <c r="O1530" s="186">
        <f t="shared" si="174"/>
        <v>0</v>
      </c>
      <c r="R1530" s="187"/>
      <c r="X1530" s="199">
        <v>0</v>
      </c>
      <c r="Y1530" s="187">
        <f t="shared" si="175"/>
        <v>0</v>
      </c>
    </row>
    <row r="1531" spans="2:25" s="199" customFormat="1" ht="15.75" x14ac:dyDescent="0.25">
      <c r="B1531" s="201" t="s">
        <v>1575</v>
      </c>
      <c r="C1531" s="240" t="s">
        <v>1574</v>
      </c>
      <c r="D1531" s="241"/>
      <c r="E1531" s="292"/>
      <c r="F1531" s="292"/>
      <c r="G1531" s="205"/>
      <c r="H1531" s="205"/>
      <c r="I1531" s="197"/>
      <c r="J1531" s="197"/>
      <c r="K1531" s="197"/>
      <c r="L1531" s="628">
        <f>J637</f>
        <v>0</v>
      </c>
      <c r="M1531" s="223">
        <f>K637+G1531-H1531</f>
        <v>0</v>
      </c>
      <c r="N1531" s="198"/>
      <c r="O1531" s="186">
        <f t="shared" si="174"/>
        <v>0</v>
      </c>
      <c r="R1531" s="187"/>
      <c r="X1531" s="199">
        <v>0</v>
      </c>
      <c r="Y1531" s="187">
        <f t="shared" si="175"/>
        <v>0</v>
      </c>
    </row>
    <row r="1532" spans="2:25" s="199" customFormat="1" ht="15.75" x14ac:dyDescent="0.25">
      <c r="B1532" s="201" t="s">
        <v>1118</v>
      </c>
      <c r="C1532" s="240" t="s">
        <v>165</v>
      </c>
      <c r="D1532" s="241"/>
      <c r="E1532" s="292"/>
      <c r="F1532" s="292"/>
      <c r="G1532" s="223">
        <f>SUM(G1533:G1537)</f>
        <v>0</v>
      </c>
      <c r="H1532" s="223">
        <f>SUM(H1533:H1537)</f>
        <v>0</v>
      </c>
      <c r="I1532" s="197"/>
      <c r="J1532" s="197"/>
      <c r="K1532" s="197"/>
      <c r="L1532" s="628">
        <f>SUM(L1533:L1537)</f>
        <v>3746250000</v>
      </c>
      <c r="M1532" s="223">
        <f>SUM(M1533:M1537)</f>
        <v>3655535000</v>
      </c>
      <c r="N1532" s="198">
        <v>3377080000</v>
      </c>
      <c r="O1532" s="186">
        <f t="shared" si="174"/>
        <v>369170000</v>
      </c>
      <c r="R1532" s="187"/>
      <c r="X1532" s="199">
        <v>3746250000</v>
      </c>
      <c r="Y1532" s="187">
        <f t="shared" si="175"/>
        <v>0</v>
      </c>
    </row>
    <row r="1533" spans="2:25" s="199" customFormat="1" ht="15.75" x14ac:dyDescent="0.25">
      <c r="B1533" s="201" t="s">
        <v>1585</v>
      </c>
      <c r="C1533" s="240" t="s">
        <v>164</v>
      </c>
      <c r="D1533" s="241"/>
      <c r="E1533" s="292"/>
      <c r="F1533" s="292"/>
      <c r="G1533" s="205"/>
      <c r="H1533" s="205"/>
      <c r="I1533" s="197"/>
      <c r="J1533" s="197"/>
      <c r="K1533" s="197"/>
      <c r="L1533" s="628">
        <f>J639</f>
        <v>141750000</v>
      </c>
      <c r="M1533" s="223">
        <f>K639+G1533-H1533</f>
        <v>0</v>
      </c>
      <c r="N1533" s="198">
        <v>64680000</v>
      </c>
      <c r="O1533" s="186">
        <f t="shared" si="174"/>
        <v>77070000</v>
      </c>
      <c r="R1533" s="187"/>
      <c r="X1533" s="199">
        <v>141750000</v>
      </c>
      <c r="Y1533" s="187">
        <f t="shared" si="175"/>
        <v>0</v>
      </c>
    </row>
    <row r="1534" spans="2:25" s="199" customFormat="1" ht="15.75" x14ac:dyDescent="0.25">
      <c r="B1534" s="201" t="s">
        <v>1586</v>
      </c>
      <c r="C1534" s="240" t="s">
        <v>1584</v>
      </c>
      <c r="D1534" s="241"/>
      <c r="E1534" s="292"/>
      <c r="F1534" s="292"/>
      <c r="G1534" s="205"/>
      <c r="H1534" s="205"/>
      <c r="I1534" s="197"/>
      <c r="J1534" s="197"/>
      <c r="K1534" s="197"/>
      <c r="L1534" s="628">
        <f>J640</f>
        <v>282475000</v>
      </c>
      <c r="M1534" s="223">
        <f>K640+G1534-H1534</f>
        <v>242100000</v>
      </c>
      <c r="N1534" s="198">
        <v>128350000</v>
      </c>
      <c r="O1534" s="186">
        <f t="shared" si="174"/>
        <v>154125000</v>
      </c>
      <c r="R1534" s="187"/>
      <c r="X1534" s="199">
        <v>282475000</v>
      </c>
      <c r="Y1534" s="187">
        <f t="shared" si="175"/>
        <v>0</v>
      </c>
    </row>
    <row r="1535" spans="2:25" s="199" customFormat="1" ht="15.75" x14ac:dyDescent="0.25">
      <c r="B1535" s="201" t="s">
        <v>1587</v>
      </c>
      <c r="C1535" s="240" t="s">
        <v>166</v>
      </c>
      <c r="D1535" s="241"/>
      <c r="E1535" s="292"/>
      <c r="F1535" s="292"/>
      <c r="G1535" s="205"/>
      <c r="H1535" s="205"/>
      <c r="I1535" s="197"/>
      <c r="J1535" s="197"/>
      <c r="K1535" s="197"/>
      <c r="L1535" s="628">
        <f>J641</f>
        <v>3214025000</v>
      </c>
      <c r="M1535" s="223">
        <f>K641+G1535-H1535</f>
        <v>3305435000</v>
      </c>
      <c r="N1535" s="198">
        <v>3049050000</v>
      </c>
      <c r="O1535" s="186">
        <f t="shared" si="174"/>
        <v>164975000</v>
      </c>
      <c r="R1535" s="187"/>
      <c r="X1535" s="199">
        <v>3214025000</v>
      </c>
      <c r="Y1535" s="187">
        <f t="shared" si="175"/>
        <v>0</v>
      </c>
    </row>
    <row r="1536" spans="2:25" s="199" customFormat="1" ht="15.75" x14ac:dyDescent="0.25">
      <c r="B1536" s="201" t="s">
        <v>1588</v>
      </c>
      <c r="C1536" s="240" t="s">
        <v>170</v>
      </c>
      <c r="D1536" s="241"/>
      <c r="E1536" s="292"/>
      <c r="F1536" s="292"/>
      <c r="G1536" s="205"/>
      <c r="H1536" s="205"/>
      <c r="I1536" s="197"/>
      <c r="J1536" s="197"/>
      <c r="K1536" s="197"/>
      <c r="L1536" s="628">
        <f>J642</f>
        <v>0</v>
      </c>
      <c r="M1536" s="223">
        <f>K642+G1536-H1536</f>
        <v>0</v>
      </c>
      <c r="N1536" s="198">
        <v>0</v>
      </c>
      <c r="O1536" s="186">
        <f t="shared" si="174"/>
        <v>0</v>
      </c>
      <c r="R1536" s="187"/>
      <c r="X1536" s="199">
        <v>0</v>
      </c>
      <c r="Y1536" s="187">
        <f t="shared" si="175"/>
        <v>0</v>
      </c>
    </row>
    <row r="1537" spans="2:25" s="199" customFormat="1" ht="15.75" x14ac:dyDescent="0.25">
      <c r="B1537" s="201" t="s">
        <v>1589</v>
      </c>
      <c r="C1537" s="240" t="s">
        <v>167</v>
      </c>
      <c r="D1537" s="241"/>
      <c r="E1537" s="292"/>
      <c r="F1537" s="292"/>
      <c r="G1537" s="205"/>
      <c r="H1537" s="205"/>
      <c r="I1537" s="197"/>
      <c r="J1537" s="197"/>
      <c r="K1537" s="197"/>
      <c r="L1537" s="628">
        <f>J643</f>
        <v>108000000</v>
      </c>
      <c r="M1537" s="223">
        <f>K643+G1537-H1537</f>
        <v>108000000</v>
      </c>
      <c r="N1537" s="198">
        <v>135000000</v>
      </c>
      <c r="O1537" s="186">
        <f t="shared" si="174"/>
        <v>-27000000</v>
      </c>
      <c r="R1537" s="187"/>
      <c r="X1537" s="199">
        <v>108000000</v>
      </c>
      <c r="Y1537" s="187">
        <f t="shared" si="175"/>
        <v>0</v>
      </c>
    </row>
    <row r="1538" spans="2:25" s="199" customFormat="1" ht="15.75" x14ac:dyDescent="0.25">
      <c r="B1538" s="201" t="s">
        <v>1119</v>
      </c>
      <c r="C1538" s="240" t="s">
        <v>562</v>
      </c>
      <c r="D1538" s="241"/>
      <c r="E1538" s="292"/>
      <c r="F1538" s="292"/>
      <c r="G1538" s="223">
        <f>SUM(G1539:G1547)</f>
        <v>0</v>
      </c>
      <c r="H1538" s="223">
        <f>SUM(H1539:H1547)</f>
        <v>0</v>
      </c>
      <c r="I1538" s="197"/>
      <c r="J1538" s="197"/>
      <c r="K1538" s="197"/>
      <c r="L1538" s="628">
        <f>SUM(L1539:L1547)</f>
        <v>331892082810</v>
      </c>
      <c r="M1538" s="223">
        <f>SUM(M1539:M1547)</f>
        <v>541089387550</v>
      </c>
      <c r="N1538" s="198">
        <v>319801808481</v>
      </c>
      <c r="O1538" s="186">
        <f t="shared" si="174"/>
        <v>12090274329</v>
      </c>
      <c r="R1538" s="187"/>
      <c r="X1538" s="199">
        <v>331892082810</v>
      </c>
      <c r="Y1538" s="187">
        <f t="shared" si="175"/>
        <v>0</v>
      </c>
    </row>
    <row r="1539" spans="2:25" s="199" customFormat="1" ht="15.75" x14ac:dyDescent="0.25">
      <c r="B1539" s="201" t="s">
        <v>1590</v>
      </c>
      <c r="C1539" s="240" t="s">
        <v>168</v>
      </c>
      <c r="D1539" s="241"/>
      <c r="E1539" s="292"/>
      <c r="F1539" s="292"/>
      <c r="G1539" s="205"/>
      <c r="H1539" s="205"/>
      <c r="I1539" s="197"/>
      <c r="J1539" s="197"/>
      <c r="K1539" s="197"/>
      <c r="L1539" s="628">
        <f t="shared" ref="L1539:L1547" si="178">J645</f>
        <v>327857825610</v>
      </c>
      <c r="M1539" s="223">
        <f t="shared" ref="M1539:M1547" si="179">K645+G1539-H1539</f>
        <v>538796474300</v>
      </c>
      <c r="N1539" s="198">
        <v>313542628481</v>
      </c>
      <c r="O1539" s="186">
        <f t="shared" si="174"/>
        <v>14315197129</v>
      </c>
      <c r="R1539" s="187"/>
      <c r="X1539" s="199">
        <v>327857825610</v>
      </c>
      <c r="Y1539" s="187">
        <f t="shared" si="175"/>
        <v>0</v>
      </c>
    </row>
    <row r="1540" spans="2:25" s="199" customFormat="1" ht="15.75" x14ac:dyDescent="0.25">
      <c r="B1540" s="201" t="s">
        <v>1591</v>
      </c>
      <c r="C1540" s="240" t="s">
        <v>169</v>
      </c>
      <c r="D1540" s="241"/>
      <c r="E1540" s="292"/>
      <c r="F1540" s="292"/>
      <c r="G1540" s="205"/>
      <c r="H1540" s="205"/>
      <c r="I1540" s="197"/>
      <c r="J1540" s="197"/>
      <c r="K1540" s="197"/>
      <c r="L1540" s="628">
        <f t="shared" si="178"/>
        <v>619825000</v>
      </c>
      <c r="M1540" s="223">
        <f t="shared" si="179"/>
        <v>332700000</v>
      </c>
      <c r="N1540" s="198">
        <v>465550000</v>
      </c>
      <c r="O1540" s="186">
        <f t="shared" si="174"/>
        <v>154275000</v>
      </c>
      <c r="R1540" s="187"/>
      <c r="X1540" s="199">
        <v>619825000</v>
      </c>
      <c r="Y1540" s="187">
        <f t="shared" si="175"/>
        <v>0</v>
      </c>
    </row>
    <row r="1541" spans="2:25" s="199" customFormat="1" ht="15.75" x14ac:dyDescent="0.25">
      <c r="B1541" s="201" t="s">
        <v>1592</v>
      </c>
      <c r="C1541" s="240" t="s">
        <v>1581</v>
      </c>
      <c r="D1541" s="241"/>
      <c r="E1541" s="292"/>
      <c r="F1541" s="292"/>
      <c r="G1541" s="205"/>
      <c r="H1541" s="205"/>
      <c r="I1541" s="197"/>
      <c r="J1541" s="197"/>
      <c r="K1541" s="197"/>
      <c r="L1541" s="628">
        <f t="shared" si="178"/>
        <v>3000000</v>
      </c>
      <c r="M1541" s="223">
        <f t="shared" si="179"/>
        <v>7650000</v>
      </c>
      <c r="N1541" s="198">
        <v>0</v>
      </c>
      <c r="O1541" s="186">
        <f t="shared" si="174"/>
        <v>3000000</v>
      </c>
      <c r="R1541" s="187"/>
      <c r="X1541" s="199">
        <v>3000000</v>
      </c>
      <c r="Y1541" s="187">
        <f t="shared" si="175"/>
        <v>0</v>
      </c>
    </row>
    <row r="1542" spans="2:25" s="199" customFormat="1" ht="15.75" x14ac:dyDescent="0.25">
      <c r="B1542" s="201" t="s">
        <v>1593</v>
      </c>
      <c r="C1542" s="240" t="s">
        <v>170</v>
      </c>
      <c r="D1542" s="241"/>
      <c r="E1542" s="292"/>
      <c r="F1542" s="292"/>
      <c r="G1542" s="205"/>
      <c r="H1542" s="205"/>
      <c r="I1542" s="197"/>
      <c r="J1542" s="197"/>
      <c r="K1542" s="197"/>
      <c r="L1542" s="628">
        <f t="shared" si="178"/>
        <v>0</v>
      </c>
      <c r="M1542" s="223">
        <f t="shared" si="179"/>
        <v>0</v>
      </c>
      <c r="N1542" s="198">
        <v>10800000</v>
      </c>
      <c r="O1542" s="186">
        <f t="shared" si="174"/>
        <v>-10800000</v>
      </c>
      <c r="R1542" s="187"/>
      <c r="X1542" s="199">
        <v>0</v>
      </c>
      <c r="Y1542" s="187">
        <f t="shared" si="175"/>
        <v>0</v>
      </c>
    </row>
    <row r="1543" spans="2:25" s="199" customFormat="1" ht="15.75" x14ac:dyDescent="0.25">
      <c r="B1543" s="201" t="s">
        <v>1594</v>
      </c>
      <c r="C1543" s="240" t="s">
        <v>167</v>
      </c>
      <c r="D1543" s="241"/>
      <c r="E1543" s="292"/>
      <c r="F1543" s="292"/>
      <c r="G1543" s="205"/>
      <c r="H1543" s="205"/>
      <c r="I1543" s="197"/>
      <c r="J1543" s="197"/>
      <c r="K1543" s="197"/>
      <c r="L1543" s="628">
        <f t="shared" si="178"/>
        <v>158400000</v>
      </c>
      <c r="M1543" s="223">
        <f t="shared" si="179"/>
        <v>158400000</v>
      </c>
      <c r="N1543" s="198">
        <v>158400000</v>
      </c>
      <c r="O1543" s="186">
        <f t="shared" si="174"/>
        <v>0</v>
      </c>
      <c r="R1543" s="308"/>
      <c r="X1543" s="199">
        <v>158400000</v>
      </c>
      <c r="Y1543" s="187">
        <f t="shared" si="175"/>
        <v>0</v>
      </c>
    </row>
    <row r="1544" spans="2:25" s="199" customFormat="1" ht="15.75" x14ac:dyDescent="0.25">
      <c r="B1544" s="201" t="s">
        <v>1595</v>
      </c>
      <c r="C1544" s="240" t="s">
        <v>171</v>
      </c>
      <c r="D1544" s="241"/>
      <c r="E1544" s="292"/>
      <c r="F1544" s="292"/>
      <c r="G1544" s="205"/>
      <c r="H1544" s="205"/>
      <c r="I1544" s="197"/>
      <c r="J1544" s="197"/>
      <c r="K1544" s="197"/>
      <c r="L1544" s="628">
        <f t="shared" si="178"/>
        <v>912070700</v>
      </c>
      <c r="M1544" s="223">
        <f t="shared" si="179"/>
        <v>1312713250</v>
      </c>
      <c r="N1544" s="198">
        <v>780800000</v>
      </c>
      <c r="O1544" s="186">
        <f t="shared" si="174"/>
        <v>131270700</v>
      </c>
      <c r="R1544" s="187"/>
      <c r="X1544" s="199">
        <v>912070700</v>
      </c>
      <c r="Y1544" s="187">
        <f t="shared" si="175"/>
        <v>0</v>
      </c>
    </row>
    <row r="1545" spans="2:25" s="199" customFormat="1" ht="15.75" x14ac:dyDescent="0.25">
      <c r="B1545" s="201" t="s">
        <v>1596</v>
      </c>
      <c r="C1545" s="240" t="s">
        <v>1582</v>
      </c>
      <c r="D1545" s="241"/>
      <c r="E1545" s="292"/>
      <c r="F1545" s="292"/>
      <c r="G1545" s="205"/>
      <c r="H1545" s="205"/>
      <c r="I1545" s="197"/>
      <c r="J1545" s="197"/>
      <c r="K1545" s="197"/>
      <c r="L1545" s="628">
        <f t="shared" si="178"/>
        <v>2335961500</v>
      </c>
      <c r="M1545" s="223">
        <f t="shared" si="179"/>
        <v>481450000</v>
      </c>
      <c r="N1545" s="198">
        <v>4843630000</v>
      </c>
      <c r="O1545" s="186">
        <f t="shared" si="174"/>
        <v>-2507668500</v>
      </c>
      <c r="R1545" s="187"/>
      <c r="X1545" s="199">
        <v>2335961500</v>
      </c>
      <c r="Y1545" s="187">
        <f t="shared" si="175"/>
        <v>0</v>
      </c>
    </row>
    <row r="1546" spans="2:25" s="199" customFormat="1" ht="15.75" x14ac:dyDescent="0.25">
      <c r="B1546" s="201" t="s">
        <v>1597</v>
      </c>
      <c r="C1546" s="240" t="s">
        <v>1583</v>
      </c>
      <c r="D1546" s="241"/>
      <c r="E1546" s="292"/>
      <c r="F1546" s="292"/>
      <c r="G1546" s="205"/>
      <c r="H1546" s="205"/>
      <c r="I1546" s="197"/>
      <c r="J1546" s="197"/>
      <c r="K1546" s="197"/>
      <c r="L1546" s="628">
        <f t="shared" si="178"/>
        <v>5000000</v>
      </c>
      <c r="M1546" s="223">
        <f t="shared" si="179"/>
        <v>0</v>
      </c>
      <c r="N1546" s="198">
        <v>0</v>
      </c>
      <c r="O1546" s="186">
        <f t="shared" si="174"/>
        <v>5000000</v>
      </c>
      <c r="R1546" s="187"/>
      <c r="X1546" s="199">
        <v>5000000</v>
      </c>
      <c r="Y1546" s="187">
        <f t="shared" si="175"/>
        <v>0</v>
      </c>
    </row>
    <row r="1547" spans="2:25" s="199" customFormat="1" ht="15.75" x14ac:dyDescent="0.25">
      <c r="B1547" s="201" t="s">
        <v>1598</v>
      </c>
      <c r="C1547" s="240" t="s">
        <v>172</v>
      </c>
      <c r="D1547" s="241"/>
      <c r="E1547" s="292"/>
      <c r="F1547" s="292"/>
      <c r="G1547" s="205"/>
      <c r="H1547" s="205"/>
      <c r="I1547" s="197"/>
      <c r="J1547" s="197"/>
      <c r="K1547" s="197"/>
      <c r="L1547" s="628">
        <f t="shared" si="178"/>
        <v>0</v>
      </c>
      <c r="M1547" s="223">
        <f t="shared" si="179"/>
        <v>0</v>
      </c>
      <c r="N1547" s="198">
        <v>0</v>
      </c>
      <c r="O1547" s="186">
        <f t="shared" si="174"/>
        <v>0</v>
      </c>
      <c r="R1547" s="187"/>
      <c r="X1547" s="199">
        <v>0</v>
      </c>
      <c r="Y1547" s="187">
        <f t="shared" si="175"/>
        <v>0</v>
      </c>
    </row>
    <row r="1548" spans="2:25" s="199" customFormat="1" ht="15.75" x14ac:dyDescent="0.25">
      <c r="B1548" s="201" t="s">
        <v>1601</v>
      </c>
      <c r="C1548" s="240" t="s">
        <v>1600</v>
      </c>
      <c r="D1548" s="241"/>
      <c r="E1548" s="292"/>
      <c r="F1548" s="292"/>
      <c r="G1548" s="223">
        <f>+G1549</f>
        <v>0</v>
      </c>
      <c r="H1548" s="223">
        <f>+H1549</f>
        <v>0</v>
      </c>
      <c r="I1548" s="197"/>
      <c r="J1548" s="197"/>
      <c r="K1548" s="197"/>
      <c r="L1548" s="628">
        <f>+L1549</f>
        <v>1798900000</v>
      </c>
      <c r="M1548" s="223">
        <f>+M1549</f>
        <v>0</v>
      </c>
      <c r="N1548" s="198">
        <v>4710395983</v>
      </c>
      <c r="O1548" s="186">
        <f t="shared" si="174"/>
        <v>-2911495983</v>
      </c>
      <c r="R1548" s="187"/>
      <c r="X1548" s="199">
        <v>1798900000</v>
      </c>
      <c r="Y1548" s="187">
        <f t="shared" si="175"/>
        <v>0</v>
      </c>
    </row>
    <row r="1549" spans="2:25" s="199" customFormat="1" ht="15.75" x14ac:dyDescent="0.25">
      <c r="B1549" s="201" t="s">
        <v>1602</v>
      </c>
      <c r="C1549" s="240" t="s">
        <v>1600</v>
      </c>
      <c r="D1549" s="241"/>
      <c r="E1549" s="292"/>
      <c r="F1549" s="292"/>
      <c r="G1549" s="205"/>
      <c r="H1549" s="205"/>
      <c r="I1549" s="197"/>
      <c r="J1549" s="197"/>
      <c r="K1549" s="197"/>
      <c r="L1549" s="628">
        <f>J657</f>
        <v>1798900000</v>
      </c>
      <c r="M1549" s="223">
        <f>K657+G1549-H1549</f>
        <v>0</v>
      </c>
      <c r="N1549" s="198">
        <v>4710395983</v>
      </c>
      <c r="O1549" s="186">
        <f t="shared" ref="O1549:O1611" si="180">L1549-N1549</f>
        <v>-2911495983</v>
      </c>
      <c r="R1549" s="187"/>
      <c r="X1549" s="199">
        <v>1798900000</v>
      </c>
      <c r="Y1549" s="187">
        <f t="shared" si="175"/>
        <v>0</v>
      </c>
    </row>
    <row r="1550" spans="2:25" s="199" customFormat="1" ht="15.75" x14ac:dyDescent="0.25">
      <c r="B1550" s="194"/>
      <c r="C1550" s="304" t="s">
        <v>587</v>
      </c>
      <c r="D1550" s="305"/>
      <c r="E1550" s="197"/>
      <c r="F1550" s="197"/>
      <c r="G1550" s="196">
        <f>+G1551+G1574+G1590+G1596+G1598+G1603+G1607+G1610</f>
        <v>22505829302.498501</v>
      </c>
      <c r="H1550" s="196">
        <f>+H1551+H1574+H1590+H1596+H1598+H1603+H1607+H1610</f>
        <v>18278360265</v>
      </c>
      <c r="I1550" s="197"/>
      <c r="J1550" s="197"/>
      <c r="K1550" s="197"/>
      <c r="L1550" s="626">
        <f>+L1551+L1574+L1590+L1596+L1598+L1603+L1607+L1610</f>
        <v>21818247692.498501</v>
      </c>
      <c r="M1550" s="196">
        <f>+M1551+M1574+M1590+M1596+M1598+M1603+M1607+M1610</f>
        <v>18130997897.498501</v>
      </c>
      <c r="N1550" s="198">
        <v>375758059882.41901</v>
      </c>
      <c r="O1550" s="186">
        <f t="shared" si="180"/>
        <v>-353939812189.92053</v>
      </c>
      <c r="R1550" s="187"/>
      <c r="X1550" s="199">
        <v>21818247692.498501</v>
      </c>
      <c r="Y1550" s="187">
        <f t="shared" si="175"/>
        <v>0</v>
      </c>
    </row>
    <row r="1551" spans="2:25" x14ac:dyDescent="0.2">
      <c r="B1551" s="201" t="s">
        <v>1165</v>
      </c>
      <c r="C1551" s="251" t="s">
        <v>1189</v>
      </c>
      <c r="D1551" s="306"/>
      <c r="E1551" s="204"/>
      <c r="F1551" s="204"/>
      <c r="G1551" s="236">
        <f>SUM(G1552:G1573)</f>
        <v>22505829302.498501</v>
      </c>
      <c r="H1551" s="236">
        <f>SUM(H1552:H1573)</f>
        <v>18278360265</v>
      </c>
      <c r="I1551" s="204"/>
      <c r="J1551" s="204"/>
      <c r="K1551" s="204"/>
      <c r="L1551" s="1126">
        <v>17812466092.498501</v>
      </c>
      <c r="M1551" s="869">
        <f>SUM(M1552:M1573)</f>
        <v>9376227377.4985008</v>
      </c>
      <c r="N1551" s="186">
        <v>372195503907.41901</v>
      </c>
      <c r="O1551" s="186">
        <f t="shared" si="180"/>
        <v>-354383037814.92053</v>
      </c>
      <c r="X1551" s="187">
        <v>17812466092.498501</v>
      </c>
      <c r="Y1551" s="187">
        <f t="shared" si="175"/>
        <v>0</v>
      </c>
    </row>
    <row r="1552" spans="2:25" s="308" customFormat="1" x14ac:dyDescent="0.2">
      <c r="B1552" s="209" t="s">
        <v>1190</v>
      </c>
      <c r="C1552" s="210" t="s">
        <v>1191</v>
      </c>
      <c r="D1552" s="306"/>
      <c r="E1552" s="204"/>
      <c r="F1552" s="204"/>
      <c r="G1552" s="1044">
        <v>22505829302.498501</v>
      </c>
      <c r="H1552" s="740">
        <f>1074544444+PERSEDIAAN!F1438</f>
        <v>18172215035</v>
      </c>
      <c r="I1552" s="204"/>
      <c r="J1552" s="204"/>
      <c r="K1552" s="204"/>
      <c r="L1552" s="623">
        <v>8782587267.4985008</v>
      </c>
      <c r="M1552" s="223">
        <f>K660+G1552-H1552</f>
        <v>5851553817.4985008</v>
      </c>
      <c r="N1552" s="307">
        <v>2873105750</v>
      </c>
      <c r="O1552" s="186">
        <f t="shared" si="180"/>
        <v>5909481517.4985008</v>
      </c>
      <c r="P1552" s="740">
        <v>22505829302.498501</v>
      </c>
      <c r="Q1552" s="740">
        <v>1074544444</v>
      </c>
      <c r="R1552" s="187"/>
      <c r="X1552" s="308">
        <v>8782587267.4985008</v>
      </c>
      <c r="Y1552" s="187">
        <f t="shared" si="175"/>
        <v>0</v>
      </c>
    </row>
    <row r="1553" spans="2:25" s="308" customFormat="1" x14ac:dyDescent="0.2">
      <c r="B1553" s="209" t="s">
        <v>1213</v>
      </c>
      <c r="C1553" s="210" t="s">
        <v>1192</v>
      </c>
      <c r="D1553" s="306"/>
      <c r="E1553" s="204"/>
      <c r="F1553" s="204"/>
      <c r="G1553" s="205"/>
      <c r="H1553" s="205"/>
      <c r="I1553" s="204"/>
      <c r="J1553" s="204"/>
      <c r="K1553" s="204"/>
      <c r="L1553" s="623">
        <f t="shared" ref="L1553:L1573" si="181">J661</f>
        <v>0</v>
      </c>
      <c r="M1553" s="223">
        <f t="shared" ref="M1553:M1573" si="182">K661+G1553-H1553</f>
        <v>0</v>
      </c>
      <c r="N1553" s="307">
        <v>0</v>
      </c>
      <c r="O1553" s="186">
        <f t="shared" si="180"/>
        <v>0</v>
      </c>
      <c r="P1553" s="205"/>
      <c r="Q1553" s="205"/>
      <c r="R1553" s="187"/>
      <c r="X1553" s="308">
        <v>0</v>
      </c>
      <c r="Y1553" s="187">
        <f t="shared" si="175"/>
        <v>0</v>
      </c>
    </row>
    <row r="1554" spans="2:25" s="308" customFormat="1" x14ac:dyDescent="0.2">
      <c r="B1554" s="209" t="s">
        <v>1214</v>
      </c>
      <c r="C1554" s="210" t="s">
        <v>1193</v>
      </c>
      <c r="D1554" s="306"/>
      <c r="E1554" s="204"/>
      <c r="F1554" s="204"/>
      <c r="G1554" s="205"/>
      <c r="H1554" s="740">
        <v>38761700</v>
      </c>
      <c r="I1554" s="204"/>
      <c r="J1554" s="204"/>
      <c r="K1554" s="204"/>
      <c r="L1554" s="623">
        <v>569909100</v>
      </c>
      <c r="M1554" s="223">
        <f t="shared" si="182"/>
        <v>240970840</v>
      </c>
      <c r="N1554" s="307">
        <v>700270250</v>
      </c>
      <c r="O1554" s="186">
        <f t="shared" si="180"/>
        <v>-130361150</v>
      </c>
      <c r="P1554" s="205"/>
      <c r="Q1554" s="740">
        <v>38761700</v>
      </c>
      <c r="R1554" s="187"/>
      <c r="X1554" s="308">
        <v>569909100</v>
      </c>
      <c r="Y1554" s="187">
        <f t="shared" si="175"/>
        <v>0</v>
      </c>
    </row>
    <row r="1555" spans="2:25" s="308" customFormat="1" x14ac:dyDescent="0.2">
      <c r="B1555" s="209" t="s">
        <v>1215</v>
      </c>
      <c r="C1555" s="210" t="s">
        <v>1194</v>
      </c>
      <c r="D1555" s="306"/>
      <c r="E1555" s="204"/>
      <c r="F1555" s="204"/>
      <c r="G1555" s="205"/>
      <c r="H1555" s="740">
        <v>4995000</v>
      </c>
      <c r="I1555" s="204"/>
      <c r="J1555" s="204"/>
      <c r="K1555" s="204"/>
      <c r="L1555" s="623">
        <v>443417000</v>
      </c>
      <c r="M1555" s="223">
        <f t="shared" si="182"/>
        <v>131137700</v>
      </c>
      <c r="N1555" s="307">
        <v>336421500</v>
      </c>
      <c r="O1555" s="186">
        <f t="shared" si="180"/>
        <v>106995500</v>
      </c>
      <c r="P1555" s="205"/>
      <c r="Q1555" s="740">
        <v>4995000</v>
      </c>
      <c r="R1555" s="187"/>
      <c r="X1555" s="308">
        <v>443417000</v>
      </c>
      <c r="Y1555" s="187">
        <f t="shared" si="175"/>
        <v>0</v>
      </c>
    </row>
    <row r="1556" spans="2:25" s="308" customFormat="1" x14ac:dyDescent="0.2">
      <c r="B1556" s="209" t="s">
        <v>1216</v>
      </c>
      <c r="C1556" s="210" t="s">
        <v>1195</v>
      </c>
      <c r="D1556" s="306"/>
      <c r="E1556" s="204"/>
      <c r="F1556" s="204"/>
      <c r="G1556" s="205"/>
      <c r="H1556" s="740">
        <v>62388530</v>
      </c>
      <c r="I1556" s="204"/>
      <c r="J1556" s="204"/>
      <c r="K1556" s="204"/>
      <c r="L1556" s="623">
        <v>816086425</v>
      </c>
      <c r="M1556" s="223">
        <f t="shared" si="182"/>
        <v>957741920</v>
      </c>
      <c r="N1556" s="307">
        <v>1021714045</v>
      </c>
      <c r="O1556" s="186">
        <f t="shared" si="180"/>
        <v>-205627620</v>
      </c>
      <c r="P1556" s="205"/>
      <c r="Q1556" s="740">
        <v>62388530</v>
      </c>
      <c r="R1556" s="187"/>
      <c r="X1556" s="308">
        <v>816086425</v>
      </c>
      <c r="Y1556" s="187">
        <f t="shared" si="175"/>
        <v>0</v>
      </c>
    </row>
    <row r="1557" spans="2:25" s="308" customFormat="1" x14ac:dyDescent="0.2">
      <c r="B1557" s="207" t="s">
        <v>1217</v>
      </c>
      <c r="C1557" s="208" t="s">
        <v>1196</v>
      </c>
      <c r="D1557" s="306"/>
      <c r="E1557" s="204"/>
      <c r="F1557" s="204"/>
      <c r="G1557" s="205"/>
      <c r="H1557" s="205"/>
      <c r="I1557" s="204"/>
      <c r="J1557" s="204"/>
      <c r="K1557" s="204"/>
      <c r="L1557" s="623">
        <f t="shared" si="181"/>
        <v>78554000</v>
      </c>
      <c r="M1557" s="223">
        <f t="shared" si="182"/>
        <v>130830500</v>
      </c>
      <c r="N1557" s="307">
        <v>156864536</v>
      </c>
      <c r="O1557" s="186">
        <f t="shared" si="180"/>
        <v>-78310536</v>
      </c>
      <c r="R1557" s="187"/>
      <c r="X1557" s="308">
        <v>78554000</v>
      </c>
      <c r="Y1557" s="187">
        <f t="shared" si="175"/>
        <v>0</v>
      </c>
    </row>
    <row r="1558" spans="2:25" s="308" customFormat="1" x14ac:dyDescent="0.2">
      <c r="B1558" s="207" t="s">
        <v>1218</v>
      </c>
      <c r="C1558" s="208" t="s">
        <v>1197</v>
      </c>
      <c r="D1558" s="306"/>
      <c r="E1558" s="204"/>
      <c r="F1558" s="204"/>
      <c r="G1558" s="205"/>
      <c r="H1558" s="205"/>
      <c r="I1558" s="204"/>
      <c r="J1558" s="204"/>
      <c r="K1558" s="204"/>
      <c r="L1558" s="623">
        <f t="shared" si="181"/>
        <v>14975000</v>
      </c>
      <c r="M1558" s="223">
        <f t="shared" si="182"/>
        <v>16000000</v>
      </c>
      <c r="N1558" s="307">
        <v>27300000</v>
      </c>
      <c r="O1558" s="186">
        <f t="shared" si="180"/>
        <v>-12325000</v>
      </c>
      <c r="X1558" s="308">
        <v>14975000</v>
      </c>
      <c r="Y1558" s="187">
        <f t="shared" si="175"/>
        <v>0</v>
      </c>
    </row>
    <row r="1559" spans="2:25" s="308" customFormat="1" x14ac:dyDescent="0.2">
      <c r="B1559" s="207" t="s">
        <v>1219</v>
      </c>
      <c r="C1559" s="208" t="s">
        <v>1198</v>
      </c>
      <c r="D1559" s="306"/>
      <c r="E1559" s="204"/>
      <c r="F1559" s="204"/>
      <c r="G1559" s="205"/>
      <c r="H1559" s="205"/>
      <c r="I1559" s="204"/>
      <c r="J1559" s="204"/>
      <c r="K1559" s="204"/>
      <c r="L1559" s="623">
        <f t="shared" si="181"/>
        <v>1450000</v>
      </c>
      <c r="M1559" s="223">
        <f t="shared" si="182"/>
        <v>4950000</v>
      </c>
      <c r="N1559" s="307">
        <v>6271000</v>
      </c>
      <c r="O1559" s="186">
        <f t="shared" si="180"/>
        <v>-4821000</v>
      </c>
      <c r="X1559" s="308">
        <v>1450000</v>
      </c>
      <c r="Y1559" s="187">
        <f t="shared" si="175"/>
        <v>0</v>
      </c>
    </row>
    <row r="1560" spans="2:25" s="308" customFormat="1" x14ac:dyDescent="0.2">
      <c r="B1560" s="209" t="s">
        <v>1220</v>
      </c>
      <c r="C1560" s="210" t="s">
        <v>1199</v>
      </c>
      <c r="D1560" s="306"/>
      <c r="E1560" s="204"/>
      <c r="F1560" s="204"/>
      <c r="G1560" s="205"/>
      <c r="H1560" s="205"/>
      <c r="I1560" s="204"/>
      <c r="J1560" s="204"/>
      <c r="K1560" s="204"/>
      <c r="L1560" s="623">
        <f t="shared" si="181"/>
        <v>0</v>
      </c>
      <c r="M1560" s="223">
        <f t="shared" si="182"/>
        <v>800000</v>
      </c>
      <c r="N1560" s="307">
        <v>0</v>
      </c>
      <c r="O1560" s="186">
        <f t="shared" si="180"/>
        <v>0</v>
      </c>
      <c r="X1560" s="308">
        <v>0</v>
      </c>
      <c r="Y1560" s="187">
        <f t="shared" si="175"/>
        <v>0</v>
      </c>
    </row>
    <row r="1561" spans="2:25" s="308" customFormat="1" x14ac:dyDescent="0.2">
      <c r="B1561" s="209" t="s">
        <v>1221</v>
      </c>
      <c r="C1561" s="210" t="s">
        <v>1200</v>
      </c>
      <c r="D1561" s="306"/>
      <c r="E1561" s="204"/>
      <c r="F1561" s="204"/>
      <c r="G1561" s="205"/>
      <c r="H1561" s="205"/>
      <c r="I1561" s="204"/>
      <c r="J1561" s="204"/>
      <c r="K1561" s="204"/>
      <c r="L1561" s="623">
        <f t="shared" si="181"/>
        <v>18537000</v>
      </c>
      <c r="M1561" s="223">
        <f t="shared" si="182"/>
        <v>53985000</v>
      </c>
      <c r="N1561" s="307">
        <v>40985000</v>
      </c>
      <c r="O1561" s="186">
        <f t="shared" si="180"/>
        <v>-22448000</v>
      </c>
      <c r="X1561" s="308">
        <v>18537000</v>
      </c>
      <c r="Y1561" s="187">
        <f t="shared" si="175"/>
        <v>0</v>
      </c>
    </row>
    <row r="1562" spans="2:25" s="308" customFormat="1" x14ac:dyDescent="0.2">
      <c r="B1562" s="207" t="s">
        <v>1222</v>
      </c>
      <c r="C1562" s="208" t="s">
        <v>1201</v>
      </c>
      <c r="D1562" s="306"/>
      <c r="E1562" s="204"/>
      <c r="F1562" s="204"/>
      <c r="G1562" s="205"/>
      <c r="H1562" s="205"/>
      <c r="I1562" s="204"/>
      <c r="J1562" s="204"/>
      <c r="K1562" s="204"/>
      <c r="L1562" s="623">
        <f t="shared" si="181"/>
        <v>0</v>
      </c>
      <c r="M1562" s="223">
        <f t="shared" si="182"/>
        <v>0</v>
      </c>
      <c r="N1562" s="307">
        <v>0</v>
      </c>
      <c r="O1562" s="186">
        <f t="shared" si="180"/>
        <v>0</v>
      </c>
      <c r="X1562" s="308">
        <v>0</v>
      </c>
      <c r="Y1562" s="187">
        <f t="shared" ref="Y1562:Y1625" si="183">L1562-X1562</f>
        <v>0</v>
      </c>
    </row>
    <row r="1563" spans="2:25" s="308" customFormat="1" x14ac:dyDescent="0.2">
      <c r="B1563" s="209" t="s">
        <v>1223</v>
      </c>
      <c r="C1563" s="210" t="s">
        <v>1202</v>
      </c>
      <c r="D1563" s="306"/>
      <c r="E1563" s="204"/>
      <c r="F1563" s="204"/>
      <c r="G1563" s="205"/>
      <c r="H1563" s="205"/>
      <c r="I1563" s="204"/>
      <c r="J1563" s="204"/>
      <c r="K1563" s="204"/>
      <c r="L1563" s="623">
        <f t="shared" si="181"/>
        <v>0</v>
      </c>
      <c r="M1563" s="223">
        <f t="shared" si="182"/>
        <v>50000000</v>
      </c>
      <c r="N1563" s="307">
        <v>0</v>
      </c>
      <c r="O1563" s="186">
        <f t="shared" si="180"/>
        <v>0</v>
      </c>
      <c r="X1563" s="308">
        <v>0</v>
      </c>
      <c r="Y1563" s="187">
        <f t="shared" si="183"/>
        <v>0</v>
      </c>
    </row>
    <row r="1564" spans="2:25" s="308" customFormat="1" x14ac:dyDescent="0.2">
      <c r="B1564" s="244" t="s">
        <v>1224</v>
      </c>
      <c r="C1564" s="251" t="s">
        <v>1203</v>
      </c>
      <c r="D1564" s="306"/>
      <c r="E1564" s="204"/>
      <c r="F1564" s="204"/>
      <c r="G1564" s="205"/>
      <c r="H1564" s="205"/>
      <c r="I1564" s="204"/>
      <c r="J1564" s="204"/>
      <c r="K1564" s="204"/>
      <c r="L1564" s="623">
        <f t="shared" si="181"/>
        <v>0</v>
      </c>
      <c r="M1564" s="223">
        <f t="shared" si="182"/>
        <v>0</v>
      </c>
      <c r="N1564" s="307">
        <v>0</v>
      </c>
      <c r="O1564" s="186">
        <f t="shared" si="180"/>
        <v>0</v>
      </c>
      <c r="X1564" s="308">
        <v>0</v>
      </c>
      <c r="Y1564" s="187">
        <f t="shared" si="183"/>
        <v>0</v>
      </c>
    </row>
    <row r="1565" spans="2:25" s="308" customFormat="1" x14ac:dyDescent="0.2">
      <c r="B1565" s="209" t="s">
        <v>1225</v>
      </c>
      <c r="C1565" s="210" t="s">
        <v>1204</v>
      </c>
      <c r="D1565" s="306"/>
      <c r="E1565" s="204"/>
      <c r="F1565" s="204"/>
      <c r="G1565" s="205"/>
      <c r="H1565" s="205"/>
      <c r="I1565" s="204"/>
      <c r="J1565" s="204"/>
      <c r="K1565" s="204"/>
      <c r="L1565" s="623">
        <f t="shared" si="181"/>
        <v>69360000</v>
      </c>
      <c r="M1565" s="223">
        <f t="shared" si="182"/>
        <v>58617600</v>
      </c>
      <c r="N1565" s="307">
        <v>56171000</v>
      </c>
      <c r="O1565" s="186">
        <f t="shared" si="180"/>
        <v>13189000</v>
      </c>
      <c r="X1565" s="308">
        <v>69360000</v>
      </c>
      <c r="Y1565" s="187">
        <f t="shared" si="183"/>
        <v>0</v>
      </c>
    </row>
    <row r="1566" spans="2:25" s="308" customFormat="1" x14ac:dyDescent="0.2">
      <c r="B1566" s="209" t="s">
        <v>1226</v>
      </c>
      <c r="C1566" s="210" t="s">
        <v>1205</v>
      </c>
      <c r="D1566" s="306"/>
      <c r="E1566" s="204"/>
      <c r="F1566" s="204"/>
      <c r="G1566" s="205"/>
      <c r="H1566" s="205"/>
      <c r="I1566" s="204"/>
      <c r="J1566" s="204"/>
      <c r="K1566" s="204"/>
      <c r="L1566" s="623">
        <f t="shared" si="181"/>
        <v>3148932250</v>
      </c>
      <c r="M1566" s="223">
        <f t="shared" si="182"/>
        <v>1077816000</v>
      </c>
      <c r="N1566" s="307">
        <v>2484080000</v>
      </c>
      <c r="O1566" s="186">
        <f t="shared" si="180"/>
        <v>664852250</v>
      </c>
      <c r="X1566" s="308">
        <v>3148932250</v>
      </c>
      <c r="Y1566" s="187">
        <f t="shared" si="183"/>
        <v>0</v>
      </c>
    </row>
    <row r="1567" spans="2:25" s="308" customFormat="1" x14ac:dyDescent="0.2">
      <c r="B1567" s="209" t="s">
        <v>1227</v>
      </c>
      <c r="C1567" s="210" t="s">
        <v>1206</v>
      </c>
      <c r="D1567" s="306"/>
      <c r="E1567" s="204"/>
      <c r="F1567" s="204"/>
      <c r="G1567" s="205"/>
      <c r="H1567" s="205"/>
      <c r="I1567" s="204"/>
      <c r="J1567" s="204"/>
      <c r="K1567" s="204"/>
      <c r="L1567" s="623">
        <f t="shared" si="181"/>
        <v>1116299300</v>
      </c>
      <c r="M1567" s="223">
        <f t="shared" si="182"/>
        <v>356518600</v>
      </c>
      <c r="N1567" s="307">
        <v>820320000</v>
      </c>
      <c r="O1567" s="186">
        <f t="shared" si="180"/>
        <v>295979300</v>
      </c>
      <c r="R1567" s="187"/>
      <c r="X1567" s="308">
        <v>1116299300</v>
      </c>
      <c r="Y1567" s="187">
        <f t="shared" si="183"/>
        <v>0</v>
      </c>
    </row>
    <row r="1568" spans="2:25" s="308" customFormat="1" ht="15.75" x14ac:dyDescent="0.25">
      <c r="B1568" s="209" t="s">
        <v>1228</v>
      </c>
      <c r="C1568" s="210" t="s">
        <v>1207</v>
      </c>
      <c r="D1568" s="306"/>
      <c r="E1568" s="204"/>
      <c r="F1568" s="204"/>
      <c r="G1568" s="205"/>
      <c r="H1568" s="205"/>
      <c r="I1568" s="204"/>
      <c r="J1568" s="204"/>
      <c r="K1568" s="204"/>
      <c r="L1568" s="623">
        <f t="shared" si="181"/>
        <v>0</v>
      </c>
      <c r="M1568" s="223">
        <f t="shared" si="182"/>
        <v>0</v>
      </c>
      <c r="N1568" s="307">
        <v>0</v>
      </c>
      <c r="O1568" s="186">
        <f t="shared" si="180"/>
        <v>0</v>
      </c>
      <c r="R1568" s="199"/>
      <c r="X1568" s="308">
        <v>0</v>
      </c>
      <c r="Y1568" s="187">
        <f t="shared" si="183"/>
        <v>0</v>
      </c>
    </row>
    <row r="1569" spans="2:25" s="308" customFormat="1" x14ac:dyDescent="0.2">
      <c r="B1569" s="209" t="s">
        <v>1229</v>
      </c>
      <c r="C1569" s="210" t="s">
        <v>1208</v>
      </c>
      <c r="D1569" s="306"/>
      <c r="E1569" s="204"/>
      <c r="F1569" s="204"/>
      <c r="G1569" s="205"/>
      <c r="H1569" s="205"/>
      <c r="I1569" s="204"/>
      <c r="J1569" s="204"/>
      <c r="K1569" s="204"/>
      <c r="L1569" s="623">
        <f t="shared" si="181"/>
        <v>0</v>
      </c>
      <c r="M1569" s="223">
        <f t="shared" si="182"/>
        <v>0</v>
      </c>
      <c r="N1569" s="307">
        <v>0</v>
      </c>
      <c r="O1569" s="186">
        <f t="shared" si="180"/>
        <v>0</v>
      </c>
      <c r="R1569" s="187"/>
      <c r="X1569" s="308">
        <v>0</v>
      </c>
      <c r="Y1569" s="187">
        <f t="shared" si="183"/>
        <v>0</v>
      </c>
    </row>
    <row r="1570" spans="2:25" s="308" customFormat="1" x14ac:dyDescent="0.2">
      <c r="B1570" s="209" t="s">
        <v>1230</v>
      </c>
      <c r="C1570" s="210" t="s">
        <v>1209</v>
      </c>
      <c r="D1570" s="306"/>
      <c r="E1570" s="204"/>
      <c r="F1570" s="204"/>
      <c r="G1570" s="205"/>
      <c r="H1570" s="205"/>
      <c r="I1570" s="204"/>
      <c r="J1570" s="204"/>
      <c r="K1570" s="204"/>
      <c r="L1570" s="623">
        <f t="shared" si="181"/>
        <v>155056000</v>
      </c>
      <c r="M1570" s="223">
        <f t="shared" si="182"/>
        <v>77425000</v>
      </c>
      <c r="N1570" s="307">
        <v>89920000</v>
      </c>
      <c r="O1570" s="186">
        <f t="shared" si="180"/>
        <v>65136000</v>
      </c>
      <c r="R1570" s="187"/>
      <c r="X1570" s="308">
        <v>155056000</v>
      </c>
      <c r="Y1570" s="187">
        <f t="shared" si="183"/>
        <v>0</v>
      </c>
    </row>
    <row r="1571" spans="2:25" s="308" customFormat="1" x14ac:dyDescent="0.2">
      <c r="B1571" s="209" t="s">
        <v>1231</v>
      </c>
      <c r="C1571" s="210" t="s">
        <v>1210</v>
      </c>
      <c r="D1571" s="306"/>
      <c r="E1571" s="204"/>
      <c r="F1571" s="204"/>
      <c r="G1571" s="205"/>
      <c r="H1571" s="205"/>
      <c r="I1571" s="204"/>
      <c r="J1571" s="204"/>
      <c r="K1571" s="204"/>
      <c r="L1571" s="623">
        <f t="shared" si="181"/>
        <v>0</v>
      </c>
      <c r="M1571" s="223">
        <f t="shared" si="182"/>
        <v>0</v>
      </c>
      <c r="N1571" s="307">
        <v>0</v>
      </c>
      <c r="O1571" s="186">
        <f t="shared" si="180"/>
        <v>0</v>
      </c>
      <c r="R1571" s="187"/>
      <c r="X1571" s="308">
        <v>0</v>
      </c>
      <c r="Y1571" s="187">
        <f t="shared" si="183"/>
        <v>0</v>
      </c>
    </row>
    <row r="1572" spans="2:25" s="308" customFormat="1" x14ac:dyDescent="0.2">
      <c r="B1572" s="209" t="s">
        <v>1232</v>
      </c>
      <c r="C1572" s="210" t="s">
        <v>1211</v>
      </c>
      <c r="D1572" s="306"/>
      <c r="E1572" s="204"/>
      <c r="F1572" s="204"/>
      <c r="G1572" s="205"/>
      <c r="H1572" s="205"/>
      <c r="I1572" s="204"/>
      <c r="J1572" s="204"/>
      <c r="K1572" s="204"/>
      <c r="L1572" s="623">
        <f t="shared" si="181"/>
        <v>2074222250</v>
      </c>
      <c r="M1572" s="223">
        <f t="shared" si="182"/>
        <v>367880400</v>
      </c>
      <c r="N1572" s="307">
        <v>2080559000</v>
      </c>
      <c r="O1572" s="186">
        <f t="shared" si="180"/>
        <v>-6336750</v>
      </c>
      <c r="R1572" s="187"/>
      <c r="X1572" s="308">
        <v>2074222250</v>
      </c>
      <c r="Y1572" s="187">
        <f t="shared" si="183"/>
        <v>0</v>
      </c>
    </row>
    <row r="1573" spans="2:25" s="308" customFormat="1" x14ac:dyDescent="0.2">
      <c r="B1573" s="209" t="s">
        <v>1233</v>
      </c>
      <c r="C1573" s="210" t="s">
        <v>1212</v>
      </c>
      <c r="D1573" s="306"/>
      <c r="E1573" s="204"/>
      <c r="F1573" s="204"/>
      <c r="G1573" s="205"/>
      <c r="H1573" s="205"/>
      <c r="I1573" s="204"/>
      <c r="J1573" s="204"/>
      <c r="K1573" s="204"/>
      <c r="L1573" s="623">
        <f t="shared" si="181"/>
        <v>523080500</v>
      </c>
      <c r="M1573" s="223">
        <f t="shared" si="182"/>
        <v>0</v>
      </c>
      <c r="N1573" s="307">
        <v>423029000</v>
      </c>
      <c r="O1573" s="186">
        <f t="shared" si="180"/>
        <v>100051500</v>
      </c>
      <c r="R1573" s="187"/>
      <c r="X1573" s="308">
        <v>523080500</v>
      </c>
      <c r="Y1573" s="187">
        <f t="shared" si="183"/>
        <v>0</v>
      </c>
    </row>
    <row r="1574" spans="2:25" x14ac:dyDescent="0.2">
      <c r="B1574" s="201" t="s">
        <v>1234</v>
      </c>
      <c r="C1574" s="251" t="s">
        <v>474</v>
      </c>
      <c r="D1574" s="306"/>
      <c r="E1574" s="204"/>
      <c r="F1574" s="204"/>
      <c r="G1574" s="236">
        <f>SUM(G1575:G1589)</f>
        <v>0</v>
      </c>
      <c r="H1574" s="236">
        <f>SUM(H1575:H1589)</f>
        <v>0</v>
      </c>
      <c r="I1574" s="204"/>
      <c r="J1574" s="204"/>
      <c r="K1574" s="204"/>
      <c r="L1574" s="625">
        <f>SUM(L1575:L1589)</f>
        <v>1084157600</v>
      </c>
      <c r="M1574" s="869">
        <f>SUM(M1575:M1589)</f>
        <v>403609000</v>
      </c>
      <c r="N1574" s="186">
        <v>851327975</v>
      </c>
      <c r="O1574" s="186">
        <f t="shared" si="180"/>
        <v>232829625</v>
      </c>
      <c r="P1574" s="187">
        <f>1224120000+770881000</f>
        <v>1995001000</v>
      </c>
      <c r="X1574" s="187">
        <v>1084157600</v>
      </c>
      <c r="Y1574" s="187">
        <f t="shared" si="183"/>
        <v>0</v>
      </c>
    </row>
    <row r="1575" spans="2:25" x14ac:dyDescent="0.2">
      <c r="B1575" s="207" t="s">
        <v>1248</v>
      </c>
      <c r="C1575" s="208" t="s">
        <v>1235</v>
      </c>
      <c r="D1575" s="306"/>
      <c r="E1575" s="204"/>
      <c r="F1575" s="204"/>
      <c r="G1575" s="205"/>
      <c r="H1575" s="205"/>
      <c r="I1575" s="204"/>
      <c r="J1575" s="204"/>
      <c r="K1575" s="204"/>
      <c r="L1575" s="623">
        <f t="shared" ref="L1575:L1589" si="184">J683</f>
        <v>0</v>
      </c>
      <c r="M1575" s="223">
        <f t="shared" ref="M1575:M1589" si="185">K683+G1575-H1575</f>
        <v>0</v>
      </c>
      <c r="N1575" s="186">
        <v>0</v>
      </c>
      <c r="O1575" s="186">
        <f t="shared" si="180"/>
        <v>0</v>
      </c>
      <c r="X1575" s="187">
        <v>0</v>
      </c>
      <c r="Y1575" s="187">
        <f t="shared" si="183"/>
        <v>0</v>
      </c>
    </row>
    <row r="1576" spans="2:25" x14ac:dyDescent="0.2">
      <c r="B1576" s="207" t="s">
        <v>1249</v>
      </c>
      <c r="C1576" s="208" t="s">
        <v>1236</v>
      </c>
      <c r="D1576" s="306"/>
      <c r="E1576" s="204"/>
      <c r="F1576" s="204"/>
      <c r="G1576" s="205"/>
      <c r="H1576" s="205"/>
      <c r="I1576" s="204"/>
      <c r="J1576" s="204"/>
      <c r="K1576" s="204"/>
      <c r="L1576" s="623">
        <f t="shared" si="184"/>
        <v>0</v>
      </c>
      <c r="M1576" s="223">
        <f t="shared" si="185"/>
        <v>0</v>
      </c>
      <c r="N1576" s="186">
        <v>0</v>
      </c>
      <c r="O1576" s="186">
        <f t="shared" si="180"/>
        <v>0</v>
      </c>
      <c r="X1576" s="187">
        <v>0</v>
      </c>
      <c r="Y1576" s="187">
        <f t="shared" si="183"/>
        <v>0</v>
      </c>
    </row>
    <row r="1577" spans="2:25" x14ac:dyDescent="0.2">
      <c r="B1577" s="207" t="s">
        <v>1250</v>
      </c>
      <c r="C1577" s="208" t="s">
        <v>1237</v>
      </c>
      <c r="D1577" s="306"/>
      <c r="E1577" s="204"/>
      <c r="F1577" s="204"/>
      <c r="G1577" s="205"/>
      <c r="H1577" s="205"/>
      <c r="I1577" s="204"/>
      <c r="J1577" s="204"/>
      <c r="K1577" s="204"/>
      <c r="L1577" s="623">
        <f t="shared" si="184"/>
        <v>0</v>
      </c>
      <c r="M1577" s="223">
        <f t="shared" si="185"/>
        <v>0</v>
      </c>
      <c r="N1577" s="186">
        <v>0</v>
      </c>
      <c r="O1577" s="186">
        <f t="shared" si="180"/>
        <v>0</v>
      </c>
      <c r="X1577" s="187">
        <v>0</v>
      </c>
      <c r="Y1577" s="187">
        <f t="shared" si="183"/>
        <v>0</v>
      </c>
    </row>
    <row r="1578" spans="2:25" x14ac:dyDescent="0.2">
      <c r="B1578" s="201" t="s">
        <v>1251</v>
      </c>
      <c r="C1578" s="251" t="s">
        <v>1238</v>
      </c>
      <c r="D1578" s="306"/>
      <c r="E1578" s="204"/>
      <c r="F1578" s="204"/>
      <c r="G1578" s="205"/>
      <c r="H1578" s="205"/>
      <c r="I1578" s="204"/>
      <c r="J1578" s="204"/>
      <c r="K1578" s="204"/>
      <c r="L1578" s="623">
        <f t="shared" si="184"/>
        <v>149982600</v>
      </c>
      <c r="M1578" s="223">
        <f t="shared" si="185"/>
        <v>117414000</v>
      </c>
      <c r="N1578" s="186">
        <v>184199975</v>
      </c>
      <c r="O1578" s="186">
        <f t="shared" si="180"/>
        <v>-34217375</v>
      </c>
      <c r="X1578" s="187">
        <v>149982600</v>
      </c>
      <c r="Y1578" s="187">
        <f t="shared" si="183"/>
        <v>0</v>
      </c>
    </row>
    <row r="1579" spans="2:25" x14ac:dyDescent="0.2">
      <c r="B1579" s="207" t="s">
        <v>1252</v>
      </c>
      <c r="C1579" s="208" t="s">
        <v>1239</v>
      </c>
      <c r="D1579" s="306"/>
      <c r="E1579" s="204"/>
      <c r="F1579" s="204"/>
      <c r="G1579" s="205"/>
      <c r="H1579" s="205"/>
      <c r="I1579" s="204"/>
      <c r="J1579" s="204"/>
      <c r="K1579" s="204"/>
      <c r="L1579" s="623">
        <f t="shared" si="184"/>
        <v>270952000</v>
      </c>
      <c r="M1579" s="223">
        <f t="shared" si="185"/>
        <v>246509000</v>
      </c>
      <c r="N1579" s="186">
        <v>87120000</v>
      </c>
      <c r="O1579" s="186">
        <f t="shared" si="180"/>
        <v>183832000</v>
      </c>
      <c r="X1579" s="187">
        <v>270952000</v>
      </c>
      <c r="Y1579" s="187">
        <f t="shared" si="183"/>
        <v>0</v>
      </c>
    </row>
    <row r="1580" spans="2:25" x14ac:dyDescent="0.2">
      <c r="B1580" s="217" t="s">
        <v>1253</v>
      </c>
      <c r="C1580" s="218" t="s">
        <v>1309</v>
      </c>
      <c r="D1580" s="306"/>
      <c r="E1580" s="204"/>
      <c r="F1580" s="204"/>
      <c r="G1580" s="205"/>
      <c r="H1580" s="205"/>
      <c r="I1580" s="204"/>
      <c r="J1580" s="204"/>
      <c r="K1580" s="204"/>
      <c r="L1580" s="623">
        <f t="shared" si="184"/>
        <v>0</v>
      </c>
      <c r="M1580" s="223">
        <f t="shared" si="185"/>
        <v>0</v>
      </c>
      <c r="N1580" s="186">
        <v>0</v>
      </c>
      <c r="O1580" s="186">
        <f t="shared" si="180"/>
        <v>0</v>
      </c>
      <c r="X1580" s="187">
        <v>0</v>
      </c>
      <c r="Y1580" s="187">
        <f t="shared" si="183"/>
        <v>0</v>
      </c>
    </row>
    <row r="1581" spans="2:25" x14ac:dyDescent="0.2">
      <c r="B1581" s="201" t="s">
        <v>1254</v>
      </c>
      <c r="C1581" s="251" t="s">
        <v>1240</v>
      </c>
      <c r="D1581" s="306"/>
      <c r="E1581" s="204"/>
      <c r="F1581" s="204"/>
      <c r="G1581" s="205"/>
      <c r="H1581" s="205"/>
      <c r="I1581" s="204"/>
      <c r="J1581" s="204"/>
      <c r="K1581" s="204"/>
      <c r="L1581" s="623">
        <f t="shared" si="184"/>
        <v>0</v>
      </c>
      <c r="M1581" s="223">
        <f t="shared" si="185"/>
        <v>0</v>
      </c>
      <c r="N1581" s="186">
        <v>0</v>
      </c>
      <c r="O1581" s="186">
        <f t="shared" si="180"/>
        <v>0</v>
      </c>
      <c r="X1581" s="187">
        <v>0</v>
      </c>
      <c r="Y1581" s="187">
        <f t="shared" si="183"/>
        <v>0</v>
      </c>
    </row>
    <row r="1582" spans="2:25" x14ac:dyDescent="0.2">
      <c r="B1582" s="209" t="s">
        <v>1255</v>
      </c>
      <c r="C1582" s="210" t="s">
        <v>1241</v>
      </c>
      <c r="D1582" s="306"/>
      <c r="E1582" s="204"/>
      <c r="F1582" s="204"/>
      <c r="G1582" s="205"/>
      <c r="H1582" s="205"/>
      <c r="I1582" s="204"/>
      <c r="J1582" s="204"/>
      <c r="K1582" s="204"/>
      <c r="L1582" s="623">
        <f t="shared" si="184"/>
        <v>11975000</v>
      </c>
      <c r="M1582" s="223">
        <f t="shared" si="185"/>
        <v>12540000</v>
      </c>
      <c r="N1582" s="186">
        <v>25700000</v>
      </c>
      <c r="O1582" s="186">
        <f t="shared" si="180"/>
        <v>-13725000</v>
      </c>
      <c r="X1582" s="187">
        <v>11975000</v>
      </c>
      <c r="Y1582" s="187">
        <f t="shared" si="183"/>
        <v>0</v>
      </c>
    </row>
    <row r="1583" spans="2:25" x14ac:dyDescent="0.2">
      <c r="B1583" s="209" t="s">
        <v>1256</v>
      </c>
      <c r="C1583" s="210" t="s">
        <v>1242</v>
      </c>
      <c r="D1583" s="306"/>
      <c r="E1583" s="204"/>
      <c r="F1583" s="204"/>
      <c r="G1583" s="205"/>
      <c r="H1583" s="205"/>
      <c r="I1583" s="204"/>
      <c r="J1583" s="204"/>
      <c r="K1583" s="204"/>
      <c r="L1583" s="623">
        <f t="shared" si="184"/>
        <v>648248000</v>
      </c>
      <c r="M1583" s="223">
        <f t="shared" si="185"/>
        <v>27146000</v>
      </c>
      <c r="N1583" s="186">
        <v>366014000</v>
      </c>
      <c r="O1583" s="186">
        <f t="shared" si="180"/>
        <v>282234000</v>
      </c>
      <c r="X1583" s="187">
        <v>648248000</v>
      </c>
      <c r="Y1583" s="187">
        <f t="shared" si="183"/>
        <v>0</v>
      </c>
    </row>
    <row r="1584" spans="2:25" x14ac:dyDescent="0.2">
      <c r="B1584" s="209" t="s">
        <v>1257</v>
      </c>
      <c r="C1584" s="210" t="s">
        <v>1243</v>
      </c>
      <c r="D1584" s="306"/>
      <c r="E1584" s="204"/>
      <c r="F1584" s="204"/>
      <c r="G1584" s="205"/>
      <c r="H1584" s="205"/>
      <c r="I1584" s="204"/>
      <c r="J1584" s="204"/>
      <c r="K1584" s="204"/>
      <c r="L1584" s="623">
        <f t="shared" si="184"/>
        <v>0</v>
      </c>
      <c r="M1584" s="223">
        <f t="shared" si="185"/>
        <v>0</v>
      </c>
      <c r="N1584" s="186">
        <v>42725000</v>
      </c>
      <c r="O1584" s="186">
        <f t="shared" si="180"/>
        <v>-42725000</v>
      </c>
      <c r="X1584" s="187">
        <v>0</v>
      </c>
      <c r="Y1584" s="187">
        <f t="shared" si="183"/>
        <v>0</v>
      </c>
    </row>
    <row r="1585" spans="2:25" x14ac:dyDescent="0.2">
      <c r="B1585" s="207" t="s">
        <v>1258</v>
      </c>
      <c r="C1585" s="208" t="s">
        <v>1244</v>
      </c>
      <c r="D1585" s="306"/>
      <c r="E1585" s="204"/>
      <c r="F1585" s="204"/>
      <c r="G1585" s="205"/>
      <c r="H1585" s="205"/>
      <c r="I1585" s="204"/>
      <c r="J1585" s="204"/>
      <c r="K1585" s="204"/>
      <c r="L1585" s="623">
        <f t="shared" si="184"/>
        <v>0</v>
      </c>
      <c r="M1585" s="223">
        <f t="shared" si="185"/>
        <v>0</v>
      </c>
      <c r="N1585" s="186">
        <v>125569000</v>
      </c>
      <c r="O1585" s="186">
        <f t="shared" si="180"/>
        <v>-125569000</v>
      </c>
      <c r="X1585" s="187">
        <v>0</v>
      </c>
      <c r="Y1585" s="187">
        <f t="shared" si="183"/>
        <v>0</v>
      </c>
    </row>
    <row r="1586" spans="2:25" x14ac:dyDescent="0.2">
      <c r="B1586" s="207" t="s">
        <v>1259</v>
      </c>
      <c r="C1586" s="208" t="s">
        <v>1245</v>
      </c>
      <c r="D1586" s="306"/>
      <c r="E1586" s="204"/>
      <c r="F1586" s="204"/>
      <c r="G1586" s="205"/>
      <c r="H1586" s="205"/>
      <c r="I1586" s="204"/>
      <c r="J1586" s="204"/>
      <c r="K1586" s="204"/>
      <c r="L1586" s="623">
        <f t="shared" si="184"/>
        <v>3000000</v>
      </c>
      <c r="M1586" s="223">
        <f t="shared" si="185"/>
        <v>0</v>
      </c>
      <c r="N1586" s="186">
        <v>4000000</v>
      </c>
      <c r="O1586" s="186">
        <f t="shared" si="180"/>
        <v>-1000000</v>
      </c>
      <c r="X1586" s="187">
        <v>3000000</v>
      </c>
      <c r="Y1586" s="187">
        <f t="shared" si="183"/>
        <v>0</v>
      </c>
    </row>
    <row r="1587" spans="2:25" x14ac:dyDescent="0.2">
      <c r="B1587" s="207" t="s">
        <v>1260</v>
      </c>
      <c r="C1587" s="208" t="s">
        <v>1246</v>
      </c>
      <c r="D1587" s="306"/>
      <c r="E1587" s="204"/>
      <c r="F1587" s="204"/>
      <c r="G1587" s="205"/>
      <c r="H1587" s="205"/>
      <c r="I1587" s="204"/>
      <c r="J1587" s="204"/>
      <c r="K1587" s="204"/>
      <c r="L1587" s="623">
        <f t="shared" si="184"/>
        <v>0</v>
      </c>
      <c r="M1587" s="223">
        <f t="shared" si="185"/>
        <v>0</v>
      </c>
      <c r="N1587" s="186">
        <v>0</v>
      </c>
      <c r="O1587" s="186">
        <f t="shared" si="180"/>
        <v>0</v>
      </c>
      <c r="X1587" s="187">
        <v>0</v>
      </c>
      <c r="Y1587" s="187">
        <f t="shared" si="183"/>
        <v>0</v>
      </c>
    </row>
    <row r="1588" spans="2:25" s="308" customFormat="1" x14ac:dyDescent="0.2">
      <c r="B1588" s="244" t="s">
        <v>1261</v>
      </c>
      <c r="C1588" s="251" t="s">
        <v>1247</v>
      </c>
      <c r="D1588" s="306"/>
      <c r="E1588" s="204"/>
      <c r="F1588" s="204"/>
      <c r="G1588" s="205"/>
      <c r="H1588" s="205"/>
      <c r="I1588" s="204"/>
      <c r="J1588" s="204"/>
      <c r="K1588" s="204"/>
      <c r="L1588" s="623">
        <f t="shared" si="184"/>
        <v>0</v>
      </c>
      <c r="M1588" s="223">
        <f t="shared" si="185"/>
        <v>0</v>
      </c>
      <c r="N1588" s="307">
        <v>16000000</v>
      </c>
      <c r="O1588" s="186">
        <f t="shared" si="180"/>
        <v>-16000000</v>
      </c>
      <c r="R1588" s="187"/>
      <c r="X1588" s="308">
        <v>0</v>
      </c>
      <c r="Y1588" s="187">
        <f t="shared" si="183"/>
        <v>0</v>
      </c>
    </row>
    <row r="1589" spans="2:25" x14ac:dyDescent="0.2">
      <c r="B1589" s="207" t="s">
        <v>1262</v>
      </c>
      <c r="C1589" s="208" t="s">
        <v>1263</v>
      </c>
      <c r="D1589" s="306"/>
      <c r="E1589" s="204"/>
      <c r="F1589" s="204"/>
      <c r="G1589" s="205"/>
      <c r="H1589" s="205"/>
      <c r="I1589" s="204"/>
      <c r="J1589" s="204"/>
      <c r="K1589" s="204"/>
      <c r="L1589" s="623">
        <f t="shared" si="184"/>
        <v>0</v>
      </c>
      <c r="M1589" s="223">
        <f t="shared" si="185"/>
        <v>0</v>
      </c>
      <c r="N1589" s="186">
        <v>0</v>
      </c>
      <c r="O1589" s="186">
        <f t="shared" si="180"/>
        <v>0</v>
      </c>
      <c r="X1589" s="187">
        <v>0</v>
      </c>
      <c r="Y1589" s="187">
        <f t="shared" si="183"/>
        <v>0</v>
      </c>
    </row>
    <row r="1590" spans="2:25" x14ac:dyDescent="0.2">
      <c r="B1590" s="201" t="s">
        <v>1277</v>
      </c>
      <c r="C1590" s="251" t="s">
        <v>1271</v>
      </c>
      <c r="D1590" s="306"/>
      <c r="E1590" s="204"/>
      <c r="F1590" s="204"/>
      <c r="G1590" s="236">
        <f>SUM(G1591:G1595)</f>
        <v>0</v>
      </c>
      <c r="H1590" s="236">
        <f>SUM(H1591:H1595)</f>
        <v>0</v>
      </c>
      <c r="I1590" s="204"/>
      <c r="J1590" s="204"/>
      <c r="K1590" s="204"/>
      <c r="L1590" s="625">
        <f>SUM(L1591:L1595)</f>
        <v>0</v>
      </c>
      <c r="M1590" s="236">
        <f>SUM(M1591:M1595)</f>
        <v>6986098975</v>
      </c>
      <c r="N1590" s="186">
        <v>0</v>
      </c>
      <c r="O1590" s="186">
        <f t="shared" si="180"/>
        <v>0</v>
      </c>
      <c r="X1590" s="187">
        <v>0</v>
      </c>
      <c r="Y1590" s="187">
        <f t="shared" si="183"/>
        <v>0</v>
      </c>
    </row>
    <row r="1591" spans="2:25" x14ac:dyDescent="0.2">
      <c r="B1591" s="209" t="s">
        <v>1280</v>
      </c>
      <c r="C1591" s="210" t="s">
        <v>1272</v>
      </c>
      <c r="D1591" s="306"/>
      <c r="E1591" s="204"/>
      <c r="F1591" s="204"/>
      <c r="G1591" s="205"/>
      <c r="H1591" s="205"/>
      <c r="I1591" s="204"/>
      <c r="J1591" s="204"/>
      <c r="K1591" s="204"/>
      <c r="L1591" s="623">
        <f>J778</f>
        <v>0</v>
      </c>
      <c r="M1591" s="223">
        <f>K778+G1591-H1591</f>
        <v>0</v>
      </c>
      <c r="O1591" s="186">
        <f t="shared" si="180"/>
        <v>0</v>
      </c>
      <c r="X1591" s="187">
        <v>0</v>
      </c>
      <c r="Y1591" s="187">
        <f t="shared" si="183"/>
        <v>0</v>
      </c>
    </row>
    <row r="1592" spans="2:25" x14ac:dyDescent="0.2">
      <c r="B1592" s="209" t="s">
        <v>1281</v>
      </c>
      <c r="C1592" s="210" t="s">
        <v>1273</v>
      </c>
      <c r="D1592" s="306"/>
      <c r="E1592" s="204"/>
      <c r="F1592" s="204"/>
      <c r="G1592" s="205"/>
      <c r="H1592" s="205"/>
      <c r="I1592" s="204"/>
      <c r="J1592" s="204"/>
      <c r="K1592" s="204"/>
      <c r="L1592" s="623">
        <f>J779</f>
        <v>0</v>
      </c>
      <c r="M1592" s="223">
        <f>K779+G1592-H1592</f>
        <v>6986098975</v>
      </c>
      <c r="O1592" s="186">
        <f t="shared" si="180"/>
        <v>0</v>
      </c>
      <c r="X1592" s="187">
        <v>0</v>
      </c>
      <c r="Y1592" s="187">
        <f t="shared" si="183"/>
        <v>0</v>
      </c>
    </row>
    <row r="1593" spans="2:25" x14ac:dyDescent="0.2">
      <c r="B1593" s="209" t="s">
        <v>1282</v>
      </c>
      <c r="C1593" s="210" t="s">
        <v>1274</v>
      </c>
      <c r="D1593" s="306"/>
      <c r="E1593" s="204"/>
      <c r="F1593" s="204"/>
      <c r="G1593" s="205"/>
      <c r="H1593" s="205"/>
      <c r="I1593" s="204"/>
      <c r="J1593" s="204"/>
      <c r="K1593" s="204"/>
      <c r="L1593" s="623">
        <f>J780</f>
        <v>0</v>
      </c>
      <c r="M1593" s="223">
        <f>K780+G1593-H1593</f>
        <v>0</v>
      </c>
      <c r="O1593" s="186">
        <f t="shared" si="180"/>
        <v>0</v>
      </c>
      <c r="X1593" s="187">
        <v>0</v>
      </c>
      <c r="Y1593" s="187">
        <f t="shared" si="183"/>
        <v>0</v>
      </c>
    </row>
    <row r="1594" spans="2:25" x14ac:dyDescent="0.2">
      <c r="B1594" s="209" t="s">
        <v>1283</v>
      </c>
      <c r="C1594" s="210" t="s">
        <v>1275</v>
      </c>
      <c r="D1594" s="306"/>
      <c r="E1594" s="204"/>
      <c r="F1594" s="204"/>
      <c r="G1594" s="205"/>
      <c r="H1594" s="205"/>
      <c r="I1594" s="204"/>
      <c r="J1594" s="204"/>
      <c r="K1594" s="204"/>
      <c r="L1594" s="623">
        <f>J781</f>
        <v>0</v>
      </c>
      <c r="M1594" s="223">
        <f>K781+G1594-H1594</f>
        <v>0</v>
      </c>
      <c r="O1594" s="186">
        <f t="shared" si="180"/>
        <v>0</v>
      </c>
      <c r="X1594" s="187">
        <v>0</v>
      </c>
      <c r="Y1594" s="187">
        <f t="shared" si="183"/>
        <v>0</v>
      </c>
    </row>
    <row r="1595" spans="2:25" x14ac:dyDescent="0.2">
      <c r="B1595" s="209" t="s">
        <v>1284</v>
      </c>
      <c r="C1595" s="210" t="s">
        <v>1276</v>
      </c>
      <c r="D1595" s="306"/>
      <c r="E1595" s="204"/>
      <c r="F1595" s="204"/>
      <c r="G1595" s="205"/>
      <c r="H1595" s="205"/>
      <c r="I1595" s="204"/>
      <c r="J1595" s="204"/>
      <c r="K1595" s="204"/>
      <c r="L1595" s="623">
        <f>J782</f>
        <v>0</v>
      </c>
      <c r="M1595" s="223">
        <f>K782+G1595-H1595</f>
        <v>0</v>
      </c>
      <c r="O1595" s="186">
        <f t="shared" si="180"/>
        <v>0</v>
      </c>
      <c r="X1595" s="187">
        <v>0</v>
      </c>
      <c r="Y1595" s="187">
        <f t="shared" si="183"/>
        <v>0</v>
      </c>
    </row>
    <row r="1596" spans="2:25" x14ac:dyDescent="0.2">
      <c r="B1596" s="201" t="s">
        <v>1278</v>
      </c>
      <c r="C1596" s="251" t="s">
        <v>1264</v>
      </c>
      <c r="D1596" s="306"/>
      <c r="E1596" s="204"/>
      <c r="F1596" s="204"/>
      <c r="G1596" s="236">
        <f>SUM(G1597)</f>
        <v>0</v>
      </c>
      <c r="H1596" s="236">
        <f>SUM(H1597)</f>
        <v>0</v>
      </c>
      <c r="I1596" s="204"/>
      <c r="J1596" s="204"/>
      <c r="K1596" s="204"/>
      <c r="L1596" s="625">
        <f>SUM(L1597)</f>
        <v>1224120000</v>
      </c>
      <c r="M1596" s="869">
        <f>SUM(M1597)</f>
        <v>615768000</v>
      </c>
      <c r="N1596" s="186">
        <v>1597783000</v>
      </c>
      <c r="O1596" s="186">
        <f t="shared" si="180"/>
        <v>-373663000</v>
      </c>
      <c r="X1596" s="187">
        <v>1224120000</v>
      </c>
      <c r="Y1596" s="187">
        <f t="shared" si="183"/>
        <v>0</v>
      </c>
    </row>
    <row r="1597" spans="2:25" x14ac:dyDescent="0.2">
      <c r="B1597" s="209" t="s">
        <v>1285</v>
      </c>
      <c r="C1597" s="210" t="s">
        <v>1265</v>
      </c>
      <c r="D1597" s="306"/>
      <c r="E1597" s="204"/>
      <c r="F1597" s="204"/>
      <c r="G1597" s="205"/>
      <c r="H1597" s="205"/>
      <c r="I1597" s="204"/>
      <c r="J1597" s="204"/>
      <c r="K1597" s="204"/>
      <c r="L1597" s="623">
        <f>J784</f>
        <v>1224120000</v>
      </c>
      <c r="M1597" s="223">
        <f>K784+G1597-H1597</f>
        <v>615768000</v>
      </c>
      <c r="N1597" s="186">
        <v>1597783000</v>
      </c>
      <c r="O1597" s="186">
        <f t="shared" si="180"/>
        <v>-373663000</v>
      </c>
      <c r="X1597" s="187">
        <v>1224120000</v>
      </c>
      <c r="Y1597" s="187">
        <f t="shared" si="183"/>
        <v>0</v>
      </c>
    </row>
    <row r="1598" spans="2:25" x14ac:dyDescent="0.2">
      <c r="B1598" s="201" t="s">
        <v>1279</v>
      </c>
      <c r="C1598" s="251" t="s">
        <v>1266</v>
      </c>
      <c r="D1598" s="306"/>
      <c r="E1598" s="204"/>
      <c r="F1598" s="204"/>
      <c r="G1598" s="236">
        <f>SUM(G1599:G1602)</f>
        <v>0</v>
      </c>
      <c r="H1598" s="236">
        <f>SUM(H1599:H1602)</f>
        <v>0</v>
      </c>
      <c r="I1598" s="204"/>
      <c r="J1598" s="204"/>
      <c r="K1598" s="204"/>
      <c r="L1598" s="625">
        <f>SUM(L1599:L1602)</f>
        <v>770881000</v>
      </c>
      <c r="M1598" s="869">
        <f>SUM(M1599:M1602)</f>
        <v>417210000</v>
      </c>
      <c r="N1598" s="186">
        <v>800360000</v>
      </c>
      <c r="O1598" s="186">
        <f t="shared" si="180"/>
        <v>-29479000</v>
      </c>
      <c r="X1598" s="187">
        <v>770881000</v>
      </c>
      <c r="Y1598" s="187">
        <f t="shared" si="183"/>
        <v>0</v>
      </c>
    </row>
    <row r="1599" spans="2:25" x14ac:dyDescent="0.2">
      <c r="B1599" s="209" t="s">
        <v>1286</v>
      </c>
      <c r="C1599" s="210" t="s">
        <v>1267</v>
      </c>
      <c r="D1599" s="306"/>
      <c r="E1599" s="204"/>
      <c r="F1599" s="204"/>
      <c r="G1599" s="205"/>
      <c r="H1599" s="205"/>
      <c r="I1599" s="204"/>
      <c r="J1599" s="204"/>
      <c r="K1599" s="204"/>
      <c r="L1599" s="623">
        <f>J786</f>
        <v>301333000</v>
      </c>
      <c r="M1599" s="223">
        <f>K786+G1599-H1599</f>
        <v>0</v>
      </c>
      <c r="N1599" s="186">
        <v>0</v>
      </c>
      <c r="O1599" s="186">
        <f t="shared" si="180"/>
        <v>301333000</v>
      </c>
      <c r="X1599" s="187">
        <v>301333000</v>
      </c>
      <c r="Y1599" s="187">
        <f t="shared" si="183"/>
        <v>0</v>
      </c>
    </row>
    <row r="1600" spans="2:25" x14ac:dyDescent="0.2">
      <c r="B1600" s="209" t="s">
        <v>1287</v>
      </c>
      <c r="C1600" s="210" t="s">
        <v>1268</v>
      </c>
      <c r="D1600" s="306"/>
      <c r="E1600" s="204"/>
      <c r="F1600" s="204"/>
      <c r="G1600" s="205"/>
      <c r="H1600" s="205"/>
      <c r="I1600" s="204"/>
      <c r="J1600" s="204"/>
      <c r="K1600" s="204"/>
      <c r="L1600" s="623">
        <f>J787</f>
        <v>469548000</v>
      </c>
      <c r="M1600" s="223">
        <f>K787+G1600-H1600</f>
        <v>248310000</v>
      </c>
      <c r="N1600" s="186">
        <v>315895000</v>
      </c>
      <c r="O1600" s="186">
        <f t="shared" si="180"/>
        <v>153653000</v>
      </c>
      <c r="X1600" s="187">
        <v>469548000</v>
      </c>
      <c r="Y1600" s="187">
        <f t="shared" si="183"/>
        <v>0</v>
      </c>
    </row>
    <row r="1601" spans="2:25" x14ac:dyDescent="0.2">
      <c r="B1601" s="209" t="s">
        <v>1288</v>
      </c>
      <c r="C1601" s="210" t="s">
        <v>1269</v>
      </c>
      <c r="D1601" s="306"/>
      <c r="E1601" s="204"/>
      <c r="F1601" s="204"/>
      <c r="G1601" s="205"/>
      <c r="H1601" s="205"/>
      <c r="I1601" s="204"/>
      <c r="J1601" s="204"/>
      <c r="K1601" s="204"/>
      <c r="L1601" s="623">
        <f>J788</f>
        <v>0</v>
      </c>
      <c r="M1601" s="223">
        <f>K788+G1601-H1601</f>
        <v>168900000</v>
      </c>
      <c r="N1601" s="186">
        <v>484465000</v>
      </c>
      <c r="O1601" s="186">
        <f t="shared" si="180"/>
        <v>-484465000</v>
      </c>
      <c r="X1601" s="187">
        <v>0</v>
      </c>
      <c r="Y1601" s="187">
        <f t="shared" si="183"/>
        <v>0</v>
      </c>
    </row>
    <row r="1602" spans="2:25" x14ac:dyDescent="0.2">
      <c r="B1602" s="209" t="s">
        <v>1289</v>
      </c>
      <c r="C1602" s="210" t="s">
        <v>1270</v>
      </c>
      <c r="D1602" s="306"/>
      <c r="E1602" s="204"/>
      <c r="F1602" s="204"/>
      <c r="G1602" s="205"/>
      <c r="H1602" s="205"/>
      <c r="I1602" s="204"/>
      <c r="J1602" s="204"/>
      <c r="K1602" s="204"/>
      <c r="L1602" s="623">
        <f>J789</f>
        <v>0</v>
      </c>
      <c r="M1602" s="223">
        <f>K789+G1602-H1602</f>
        <v>0</v>
      </c>
      <c r="O1602" s="186">
        <f t="shared" si="180"/>
        <v>0</v>
      </c>
      <c r="X1602" s="187">
        <v>0</v>
      </c>
      <c r="Y1602" s="187">
        <f t="shared" si="183"/>
        <v>0</v>
      </c>
    </row>
    <row r="1603" spans="2:25" s="308" customFormat="1" x14ac:dyDescent="0.2">
      <c r="B1603" s="244" t="s">
        <v>1302</v>
      </c>
      <c r="C1603" s="251" t="s">
        <v>1295</v>
      </c>
      <c r="D1603" s="306"/>
      <c r="E1603" s="204"/>
      <c r="F1603" s="204"/>
      <c r="G1603" s="203">
        <f>SUM(G1604:G1606)</f>
        <v>0</v>
      </c>
      <c r="H1603" s="203">
        <f>SUM(H1604:H1606)</f>
        <v>0</v>
      </c>
      <c r="I1603" s="204"/>
      <c r="J1603" s="204"/>
      <c r="K1603" s="204"/>
      <c r="L1603" s="623">
        <f>SUM(L1604:L1606)</f>
        <v>0</v>
      </c>
      <c r="M1603" s="203">
        <f>SUM(M1604:M1606)</f>
        <v>0</v>
      </c>
      <c r="N1603" s="307">
        <v>0</v>
      </c>
      <c r="O1603" s="186">
        <f t="shared" si="180"/>
        <v>0</v>
      </c>
      <c r="R1603" s="187"/>
      <c r="X1603" s="308">
        <v>0</v>
      </c>
      <c r="Y1603" s="187">
        <f t="shared" si="183"/>
        <v>0</v>
      </c>
    </row>
    <row r="1604" spans="2:25" s="308" customFormat="1" x14ac:dyDescent="0.2">
      <c r="B1604" s="217" t="s">
        <v>1306</v>
      </c>
      <c r="C1604" s="218" t="s">
        <v>1299</v>
      </c>
      <c r="D1604" s="306"/>
      <c r="E1604" s="204"/>
      <c r="F1604" s="204"/>
      <c r="G1604" s="205"/>
      <c r="H1604" s="205"/>
      <c r="I1604" s="204"/>
      <c r="J1604" s="204"/>
      <c r="K1604" s="204"/>
      <c r="L1604" s="623">
        <f>J774</f>
        <v>0</v>
      </c>
      <c r="M1604" s="223">
        <f>K774+G1604-H1604</f>
        <v>0</v>
      </c>
      <c r="N1604" s="307"/>
      <c r="O1604" s="186">
        <f t="shared" si="180"/>
        <v>0</v>
      </c>
      <c r="R1604" s="187"/>
      <c r="X1604" s="308">
        <v>0</v>
      </c>
      <c r="Y1604" s="187">
        <f t="shared" si="183"/>
        <v>0</v>
      </c>
    </row>
    <row r="1605" spans="2:25" s="308" customFormat="1" x14ac:dyDescent="0.2">
      <c r="B1605" s="217" t="s">
        <v>1307</v>
      </c>
      <c r="C1605" s="218" t="s">
        <v>1300</v>
      </c>
      <c r="D1605" s="306"/>
      <c r="E1605" s="204"/>
      <c r="F1605" s="204"/>
      <c r="G1605" s="205"/>
      <c r="H1605" s="205"/>
      <c r="I1605" s="204"/>
      <c r="J1605" s="204"/>
      <c r="K1605" s="204"/>
      <c r="L1605" s="623">
        <f>J775</f>
        <v>0</v>
      </c>
      <c r="M1605" s="223">
        <f>K775+G1605-H1605</f>
        <v>0</v>
      </c>
      <c r="N1605" s="307"/>
      <c r="O1605" s="186">
        <f t="shared" si="180"/>
        <v>0</v>
      </c>
      <c r="R1605" s="187"/>
      <c r="X1605" s="308">
        <v>0</v>
      </c>
      <c r="Y1605" s="187">
        <f t="shared" si="183"/>
        <v>0</v>
      </c>
    </row>
    <row r="1606" spans="2:25" s="308" customFormat="1" x14ac:dyDescent="0.2">
      <c r="B1606" s="217" t="s">
        <v>1308</v>
      </c>
      <c r="C1606" s="218" t="s">
        <v>1301</v>
      </c>
      <c r="D1606" s="306"/>
      <c r="E1606" s="204"/>
      <c r="F1606" s="204"/>
      <c r="G1606" s="205"/>
      <c r="H1606" s="205"/>
      <c r="I1606" s="204"/>
      <c r="J1606" s="204"/>
      <c r="K1606" s="204"/>
      <c r="L1606" s="623">
        <f>J776</f>
        <v>0</v>
      </c>
      <c r="M1606" s="223">
        <f>K776+G1606-H1606</f>
        <v>0</v>
      </c>
      <c r="N1606" s="307"/>
      <c r="O1606" s="186">
        <f t="shared" si="180"/>
        <v>0</v>
      </c>
      <c r="R1606" s="187"/>
      <c r="X1606" s="308">
        <v>0</v>
      </c>
      <c r="Y1606" s="187">
        <f t="shared" si="183"/>
        <v>0</v>
      </c>
    </row>
    <row r="1607" spans="2:25" s="308" customFormat="1" x14ac:dyDescent="0.2">
      <c r="B1607" s="201" t="s">
        <v>1312</v>
      </c>
      <c r="C1607" s="251" t="s">
        <v>471</v>
      </c>
      <c r="D1607" s="306"/>
      <c r="E1607" s="204"/>
      <c r="F1607" s="204"/>
      <c r="G1607" s="203">
        <f>SUM(G1608:G1609)</f>
        <v>0</v>
      </c>
      <c r="H1607" s="203">
        <f>SUM(H1608:H1609)</f>
        <v>0</v>
      </c>
      <c r="I1607" s="204"/>
      <c r="J1607" s="204"/>
      <c r="K1607" s="204"/>
      <c r="L1607" s="623">
        <f>SUM(L1608:L1609)</f>
        <v>0</v>
      </c>
      <c r="M1607" s="203">
        <f>SUM(M1608:M1609)</f>
        <v>0</v>
      </c>
      <c r="N1607" s="307">
        <v>0</v>
      </c>
      <c r="O1607" s="186">
        <f t="shared" si="180"/>
        <v>0</v>
      </c>
      <c r="R1607" s="187"/>
      <c r="X1607" s="308">
        <v>0</v>
      </c>
      <c r="Y1607" s="187">
        <f t="shared" si="183"/>
        <v>0</v>
      </c>
    </row>
    <row r="1608" spans="2:25" s="308" customFormat="1" x14ac:dyDescent="0.2">
      <c r="B1608" s="213" t="s">
        <v>1313</v>
      </c>
      <c r="C1608" s="214" t="s">
        <v>1310</v>
      </c>
      <c r="D1608" s="306"/>
      <c r="E1608" s="204"/>
      <c r="F1608" s="204"/>
      <c r="G1608" s="205"/>
      <c r="H1608" s="205"/>
      <c r="I1608" s="204"/>
      <c r="J1608" s="204"/>
      <c r="K1608" s="204"/>
      <c r="L1608" s="623">
        <f>J808</f>
        <v>0</v>
      </c>
      <c r="M1608" s="223">
        <f>K808+G1608-H1608</f>
        <v>0</v>
      </c>
      <c r="N1608" s="307"/>
      <c r="O1608" s="186">
        <f t="shared" si="180"/>
        <v>0</v>
      </c>
      <c r="R1608" s="187"/>
      <c r="X1608" s="308">
        <v>0</v>
      </c>
      <c r="Y1608" s="187">
        <f t="shared" si="183"/>
        <v>0</v>
      </c>
    </row>
    <row r="1609" spans="2:25" s="308" customFormat="1" x14ac:dyDescent="0.2">
      <c r="B1609" s="213" t="s">
        <v>1314</v>
      </c>
      <c r="C1609" s="214" t="s">
        <v>1311</v>
      </c>
      <c r="D1609" s="306"/>
      <c r="E1609" s="204"/>
      <c r="F1609" s="204"/>
      <c r="G1609" s="205"/>
      <c r="H1609" s="205"/>
      <c r="I1609" s="204"/>
      <c r="J1609" s="204"/>
      <c r="K1609" s="204"/>
      <c r="L1609" s="623">
        <f>J809</f>
        <v>0</v>
      </c>
      <c r="M1609" s="223">
        <f>K809+G1609-H1609</f>
        <v>0</v>
      </c>
      <c r="N1609" s="307"/>
      <c r="O1609" s="186">
        <f t="shared" si="180"/>
        <v>0</v>
      </c>
      <c r="R1609" s="187"/>
      <c r="X1609" s="308">
        <v>0</v>
      </c>
      <c r="Y1609" s="187">
        <f t="shared" si="183"/>
        <v>0</v>
      </c>
    </row>
    <row r="1610" spans="2:25" s="308" customFormat="1" x14ac:dyDescent="0.2">
      <c r="B1610" s="201" t="s">
        <v>1292</v>
      </c>
      <c r="C1610" s="251" t="s">
        <v>472</v>
      </c>
      <c r="D1610" s="306"/>
      <c r="E1610" s="204"/>
      <c r="F1610" s="204"/>
      <c r="G1610" s="203">
        <f>SUM(G1611:G1612)</f>
        <v>0</v>
      </c>
      <c r="H1610" s="203">
        <f>SUM(H1611:H1612)</f>
        <v>0</v>
      </c>
      <c r="I1610" s="204"/>
      <c r="J1610" s="204"/>
      <c r="K1610" s="204"/>
      <c r="L1610" s="623">
        <f>SUM(L1611:L1612)</f>
        <v>926623000</v>
      </c>
      <c r="M1610" s="869">
        <f>SUM(M1611:M1612)</f>
        <v>332084545</v>
      </c>
      <c r="N1610" s="307">
        <v>313085000</v>
      </c>
      <c r="O1610" s="186">
        <f t="shared" si="180"/>
        <v>613538000</v>
      </c>
      <c r="R1610" s="187"/>
      <c r="X1610" s="308">
        <v>926623000</v>
      </c>
      <c r="Y1610" s="187">
        <f t="shared" si="183"/>
        <v>0</v>
      </c>
    </row>
    <row r="1611" spans="2:25" s="308" customFormat="1" x14ac:dyDescent="0.2">
      <c r="B1611" s="213" t="s">
        <v>1293</v>
      </c>
      <c r="C1611" s="214" t="s">
        <v>1290</v>
      </c>
      <c r="D1611" s="306"/>
      <c r="E1611" s="204"/>
      <c r="F1611" s="204"/>
      <c r="G1611" s="205"/>
      <c r="H1611" s="205"/>
      <c r="I1611" s="204"/>
      <c r="J1611" s="204"/>
      <c r="K1611" s="204"/>
      <c r="L1611" s="623">
        <f>J821</f>
        <v>756523000</v>
      </c>
      <c r="M1611" s="223">
        <f>K821+G1611-H1611</f>
        <v>285220000</v>
      </c>
      <c r="N1611" s="307">
        <v>210785000</v>
      </c>
      <c r="O1611" s="186">
        <f t="shared" si="180"/>
        <v>545738000</v>
      </c>
      <c r="R1611" s="187"/>
      <c r="X1611" s="308">
        <v>756523000</v>
      </c>
      <c r="Y1611" s="187">
        <f t="shared" si="183"/>
        <v>0</v>
      </c>
    </row>
    <row r="1612" spans="2:25" x14ac:dyDescent="0.2">
      <c r="B1612" s="213" t="s">
        <v>1294</v>
      </c>
      <c r="C1612" s="214" t="s">
        <v>1291</v>
      </c>
      <c r="D1612" s="306"/>
      <c r="E1612" s="204"/>
      <c r="F1612" s="204"/>
      <c r="G1612" s="205"/>
      <c r="H1612" s="205"/>
      <c r="I1612" s="204"/>
      <c r="J1612" s="204"/>
      <c r="K1612" s="204"/>
      <c r="L1612" s="623">
        <f>J822</f>
        <v>170100000</v>
      </c>
      <c r="M1612" s="223">
        <f>K822+G1612-H1612</f>
        <v>46864545</v>
      </c>
      <c r="N1612" s="186">
        <v>102300000</v>
      </c>
      <c r="X1612" s="187">
        <v>170100000</v>
      </c>
      <c r="Y1612" s="187">
        <f t="shared" si="183"/>
        <v>0</v>
      </c>
    </row>
    <row r="1613" spans="2:25" s="199" customFormat="1" ht="15.75" x14ac:dyDescent="0.25">
      <c r="B1613" s="194"/>
      <c r="C1613" s="304" t="s">
        <v>463</v>
      </c>
      <c r="D1613" s="305"/>
      <c r="E1613" s="197"/>
      <c r="F1613" s="197"/>
      <c r="G1613" s="239">
        <f>+G1614+G1646+G1656+G1659+G1676+G1683+G1650+G1662</f>
        <v>304837117.966667</v>
      </c>
      <c r="H1613" s="239">
        <f>+H1614+H1646+H1656+H1659+H1676+H1683+H1650+H1662</f>
        <v>348642908.33333331</v>
      </c>
      <c r="I1613" s="197"/>
      <c r="J1613" s="197"/>
      <c r="K1613" s="197"/>
      <c r="L1613" s="622">
        <f>+L1614+L1646+L1656+L1659+L1676+L1683+L1650+L1662</f>
        <v>43384094758.633331</v>
      </c>
      <c r="M1613" s="239">
        <f>+M1614+M1646+M1656+M1659+M1676+M1683+M1650+M1662</f>
        <v>22754570675.633335</v>
      </c>
      <c r="N1613" s="198">
        <v>494143970667.65002</v>
      </c>
      <c r="O1613" s="186">
        <f t="shared" ref="O1613:O1676" si="186">L1613-N1613</f>
        <v>-450759875909.01672</v>
      </c>
      <c r="P1613" s="741"/>
      <c r="R1613" s="187"/>
      <c r="X1613" s="199">
        <v>43384094758.633331</v>
      </c>
      <c r="Y1613" s="187">
        <f t="shared" si="183"/>
        <v>0</v>
      </c>
    </row>
    <row r="1614" spans="2:25" x14ac:dyDescent="0.2">
      <c r="B1614" s="201" t="s">
        <v>1346</v>
      </c>
      <c r="C1614" s="251" t="s">
        <v>1345</v>
      </c>
      <c r="D1614" s="306"/>
      <c r="E1614" s="204"/>
      <c r="F1614" s="204"/>
      <c r="G1614" s="236">
        <f>SUM(G1615:G1645)</f>
        <v>0</v>
      </c>
      <c r="H1614" s="236">
        <f>SUM(H1615:H1645)</f>
        <v>0</v>
      </c>
      <c r="I1614" s="204"/>
      <c r="J1614" s="204"/>
      <c r="K1614" s="204"/>
      <c r="L1614" s="625">
        <f>SUM(L1615:L1645)</f>
        <v>23696657866</v>
      </c>
      <c r="M1614" s="870">
        <f>SUM(M1615:M1645)</f>
        <v>16686724000</v>
      </c>
      <c r="N1614" s="186">
        <v>25699301197</v>
      </c>
      <c r="O1614" s="186">
        <f t="shared" si="186"/>
        <v>-2002643331</v>
      </c>
      <c r="P1614" s="741"/>
      <c r="X1614" s="187">
        <v>23696657866</v>
      </c>
      <c r="Y1614" s="187">
        <f t="shared" si="183"/>
        <v>0</v>
      </c>
    </row>
    <row r="1615" spans="2:25" x14ac:dyDescent="0.2">
      <c r="B1615" s="201" t="s">
        <v>1347</v>
      </c>
      <c r="C1615" s="251" t="s">
        <v>1315</v>
      </c>
      <c r="D1615" s="306"/>
      <c r="E1615" s="204"/>
      <c r="F1615" s="204"/>
      <c r="G1615" s="205"/>
      <c r="H1615" s="205"/>
      <c r="I1615" s="204"/>
      <c r="J1615" s="204"/>
      <c r="K1615" s="204"/>
      <c r="L1615" s="623">
        <v>848014870</v>
      </c>
      <c r="M1615" s="223">
        <f t="shared" ref="M1615:M1645" si="187">K699+G1615-H1615</f>
        <v>1079859326</v>
      </c>
      <c r="N1615" s="186">
        <v>928635033</v>
      </c>
      <c r="O1615" s="186">
        <f t="shared" si="186"/>
        <v>-80620163</v>
      </c>
      <c r="P1615" s="746"/>
      <c r="X1615" s="187">
        <v>848014870</v>
      </c>
      <c r="Y1615" s="187">
        <f t="shared" si="183"/>
        <v>0</v>
      </c>
    </row>
    <row r="1616" spans="2:25" x14ac:dyDescent="0.2">
      <c r="B1616" s="201" t="s">
        <v>1348</v>
      </c>
      <c r="C1616" s="251" t="s">
        <v>1316</v>
      </c>
      <c r="D1616" s="306"/>
      <c r="E1616" s="204"/>
      <c r="F1616" s="204"/>
      <c r="G1616" s="205"/>
      <c r="H1616" s="205"/>
      <c r="I1616" s="204"/>
      <c r="J1616" s="204"/>
      <c r="K1616" s="204"/>
      <c r="L1616" s="623">
        <v>215388930</v>
      </c>
      <c r="M1616" s="223">
        <f t="shared" si="187"/>
        <v>172135271</v>
      </c>
      <c r="N1616" s="186">
        <v>125818595</v>
      </c>
      <c r="O1616" s="186">
        <f t="shared" si="186"/>
        <v>89570335</v>
      </c>
      <c r="P1616" s="741"/>
      <c r="X1616" s="187">
        <v>215388930</v>
      </c>
      <c r="Y1616" s="187">
        <f t="shared" si="183"/>
        <v>0</v>
      </c>
    </row>
    <row r="1617" spans="2:25" x14ac:dyDescent="0.2">
      <c r="B1617" s="201" t="s">
        <v>1349</v>
      </c>
      <c r="C1617" s="251" t="s">
        <v>1317</v>
      </c>
      <c r="D1617" s="306"/>
      <c r="E1617" s="204"/>
      <c r="F1617" s="204"/>
      <c r="G1617" s="205"/>
      <c r="H1617" s="205"/>
      <c r="I1617" s="204"/>
      <c r="J1617" s="204"/>
      <c r="K1617" s="204"/>
      <c r="L1617" s="623">
        <v>3236879264</v>
      </c>
      <c r="M1617" s="223">
        <f t="shared" si="187"/>
        <v>3072617681</v>
      </c>
      <c r="N1617" s="186">
        <v>2841690215</v>
      </c>
      <c r="O1617" s="186">
        <f t="shared" si="186"/>
        <v>395189049</v>
      </c>
      <c r="P1617" s="741"/>
      <c r="X1617" s="187">
        <v>3236879264</v>
      </c>
      <c r="Y1617" s="187">
        <f t="shared" si="183"/>
        <v>0</v>
      </c>
    </row>
    <row r="1618" spans="2:25" x14ac:dyDescent="0.2">
      <c r="B1618" s="201" t="s">
        <v>1350</v>
      </c>
      <c r="C1618" s="251" t="s">
        <v>1318</v>
      </c>
      <c r="D1618" s="306"/>
      <c r="E1618" s="204"/>
      <c r="F1618" s="204"/>
      <c r="G1618" s="205"/>
      <c r="H1618" s="205"/>
      <c r="I1618" s="204"/>
      <c r="J1618" s="204"/>
      <c r="K1618" s="204"/>
      <c r="L1618" s="623">
        <f t="shared" ref="L1618:L1645" si="188">J702</f>
        <v>0</v>
      </c>
      <c r="M1618" s="223">
        <f t="shared" si="187"/>
        <v>0</v>
      </c>
      <c r="N1618" s="186">
        <v>0</v>
      </c>
      <c r="O1618" s="186">
        <f t="shared" si="186"/>
        <v>0</v>
      </c>
      <c r="P1618" s="741"/>
      <c r="X1618" s="187">
        <v>0</v>
      </c>
      <c r="Y1618" s="187">
        <f t="shared" si="183"/>
        <v>0</v>
      </c>
    </row>
    <row r="1619" spans="2:25" x14ac:dyDescent="0.2">
      <c r="B1619" s="201" t="s">
        <v>1351</v>
      </c>
      <c r="C1619" s="251" t="s">
        <v>1319</v>
      </c>
      <c r="D1619" s="306"/>
      <c r="E1619" s="204"/>
      <c r="F1619" s="204"/>
      <c r="G1619" s="205"/>
      <c r="H1619" s="205"/>
      <c r="I1619" s="204"/>
      <c r="J1619" s="204"/>
      <c r="K1619" s="204"/>
      <c r="L1619" s="623">
        <f t="shared" si="188"/>
        <v>187586300</v>
      </c>
      <c r="M1619" s="223">
        <f t="shared" si="187"/>
        <v>64442000</v>
      </c>
      <c r="N1619" s="186">
        <v>280247825</v>
      </c>
      <c r="O1619" s="186">
        <f t="shared" si="186"/>
        <v>-92661525</v>
      </c>
      <c r="P1619" s="741"/>
      <c r="X1619" s="187">
        <v>187586300</v>
      </c>
      <c r="Y1619" s="187">
        <f t="shared" si="183"/>
        <v>0</v>
      </c>
    </row>
    <row r="1620" spans="2:25" x14ac:dyDescent="0.2">
      <c r="B1620" s="201" t="s">
        <v>1352</v>
      </c>
      <c r="C1620" s="251" t="s">
        <v>1378</v>
      </c>
      <c r="D1620" s="306"/>
      <c r="E1620" s="204"/>
      <c r="F1620" s="204"/>
      <c r="G1620" s="205"/>
      <c r="H1620" s="205"/>
      <c r="I1620" s="204"/>
      <c r="J1620" s="204"/>
      <c r="K1620" s="204"/>
      <c r="L1620" s="623">
        <f t="shared" si="188"/>
        <v>721375200</v>
      </c>
      <c r="M1620" s="223">
        <f t="shared" si="187"/>
        <v>776296881</v>
      </c>
      <c r="N1620" s="186">
        <v>649045908</v>
      </c>
      <c r="O1620" s="186">
        <f t="shared" si="186"/>
        <v>72329292</v>
      </c>
      <c r="P1620" s="741"/>
      <c r="X1620" s="187">
        <v>721375200</v>
      </c>
      <c r="Y1620" s="187">
        <f t="shared" si="183"/>
        <v>0</v>
      </c>
    </row>
    <row r="1621" spans="2:25" x14ac:dyDescent="0.2">
      <c r="B1621" s="201" t="s">
        <v>1353</v>
      </c>
      <c r="C1621" s="251" t="s">
        <v>1320</v>
      </c>
      <c r="D1621" s="306"/>
      <c r="E1621" s="204"/>
      <c r="F1621" s="204"/>
      <c r="G1621" s="205"/>
      <c r="H1621" s="205"/>
      <c r="I1621" s="204"/>
      <c r="J1621" s="204"/>
      <c r="K1621" s="204"/>
      <c r="L1621" s="623">
        <f t="shared" si="188"/>
        <v>33914700</v>
      </c>
      <c r="M1621" s="223">
        <f t="shared" si="187"/>
        <v>12447900</v>
      </c>
      <c r="N1621" s="186">
        <v>35214000</v>
      </c>
      <c r="O1621" s="186">
        <f t="shared" si="186"/>
        <v>-1299300</v>
      </c>
      <c r="P1621" s="741"/>
      <c r="X1621" s="187">
        <v>33914700</v>
      </c>
      <c r="Y1621" s="187">
        <f t="shared" si="183"/>
        <v>0</v>
      </c>
    </row>
    <row r="1622" spans="2:25" x14ac:dyDescent="0.2">
      <c r="B1622" s="201" t="s">
        <v>1354</v>
      </c>
      <c r="C1622" s="251" t="s">
        <v>1321</v>
      </c>
      <c r="D1622" s="306"/>
      <c r="E1622" s="204"/>
      <c r="F1622" s="204"/>
      <c r="G1622" s="205"/>
      <c r="H1622" s="205"/>
      <c r="I1622" s="204"/>
      <c r="J1622" s="204"/>
      <c r="K1622" s="204"/>
      <c r="L1622" s="623">
        <f t="shared" si="188"/>
        <v>136655000</v>
      </c>
      <c r="M1622" s="223">
        <f t="shared" si="187"/>
        <v>196950000</v>
      </c>
      <c r="N1622" s="186">
        <v>368251000</v>
      </c>
      <c r="O1622" s="186">
        <f t="shared" si="186"/>
        <v>-231596000</v>
      </c>
      <c r="P1622" s="741"/>
      <c r="X1622" s="187">
        <v>136655000</v>
      </c>
      <c r="Y1622" s="187">
        <f t="shared" si="183"/>
        <v>0</v>
      </c>
    </row>
    <row r="1623" spans="2:25" x14ac:dyDescent="0.2">
      <c r="B1623" s="201" t="s">
        <v>1355</v>
      </c>
      <c r="C1623" s="251" t="s">
        <v>1322</v>
      </c>
      <c r="D1623" s="306"/>
      <c r="E1623" s="204"/>
      <c r="F1623" s="204"/>
      <c r="G1623" s="205"/>
      <c r="H1623" s="205"/>
      <c r="I1623" s="204"/>
      <c r="J1623" s="204"/>
      <c r="K1623" s="204"/>
      <c r="L1623" s="623">
        <f t="shared" si="188"/>
        <v>0</v>
      </c>
      <c r="M1623" s="223">
        <f t="shared" si="187"/>
        <v>0</v>
      </c>
      <c r="N1623" s="186">
        <v>0</v>
      </c>
      <c r="O1623" s="186">
        <f t="shared" si="186"/>
        <v>0</v>
      </c>
      <c r="P1623" s="741"/>
      <c r="X1623" s="187">
        <v>0</v>
      </c>
      <c r="Y1623" s="187">
        <f t="shared" si="183"/>
        <v>0</v>
      </c>
    </row>
    <row r="1624" spans="2:25" x14ac:dyDescent="0.2">
      <c r="B1624" s="201" t="s">
        <v>1356</v>
      </c>
      <c r="C1624" s="251" t="s">
        <v>1323</v>
      </c>
      <c r="D1624" s="306"/>
      <c r="E1624" s="204"/>
      <c r="F1624" s="204"/>
      <c r="G1624" s="205"/>
      <c r="H1624" s="205"/>
      <c r="I1624" s="204"/>
      <c r="J1624" s="204"/>
      <c r="K1624" s="204"/>
      <c r="L1624" s="623">
        <f t="shared" si="188"/>
        <v>0</v>
      </c>
      <c r="M1624" s="223">
        <f t="shared" si="187"/>
        <v>0</v>
      </c>
      <c r="N1624" s="186">
        <v>0</v>
      </c>
      <c r="O1624" s="186">
        <f t="shared" si="186"/>
        <v>0</v>
      </c>
      <c r="P1624" s="741"/>
      <c r="X1624" s="187">
        <v>0</v>
      </c>
      <c r="Y1624" s="187">
        <f t="shared" si="183"/>
        <v>0</v>
      </c>
    </row>
    <row r="1625" spans="2:25" x14ac:dyDescent="0.2">
      <c r="B1625" s="201" t="s">
        <v>1357</v>
      </c>
      <c r="C1625" s="251" t="s">
        <v>1324</v>
      </c>
      <c r="D1625" s="306"/>
      <c r="E1625" s="204"/>
      <c r="F1625" s="204"/>
      <c r="G1625" s="205"/>
      <c r="H1625" s="205"/>
      <c r="I1625" s="204"/>
      <c r="J1625" s="204"/>
      <c r="K1625" s="204"/>
      <c r="L1625" s="623">
        <f t="shared" si="188"/>
        <v>0</v>
      </c>
      <c r="M1625" s="223">
        <f t="shared" si="187"/>
        <v>4976500</v>
      </c>
      <c r="N1625" s="186">
        <v>1200000</v>
      </c>
      <c r="O1625" s="186">
        <f t="shared" si="186"/>
        <v>-1200000</v>
      </c>
      <c r="P1625" s="741"/>
      <c r="X1625" s="187">
        <v>0</v>
      </c>
      <c r="Y1625" s="187">
        <f t="shared" si="183"/>
        <v>0</v>
      </c>
    </row>
    <row r="1626" spans="2:25" x14ac:dyDescent="0.2">
      <c r="B1626" s="201" t="s">
        <v>1358</v>
      </c>
      <c r="C1626" s="251" t="s">
        <v>1325</v>
      </c>
      <c r="D1626" s="306"/>
      <c r="E1626" s="204"/>
      <c r="F1626" s="204"/>
      <c r="G1626" s="205"/>
      <c r="H1626" s="205"/>
      <c r="I1626" s="204"/>
      <c r="J1626" s="204"/>
      <c r="K1626" s="204"/>
      <c r="L1626" s="623">
        <f t="shared" si="188"/>
        <v>0</v>
      </c>
      <c r="M1626" s="223">
        <f t="shared" si="187"/>
        <v>46040000</v>
      </c>
      <c r="N1626" s="186">
        <v>95282400</v>
      </c>
      <c r="O1626" s="186">
        <f t="shared" si="186"/>
        <v>-95282400</v>
      </c>
      <c r="P1626" s="746"/>
      <c r="X1626" s="187">
        <v>0</v>
      </c>
      <c r="Y1626" s="187">
        <f t="shared" ref="Y1626:Y1689" si="189">L1626-X1626</f>
        <v>0</v>
      </c>
    </row>
    <row r="1627" spans="2:25" ht="30" x14ac:dyDescent="0.2">
      <c r="B1627" s="201" t="s">
        <v>1359</v>
      </c>
      <c r="C1627" s="251" t="s">
        <v>1326</v>
      </c>
      <c r="D1627" s="306"/>
      <c r="E1627" s="204"/>
      <c r="F1627" s="204"/>
      <c r="G1627" s="205"/>
      <c r="H1627" s="205"/>
      <c r="I1627" s="204"/>
      <c r="J1627" s="204"/>
      <c r="K1627" s="204"/>
      <c r="L1627" s="623">
        <f t="shared" si="188"/>
        <v>0</v>
      </c>
      <c r="M1627" s="223">
        <f t="shared" si="187"/>
        <v>0</v>
      </c>
      <c r="N1627" s="186">
        <v>0</v>
      </c>
      <c r="O1627" s="186">
        <f t="shared" si="186"/>
        <v>0</v>
      </c>
      <c r="P1627" s="741"/>
      <c r="X1627" s="187">
        <v>0</v>
      </c>
      <c r="Y1627" s="187">
        <f t="shared" si="189"/>
        <v>0</v>
      </c>
    </row>
    <row r="1628" spans="2:25" x14ac:dyDescent="0.2">
      <c r="B1628" s="201" t="s">
        <v>1360</v>
      </c>
      <c r="C1628" s="251" t="s">
        <v>1327</v>
      </c>
      <c r="D1628" s="306"/>
      <c r="E1628" s="204"/>
      <c r="F1628" s="204"/>
      <c r="G1628" s="205"/>
      <c r="H1628" s="205"/>
      <c r="I1628" s="204"/>
      <c r="J1628" s="204"/>
      <c r="K1628" s="204"/>
      <c r="L1628" s="623">
        <f t="shared" si="188"/>
        <v>8700000</v>
      </c>
      <c r="M1628" s="223">
        <f t="shared" si="187"/>
        <v>0</v>
      </c>
      <c r="N1628" s="186">
        <v>11150000</v>
      </c>
      <c r="O1628" s="186">
        <f t="shared" si="186"/>
        <v>-2450000</v>
      </c>
      <c r="P1628" s="741"/>
      <c r="X1628" s="187">
        <v>8700000</v>
      </c>
      <c r="Y1628" s="187">
        <f t="shared" si="189"/>
        <v>0</v>
      </c>
    </row>
    <row r="1629" spans="2:25" x14ac:dyDescent="0.2">
      <c r="B1629" s="201" t="s">
        <v>1361</v>
      </c>
      <c r="C1629" s="251" t="s">
        <v>1328</v>
      </c>
      <c r="D1629" s="306"/>
      <c r="E1629" s="204"/>
      <c r="F1629" s="204"/>
      <c r="G1629" s="205"/>
      <c r="H1629" s="205"/>
      <c r="I1629" s="204"/>
      <c r="J1629" s="204"/>
      <c r="K1629" s="204"/>
      <c r="L1629" s="623">
        <f t="shared" si="188"/>
        <v>2015889000</v>
      </c>
      <c r="M1629" s="223">
        <f t="shared" si="187"/>
        <v>1142684000</v>
      </c>
      <c r="N1629" s="186">
        <v>9652358700</v>
      </c>
      <c r="O1629" s="186">
        <f t="shared" si="186"/>
        <v>-7636469700</v>
      </c>
      <c r="P1629" s="741"/>
      <c r="X1629" s="187">
        <v>2015889000</v>
      </c>
      <c r="Y1629" s="187">
        <f t="shared" si="189"/>
        <v>0</v>
      </c>
    </row>
    <row r="1630" spans="2:25" x14ac:dyDescent="0.2">
      <c r="B1630" s="201" t="s">
        <v>1362</v>
      </c>
      <c r="C1630" s="251" t="s">
        <v>1329</v>
      </c>
      <c r="D1630" s="306"/>
      <c r="E1630" s="204"/>
      <c r="F1630" s="204"/>
      <c r="G1630" s="205"/>
      <c r="H1630" s="205"/>
      <c r="I1630" s="204"/>
      <c r="J1630" s="204"/>
      <c r="K1630" s="204"/>
      <c r="L1630" s="623">
        <f t="shared" si="188"/>
        <v>0</v>
      </c>
      <c r="M1630" s="223">
        <f t="shared" si="187"/>
        <v>0</v>
      </c>
      <c r="N1630" s="186">
        <v>0</v>
      </c>
      <c r="O1630" s="186">
        <f t="shared" si="186"/>
        <v>0</v>
      </c>
      <c r="P1630" s="741"/>
      <c r="X1630" s="187">
        <v>0</v>
      </c>
      <c r="Y1630" s="187">
        <f t="shared" si="189"/>
        <v>0</v>
      </c>
    </row>
    <row r="1631" spans="2:25" x14ac:dyDescent="0.2">
      <c r="B1631" s="201" t="s">
        <v>1363</v>
      </c>
      <c r="C1631" s="251" t="s">
        <v>1330</v>
      </c>
      <c r="D1631" s="306"/>
      <c r="E1631" s="204"/>
      <c r="F1631" s="204"/>
      <c r="G1631" s="205"/>
      <c r="H1631" s="205"/>
      <c r="I1631" s="204"/>
      <c r="J1631" s="204"/>
      <c r="K1631" s="204"/>
      <c r="L1631" s="623">
        <f t="shared" si="188"/>
        <v>87596000</v>
      </c>
      <c r="M1631" s="223">
        <f t="shared" si="187"/>
        <v>96240000</v>
      </c>
      <c r="N1631" s="186">
        <v>74710000</v>
      </c>
      <c r="O1631" s="186">
        <f t="shared" si="186"/>
        <v>12886000</v>
      </c>
      <c r="P1631" s="746"/>
      <c r="X1631" s="187">
        <v>87596000</v>
      </c>
      <c r="Y1631" s="187">
        <f t="shared" si="189"/>
        <v>0</v>
      </c>
    </row>
    <row r="1632" spans="2:25" x14ac:dyDescent="0.2">
      <c r="B1632" s="201" t="s">
        <v>1364</v>
      </c>
      <c r="C1632" s="251" t="s">
        <v>1331</v>
      </c>
      <c r="D1632" s="306"/>
      <c r="E1632" s="204"/>
      <c r="F1632" s="204"/>
      <c r="G1632" s="205"/>
      <c r="H1632" s="205"/>
      <c r="I1632" s="204"/>
      <c r="J1632" s="204"/>
      <c r="K1632" s="204"/>
      <c r="L1632" s="623">
        <f t="shared" si="188"/>
        <v>156975000</v>
      </c>
      <c r="M1632" s="223">
        <f t="shared" si="187"/>
        <v>150360000</v>
      </c>
      <c r="N1632" s="186">
        <v>140000000</v>
      </c>
      <c r="O1632" s="186">
        <f t="shared" si="186"/>
        <v>16975000</v>
      </c>
      <c r="P1632" s="746"/>
      <c r="X1632" s="187">
        <v>156975000</v>
      </c>
      <c r="Y1632" s="187">
        <f t="shared" si="189"/>
        <v>0</v>
      </c>
    </row>
    <row r="1633" spans="2:25" x14ac:dyDescent="0.2">
      <c r="B1633" s="201" t="s">
        <v>1365</v>
      </c>
      <c r="C1633" s="251" t="s">
        <v>1332</v>
      </c>
      <c r="D1633" s="306"/>
      <c r="E1633" s="204"/>
      <c r="F1633" s="204"/>
      <c r="G1633" s="205"/>
      <c r="H1633" s="205"/>
      <c r="I1633" s="204"/>
      <c r="J1633" s="204"/>
      <c r="K1633" s="204"/>
      <c r="L1633" s="623">
        <f t="shared" si="188"/>
        <v>10347086000</v>
      </c>
      <c r="M1633" s="223">
        <f t="shared" si="187"/>
        <v>3858672000</v>
      </c>
      <c r="N1633" s="186">
        <v>6111815000</v>
      </c>
      <c r="O1633" s="186">
        <f t="shared" si="186"/>
        <v>4235271000</v>
      </c>
      <c r="P1633" s="741"/>
      <c r="X1633" s="187">
        <v>10347086000</v>
      </c>
      <c r="Y1633" s="187">
        <f t="shared" si="189"/>
        <v>0</v>
      </c>
    </row>
    <row r="1634" spans="2:25" x14ac:dyDescent="0.2">
      <c r="B1634" s="201" t="s">
        <v>1366</v>
      </c>
      <c r="C1634" s="251" t="s">
        <v>1333</v>
      </c>
      <c r="D1634" s="306"/>
      <c r="E1634" s="204"/>
      <c r="F1634" s="204"/>
      <c r="G1634" s="205"/>
      <c r="H1634" s="205"/>
      <c r="I1634" s="204"/>
      <c r="J1634" s="204"/>
      <c r="K1634" s="204"/>
      <c r="L1634" s="623">
        <f t="shared" si="188"/>
        <v>0</v>
      </c>
      <c r="M1634" s="223">
        <f t="shared" si="187"/>
        <v>0</v>
      </c>
      <c r="N1634" s="186">
        <v>0</v>
      </c>
      <c r="O1634" s="186">
        <f t="shared" si="186"/>
        <v>0</v>
      </c>
      <c r="P1634" s="741"/>
      <c r="X1634" s="187">
        <v>0</v>
      </c>
      <c r="Y1634" s="187">
        <f t="shared" si="189"/>
        <v>0</v>
      </c>
    </row>
    <row r="1635" spans="2:25" x14ac:dyDescent="0.2">
      <c r="B1635" s="201" t="s">
        <v>1367</v>
      </c>
      <c r="C1635" s="251" t="s">
        <v>1334</v>
      </c>
      <c r="D1635" s="306"/>
      <c r="E1635" s="204"/>
      <c r="F1635" s="204"/>
      <c r="G1635" s="205"/>
      <c r="H1635" s="205"/>
      <c r="I1635" s="204"/>
      <c r="J1635" s="204"/>
      <c r="K1635" s="204"/>
      <c r="L1635" s="623">
        <f t="shared" si="188"/>
        <v>0</v>
      </c>
      <c r="M1635" s="223">
        <f t="shared" si="187"/>
        <v>0</v>
      </c>
      <c r="N1635" s="186">
        <v>0</v>
      </c>
      <c r="O1635" s="186">
        <f t="shared" si="186"/>
        <v>0</v>
      </c>
      <c r="P1635" s="741"/>
      <c r="X1635" s="187">
        <v>0</v>
      </c>
      <c r="Y1635" s="187">
        <f t="shared" si="189"/>
        <v>0</v>
      </c>
    </row>
    <row r="1636" spans="2:25" x14ac:dyDescent="0.2">
      <c r="B1636" s="201" t="s">
        <v>1368</v>
      </c>
      <c r="C1636" s="251" t="s">
        <v>1335</v>
      </c>
      <c r="D1636" s="306"/>
      <c r="E1636" s="204"/>
      <c r="F1636" s="204"/>
      <c r="G1636" s="205"/>
      <c r="H1636" s="205"/>
      <c r="I1636" s="204"/>
      <c r="J1636" s="204"/>
      <c r="K1636" s="204"/>
      <c r="L1636" s="623">
        <f t="shared" si="188"/>
        <v>1013985159</v>
      </c>
      <c r="M1636" s="223">
        <f t="shared" si="187"/>
        <v>1513741074</v>
      </c>
      <c r="N1636" s="186">
        <v>430010000</v>
      </c>
      <c r="O1636" s="186">
        <f t="shared" si="186"/>
        <v>583975159</v>
      </c>
      <c r="P1636" s="741"/>
      <c r="X1636" s="187">
        <v>1013985159</v>
      </c>
      <c r="Y1636" s="187">
        <f t="shared" si="189"/>
        <v>0</v>
      </c>
    </row>
    <row r="1637" spans="2:25" x14ac:dyDescent="0.2">
      <c r="B1637" s="201" t="s">
        <v>1369</v>
      </c>
      <c r="C1637" s="251" t="s">
        <v>1336</v>
      </c>
      <c r="D1637" s="306"/>
      <c r="E1637" s="204"/>
      <c r="F1637" s="204"/>
      <c r="G1637" s="205"/>
      <c r="H1637" s="205"/>
      <c r="I1637" s="204"/>
      <c r="J1637" s="204"/>
      <c r="K1637" s="204"/>
      <c r="L1637" s="623">
        <f t="shared" si="188"/>
        <v>0</v>
      </c>
      <c r="M1637" s="223">
        <f t="shared" si="187"/>
        <v>0</v>
      </c>
      <c r="N1637" s="186">
        <v>7696200</v>
      </c>
      <c r="O1637" s="186">
        <f t="shared" si="186"/>
        <v>-7696200</v>
      </c>
      <c r="P1637" s="741"/>
      <c r="X1637" s="187">
        <v>0</v>
      </c>
      <c r="Y1637" s="187">
        <f t="shared" si="189"/>
        <v>0</v>
      </c>
    </row>
    <row r="1638" spans="2:25" x14ac:dyDescent="0.2">
      <c r="B1638" s="201" t="s">
        <v>1370</v>
      </c>
      <c r="C1638" s="251" t="s">
        <v>1337</v>
      </c>
      <c r="D1638" s="306"/>
      <c r="E1638" s="204"/>
      <c r="F1638" s="204"/>
      <c r="G1638" s="205"/>
      <c r="H1638" s="205"/>
      <c r="I1638" s="204"/>
      <c r="J1638" s="204"/>
      <c r="K1638" s="204"/>
      <c r="L1638" s="623">
        <f t="shared" si="188"/>
        <v>43666000</v>
      </c>
      <c r="M1638" s="223">
        <f t="shared" si="187"/>
        <v>0</v>
      </c>
      <c r="N1638" s="186">
        <v>9300000</v>
      </c>
      <c r="O1638" s="186">
        <f t="shared" si="186"/>
        <v>34366000</v>
      </c>
      <c r="P1638" s="741"/>
      <c r="X1638" s="187">
        <v>43666000</v>
      </c>
      <c r="Y1638" s="187">
        <f t="shared" si="189"/>
        <v>0</v>
      </c>
    </row>
    <row r="1639" spans="2:25" x14ac:dyDescent="0.2">
      <c r="B1639" s="201" t="s">
        <v>1371</v>
      </c>
      <c r="C1639" s="251" t="s">
        <v>1338</v>
      </c>
      <c r="D1639" s="306"/>
      <c r="E1639" s="204"/>
      <c r="F1639" s="204"/>
      <c r="G1639" s="205"/>
      <c r="H1639" s="205"/>
      <c r="I1639" s="204"/>
      <c r="J1639" s="204"/>
      <c r="K1639" s="204"/>
      <c r="L1639" s="623">
        <f t="shared" si="188"/>
        <v>2030000000</v>
      </c>
      <c r="M1639" s="223">
        <f t="shared" si="187"/>
        <v>2030000000</v>
      </c>
      <c r="N1639" s="186">
        <v>2211374325</v>
      </c>
      <c r="O1639" s="186">
        <f t="shared" si="186"/>
        <v>-181374325</v>
      </c>
      <c r="P1639" s="741"/>
      <c r="X1639" s="187">
        <v>2030000000</v>
      </c>
      <c r="Y1639" s="187">
        <f t="shared" si="189"/>
        <v>0</v>
      </c>
    </row>
    <row r="1640" spans="2:25" ht="15" customHeight="1" x14ac:dyDescent="0.25">
      <c r="B1640" s="201" t="s">
        <v>1372</v>
      </c>
      <c r="C1640" s="251" t="s">
        <v>1339</v>
      </c>
      <c r="D1640" s="306"/>
      <c r="E1640" s="204"/>
      <c r="F1640" s="204"/>
      <c r="G1640" s="205"/>
      <c r="H1640" s="205"/>
      <c r="I1640" s="204"/>
      <c r="J1640" s="204"/>
      <c r="K1640" s="204"/>
      <c r="L1640" s="623">
        <f t="shared" si="188"/>
        <v>0</v>
      </c>
      <c r="M1640" s="223">
        <f t="shared" si="187"/>
        <v>0</v>
      </c>
      <c r="N1640" s="186">
        <v>0</v>
      </c>
      <c r="O1640" s="186">
        <f t="shared" si="186"/>
        <v>0</v>
      </c>
      <c r="P1640" s="746"/>
      <c r="R1640" s="199"/>
      <c r="X1640" s="187">
        <v>0</v>
      </c>
      <c r="Y1640" s="187">
        <f t="shared" si="189"/>
        <v>0</v>
      </c>
    </row>
    <row r="1641" spans="2:25" x14ac:dyDescent="0.2">
      <c r="B1641" s="201" t="s">
        <v>1373</v>
      </c>
      <c r="C1641" s="251" t="s">
        <v>1340</v>
      </c>
      <c r="D1641" s="306"/>
      <c r="E1641" s="204"/>
      <c r="F1641" s="204"/>
      <c r="G1641" s="205"/>
      <c r="H1641" s="205"/>
      <c r="I1641" s="204"/>
      <c r="J1641" s="204"/>
      <c r="K1641" s="204"/>
      <c r="L1641" s="623">
        <f t="shared" si="188"/>
        <v>2404746443</v>
      </c>
      <c r="M1641" s="223">
        <f t="shared" si="187"/>
        <v>2200811367</v>
      </c>
      <c r="N1641" s="186">
        <v>1371201996</v>
      </c>
      <c r="O1641" s="186">
        <f t="shared" si="186"/>
        <v>1033544447</v>
      </c>
      <c r="P1641" s="741"/>
      <c r="X1641" s="187">
        <v>2404746443</v>
      </c>
      <c r="Y1641" s="187">
        <f t="shared" si="189"/>
        <v>0</v>
      </c>
    </row>
    <row r="1642" spans="2:25" x14ac:dyDescent="0.2">
      <c r="B1642" s="201" t="s">
        <v>1374</v>
      </c>
      <c r="C1642" s="251" t="s">
        <v>1341</v>
      </c>
      <c r="D1642" s="306"/>
      <c r="E1642" s="204"/>
      <c r="F1642" s="204"/>
      <c r="G1642" s="205"/>
      <c r="H1642" s="205"/>
      <c r="I1642" s="204"/>
      <c r="J1642" s="204"/>
      <c r="K1642" s="204"/>
      <c r="L1642" s="623">
        <f t="shared" si="188"/>
        <v>0</v>
      </c>
      <c r="M1642" s="223">
        <f t="shared" si="187"/>
        <v>0</v>
      </c>
      <c r="N1642" s="186">
        <v>0</v>
      </c>
      <c r="O1642" s="186">
        <f t="shared" si="186"/>
        <v>0</v>
      </c>
      <c r="P1642" s="741"/>
      <c r="X1642" s="187">
        <v>0</v>
      </c>
      <c r="Y1642" s="187">
        <f t="shared" si="189"/>
        <v>0</v>
      </c>
    </row>
    <row r="1643" spans="2:25" x14ac:dyDescent="0.2">
      <c r="B1643" s="201" t="s">
        <v>1375</v>
      </c>
      <c r="C1643" s="251" t="s">
        <v>1342</v>
      </c>
      <c r="D1643" s="306"/>
      <c r="E1643" s="204"/>
      <c r="F1643" s="204"/>
      <c r="G1643" s="205"/>
      <c r="H1643" s="205"/>
      <c r="I1643" s="204"/>
      <c r="J1643" s="204"/>
      <c r="K1643" s="204"/>
      <c r="L1643" s="623">
        <f t="shared" si="188"/>
        <v>208200000</v>
      </c>
      <c r="M1643" s="223">
        <f t="shared" si="187"/>
        <v>268450000</v>
      </c>
      <c r="N1643" s="186">
        <v>354300000</v>
      </c>
      <c r="O1643" s="186">
        <f t="shared" si="186"/>
        <v>-146100000</v>
      </c>
      <c r="P1643" s="741"/>
      <c r="X1643" s="187">
        <v>208200000</v>
      </c>
      <c r="Y1643" s="187">
        <f t="shared" si="189"/>
        <v>0</v>
      </c>
    </row>
    <row r="1644" spans="2:25" x14ac:dyDescent="0.2">
      <c r="B1644" s="201" t="s">
        <v>1376</v>
      </c>
      <c r="C1644" s="251" t="s">
        <v>1343</v>
      </c>
      <c r="D1644" s="306"/>
      <c r="E1644" s="204"/>
      <c r="F1644" s="204"/>
      <c r="G1644" s="205"/>
      <c r="H1644" s="205"/>
      <c r="I1644" s="204"/>
      <c r="J1644" s="204"/>
      <c r="K1644" s="204"/>
      <c r="L1644" s="623">
        <f t="shared" si="188"/>
        <v>0</v>
      </c>
      <c r="M1644" s="223">
        <f t="shared" si="187"/>
        <v>0</v>
      </c>
      <c r="N1644" s="186">
        <v>0</v>
      </c>
      <c r="O1644" s="186">
        <f t="shared" si="186"/>
        <v>0</v>
      </c>
      <c r="P1644" s="741"/>
      <c r="X1644" s="187">
        <v>0</v>
      </c>
      <c r="Y1644" s="187">
        <f t="shared" si="189"/>
        <v>0</v>
      </c>
    </row>
    <row r="1645" spans="2:25" x14ac:dyDescent="0.2">
      <c r="B1645" s="201" t="s">
        <v>1377</v>
      </c>
      <c r="C1645" s="251" t="s">
        <v>1344</v>
      </c>
      <c r="D1645" s="306"/>
      <c r="E1645" s="204"/>
      <c r="F1645" s="204"/>
      <c r="G1645" s="205"/>
      <c r="H1645" s="205"/>
      <c r="I1645" s="204"/>
      <c r="J1645" s="204"/>
      <c r="K1645" s="204"/>
      <c r="L1645" s="623">
        <f t="shared" si="188"/>
        <v>0</v>
      </c>
      <c r="M1645" s="223">
        <f t="shared" si="187"/>
        <v>0</v>
      </c>
      <c r="N1645" s="186">
        <v>0</v>
      </c>
      <c r="O1645" s="186">
        <f t="shared" si="186"/>
        <v>0</v>
      </c>
      <c r="P1645" s="741"/>
      <c r="X1645" s="187">
        <v>0</v>
      </c>
      <c r="Y1645" s="187">
        <f t="shared" si="189"/>
        <v>0</v>
      </c>
    </row>
    <row r="1646" spans="2:25" x14ac:dyDescent="0.2">
      <c r="B1646" s="201" t="s">
        <v>1382</v>
      </c>
      <c r="C1646" s="251" t="s">
        <v>464</v>
      </c>
      <c r="D1646" s="306"/>
      <c r="E1646" s="204"/>
      <c r="F1646" s="204"/>
      <c r="G1646" s="236">
        <f>SUM(G1647:G1649)</f>
        <v>304837117.966667</v>
      </c>
      <c r="H1646" s="236">
        <f>SUM(H1647:H1649)</f>
        <v>348642908.33333331</v>
      </c>
      <c r="I1646" s="204"/>
      <c r="J1646" s="204"/>
      <c r="K1646" s="204"/>
      <c r="L1646" s="625">
        <f>SUM(L1647:L1649)</f>
        <v>756495392.63333368</v>
      </c>
      <c r="M1646" s="870">
        <f>SUM(M1647:M1649)</f>
        <v>496390175.63333362</v>
      </c>
      <c r="N1646" s="186">
        <v>967510324.8499999</v>
      </c>
      <c r="O1646" s="186">
        <f t="shared" si="186"/>
        <v>-211014932.21666622</v>
      </c>
      <c r="P1646" s="741"/>
      <c r="X1646" s="187">
        <v>756495392.63333368</v>
      </c>
      <c r="Y1646" s="187">
        <f t="shared" si="189"/>
        <v>0</v>
      </c>
    </row>
    <row r="1647" spans="2:25" x14ac:dyDescent="0.2">
      <c r="B1647" s="201" t="s">
        <v>1384</v>
      </c>
      <c r="C1647" s="251" t="s">
        <v>1379</v>
      </c>
      <c r="D1647" s="306"/>
      <c r="E1647" s="204"/>
      <c r="F1647" s="204"/>
      <c r="G1647" s="754">
        <v>304837117.966667</v>
      </c>
      <c r="H1647" s="754">
        <v>348642908.33333331</v>
      </c>
      <c r="I1647" s="204"/>
      <c r="J1647" s="204"/>
      <c r="K1647" s="204"/>
      <c r="L1647" s="623">
        <v>627743109.63333368</v>
      </c>
      <c r="M1647" s="223">
        <f>K731+G1647-H1647</f>
        <v>255002175.63333362</v>
      </c>
      <c r="N1647" s="186">
        <v>585867438.8499999</v>
      </c>
      <c r="O1647" s="186">
        <f t="shared" si="186"/>
        <v>41875670.783333778</v>
      </c>
      <c r="P1647" s="754">
        <v>304837117.966667</v>
      </c>
      <c r="Q1647" s="754">
        <v>348642908.33333331</v>
      </c>
      <c r="X1647" s="187">
        <v>627743109.63333368</v>
      </c>
      <c r="Y1647" s="187">
        <f t="shared" si="189"/>
        <v>0</v>
      </c>
    </row>
    <row r="1648" spans="2:25" x14ac:dyDescent="0.2">
      <c r="B1648" s="201" t="s">
        <v>1385</v>
      </c>
      <c r="C1648" s="251" t="s">
        <v>1380</v>
      </c>
      <c r="D1648" s="306"/>
      <c r="E1648" s="204"/>
      <c r="F1648" s="204"/>
      <c r="G1648" s="205"/>
      <c r="H1648" s="205"/>
      <c r="I1648" s="204"/>
      <c r="J1648" s="204"/>
      <c r="K1648" s="204"/>
      <c r="L1648" s="623">
        <f>J732</f>
        <v>124337736</v>
      </c>
      <c r="M1648" s="223">
        <f>K732+G1648-H1648</f>
        <v>241388000</v>
      </c>
      <c r="N1648" s="186">
        <v>381642886</v>
      </c>
      <c r="O1648" s="186">
        <f t="shared" si="186"/>
        <v>-257305150</v>
      </c>
      <c r="P1648" s="741"/>
      <c r="X1648" s="187">
        <v>124337736</v>
      </c>
      <c r="Y1648" s="187">
        <f t="shared" si="189"/>
        <v>0</v>
      </c>
    </row>
    <row r="1649" spans="2:25" x14ac:dyDescent="0.2">
      <c r="B1649" s="201" t="s">
        <v>1386</v>
      </c>
      <c r="C1649" s="251" t="s">
        <v>1381</v>
      </c>
      <c r="D1649" s="306"/>
      <c r="E1649" s="204"/>
      <c r="F1649" s="204"/>
      <c r="G1649" s="205"/>
      <c r="H1649" s="205"/>
      <c r="I1649" s="204"/>
      <c r="J1649" s="204"/>
      <c r="K1649" s="204"/>
      <c r="L1649" s="623">
        <f>J733</f>
        <v>4414547</v>
      </c>
      <c r="M1649" s="223">
        <f>K733+G1649-H1649</f>
        <v>0</v>
      </c>
      <c r="N1649" s="186">
        <v>0</v>
      </c>
      <c r="O1649" s="186">
        <f t="shared" si="186"/>
        <v>4414547</v>
      </c>
      <c r="P1649" s="741"/>
      <c r="X1649" s="187">
        <v>4414547</v>
      </c>
      <c r="Y1649" s="187">
        <f t="shared" si="189"/>
        <v>0</v>
      </c>
    </row>
    <row r="1650" spans="2:25" x14ac:dyDescent="0.2">
      <c r="B1650" s="201" t="s">
        <v>1392</v>
      </c>
      <c r="C1650" s="251" t="s">
        <v>466</v>
      </c>
      <c r="D1650" s="306"/>
      <c r="E1650" s="204"/>
      <c r="F1650" s="204"/>
      <c r="G1650" s="203">
        <f>SUM(G1651:G1655)</f>
        <v>0</v>
      </c>
      <c r="H1650" s="203">
        <f>SUM(H1651:H1655)</f>
        <v>0</v>
      </c>
      <c r="I1650" s="204"/>
      <c r="J1650" s="204"/>
      <c r="K1650" s="204"/>
      <c r="L1650" s="623">
        <f>SUM(L1651:L1655)</f>
        <v>11594942500</v>
      </c>
      <c r="M1650" s="870">
        <f>SUM(M1651:M1655)</f>
        <v>3040837000</v>
      </c>
      <c r="N1650" s="186">
        <v>12116350500</v>
      </c>
      <c r="O1650" s="186">
        <f t="shared" si="186"/>
        <v>-521408000</v>
      </c>
      <c r="P1650" s="741"/>
      <c r="X1650" s="187">
        <v>11594942500</v>
      </c>
      <c r="Y1650" s="187">
        <f t="shared" si="189"/>
        <v>0</v>
      </c>
    </row>
    <row r="1651" spans="2:25" x14ac:dyDescent="0.2">
      <c r="B1651" s="201" t="s">
        <v>1394</v>
      </c>
      <c r="C1651" s="251" t="s">
        <v>1387</v>
      </c>
      <c r="D1651" s="306"/>
      <c r="E1651" s="204"/>
      <c r="F1651" s="204"/>
      <c r="G1651" s="205"/>
      <c r="H1651" s="205"/>
      <c r="I1651" s="204"/>
      <c r="J1651" s="204"/>
      <c r="K1651" s="204"/>
      <c r="L1651" s="623">
        <f>J745</f>
        <v>590980000</v>
      </c>
      <c r="M1651" s="223">
        <f>K745+G1651-H1651</f>
        <v>61100000</v>
      </c>
      <c r="N1651" s="186">
        <v>381500000</v>
      </c>
      <c r="O1651" s="186">
        <f t="shared" si="186"/>
        <v>209480000</v>
      </c>
      <c r="P1651" s="741"/>
      <c r="X1651" s="187">
        <v>590980000</v>
      </c>
      <c r="Y1651" s="187">
        <f t="shared" si="189"/>
        <v>0</v>
      </c>
    </row>
    <row r="1652" spans="2:25" x14ac:dyDescent="0.2">
      <c r="B1652" s="201" t="s">
        <v>1395</v>
      </c>
      <c r="C1652" s="251" t="s">
        <v>1388</v>
      </c>
      <c r="D1652" s="306"/>
      <c r="E1652" s="204"/>
      <c r="F1652" s="204"/>
      <c r="G1652" s="205"/>
      <c r="H1652" s="205"/>
      <c r="I1652" s="204"/>
      <c r="J1652" s="204"/>
      <c r="K1652" s="204"/>
      <c r="L1652" s="623">
        <f>J746</f>
        <v>315400000</v>
      </c>
      <c r="M1652" s="223">
        <f>K746+G1652-H1652</f>
        <v>21000000</v>
      </c>
      <c r="N1652" s="186">
        <v>64050000</v>
      </c>
      <c r="O1652" s="186">
        <f t="shared" si="186"/>
        <v>251350000</v>
      </c>
      <c r="P1652" s="741"/>
      <c r="X1652" s="187">
        <v>315400000</v>
      </c>
      <c r="Y1652" s="187">
        <f t="shared" si="189"/>
        <v>0</v>
      </c>
    </row>
    <row r="1653" spans="2:25" x14ac:dyDescent="0.2">
      <c r="B1653" s="201" t="s">
        <v>1396</v>
      </c>
      <c r="C1653" s="251" t="s">
        <v>1389</v>
      </c>
      <c r="D1653" s="306"/>
      <c r="E1653" s="204"/>
      <c r="F1653" s="204"/>
      <c r="G1653" s="205"/>
      <c r="H1653" s="205"/>
      <c r="I1653" s="204"/>
      <c r="J1653" s="204"/>
      <c r="K1653" s="204"/>
      <c r="L1653" s="623">
        <f>J747</f>
        <v>0</v>
      </c>
      <c r="M1653" s="223">
        <f>K747+G1653-H1653</f>
        <v>2800000</v>
      </c>
      <c r="N1653" s="186">
        <v>0</v>
      </c>
      <c r="O1653" s="186">
        <f t="shared" si="186"/>
        <v>0</v>
      </c>
      <c r="P1653" s="741"/>
      <c r="X1653" s="187">
        <v>0</v>
      </c>
      <c r="Y1653" s="187">
        <f t="shared" si="189"/>
        <v>0</v>
      </c>
    </row>
    <row r="1654" spans="2:25" ht="15.75" x14ac:dyDescent="0.25">
      <c r="B1654" s="201" t="s">
        <v>1397</v>
      </c>
      <c r="C1654" s="251" t="s">
        <v>1390</v>
      </c>
      <c r="D1654" s="306"/>
      <c r="E1654" s="204"/>
      <c r="F1654" s="204"/>
      <c r="G1654" s="205"/>
      <c r="H1654" s="205"/>
      <c r="I1654" s="204"/>
      <c r="J1654" s="204"/>
      <c r="K1654" s="204"/>
      <c r="L1654" s="623">
        <f>J748</f>
        <v>263110000</v>
      </c>
      <c r="M1654" s="223">
        <f>K748+G1654-H1654</f>
        <v>53750000</v>
      </c>
      <c r="N1654" s="186">
        <v>179908000</v>
      </c>
      <c r="O1654" s="186">
        <f t="shared" si="186"/>
        <v>83202000</v>
      </c>
      <c r="P1654" s="741"/>
      <c r="R1654" s="199"/>
      <c r="X1654" s="187">
        <v>263110000</v>
      </c>
      <c r="Y1654" s="187">
        <f t="shared" si="189"/>
        <v>0</v>
      </c>
    </row>
    <row r="1655" spans="2:25" x14ac:dyDescent="0.2">
      <c r="B1655" s="201" t="s">
        <v>1398</v>
      </c>
      <c r="C1655" s="251" t="s">
        <v>1391</v>
      </c>
      <c r="D1655" s="306"/>
      <c r="E1655" s="204"/>
      <c r="F1655" s="204"/>
      <c r="G1655" s="205"/>
      <c r="H1655" s="205"/>
      <c r="I1655" s="204"/>
      <c r="J1655" s="204"/>
      <c r="K1655" s="204"/>
      <c r="L1655" s="623">
        <f>J749</f>
        <v>10425452500</v>
      </c>
      <c r="M1655" s="223">
        <f>K749+G1655-H1655</f>
        <v>2902187000</v>
      </c>
      <c r="N1655" s="186">
        <v>11490892500</v>
      </c>
      <c r="O1655" s="186">
        <f t="shared" si="186"/>
        <v>-1065440000</v>
      </c>
      <c r="P1655" s="741"/>
      <c r="X1655" s="187">
        <v>10425452500</v>
      </c>
      <c r="Y1655" s="187">
        <f t="shared" si="189"/>
        <v>0</v>
      </c>
    </row>
    <row r="1656" spans="2:25" x14ac:dyDescent="0.2">
      <c r="B1656" s="201" t="s">
        <v>1393</v>
      </c>
      <c r="C1656" s="251" t="s">
        <v>1399</v>
      </c>
      <c r="D1656" s="306"/>
      <c r="E1656" s="204"/>
      <c r="F1656" s="204"/>
      <c r="G1656" s="236">
        <f>SUM(G1657:G1658)</f>
        <v>0</v>
      </c>
      <c r="H1656" s="236">
        <f>SUM(H1657:H1658)</f>
        <v>0</v>
      </c>
      <c r="I1656" s="204"/>
      <c r="J1656" s="204"/>
      <c r="K1656" s="204"/>
      <c r="L1656" s="625">
        <f>SUM(L1657:L1658)</f>
        <v>953176000</v>
      </c>
      <c r="M1656" s="870">
        <f>SUM(M1657:M1658)</f>
        <v>165210000</v>
      </c>
      <c r="N1656" s="186">
        <v>785330000</v>
      </c>
      <c r="O1656" s="186">
        <f t="shared" si="186"/>
        <v>167846000</v>
      </c>
      <c r="P1656" s="741"/>
      <c r="X1656" s="187">
        <v>953176000</v>
      </c>
      <c r="Y1656" s="187">
        <f t="shared" si="189"/>
        <v>0</v>
      </c>
    </row>
    <row r="1657" spans="2:25" x14ac:dyDescent="0.2">
      <c r="B1657" s="201" t="s">
        <v>1402</v>
      </c>
      <c r="C1657" s="251" t="s">
        <v>1400</v>
      </c>
      <c r="D1657" s="306"/>
      <c r="E1657" s="204"/>
      <c r="F1657" s="204"/>
      <c r="G1657" s="205"/>
      <c r="H1657" s="205"/>
      <c r="I1657" s="204"/>
      <c r="J1657" s="204"/>
      <c r="K1657" s="204"/>
      <c r="L1657" s="623">
        <f>J751</f>
        <v>953176000</v>
      </c>
      <c r="M1657" s="223">
        <f>K751+G1657-H1657</f>
        <v>165210000</v>
      </c>
      <c r="N1657" s="186">
        <v>785330000</v>
      </c>
      <c r="O1657" s="186">
        <f t="shared" si="186"/>
        <v>167846000</v>
      </c>
      <c r="P1657" s="741"/>
      <c r="X1657" s="187">
        <v>953176000</v>
      </c>
      <c r="Y1657" s="187">
        <f t="shared" si="189"/>
        <v>0</v>
      </c>
    </row>
    <row r="1658" spans="2:25" x14ac:dyDescent="0.2">
      <c r="B1658" s="201" t="s">
        <v>1403</v>
      </c>
      <c r="C1658" s="251" t="s">
        <v>1401</v>
      </c>
      <c r="D1658" s="306"/>
      <c r="E1658" s="204"/>
      <c r="F1658" s="204"/>
      <c r="G1658" s="205"/>
      <c r="H1658" s="205"/>
      <c r="I1658" s="204"/>
      <c r="J1658" s="204"/>
      <c r="K1658" s="204"/>
      <c r="L1658" s="623">
        <f>J752</f>
        <v>0</v>
      </c>
      <c r="M1658" s="223">
        <f>K752+G1658-H1658</f>
        <v>0</v>
      </c>
      <c r="O1658" s="186">
        <f t="shared" si="186"/>
        <v>0</v>
      </c>
      <c r="P1658" s="741"/>
      <c r="X1658" s="187">
        <v>0</v>
      </c>
      <c r="Y1658" s="187">
        <f t="shared" si="189"/>
        <v>0</v>
      </c>
    </row>
    <row r="1659" spans="2:25" ht="15.75" x14ac:dyDescent="0.25">
      <c r="B1659" s="201" t="s">
        <v>1406</v>
      </c>
      <c r="C1659" s="251" t="s">
        <v>467</v>
      </c>
      <c r="D1659" s="306"/>
      <c r="E1659" s="204"/>
      <c r="F1659" s="204"/>
      <c r="G1659" s="236">
        <f>SUM(G1660:G1661)</f>
        <v>0</v>
      </c>
      <c r="H1659" s="236">
        <f>SUM(H1660:H1661)</f>
        <v>0</v>
      </c>
      <c r="I1659" s="204"/>
      <c r="J1659" s="204"/>
      <c r="K1659" s="204"/>
      <c r="L1659" s="625">
        <f>SUM(L1660:L1661)</f>
        <v>0</v>
      </c>
      <c r="M1659" s="236">
        <f>SUM(M1660:M1661)</f>
        <v>0</v>
      </c>
      <c r="N1659" s="186">
        <v>0</v>
      </c>
      <c r="O1659" s="186">
        <f t="shared" si="186"/>
        <v>0</v>
      </c>
      <c r="P1659" s="746"/>
      <c r="R1659" s="199"/>
      <c r="X1659" s="187">
        <v>0</v>
      </c>
      <c r="Y1659" s="187">
        <f t="shared" si="189"/>
        <v>0</v>
      </c>
    </row>
    <row r="1660" spans="2:25" x14ac:dyDescent="0.2">
      <c r="B1660" s="201" t="s">
        <v>1407</v>
      </c>
      <c r="C1660" s="251" t="s">
        <v>1404</v>
      </c>
      <c r="D1660" s="306"/>
      <c r="E1660" s="204"/>
      <c r="F1660" s="204"/>
      <c r="G1660" s="205"/>
      <c r="H1660" s="205"/>
      <c r="I1660" s="204"/>
      <c r="J1660" s="204"/>
      <c r="K1660" s="204"/>
      <c r="L1660" s="623">
        <f>J754</f>
        <v>0</v>
      </c>
      <c r="M1660" s="223">
        <f>K754+G1660-H1660</f>
        <v>0</v>
      </c>
      <c r="O1660" s="186">
        <f t="shared" si="186"/>
        <v>0</v>
      </c>
      <c r="P1660" s="741"/>
      <c r="X1660" s="187">
        <v>0</v>
      </c>
      <c r="Y1660" s="187">
        <f t="shared" si="189"/>
        <v>0</v>
      </c>
    </row>
    <row r="1661" spans="2:25" ht="15.75" x14ac:dyDescent="0.25">
      <c r="B1661" s="201" t="s">
        <v>1408</v>
      </c>
      <c r="C1661" s="251" t="s">
        <v>1405</v>
      </c>
      <c r="D1661" s="306"/>
      <c r="E1661" s="204"/>
      <c r="F1661" s="204"/>
      <c r="G1661" s="205"/>
      <c r="H1661" s="205"/>
      <c r="I1661" s="204"/>
      <c r="J1661" s="204"/>
      <c r="K1661" s="204"/>
      <c r="L1661" s="623">
        <f>J755</f>
        <v>0</v>
      </c>
      <c r="M1661" s="223">
        <f>K755+G1661-H1661</f>
        <v>0</v>
      </c>
      <c r="O1661" s="186">
        <f t="shared" si="186"/>
        <v>0</v>
      </c>
      <c r="P1661" s="741"/>
      <c r="R1661" s="199"/>
      <c r="X1661" s="187">
        <v>0</v>
      </c>
      <c r="Y1661" s="187">
        <f t="shared" si="189"/>
        <v>0</v>
      </c>
    </row>
    <row r="1662" spans="2:25" ht="15.75" x14ac:dyDescent="0.25">
      <c r="B1662" s="201" t="s">
        <v>1423</v>
      </c>
      <c r="C1662" s="251" t="s">
        <v>1409</v>
      </c>
      <c r="D1662" s="306"/>
      <c r="E1662" s="204"/>
      <c r="F1662" s="204"/>
      <c r="G1662" s="236">
        <f>SUM(G1663:G1675)</f>
        <v>0</v>
      </c>
      <c r="H1662" s="236">
        <f>SUM(H1663:H1675)</f>
        <v>0</v>
      </c>
      <c r="I1662" s="204"/>
      <c r="J1662" s="204"/>
      <c r="K1662" s="204"/>
      <c r="L1662" s="625">
        <f>SUM(L1663:L1675)</f>
        <v>904447000</v>
      </c>
      <c r="M1662" s="870">
        <f>SUM(M1663:M1675)</f>
        <v>162995000</v>
      </c>
      <c r="N1662" s="186">
        <v>403982000</v>
      </c>
      <c r="O1662" s="186">
        <f t="shared" si="186"/>
        <v>500465000</v>
      </c>
      <c r="P1662" s="741"/>
      <c r="R1662" s="199"/>
      <c r="X1662" s="187">
        <v>904447000</v>
      </c>
      <c r="Y1662" s="187">
        <f t="shared" si="189"/>
        <v>0</v>
      </c>
    </row>
    <row r="1663" spans="2:25" ht="15.75" x14ac:dyDescent="0.25">
      <c r="B1663" s="201" t="s">
        <v>1424</v>
      </c>
      <c r="C1663" s="251" t="s">
        <v>1410</v>
      </c>
      <c r="D1663" s="306"/>
      <c r="E1663" s="204"/>
      <c r="F1663" s="204"/>
      <c r="G1663" s="205"/>
      <c r="H1663" s="205"/>
      <c r="I1663" s="204"/>
      <c r="J1663" s="204"/>
      <c r="K1663" s="204"/>
      <c r="L1663" s="623">
        <f>J757</f>
        <v>136417000</v>
      </c>
      <c r="M1663" s="223">
        <f t="shared" ref="M1663:M1675" si="190">K757+G1663-H1663</f>
        <v>54495000</v>
      </c>
      <c r="N1663" s="186">
        <v>66054000</v>
      </c>
      <c r="O1663" s="186">
        <f t="shared" si="186"/>
        <v>70363000</v>
      </c>
      <c r="P1663" s="741"/>
      <c r="R1663" s="199"/>
      <c r="X1663" s="187">
        <v>136417000</v>
      </c>
      <c r="Y1663" s="187">
        <f t="shared" si="189"/>
        <v>0</v>
      </c>
    </row>
    <row r="1664" spans="2:25" ht="15.75" x14ac:dyDescent="0.25">
      <c r="B1664" s="201" t="s">
        <v>1425</v>
      </c>
      <c r="C1664" s="251" t="s">
        <v>1411</v>
      </c>
      <c r="D1664" s="306"/>
      <c r="E1664" s="204"/>
      <c r="F1664" s="204"/>
      <c r="G1664" s="205"/>
      <c r="H1664" s="205"/>
      <c r="I1664" s="204"/>
      <c r="J1664" s="204"/>
      <c r="K1664" s="204"/>
      <c r="L1664" s="623">
        <f t="shared" ref="L1664:L1675" si="191">J758</f>
        <v>0</v>
      </c>
      <c r="M1664" s="223">
        <f t="shared" si="190"/>
        <v>0</v>
      </c>
      <c r="N1664" s="186">
        <v>0</v>
      </c>
      <c r="O1664" s="186">
        <f t="shared" si="186"/>
        <v>0</v>
      </c>
      <c r="P1664" s="741"/>
      <c r="R1664" s="199"/>
      <c r="X1664" s="187">
        <v>0</v>
      </c>
      <c r="Y1664" s="187">
        <f t="shared" si="189"/>
        <v>0</v>
      </c>
    </row>
    <row r="1665" spans="2:25" ht="15.75" x14ac:dyDescent="0.25">
      <c r="B1665" s="201" t="s">
        <v>1426</v>
      </c>
      <c r="C1665" s="251" t="s">
        <v>1412</v>
      </c>
      <c r="D1665" s="306"/>
      <c r="E1665" s="204"/>
      <c r="F1665" s="204"/>
      <c r="G1665" s="205"/>
      <c r="H1665" s="205"/>
      <c r="I1665" s="204"/>
      <c r="J1665" s="204"/>
      <c r="K1665" s="204"/>
      <c r="L1665" s="623">
        <f t="shared" si="191"/>
        <v>10000000</v>
      </c>
      <c r="M1665" s="223">
        <f t="shared" si="190"/>
        <v>0</v>
      </c>
      <c r="N1665" s="186">
        <v>0</v>
      </c>
      <c r="O1665" s="186">
        <f t="shared" si="186"/>
        <v>10000000</v>
      </c>
      <c r="P1665" s="747"/>
      <c r="R1665" s="199"/>
      <c r="X1665" s="187">
        <v>10000000</v>
      </c>
      <c r="Y1665" s="187">
        <f t="shared" si="189"/>
        <v>0</v>
      </c>
    </row>
    <row r="1666" spans="2:25" ht="15.75" x14ac:dyDescent="0.25">
      <c r="B1666" s="201" t="s">
        <v>1427</v>
      </c>
      <c r="C1666" s="251" t="s">
        <v>1413</v>
      </c>
      <c r="D1666" s="306"/>
      <c r="E1666" s="204"/>
      <c r="F1666" s="204"/>
      <c r="G1666" s="205"/>
      <c r="H1666" s="205"/>
      <c r="I1666" s="204"/>
      <c r="J1666" s="204"/>
      <c r="K1666" s="204"/>
      <c r="L1666" s="623">
        <f t="shared" si="191"/>
        <v>43050000</v>
      </c>
      <c r="M1666" s="223">
        <f t="shared" si="190"/>
        <v>11700000</v>
      </c>
      <c r="N1666" s="186">
        <v>28340000</v>
      </c>
      <c r="O1666" s="186">
        <f t="shared" si="186"/>
        <v>14710000</v>
      </c>
      <c r="P1666" s="741"/>
      <c r="R1666" s="199"/>
      <c r="X1666" s="187">
        <v>43050000</v>
      </c>
      <c r="Y1666" s="187">
        <f t="shared" si="189"/>
        <v>0</v>
      </c>
    </row>
    <row r="1667" spans="2:25" ht="15.75" x14ac:dyDescent="0.25">
      <c r="B1667" s="201" t="s">
        <v>1428</v>
      </c>
      <c r="C1667" s="251" t="s">
        <v>1414</v>
      </c>
      <c r="D1667" s="306"/>
      <c r="E1667" s="204"/>
      <c r="F1667" s="204"/>
      <c r="G1667" s="205"/>
      <c r="H1667" s="205"/>
      <c r="I1667" s="204"/>
      <c r="J1667" s="204"/>
      <c r="K1667" s="204"/>
      <c r="L1667" s="623">
        <f t="shared" si="191"/>
        <v>329330000</v>
      </c>
      <c r="M1667" s="223">
        <f t="shared" si="190"/>
        <v>23550000</v>
      </c>
      <c r="N1667" s="186">
        <v>84368000</v>
      </c>
      <c r="O1667" s="186">
        <f t="shared" si="186"/>
        <v>244962000</v>
      </c>
      <c r="P1667" s="748"/>
      <c r="R1667" s="199"/>
      <c r="X1667" s="187">
        <v>329330000</v>
      </c>
      <c r="Y1667" s="187">
        <f t="shared" si="189"/>
        <v>0</v>
      </c>
    </row>
    <row r="1668" spans="2:25" ht="15.75" x14ac:dyDescent="0.25">
      <c r="B1668" s="201" t="s">
        <v>1429</v>
      </c>
      <c r="C1668" s="251" t="s">
        <v>1415</v>
      </c>
      <c r="D1668" s="306"/>
      <c r="E1668" s="204"/>
      <c r="F1668" s="204"/>
      <c r="G1668" s="205"/>
      <c r="H1668" s="205"/>
      <c r="I1668" s="204"/>
      <c r="J1668" s="204"/>
      <c r="K1668" s="204"/>
      <c r="L1668" s="623">
        <f t="shared" si="191"/>
        <v>7000000</v>
      </c>
      <c r="M1668" s="223">
        <f t="shared" si="190"/>
        <v>0</v>
      </c>
      <c r="N1668" s="186">
        <v>6000000</v>
      </c>
      <c r="O1668" s="186">
        <f t="shared" si="186"/>
        <v>1000000</v>
      </c>
      <c r="P1668" s="749"/>
      <c r="R1668" s="199"/>
      <c r="X1668" s="187">
        <v>7000000</v>
      </c>
      <c r="Y1668" s="187">
        <f t="shared" si="189"/>
        <v>0</v>
      </c>
    </row>
    <row r="1669" spans="2:25" ht="15.75" x14ac:dyDescent="0.25">
      <c r="B1669" s="201" t="s">
        <v>1430</v>
      </c>
      <c r="C1669" s="251" t="s">
        <v>1416</v>
      </c>
      <c r="D1669" s="306"/>
      <c r="E1669" s="204"/>
      <c r="F1669" s="204"/>
      <c r="G1669" s="205"/>
      <c r="H1669" s="205"/>
      <c r="I1669" s="204"/>
      <c r="J1669" s="204"/>
      <c r="K1669" s="204"/>
      <c r="L1669" s="623">
        <f t="shared" si="191"/>
        <v>97400000</v>
      </c>
      <c r="M1669" s="223">
        <f t="shared" si="190"/>
        <v>0</v>
      </c>
      <c r="N1669" s="186">
        <v>21100000</v>
      </c>
      <c r="O1669" s="186">
        <f t="shared" si="186"/>
        <v>76300000</v>
      </c>
      <c r="P1669" s="743"/>
      <c r="R1669" s="199"/>
      <c r="X1669" s="187">
        <v>97400000</v>
      </c>
      <c r="Y1669" s="187">
        <f t="shared" si="189"/>
        <v>0</v>
      </c>
    </row>
    <row r="1670" spans="2:25" ht="15.75" x14ac:dyDescent="0.25">
      <c r="B1670" s="201" t="s">
        <v>1431</v>
      </c>
      <c r="C1670" s="251" t="s">
        <v>1417</v>
      </c>
      <c r="D1670" s="306"/>
      <c r="E1670" s="204"/>
      <c r="F1670" s="204"/>
      <c r="G1670" s="205"/>
      <c r="H1670" s="205"/>
      <c r="I1670" s="204"/>
      <c r="J1670" s="204"/>
      <c r="K1670" s="204"/>
      <c r="L1670" s="623">
        <f t="shared" si="191"/>
        <v>212070000</v>
      </c>
      <c r="M1670" s="223">
        <f t="shared" si="190"/>
        <v>20850000</v>
      </c>
      <c r="N1670" s="186">
        <v>139220000</v>
      </c>
      <c r="O1670" s="186">
        <f t="shared" si="186"/>
        <v>72850000</v>
      </c>
      <c r="P1670" s="741"/>
      <c r="R1670" s="199"/>
      <c r="X1670" s="187">
        <v>212070000</v>
      </c>
      <c r="Y1670" s="187">
        <f t="shared" si="189"/>
        <v>0</v>
      </c>
    </row>
    <row r="1671" spans="2:25" ht="15.75" x14ac:dyDescent="0.25">
      <c r="B1671" s="201" t="s">
        <v>1432</v>
      </c>
      <c r="C1671" s="251" t="s">
        <v>1418</v>
      </c>
      <c r="D1671" s="306"/>
      <c r="E1671" s="204"/>
      <c r="F1671" s="204"/>
      <c r="G1671" s="205"/>
      <c r="H1671" s="205"/>
      <c r="I1671" s="204"/>
      <c r="J1671" s="204"/>
      <c r="K1671" s="204"/>
      <c r="L1671" s="623">
        <f t="shared" si="191"/>
        <v>0</v>
      </c>
      <c r="M1671" s="223">
        <f t="shared" si="190"/>
        <v>0</v>
      </c>
      <c r="N1671" s="186">
        <v>0</v>
      </c>
      <c r="O1671" s="186">
        <f t="shared" si="186"/>
        <v>0</v>
      </c>
      <c r="P1671" s="741"/>
      <c r="R1671" s="199"/>
      <c r="X1671" s="187">
        <v>0</v>
      </c>
      <c r="Y1671" s="187">
        <f t="shared" si="189"/>
        <v>0</v>
      </c>
    </row>
    <row r="1672" spans="2:25" ht="15.75" x14ac:dyDescent="0.25">
      <c r="B1672" s="201" t="s">
        <v>1433</v>
      </c>
      <c r="C1672" s="251" t="s">
        <v>1419</v>
      </c>
      <c r="D1672" s="306"/>
      <c r="E1672" s="204"/>
      <c r="F1672" s="204"/>
      <c r="G1672" s="205"/>
      <c r="H1672" s="205"/>
      <c r="I1672" s="204"/>
      <c r="J1672" s="204"/>
      <c r="K1672" s="204"/>
      <c r="L1672" s="623">
        <f t="shared" si="191"/>
        <v>35880000</v>
      </c>
      <c r="M1672" s="223">
        <f t="shared" si="190"/>
        <v>41400000</v>
      </c>
      <c r="N1672" s="186">
        <v>24400000</v>
      </c>
      <c r="O1672" s="186">
        <f t="shared" si="186"/>
        <v>11480000</v>
      </c>
      <c r="P1672" s="741"/>
      <c r="R1672" s="199"/>
      <c r="X1672" s="187">
        <v>35880000</v>
      </c>
      <c r="Y1672" s="187">
        <f t="shared" si="189"/>
        <v>0</v>
      </c>
    </row>
    <row r="1673" spans="2:25" ht="15.75" x14ac:dyDescent="0.25">
      <c r="B1673" s="201" t="s">
        <v>1434</v>
      </c>
      <c r="C1673" s="251" t="s">
        <v>1420</v>
      </c>
      <c r="D1673" s="306"/>
      <c r="E1673" s="204"/>
      <c r="F1673" s="204"/>
      <c r="G1673" s="205"/>
      <c r="H1673" s="205"/>
      <c r="I1673" s="204"/>
      <c r="J1673" s="204"/>
      <c r="K1673" s="204"/>
      <c r="L1673" s="623">
        <f t="shared" si="191"/>
        <v>0</v>
      </c>
      <c r="M1673" s="223">
        <f t="shared" si="190"/>
        <v>0</v>
      </c>
      <c r="N1673" s="186">
        <v>0</v>
      </c>
      <c r="O1673" s="186">
        <f t="shared" si="186"/>
        <v>0</v>
      </c>
      <c r="P1673" s="741"/>
      <c r="R1673" s="199"/>
      <c r="X1673" s="187">
        <v>0</v>
      </c>
      <c r="Y1673" s="187">
        <f t="shared" si="189"/>
        <v>0</v>
      </c>
    </row>
    <row r="1674" spans="2:25" ht="15.75" x14ac:dyDescent="0.25">
      <c r="B1674" s="201" t="s">
        <v>1435</v>
      </c>
      <c r="C1674" s="251" t="s">
        <v>1421</v>
      </c>
      <c r="D1674" s="306"/>
      <c r="E1674" s="204"/>
      <c r="F1674" s="204"/>
      <c r="G1674" s="205"/>
      <c r="H1674" s="205"/>
      <c r="I1674" s="204"/>
      <c r="J1674" s="204"/>
      <c r="K1674" s="204"/>
      <c r="L1674" s="623">
        <f t="shared" si="191"/>
        <v>0</v>
      </c>
      <c r="M1674" s="223">
        <f t="shared" si="190"/>
        <v>0</v>
      </c>
      <c r="N1674" s="186">
        <v>0</v>
      </c>
      <c r="O1674" s="186">
        <f t="shared" si="186"/>
        <v>0</v>
      </c>
      <c r="P1674" s="741"/>
      <c r="R1674" s="199"/>
      <c r="X1674" s="187">
        <v>0</v>
      </c>
      <c r="Y1674" s="187">
        <f t="shared" si="189"/>
        <v>0</v>
      </c>
    </row>
    <row r="1675" spans="2:25" ht="15.75" x14ac:dyDescent="0.25">
      <c r="B1675" s="201" t="s">
        <v>1436</v>
      </c>
      <c r="C1675" s="251" t="s">
        <v>1422</v>
      </c>
      <c r="D1675" s="306"/>
      <c r="E1675" s="204"/>
      <c r="F1675" s="204"/>
      <c r="G1675" s="205"/>
      <c r="H1675" s="205"/>
      <c r="I1675" s="204"/>
      <c r="J1675" s="204"/>
      <c r="K1675" s="204"/>
      <c r="L1675" s="623">
        <f t="shared" si="191"/>
        <v>33300000</v>
      </c>
      <c r="M1675" s="223">
        <f t="shared" si="190"/>
        <v>11000000</v>
      </c>
      <c r="N1675" s="186">
        <v>34500000</v>
      </c>
      <c r="O1675" s="186">
        <f t="shared" si="186"/>
        <v>-1200000</v>
      </c>
      <c r="P1675" s="741"/>
      <c r="R1675" s="199"/>
      <c r="X1675" s="187">
        <v>33300000</v>
      </c>
      <c r="Y1675" s="187">
        <f t="shared" si="189"/>
        <v>0</v>
      </c>
    </row>
    <row r="1676" spans="2:25" ht="15.75" x14ac:dyDescent="0.25">
      <c r="B1676" s="201" t="s">
        <v>1444</v>
      </c>
      <c r="C1676" s="251" t="s">
        <v>1437</v>
      </c>
      <c r="D1676" s="306"/>
      <c r="E1676" s="204"/>
      <c r="F1676" s="204"/>
      <c r="G1676" s="236">
        <f>SUM(G1677:G1682)</f>
        <v>0</v>
      </c>
      <c r="H1676" s="236">
        <f>SUM(H1677:H1682)</f>
        <v>0</v>
      </c>
      <c r="I1676" s="204"/>
      <c r="J1676" s="204"/>
      <c r="K1676" s="204"/>
      <c r="L1676" s="625">
        <f>SUM(L1677:L1682)</f>
        <v>256601000</v>
      </c>
      <c r="M1676" s="870">
        <f>SUM(M1677:M1682)</f>
        <v>111049500</v>
      </c>
      <c r="N1676" s="186">
        <v>34485000</v>
      </c>
      <c r="O1676" s="186">
        <f t="shared" si="186"/>
        <v>222116000</v>
      </c>
      <c r="P1676" s="741"/>
      <c r="R1676" s="199"/>
      <c r="X1676" s="187">
        <v>256601000</v>
      </c>
      <c r="Y1676" s="187">
        <f t="shared" si="189"/>
        <v>0</v>
      </c>
    </row>
    <row r="1677" spans="2:25" ht="15.75" x14ac:dyDescent="0.25">
      <c r="B1677" s="201" t="s">
        <v>1445</v>
      </c>
      <c r="C1677" s="251" t="s">
        <v>1438</v>
      </c>
      <c r="D1677" s="306"/>
      <c r="E1677" s="204"/>
      <c r="F1677" s="204"/>
      <c r="G1677" s="205"/>
      <c r="H1677" s="205"/>
      <c r="I1677" s="204"/>
      <c r="J1677" s="204"/>
      <c r="K1677" s="204"/>
      <c r="L1677" s="623">
        <f t="shared" ref="L1677:L1682" si="192">J801</f>
        <v>148614000</v>
      </c>
      <c r="M1677" s="223">
        <f t="shared" ref="M1677:M1682" si="193">K801+G1677-H1677</f>
        <v>0</v>
      </c>
      <c r="N1677" s="186">
        <v>0</v>
      </c>
      <c r="O1677" s="186">
        <f t="shared" ref="O1677:O1741" si="194">L1677-N1677</f>
        <v>148614000</v>
      </c>
      <c r="P1677" s="741"/>
      <c r="R1677" s="199"/>
      <c r="X1677" s="187">
        <v>148614000</v>
      </c>
      <c r="Y1677" s="187">
        <f t="shared" si="189"/>
        <v>0</v>
      </c>
    </row>
    <row r="1678" spans="2:25" ht="15.75" x14ac:dyDescent="0.25">
      <c r="B1678" s="201" t="s">
        <v>1446</v>
      </c>
      <c r="C1678" s="251" t="s">
        <v>1439</v>
      </c>
      <c r="D1678" s="306"/>
      <c r="E1678" s="204"/>
      <c r="F1678" s="204"/>
      <c r="G1678" s="205"/>
      <c r="H1678" s="205"/>
      <c r="I1678" s="204"/>
      <c r="J1678" s="204"/>
      <c r="K1678" s="204"/>
      <c r="L1678" s="623">
        <f t="shared" si="192"/>
        <v>33842000</v>
      </c>
      <c r="M1678" s="223">
        <f t="shared" si="193"/>
        <v>41839000</v>
      </c>
      <c r="N1678" s="186">
        <v>0</v>
      </c>
      <c r="O1678" s="186">
        <f t="shared" si="194"/>
        <v>33842000</v>
      </c>
      <c r="P1678" s="741"/>
      <c r="R1678" s="199"/>
      <c r="X1678" s="187">
        <v>33842000</v>
      </c>
      <c r="Y1678" s="187">
        <f t="shared" si="189"/>
        <v>0</v>
      </c>
    </row>
    <row r="1679" spans="2:25" ht="15.75" x14ac:dyDescent="0.25">
      <c r="B1679" s="201" t="s">
        <v>1447</v>
      </c>
      <c r="C1679" s="251" t="s">
        <v>1440</v>
      </c>
      <c r="D1679" s="306"/>
      <c r="E1679" s="204"/>
      <c r="F1679" s="204"/>
      <c r="G1679" s="205"/>
      <c r="H1679" s="205"/>
      <c r="I1679" s="204"/>
      <c r="J1679" s="204"/>
      <c r="K1679" s="204"/>
      <c r="L1679" s="623">
        <f t="shared" si="192"/>
        <v>74145000</v>
      </c>
      <c r="M1679" s="223">
        <f t="shared" si="193"/>
        <v>0</v>
      </c>
      <c r="N1679" s="186">
        <v>0</v>
      </c>
      <c r="O1679" s="186">
        <f t="shared" si="194"/>
        <v>74145000</v>
      </c>
      <c r="P1679" s="741"/>
      <c r="R1679" s="199"/>
      <c r="X1679" s="187">
        <v>74145000</v>
      </c>
      <c r="Y1679" s="187">
        <f t="shared" si="189"/>
        <v>0</v>
      </c>
    </row>
    <row r="1680" spans="2:25" ht="15.75" x14ac:dyDescent="0.25">
      <c r="B1680" s="201" t="s">
        <v>1448</v>
      </c>
      <c r="C1680" s="251" t="s">
        <v>1441</v>
      </c>
      <c r="D1680" s="306"/>
      <c r="E1680" s="204"/>
      <c r="F1680" s="204"/>
      <c r="G1680" s="205"/>
      <c r="H1680" s="205"/>
      <c r="I1680" s="204"/>
      <c r="J1680" s="204"/>
      <c r="K1680" s="204"/>
      <c r="L1680" s="623">
        <f t="shared" si="192"/>
        <v>0</v>
      </c>
      <c r="M1680" s="223">
        <f t="shared" si="193"/>
        <v>0</v>
      </c>
      <c r="N1680" s="186">
        <v>0</v>
      </c>
      <c r="O1680" s="186">
        <f t="shared" si="194"/>
        <v>0</v>
      </c>
      <c r="P1680" s="741"/>
      <c r="R1680" s="199"/>
      <c r="X1680" s="187">
        <v>0</v>
      </c>
      <c r="Y1680" s="187">
        <f t="shared" si="189"/>
        <v>0</v>
      </c>
    </row>
    <row r="1681" spans="2:25" ht="15.75" x14ac:dyDescent="0.25">
      <c r="B1681" s="201" t="s">
        <v>1449</v>
      </c>
      <c r="C1681" s="251" t="s">
        <v>1442</v>
      </c>
      <c r="D1681" s="306"/>
      <c r="E1681" s="204"/>
      <c r="F1681" s="204"/>
      <c r="G1681" s="205"/>
      <c r="H1681" s="205"/>
      <c r="I1681" s="204"/>
      <c r="J1681" s="204"/>
      <c r="K1681" s="204"/>
      <c r="L1681" s="623">
        <f t="shared" si="192"/>
        <v>0</v>
      </c>
      <c r="M1681" s="223">
        <f t="shared" si="193"/>
        <v>69210500</v>
      </c>
      <c r="N1681" s="186">
        <v>34485000</v>
      </c>
      <c r="O1681" s="186">
        <f t="shared" si="194"/>
        <v>-34485000</v>
      </c>
      <c r="P1681" s="741"/>
      <c r="R1681" s="199"/>
      <c r="X1681" s="187">
        <v>0</v>
      </c>
      <c r="Y1681" s="187">
        <f t="shared" si="189"/>
        <v>0</v>
      </c>
    </row>
    <row r="1682" spans="2:25" ht="15.75" x14ac:dyDescent="0.25">
      <c r="B1682" s="201" t="s">
        <v>1450</v>
      </c>
      <c r="C1682" s="251" t="s">
        <v>1443</v>
      </c>
      <c r="D1682" s="306"/>
      <c r="E1682" s="204"/>
      <c r="F1682" s="204"/>
      <c r="G1682" s="205"/>
      <c r="H1682" s="205"/>
      <c r="I1682" s="204"/>
      <c r="J1682" s="204"/>
      <c r="K1682" s="204"/>
      <c r="L1682" s="623">
        <f t="shared" si="192"/>
        <v>0</v>
      </c>
      <c r="M1682" s="223">
        <f t="shared" si="193"/>
        <v>0</v>
      </c>
      <c r="O1682" s="186">
        <f t="shared" si="194"/>
        <v>0</v>
      </c>
      <c r="P1682" s="741"/>
      <c r="R1682" s="199"/>
      <c r="X1682" s="187">
        <v>0</v>
      </c>
      <c r="Y1682" s="187">
        <f t="shared" si="189"/>
        <v>0</v>
      </c>
    </row>
    <row r="1683" spans="2:25" ht="15.75" x14ac:dyDescent="0.25">
      <c r="B1683" s="1107" t="s">
        <v>1526</v>
      </c>
      <c r="C1683" s="1109" t="s">
        <v>1525</v>
      </c>
      <c r="D1683" s="306"/>
      <c r="E1683" s="204"/>
      <c r="F1683" s="204"/>
      <c r="G1683" s="236">
        <f>+G1684</f>
        <v>0</v>
      </c>
      <c r="H1683" s="236">
        <f>+H1684</f>
        <v>0</v>
      </c>
      <c r="I1683" s="204"/>
      <c r="J1683" s="204"/>
      <c r="K1683" s="204"/>
      <c r="L1683" s="625">
        <f>+L1684+L1685</f>
        <v>5221775000</v>
      </c>
      <c r="M1683" s="874">
        <f>+M1684+M1685</f>
        <v>2091365000</v>
      </c>
      <c r="N1683" s="186">
        <v>0</v>
      </c>
      <c r="O1683" s="186">
        <f t="shared" si="194"/>
        <v>5221775000</v>
      </c>
      <c r="P1683" s="741"/>
      <c r="R1683" s="199"/>
      <c r="X1683" s="187">
        <v>5221775000</v>
      </c>
      <c r="Y1683" s="187">
        <f t="shared" si="189"/>
        <v>0</v>
      </c>
    </row>
    <row r="1684" spans="2:25" ht="15.75" x14ac:dyDescent="0.25">
      <c r="B1684" s="201" t="s">
        <v>1527</v>
      </c>
      <c r="C1684" s="251" t="s">
        <v>281</v>
      </c>
      <c r="D1684" s="306"/>
      <c r="E1684" s="204"/>
      <c r="F1684" s="204"/>
      <c r="G1684" s="205"/>
      <c r="H1684" s="205"/>
      <c r="I1684" s="204"/>
      <c r="J1684" s="204"/>
      <c r="K1684" s="204"/>
      <c r="L1684" s="623">
        <f>J835</f>
        <v>0</v>
      </c>
      <c r="M1684" s="223">
        <f>K835+G1684-H1684</f>
        <v>0</v>
      </c>
      <c r="O1684" s="186">
        <f t="shared" si="194"/>
        <v>0</v>
      </c>
      <c r="P1684" s="741"/>
      <c r="R1684" s="199"/>
      <c r="X1684" s="187">
        <v>0</v>
      </c>
      <c r="Y1684" s="187">
        <f t="shared" si="189"/>
        <v>0</v>
      </c>
    </row>
    <row r="1685" spans="2:25" ht="15.75" x14ac:dyDescent="0.25">
      <c r="B1685" s="1107"/>
      <c r="C1685" s="1109" t="s">
        <v>4208</v>
      </c>
      <c r="D1685" s="306"/>
      <c r="E1685" s="204"/>
      <c r="F1685" s="204"/>
      <c r="G1685" s="205"/>
      <c r="H1685" s="205"/>
      <c r="I1685" s="204"/>
      <c r="J1685" s="204"/>
      <c r="K1685" s="204"/>
      <c r="L1685" s="623">
        <f>J836</f>
        <v>5221775000</v>
      </c>
      <c r="M1685" s="874">
        <f>K836</f>
        <v>2091365000</v>
      </c>
      <c r="P1685" s="741"/>
      <c r="R1685" s="199"/>
      <c r="X1685" s="187">
        <v>5221775000</v>
      </c>
      <c r="Y1685" s="187">
        <f t="shared" si="189"/>
        <v>0</v>
      </c>
    </row>
    <row r="1686" spans="2:25" s="199" customFormat="1" ht="15.75" x14ac:dyDescent="0.25">
      <c r="B1686" s="194"/>
      <c r="C1686" s="304" t="s">
        <v>470</v>
      </c>
      <c r="D1686" s="305"/>
      <c r="E1686" s="197"/>
      <c r="F1686" s="197"/>
      <c r="G1686" s="239">
        <f>+G1687+G1694</f>
        <v>0</v>
      </c>
      <c r="H1686" s="239">
        <f>+H1687+H1694</f>
        <v>9479015800</v>
      </c>
      <c r="I1686" s="197"/>
      <c r="J1686" s="197"/>
      <c r="K1686" s="197"/>
      <c r="L1686" s="622">
        <f>+L1687+L1694</f>
        <v>9862001488</v>
      </c>
      <c r="M1686" s="239">
        <f>+M1687+M1694</f>
        <v>5220921489</v>
      </c>
      <c r="N1686" s="198">
        <v>236722830919</v>
      </c>
      <c r="O1686" s="186">
        <f t="shared" si="194"/>
        <v>-226860829431</v>
      </c>
      <c r="P1686" s="741"/>
      <c r="X1686" s="199">
        <v>9862001488</v>
      </c>
      <c r="Y1686" s="187">
        <f t="shared" si="189"/>
        <v>0</v>
      </c>
    </row>
    <row r="1687" spans="2:25" ht="15.75" x14ac:dyDescent="0.25">
      <c r="B1687" s="201" t="s">
        <v>1383</v>
      </c>
      <c r="C1687" s="251" t="s">
        <v>465</v>
      </c>
      <c r="D1687" s="306"/>
      <c r="E1687" s="204"/>
      <c r="F1687" s="204"/>
      <c r="G1687" s="236">
        <f>SUM(G1688:G1693)</f>
        <v>0</v>
      </c>
      <c r="H1687" s="236">
        <f>SUM(H1688:H1693)</f>
        <v>0</v>
      </c>
      <c r="I1687" s="204"/>
      <c r="J1687" s="204"/>
      <c r="K1687" s="204"/>
      <c r="L1687" s="625">
        <f>SUM(L1688:L1693)</f>
        <v>828208846</v>
      </c>
      <c r="M1687" s="871">
        <f>SUM(M1688:M1693)</f>
        <v>565740269</v>
      </c>
      <c r="N1687" s="186">
        <v>596948552</v>
      </c>
      <c r="O1687" s="186">
        <f t="shared" si="194"/>
        <v>231260294</v>
      </c>
      <c r="P1687" s="741"/>
      <c r="R1687" s="199"/>
      <c r="X1687" s="187">
        <v>828208846</v>
      </c>
      <c r="Y1687" s="187">
        <f t="shared" si="189"/>
        <v>0</v>
      </c>
    </row>
    <row r="1688" spans="2:25" ht="15.75" x14ac:dyDescent="0.25">
      <c r="B1688" s="201" t="s">
        <v>1458</v>
      </c>
      <c r="C1688" s="251" t="s">
        <v>1451</v>
      </c>
      <c r="D1688" s="306"/>
      <c r="E1688" s="204"/>
      <c r="F1688" s="204"/>
      <c r="G1688" s="205"/>
      <c r="H1688" s="205"/>
      <c r="I1688" s="204"/>
      <c r="J1688" s="204"/>
      <c r="K1688" s="204"/>
      <c r="L1688" s="623">
        <f t="shared" ref="L1688:L1693" si="195">J735</f>
        <v>477390693</v>
      </c>
      <c r="M1688" s="223">
        <f t="shared" ref="M1688:M1693" si="196">K735+G1688-H1688</f>
        <v>231429028</v>
      </c>
      <c r="N1688" s="186">
        <v>318195307</v>
      </c>
      <c r="O1688" s="186">
        <f t="shared" si="194"/>
        <v>159195386</v>
      </c>
      <c r="P1688" s="741"/>
      <c r="R1688" s="199"/>
      <c r="X1688" s="187">
        <v>477390693</v>
      </c>
      <c r="Y1688" s="187">
        <f t="shared" si="189"/>
        <v>0</v>
      </c>
    </row>
    <row r="1689" spans="2:25" ht="15.75" x14ac:dyDescent="0.25">
      <c r="B1689" s="201" t="s">
        <v>1459</v>
      </c>
      <c r="C1689" s="251" t="s">
        <v>1452</v>
      </c>
      <c r="D1689" s="306"/>
      <c r="E1689" s="204"/>
      <c r="F1689" s="204"/>
      <c r="G1689" s="205"/>
      <c r="H1689" s="205"/>
      <c r="I1689" s="204"/>
      <c r="J1689" s="204"/>
      <c r="K1689" s="204"/>
      <c r="L1689" s="623">
        <f t="shared" si="195"/>
        <v>59399500</v>
      </c>
      <c r="M1689" s="223">
        <f t="shared" si="196"/>
        <v>45741080</v>
      </c>
      <c r="N1689" s="186">
        <v>49630976</v>
      </c>
      <c r="O1689" s="186">
        <f t="shared" si="194"/>
        <v>9768524</v>
      </c>
      <c r="P1689" s="741"/>
      <c r="R1689" s="199"/>
      <c r="X1689" s="187">
        <v>59399500</v>
      </c>
      <c r="Y1689" s="187">
        <f t="shared" si="189"/>
        <v>0</v>
      </c>
    </row>
    <row r="1690" spans="2:25" ht="15.75" x14ac:dyDescent="0.25">
      <c r="B1690" s="201" t="s">
        <v>1460</v>
      </c>
      <c r="C1690" s="251" t="s">
        <v>1453</v>
      </c>
      <c r="D1690" s="306"/>
      <c r="E1690" s="204"/>
      <c r="F1690" s="204"/>
      <c r="G1690" s="205"/>
      <c r="H1690" s="205"/>
      <c r="I1690" s="204"/>
      <c r="J1690" s="204"/>
      <c r="K1690" s="204"/>
      <c r="L1690" s="623">
        <f t="shared" si="195"/>
        <v>248873978</v>
      </c>
      <c r="M1690" s="223">
        <f t="shared" si="196"/>
        <v>242505111</v>
      </c>
      <c r="N1690" s="186">
        <v>160756919</v>
      </c>
      <c r="O1690" s="186">
        <f t="shared" si="194"/>
        <v>88117059</v>
      </c>
      <c r="P1690" s="750"/>
      <c r="R1690" s="199"/>
      <c r="X1690" s="187">
        <v>248873978</v>
      </c>
      <c r="Y1690" s="187">
        <f t="shared" ref="Y1690:Y1753" si="197">L1690-X1690</f>
        <v>0</v>
      </c>
    </row>
    <row r="1691" spans="2:25" ht="15.75" x14ac:dyDescent="0.25">
      <c r="B1691" s="201" t="s">
        <v>1461</v>
      </c>
      <c r="C1691" s="251" t="s">
        <v>1454</v>
      </c>
      <c r="D1691" s="306"/>
      <c r="E1691" s="204"/>
      <c r="F1691" s="204"/>
      <c r="G1691" s="205"/>
      <c r="H1691" s="205"/>
      <c r="I1691" s="204"/>
      <c r="J1691" s="204"/>
      <c r="K1691" s="204"/>
      <c r="L1691" s="623">
        <f t="shared" si="195"/>
        <v>0</v>
      </c>
      <c r="M1691" s="223">
        <f t="shared" si="196"/>
        <v>0</v>
      </c>
      <c r="N1691" s="186">
        <v>0</v>
      </c>
      <c r="O1691" s="186">
        <f t="shared" si="194"/>
        <v>0</v>
      </c>
      <c r="P1691" s="741"/>
      <c r="R1691" s="199"/>
      <c r="X1691" s="187">
        <v>0</v>
      </c>
      <c r="Y1691" s="187">
        <f t="shared" si="197"/>
        <v>0</v>
      </c>
    </row>
    <row r="1692" spans="2:25" ht="15.75" x14ac:dyDescent="0.25">
      <c r="B1692" s="201" t="s">
        <v>1462</v>
      </c>
      <c r="C1692" s="251" t="s">
        <v>1455</v>
      </c>
      <c r="D1692" s="306"/>
      <c r="E1692" s="204"/>
      <c r="F1692" s="204"/>
      <c r="G1692" s="205"/>
      <c r="H1692" s="205"/>
      <c r="I1692" s="204"/>
      <c r="J1692" s="204"/>
      <c r="K1692" s="204"/>
      <c r="L1692" s="623">
        <f t="shared" si="195"/>
        <v>1765950</v>
      </c>
      <c r="M1692" s="223">
        <f t="shared" si="196"/>
        <v>3810450</v>
      </c>
      <c r="N1692" s="186">
        <v>42974800</v>
      </c>
      <c r="O1692" s="186">
        <f t="shared" si="194"/>
        <v>-41208850</v>
      </c>
      <c r="P1692" s="741"/>
      <c r="R1692" s="199"/>
      <c r="X1692" s="187">
        <v>1765950</v>
      </c>
      <c r="Y1692" s="187">
        <f t="shared" si="197"/>
        <v>0</v>
      </c>
    </row>
    <row r="1693" spans="2:25" ht="15.75" x14ac:dyDescent="0.25">
      <c r="B1693" s="201" t="s">
        <v>1463</v>
      </c>
      <c r="C1693" s="251" t="s">
        <v>1456</v>
      </c>
      <c r="D1693" s="306"/>
      <c r="E1693" s="204"/>
      <c r="F1693" s="204"/>
      <c r="G1693" s="205"/>
      <c r="H1693" s="205"/>
      <c r="I1693" s="204"/>
      <c r="J1693" s="204"/>
      <c r="K1693" s="204"/>
      <c r="L1693" s="623">
        <f t="shared" si="195"/>
        <v>40778725</v>
      </c>
      <c r="M1693" s="223">
        <f t="shared" si="196"/>
        <v>42254600</v>
      </c>
      <c r="N1693" s="186">
        <v>25390550</v>
      </c>
      <c r="O1693" s="186">
        <f t="shared" si="194"/>
        <v>15388175</v>
      </c>
      <c r="P1693" s="741"/>
      <c r="R1693" s="199"/>
      <c r="X1693" s="187">
        <v>40778725</v>
      </c>
      <c r="Y1693" s="187">
        <f t="shared" si="197"/>
        <v>0</v>
      </c>
    </row>
    <row r="1694" spans="2:25" ht="15.75" x14ac:dyDescent="0.25">
      <c r="B1694" s="201" t="s">
        <v>1468</v>
      </c>
      <c r="C1694" s="251" t="s">
        <v>470</v>
      </c>
      <c r="D1694" s="306"/>
      <c r="E1694" s="204"/>
      <c r="F1694" s="204"/>
      <c r="G1694" s="236">
        <f>SUM(G1695:G1699)</f>
        <v>0</v>
      </c>
      <c r="H1694" s="236">
        <f>SUM(H1695:H1699)</f>
        <v>9479015800</v>
      </c>
      <c r="I1694" s="204"/>
      <c r="J1694" s="204"/>
      <c r="K1694" s="204"/>
      <c r="L1694" s="625">
        <f>SUM(L1695:L1699)</f>
        <v>9033792642</v>
      </c>
      <c r="M1694" s="871">
        <f>SUM(M1695:M1699)</f>
        <v>4655181220</v>
      </c>
      <c r="N1694" s="186">
        <v>236125882367</v>
      </c>
      <c r="O1694" s="186">
        <f t="shared" si="194"/>
        <v>-227092089725</v>
      </c>
      <c r="P1694" s="741"/>
      <c r="R1694" s="199"/>
      <c r="X1694" s="187">
        <v>9033792642</v>
      </c>
      <c r="Y1694" s="187">
        <f t="shared" si="197"/>
        <v>0</v>
      </c>
    </row>
    <row r="1695" spans="2:25" ht="15.75" x14ac:dyDescent="0.25">
      <c r="B1695" s="201" t="s">
        <v>1469</v>
      </c>
      <c r="C1695" s="251" t="s">
        <v>1464</v>
      </c>
      <c r="D1695" s="306"/>
      <c r="E1695" s="204"/>
      <c r="F1695" s="204"/>
      <c r="G1695" s="205"/>
      <c r="H1695" s="205"/>
      <c r="I1695" s="204"/>
      <c r="J1695" s="204"/>
      <c r="K1695" s="204"/>
      <c r="L1695" s="623">
        <f t="shared" ref="L1695:M1699" si="198">J795+F1695-G1695</f>
        <v>0</v>
      </c>
      <c r="M1695" s="223">
        <f t="shared" si="198"/>
        <v>0</v>
      </c>
      <c r="N1695" s="186">
        <v>0</v>
      </c>
      <c r="O1695" s="186">
        <f t="shared" si="194"/>
        <v>0</v>
      </c>
      <c r="P1695" s="750"/>
      <c r="R1695" s="199"/>
      <c r="X1695" s="187">
        <v>0</v>
      </c>
      <c r="Y1695" s="187">
        <f t="shared" si="197"/>
        <v>0</v>
      </c>
    </row>
    <row r="1696" spans="2:25" ht="15.75" x14ac:dyDescent="0.25">
      <c r="B1696" s="201" t="s">
        <v>1470</v>
      </c>
      <c r="C1696" s="251" t="s">
        <v>1465</v>
      </c>
      <c r="D1696" s="306"/>
      <c r="E1696" s="204"/>
      <c r="F1696" s="204"/>
      <c r="G1696" s="205"/>
      <c r="H1696" s="205">
        <v>733916650</v>
      </c>
      <c r="I1696" s="204"/>
      <c r="J1696" s="204"/>
      <c r="K1696" s="204"/>
      <c r="L1696" s="623">
        <v>1338137600</v>
      </c>
      <c r="M1696" s="223">
        <f t="shared" si="198"/>
        <v>442165350</v>
      </c>
      <c r="N1696" s="186">
        <v>1500887375</v>
      </c>
      <c r="O1696" s="186">
        <f t="shared" si="194"/>
        <v>-162749775</v>
      </c>
      <c r="P1696" s="741"/>
      <c r="R1696" s="199"/>
      <c r="X1696" s="187">
        <v>1338137600</v>
      </c>
      <c r="Y1696" s="187">
        <f t="shared" si="197"/>
        <v>0</v>
      </c>
    </row>
    <row r="1697" spans="2:25" ht="15.75" x14ac:dyDescent="0.25">
      <c r="B1697" s="201" t="s">
        <v>1471</v>
      </c>
      <c r="C1697" s="251" t="s">
        <v>1466</v>
      </c>
      <c r="D1697" s="306"/>
      <c r="E1697" s="204"/>
      <c r="F1697" s="204"/>
      <c r="G1697" s="205"/>
      <c r="H1697" s="205">
        <v>8692801300</v>
      </c>
      <c r="I1697" s="204"/>
      <c r="J1697" s="204"/>
      <c r="K1697" s="204"/>
      <c r="L1697" s="623">
        <v>7468775892</v>
      </c>
      <c r="M1697" s="223">
        <f t="shared" si="198"/>
        <v>3951122720</v>
      </c>
      <c r="N1697" s="186">
        <v>234017494692</v>
      </c>
      <c r="O1697" s="186">
        <f t="shared" si="194"/>
        <v>-226548718800</v>
      </c>
      <c r="P1697" s="741"/>
      <c r="R1697" s="199"/>
      <c r="X1697" s="187">
        <v>7468775892</v>
      </c>
      <c r="Y1697" s="187">
        <f t="shared" si="197"/>
        <v>0</v>
      </c>
    </row>
    <row r="1698" spans="2:25" ht="15.75" x14ac:dyDescent="0.25">
      <c r="B1698" s="201" t="s">
        <v>1472</v>
      </c>
      <c r="C1698" s="251" t="s">
        <v>1474</v>
      </c>
      <c r="D1698" s="306"/>
      <c r="E1698" s="204"/>
      <c r="F1698" s="204"/>
      <c r="G1698" s="205"/>
      <c r="H1698" s="205">
        <v>8425300</v>
      </c>
      <c r="I1698" s="204"/>
      <c r="J1698" s="204"/>
      <c r="K1698" s="204"/>
      <c r="L1698" s="623">
        <v>270751700</v>
      </c>
      <c r="M1698" s="223">
        <f t="shared" si="198"/>
        <v>203026700</v>
      </c>
      <c r="N1698" s="186">
        <v>-107510200</v>
      </c>
      <c r="O1698" s="186">
        <f t="shared" si="194"/>
        <v>378261900</v>
      </c>
      <c r="P1698" s="741"/>
      <c r="R1698" s="199"/>
      <c r="X1698" s="187">
        <v>270751700</v>
      </c>
      <c r="Y1698" s="187">
        <f t="shared" si="197"/>
        <v>0</v>
      </c>
    </row>
    <row r="1699" spans="2:25" ht="15.75" x14ac:dyDescent="0.25">
      <c r="B1699" s="201" t="s">
        <v>1473</v>
      </c>
      <c r="C1699" s="251" t="s">
        <v>1467</v>
      </c>
      <c r="D1699" s="306"/>
      <c r="E1699" s="204"/>
      <c r="F1699" s="204"/>
      <c r="G1699" s="205"/>
      <c r="H1699" s="205">
        <v>43872550</v>
      </c>
      <c r="I1699" s="204"/>
      <c r="J1699" s="204"/>
      <c r="K1699" s="204"/>
      <c r="L1699" s="623">
        <v>-43872550</v>
      </c>
      <c r="M1699" s="223">
        <f t="shared" si="198"/>
        <v>58866450</v>
      </c>
      <c r="N1699" s="186">
        <v>715010500</v>
      </c>
      <c r="O1699" s="186">
        <f t="shared" si="194"/>
        <v>-758883050</v>
      </c>
      <c r="P1699" s="741"/>
      <c r="R1699" s="199"/>
      <c r="X1699" s="187">
        <v>-43872550</v>
      </c>
      <c r="Y1699" s="187">
        <f t="shared" si="197"/>
        <v>0</v>
      </c>
    </row>
    <row r="1700" spans="2:25" s="199" customFormat="1" ht="15.75" x14ac:dyDescent="0.25">
      <c r="B1700" s="194"/>
      <c r="C1700" s="304" t="s">
        <v>468</v>
      </c>
      <c r="D1700" s="305"/>
      <c r="E1700" s="197"/>
      <c r="F1700" s="197"/>
      <c r="G1700" s="239">
        <f>+G1701</f>
        <v>0</v>
      </c>
      <c r="H1700" s="239">
        <f>+H1701</f>
        <v>0</v>
      </c>
      <c r="I1700" s="197"/>
      <c r="J1700" s="197"/>
      <c r="K1700" s="197"/>
      <c r="L1700" s="622">
        <f>+L1701</f>
        <v>21580777666</v>
      </c>
      <c r="M1700" s="239">
        <f>+M1701</f>
        <v>8800935025</v>
      </c>
      <c r="N1700" s="198">
        <v>12358947645</v>
      </c>
      <c r="O1700" s="186">
        <f t="shared" si="194"/>
        <v>9221830021</v>
      </c>
      <c r="P1700" s="750"/>
      <c r="X1700" s="199">
        <v>21580777666</v>
      </c>
      <c r="Y1700" s="187">
        <f t="shared" si="197"/>
        <v>0</v>
      </c>
    </row>
    <row r="1701" spans="2:25" ht="15.75" x14ac:dyDescent="0.25">
      <c r="B1701" s="201" t="s">
        <v>1478</v>
      </c>
      <c r="C1701" s="251" t="s">
        <v>468</v>
      </c>
      <c r="D1701" s="306"/>
      <c r="E1701" s="204"/>
      <c r="F1701" s="204"/>
      <c r="G1701" s="236">
        <f>SUM(G1702:G1704)</f>
        <v>0</v>
      </c>
      <c r="H1701" s="236">
        <f>SUM(H1702:H1704)</f>
        <v>0</v>
      </c>
      <c r="I1701" s="204"/>
      <c r="J1701" s="204"/>
      <c r="K1701" s="204"/>
      <c r="L1701" s="625">
        <f>SUM(L1702:L1704)</f>
        <v>21580777666</v>
      </c>
      <c r="M1701" s="871">
        <f>SUM(M1702:M1704)</f>
        <v>8800935025</v>
      </c>
      <c r="N1701" s="186">
        <v>12358947645</v>
      </c>
      <c r="O1701" s="186">
        <f t="shared" si="194"/>
        <v>9221830021</v>
      </c>
      <c r="P1701" s="741"/>
      <c r="R1701" s="199"/>
      <c r="X1701" s="187">
        <v>21580777666</v>
      </c>
      <c r="Y1701" s="187">
        <f t="shared" si="197"/>
        <v>0</v>
      </c>
    </row>
    <row r="1702" spans="2:25" ht="15.75" x14ac:dyDescent="0.25">
      <c r="B1702" s="201" t="s">
        <v>1479</v>
      </c>
      <c r="C1702" s="251" t="s">
        <v>1475</v>
      </c>
      <c r="D1702" s="306"/>
      <c r="E1702" s="204"/>
      <c r="F1702" s="204"/>
      <c r="G1702" s="205"/>
      <c r="H1702" s="205"/>
      <c r="I1702" s="204"/>
      <c r="J1702" s="204"/>
      <c r="K1702" s="204"/>
      <c r="L1702" s="623">
        <f>J791</f>
        <v>16480280134</v>
      </c>
      <c r="M1702" s="223">
        <f>K791+G1702-H1702</f>
        <v>8151301445</v>
      </c>
      <c r="N1702" s="186">
        <v>9419734616</v>
      </c>
      <c r="O1702" s="186">
        <f t="shared" si="194"/>
        <v>7060545518</v>
      </c>
      <c r="P1702" s="751"/>
      <c r="R1702" s="199"/>
      <c r="X1702" s="187">
        <v>16480280134</v>
      </c>
      <c r="Y1702" s="187">
        <f t="shared" si="197"/>
        <v>0</v>
      </c>
    </row>
    <row r="1703" spans="2:25" ht="15.75" x14ac:dyDescent="0.25">
      <c r="B1703" s="201" t="s">
        <v>1480</v>
      </c>
      <c r="C1703" s="251" t="s">
        <v>1476</v>
      </c>
      <c r="D1703" s="306"/>
      <c r="E1703" s="204"/>
      <c r="F1703" s="204"/>
      <c r="G1703" s="205"/>
      <c r="H1703" s="205"/>
      <c r="I1703" s="204"/>
      <c r="J1703" s="204"/>
      <c r="K1703" s="204"/>
      <c r="L1703" s="623">
        <f>J792</f>
        <v>4865319432</v>
      </c>
      <c r="M1703" s="223">
        <f>K792+G1703-H1703</f>
        <v>649633580</v>
      </c>
      <c r="N1703" s="186">
        <v>2705618859</v>
      </c>
      <c r="O1703" s="186">
        <f t="shared" si="194"/>
        <v>2159700573</v>
      </c>
      <c r="P1703" s="741"/>
      <c r="R1703" s="199"/>
      <c r="X1703" s="187">
        <v>4865319432</v>
      </c>
      <c r="Y1703" s="187">
        <f t="shared" si="197"/>
        <v>0</v>
      </c>
    </row>
    <row r="1704" spans="2:25" ht="15.75" x14ac:dyDescent="0.25">
      <c r="B1704" s="201" t="s">
        <v>1481</v>
      </c>
      <c r="C1704" s="251" t="s">
        <v>1477</v>
      </c>
      <c r="D1704" s="306"/>
      <c r="E1704" s="204"/>
      <c r="F1704" s="204"/>
      <c r="G1704" s="205"/>
      <c r="H1704" s="205"/>
      <c r="I1704" s="204"/>
      <c r="J1704" s="204"/>
      <c r="K1704" s="204"/>
      <c r="L1704" s="623">
        <f>J793</f>
        <v>235178100</v>
      </c>
      <c r="M1704" s="223">
        <f>K793+G1704-H1704</f>
        <v>0</v>
      </c>
      <c r="N1704" s="186">
        <v>233594170</v>
      </c>
      <c r="O1704" s="186">
        <f t="shared" si="194"/>
        <v>1583930</v>
      </c>
      <c r="P1704" s="751"/>
      <c r="R1704" s="199"/>
      <c r="X1704" s="187">
        <v>235178100</v>
      </c>
      <c r="Y1704" s="187">
        <f t="shared" si="197"/>
        <v>0</v>
      </c>
    </row>
    <row r="1705" spans="2:25" s="199" customFormat="1" ht="15.75" x14ac:dyDescent="0.25">
      <c r="B1705" s="194"/>
      <c r="C1705" s="304" t="s">
        <v>480</v>
      </c>
      <c r="D1705" s="305"/>
      <c r="E1705" s="197"/>
      <c r="F1705" s="197"/>
      <c r="G1705" s="239">
        <f>+G1706+G1747</f>
        <v>0</v>
      </c>
      <c r="H1705" s="239">
        <f>+H1706+H1747</f>
        <v>0</v>
      </c>
      <c r="I1705" s="197"/>
      <c r="J1705" s="197"/>
      <c r="K1705" s="197"/>
      <c r="L1705" s="622">
        <f>+L1706+L1747</f>
        <v>14598449044</v>
      </c>
      <c r="M1705" s="239">
        <f>+M1706+M1747</f>
        <v>125851449989</v>
      </c>
      <c r="N1705" s="198">
        <v>2655506000</v>
      </c>
      <c r="O1705" s="186">
        <f t="shared" si="194"/>
        <v>11942943044</v>
      </c>
      <c r="X1705" s="199">
        <v>14598449044</v>
      </c>
      <c r="Y1705" s="187">
        <f t="shared" si="197"/>
        <v>0</v>
      </c>
    </row>
    <row r="1706" spans="2:25" ht="15.75" x14ac:dyDescent="0.25">
      <c r="B1706" s="201" t="s">
        <v>1125</v>
      </c>
      <c r="C1706" s="309" t="s">
        <v>480</v>
      </c>
      <c r="D1706" s="310"/>
      <c r="E1706" s="285"/>
      <c r="F1706" s="285"/>
      <c r="G1706" s="236">
        <f>+G1707+G1709+G1711</f>
        <v>0</v>
      </c>
      <c r="H1706" s="236">
        <f>+H1707+H1709+H1711</f>
        <v>0</v>
      </c>
      <c r="I1706" s="204"/>
      <c r="J1706" s="204"/>
      <c r="K1706" s="204"/>
      <c r="L1706" s="625">
        <f>+L1707+L1709+L1711</f>
        <v>0</v>
      </c>
      <c r="M1706" s="236">
        <f>+M1707+M1709+M1711</f>
        <v>0</v>
      </c>
      <c r="N1706" s="198">
        <v>0</v>
      </c>
      <c r="O1706" s="186">
        <f t="shared" si="194"/>
        <v>0</v>
      </c>
      <c r="R1706" s="199"/>
      <c r="X1706" s="187">
        <v>0</v>
      </c>
      <c r="Y1706" s="187">
        <f t="shared" si="197"/>
        <v>0</v>
      </c>
    </row>
    <row r="1707" spans="2:25" s="199" customFormat="1" ht="15.75" x14ac:dyDescent="0.25">
      <c r="B1707" s="201" t="s">
        <v>1129</v>
      </c>
      <c r="C1707" s="240" t="s">
        <v>1126</v>
      </c>
      <c r="D1707" s="241"/>
      <c r="E1707" s="279"/>
      <c r="F1707" s="279"/>
      <c r="G1707" s="196">
        <f>+G1708</f>
        <v>0</v>
      </c>
      <c r="H1707" s="196">
        <f>+H1708</f>
        <v>0</v>
      </c>
      <c r="I1707" s="197"/>
      <c r="J1707" s="197"/>
      <c r="K1707" s="197"/>
      <c r="L1707" s="626">
        <f>+L1708</f>
        <v>0</v>
      </c>
      <c r="M1707" s="196">
        <f>+M1708</f>
        <v>0</v>
      </c>
      <c r="N1707" s="198">
        <v>0</v>
      </c>
      <c r="O1707" s="186">
        <f t="shared" si="194"/>
        <v>0</v>
      </c>
      <c r="X1707" s="199">
        <v>0</v>
      </c>
      <c r="Y1707" s="187">
        <f t="shared" si="197"/>
        <v>0</v>
      </c>
    </row>
    <row r="1708" spans="2:25" s="199" customFormat="1" ht="15.75" x14ac:dyDescent="0.25">
      <c r="B1708" s="201" t="s">
        <v>1603</v>
      </c>
      <c r="C1708" s="240" t="s">
        <v>1126</v>
      </c>
      <c r="D1708" s="241"/>
      <c r="E1708" s="279"/>
      <c r="F1708" s="279"/>
      <c r="G1708" s="311"/>
      <c r="H1708" s="312"/>
      <c r="I1708" s="197"/>
      <c r="J1708" s="197"/>
      <c r="K1708" s="197"/>
      <c r="L1708" s="626">
        <f>J843</f>
        <v>0</v>
      </c>
      <c r="M1708" s="223">
        <f>K843+G1708-H1708</f>
        <v>0</v>
      </c>
      <c r="N1708" s="198"/>
      <c r="O1708" s="186">
        <f t="shared" si="194"/>
        <v>0</v>
      </c>
      <c r="X1708" s="199">
        <v>0</v>
      </c>
      <c r="Y1708" s="187">
        <f t="shared" si="197"/>
        <v>0</v>
      </c>
    </row>
    <row r="1709" spans="2:25" s="199" customFormat="1" ht="15.75" x14ac:dyDescent="0.25">
      <c r="B1709" s="201" t="s">
        <v>1130</v>
      </c>
      <c r="C1709" s="240" t="s">
        <v>1127</v>
      </c>
      <c r="D1709" s="241"/>
      <c r="E1709" s="279"/>
      <c r="F1709" s="279"/>
      <c r="G1709" s="196">
        <f>+G1710</f>
        <v>0</v>
      </c>
      <c r="H1709" s="196">
        <f>+H1710</f>
        <v>0</v>
      </c>
      <c r="I1709" s="197"/>
      <c r="J1709" s="197"/>
      <c r="K1709" s="197"/>
      <c r="L1709" s="626">
        <f>+L1710</f>
        <v>0</v>
      </c>
      <c r="M1709" s="196">
        <f>+M1710</f>
        <v>0</v>
      </c>
      <c r="N1709" s="198">
        <v>0</v>
      </c>
      <c r="O1709" s="186">
        <f t="shared" si="194"/>
        <v>0</v>
      </c>
      <c r="X1709" s="199">
        <v>0</v>
      </c>
      <c r="Y1709" s="187">
        <f t="shared" si="197"/>
        <v>0</v>
      </c>
    </row>
    <row r="1710" spans="2:25" s="199" customFormat="1" ht="15.75" x14ac:dyDescent="0.25">
      <c r="B1710" s="201" t="s">
        <v>1604</v>
      </c>
      <c r="C1710" s="240" t="s">
        <v>1127</v>
      </c>
      <c r="D1710" s="241"/>
      <c r="E1710" s="279"/>
      <c r="F1710" s="279"/>
      <c r="G1710" s="311"/>
      <c r="H1710" s="312"/>
      <c r="I1710" s="197"/>
      <c r="J1710" s="197"/>
      <c r="K1710" s="197"/>
      <c r="L1710" s="626">
        <f>J845</f>
        <v>0</v>
      </c>
      <c r="M1710" s="223">
        <f>K845+G1710-H1710</f>
        <v>0</v>
      </c>
      <c r="N1710" s="198"/>
      <c r="O1710" s="186">
        <f t="shared" si="194"/>
        <v>0</v>
      </c>
      <c r="X1710" s="199">
        <v>0</v>
      </c>
      <c r="Y1710" s="187">
        <f t="shared" si="197"/>
        <v>0</v>
      </c>
    </row>
    <row r="1711" spans="2:25" s="199" customFormat="1" ht="15.75" x14ac:dyDescent="0.25">
      <c r="B1711" s="201" t="s">
        <v>1605</v>
      </c>
      <c r="C1711" s="240" t="s">
        <v>1128</v>
      </c>
      <c r="D1711" s="241"/>
      <c r="E1711" s="279"/>
      <c r="F1711" s="279"/>
      <c r="G1711" s="196">
        <f>SUM(G1712:G1746)</f>
        <v>0</v>
      </c>
      <c r="H1711" s="196">
        <f>SUM(H1712:H1746)</f>
        <v>0</v>
      </c>
      <c r="I1711" s="197"/>
      <c r="J1711" s="197"/>
      <c r="K1711" s="197"/>
      <c r="L1711" s="626">
        <f>SUM(L1712:L1746)</f>
        <v>0</v>
      </c>
      <c r="M1711" s="196">
        <f>SUM(M1712:M1746)</f>
        <v>0</v>
      </c>
      <c r="N1711" s="198">
        <v>0</v>
      </c>
      <c r="O1711" s="186">
        <f t="shared" si="194"/>
        <v>0</v>
      </c>
      <c r="X1711" s="199">
        <v>0</v>
      </c>
      <c r="Y1711" s="187">
        <f t="shared" si="197"/>
        <v>0</v>
      </c>
    </row>
    <row r="1712" spans="2:25" s="199" customFormat="1" ht="15.75" customHeight="1" x14ac:dyDescent="0.25">
      <c r="B1712" s="201" t="s">
        <v>1606</v>
      </c>
      <c r="C1712" s="240" t="s">
        <v>1707</v>
      </c>
      <c r="D1712" s="241"/>
      <c r="E1712" s="279"/>
      <c r="F1712" s="279"/>
      <c r="G1712" s="311"/>
      <c r="H1712" s="312"/>
      <c r="I1712" s="197"/>
      <c r="J1712" s="197"/>
      <c r="K1712" s="197"/>
      <c r="L1712" s="626">
        <f t="shared" ref="L1712:L1746" si="199">J847</f>
        <v>0</v>
      </c>
      <c r="M1712" s="223">
        <f t="shared" ref="M1712:M1746" si="200">K847+G1712-H1712</f>
        <v>0</v>
      </c>
      <c r="N1712" s="198">
        <v>0</v>
      </c>
      <c r="O1712" s="186">
        <f t="shared" si="194"/>
        <v>0</v>
      </c>
      <c r="R1712" s="187"/>
      <c r="X1712" s="199">
        <v>0</v>
      </c>
      <c r="Y1712" s="187">
        <f t="shared" si="197"/>
        <v>0</v>
      </c>
    </row>
    <row r="1713" spans="2:25" s="199" customFormat="1" ht="15.75" x14ac:dyDescent="0.25">
      <c r="B1713" s="201" t="s">
        <v>1607</v>
      </c>
      <c r="C1713" s="240" t="s">
        <v>1708</v>
      </c>
      <c r="D1713" s="241"/>
      <c r="E1713" s="279"/>
      <c r="F1713" s="279"/>
      <c r="G1713" s="311"/>
      <c r="H1713" s="312"/>
      <c r="I1713" s="197"/>
      <c r="J1713" s="197"/>
      <c r="K1713" s="197"/>
      <c r="L1713" s="626">
        <f t="shared" si="199"/>
        <v>0</v>
      </c>
      <c r="M1713" s="223">
        <f t="shared" si="200"/>
        <v>0</v>
      </c>
      <c r="N1713" s="198"/>
      <c r="O1713" s="186">
        <f t="shared" si="194"/>
        <v>0</v>
      </c>
      <c r="R1713" s="187"/>
      <c r="X1713" s="199">
        <v>0</v>
      </c>
      <c r="Y1713" s="187">
        <f t="shared" si="197"/>
        <v>0</v>
      </c>
    </row>
    <row r="1714" spans="2:25" s="199" customFormat="1" ht="15.75" x14ac:dyDescent="0.25">
      <c r="B1714" s="201" t="s">
        <v>1608</v>
      </c>
      <c r="C1714" s="240" t="s">
        <v>1709</v>
      </c>
      <c r="D1714" s="241"/>
      <c r="E1714" s="279"/>
      <c r="F1714" s="279"/>
      <c r="G1714" s="311"/>
      <c r="H1714" s="312"/>
      <c r="I1714" s="197"/>
      <c r="J1714" s="197"/>
      <c r="K1714" s="197"/>
      <c r="L1714" s="626">
        <f t="shared" si="199"/>
        <v>0</v>
      </c>
      <c r="M1714" s="223">
        <f t="shared" si="200"/>
        <v>0</v>
      </c>
      <c r="N1714" s="198">
        <v>0</v>
      </c>
      <c r="O1714" s="186">
        <f t="shared" si="194"/>
        <v>0</v>
      </c>
      <c r="R1714" s="187"/>
      <c r="X1714" s="199">
        <v>0</v>
      </c>
      <c r="Y1714" s="187">
        <f t="shared" si="197"/>
        <v>0</v>
      </c>
    </row>
    <row r="1715" spans="2:25" s="199" customFormat="1" ht="15.75" customHeight="1" x14ac:dyDescent="0.25">
      <c r="B1715" s="201" t="s">
        <v>1609</v>
      </c>
      <c r="C1715" s="240" t="s">
        <v>1710</v>
      </c>
      <c r="D1715" s="241"/>
      <c r="E1715" s="279"/>
      <c r="F1715" s="279"/>
      <c r="G1715" s="311"/>
      <c r="H1715" s="312"/>
      <c r="I1715" s="197"/>
      <c r="J1715" s="197"/>
      <c r="K1715" s="197"/>
      <c r="L1715" s="626">
        <f t="shared" si="199"/>
        <v>0</v>
      </c>
      <c r="M1715" s="223">
        <f t="shared" si="200"/>
        <v>0</v>
      </c>
      <c r="N1715" s="198"/>
      <c r="O1715" s="186">
        <f t="shared" si="194"/>
        <v>0</v>
      </c>
      <c r="R1715" s="187"/>
      <c r="X1715" s="199">
        <v>0</v>
      </c>
      <c r="Y1715" s="187">
        <f t="shared" si="197"/>
        <v>0</v>
      </c>
    </row>
    <row r="1716" spans="2:25" s="199" customFormat="1" ht="15.75" x14ac:dyDescent="0.25">
      <c r="B1716" s="201" t="s">
        <v>1610</v>
      </c>
      <c r="C1716" s="240" t="s">
        <v>1711</v>
      </c>
      <c r="D1716" s="241"/>
      <c r="E1716" s="279"/>
      <c r="F1716" s="279"/>
      <c r="G1716" s="311"/>
      <c r="H1716" s="312"/>
      <c r="I1716" s="197"/>
      <c r="J1716" s="197"/>
      <c r="K1716" s="197"/>
      <c r="L1716" s="626">
        <f t="shared" si="199"/>
        <v>0</v>
      </c>
      <c r="M1716" s="223">
        <f t="shared" si="200"/>
        <v>0</v>
      </c>
      <c r="N1716" s="198"/>
      <c r="O1716" s="186">
        <f t="shared" si="194"/>
        <v>0</v>
      </c>
      <c r="R1716" s="187"/>
      <c r="X1716" s="199">
        <v>0</v>
      </c>
      <c r="Y1716" s="187">
        <f t="shared" si="197"/>
        <v>0</v>
      </c>
    </row>
    <row r="1717" spans="2:25" s="199" customFormat="1" ht="15.75" x14ac:dyDescent="0.25">
      <c r="B1717" s="201" t="s">
        <v>1611</v>
      </c>
      <c r="C1717" s="240" t="s">
        <v>1712</v>
      </c>
      <c r="D1717" s="241"/>
      <c r="E1717" s="279"/>
      <c r="F1717" s="279"/>
      <c r="G1717" s="311"/>
      <c r="H1717" s="312"/>
      <c r="I1717" s="197"/>
      <c r="J1717" s="197"/>
      <c r="K1717" s="197"/>
      <c r="L1717" s="626">
        <f t="shared" si="199"/>
        <v>0</v>
      </c>
      <c r="M1717" s="223">
        <f t="shared" si="200"/>
        <v>0</v>
      </c>
      <c r="N1717" s="198"/>
      <c r="O1717" s="186">
        <f t="shared" si="194"/>
        <v>0</v>
      </c>
      <c r="R1717" s="187"/>
      <c r="X1717" s="199">
        <v>0</v>
      </c>
      <c r="Y1717" s="187">
        <f t="shared" si="197"/>
        <v>0</v>
      </c>
    </row>
    <row r="1718" spans="2:25" s="199" customFormat="1" ht="15.75" x14ac:dyDescent="0.25">
      <c r="B1718" s="201" t="s">
        <v>1612</v>
      </c>
      <c r="C1718" s="240" t="s">
        <v>1713</v>
      </c>
      <c r="D1718" s="241"/>
      <c r="E1718" s="279"/>
      <c r="F1718" s="279"/>
      <c r="G1718" s="311"/>
      <c r="H1718" s="312"/>
      <c r="I1718" s="197"/>
      <c r="J1718" s="197"/>
      <c r="K1718" s="197"/>
      <c r="L1718" s="626">
        <f t="shared" si="199"/>
        <v>0</v>
      </c>
      <c r="M1718" s="223">
        <f t="shared" si="200"/>
        <v>0</v>
      </c>
      <c r="N1718" s="198"/>
      <c r="O1718" s="186">
        <f t="shared" si="194"/>
        <v>0</v>
      </c>
      <c r="R1718" s="187"/>
      <c r="X1718" s="199">
        <v>0</v>
      </c>
      <c r="Y1718" s="187">
        <f t="shared" si="197"/>
        <v>0</v>
      </c>
    </row>
    <row r="1719" spans="2:25" s="199" customFormat="1" ht="18.75" customHeight="1" x14ac:dyDescent="0.25">
      <c r="B1719" s="201" t="s">
        <v>1613</v>
      </c>
      <c r="C1719" s="240" t="s">
        <v>1714</v>
      </c>
      <c r="D1719" s="241"/>
      <c r="E1719" s="279"/>
      <c r="F1719" s="279"/>
      <c r="G1719" s="311"/>
      <c r="H1719" s="312"/>
      <c r="I1719" s="197"/>
      <c r="J1719" s="197"/>
      <c r="K1719" s="197"/>
      <c r="L1719" s="626">
        <f t="shared" si="199"/>
        <v>0</v>
      </c>
      <c r="M1719" s="223">
        <f t="shared" si="200"/>
        <v>0</v>
      </c>
      <c r="N1719" s="198"/>
      <c r="O1719" s="186">
        <f t="shared" si="194"/>
        <v>0</v>
      </c>
      <c r="R1719" s="187"/>
      <c r="X1719" s="199">
        <v>0</v>
      </c>
      <c r="Y1719" s="187">
        <f t="shared" si="197"/>
        <v>0</v>
      </c>
    </row>
    <row r="1720" spans="2:25" s="199" customFormat="1" ht="15.75" x14ac:dyDescent="0.25">
      <c r="B1720" s="201" t="s">
        <v>1614</v>
      </c>
      <c r="C1720" s="240" t="s">
        <v>1715</v>
      </c>
      <c r="D1720" s="241"/>
      <c r="E1720" s="279"/>
      <c r="F1720" s="279"/>
      <c r="G1720" s="311"/>
      <c r="H1720" s="312"/>
      <c r="I1720" s="197"/>
      <c r="J1720" s="197"/>
      <c r="K1720" s="197"/>
      <c r="L1720" s="626">
        <f t="shared" si="199"/>
        <v>0</v>
      </c>
      <c r="M1720" s="223">
        <f t="shared" si="200"/>
        <v>0</v>
      </c>
      <c r="N1720" s="198"/>
      <c r="O1720" s="186">
        <f t="shared" si="194"/>
        <v>0</v>
      </c>
      <c r="X1720" s="199">
        <v>0</v>
      </c>
      <c r="Y1720" s="187">
        <f t="shared" si="197"/>
        <v>0</v>
      </c>
    </row>
    <row r="1721" spans="2:25" s="199" customFormat="1" ht="15.75" customHeight="1" x14ac:dyDescent="0.25">
      <c r="B1721" s="201" t="s">
        <v>1615</v>
      </c>
      <c r="C1721" s="240" t="s">
        <v>1716</v>
      </c>
      <c r="D1721" s="241"/>
      <c r="E1721" s="279"/>
      <c r="F1721" s="279"/>
      <c r="G1721" s="311"/>
      <c r="H1721" s="312"/>
      <c r="I1721" s="197"/>
      <c r="J1721" s="197"/>
      <c r="K1721" s="197"/>
      <c r="L1721" s="626">
        <f t="shared" si="199"/>
        <v>0</v>
      </c>
      <c r="M1721" s="223">
        <f t="shared" si="200"/>
        <v>0</v>
      </c>
      <c r="N1721" s="198"/>
      <c r="O1721" s="186">
        <f t="shared" si="194"/>
        <v>0</v>
      </c>
      <c r="X1721" s="199">
        <v>0</v>
      </c>
      <c r="Y1721" s="187">
        <f t="shared" si="197"/>
        <v>0</v>
      </c>
    </row>
    <row r="1722" spans="2:25" s="199" customFormat="1" ht="15.75" x14ac:dyDescent="0.25">
      <c r="B1722" s="201" t="s">
        <v>1616</v>
      </c>
      <c r="C1722" s="240" t="s">
        <v>1717</v>
      </c>
      <c r="D1722" s="241"/>
      <c r="E1722" s="279"/>
      <c r="F1722" s="279"/>
      <c r="G1722" s="311"/>
      <c r="H1722" s="312"/>
      <c r="I1722" s="197"/>
      <c r="J1722" s="197"/>
      <c r="K1722" s="197"/>
      <c r="L1722" s="626">
        <f t="shared" si="199"/>
        <v>0</v>
      </c>
      <c r="M1722" s="223">
        <f t="shared" si="200"/>
        <v>0</v>
      </c>
      <c r="N1722" s="198"/>
      <c r="O1722" s="186">
        <f t="shared" si="194"/>
        <v>0</v>
      </c>
      <c r="X1722" s="199">
        <v>0</v>
      </c>
      <c r="Y1722" s="187">
        <f t="shared" si="197"/>
        <v>0</v>
      </c>
    </row>
    <row r="1723" spans="2:25" s="199" customFormat="1" ht="16.5" customHeight="1" x14ac:dyDescent="0.25">
      <c r="B1723" s="201" t="s">
        <v>1617</v>
      </c>
      <c r="C1723" s="240" t="s">
        <v>1718</v>
      </c>
      <c r="D1723" s="241"/>
      <c r="E1723" s="279"/>
      <c r="F1723" s="279"/>
      <c r="G1723" s="311"/>
      <c r="H1723" s="312"/>
      <c r="I1723" s="197"/>
      <c r="J1723" s="197"/>
      <c r="K1723" s="197"/>
      <c r="L1723" s="626">
        <f t="shared" si="199"/>
        <v>0</v>
      </c>
      <c r="M1723" s="223">
        <f t="shared" si="200"/>
        <v>0</v>
      </c>
      <c r="N1723" s="198"/>
      <c r="O1723" s="186">
        <f t="shared" si="194"/>
        <v>0</v>
      </c>
      <c r="X1723" s="199">
        <v>0</v>
      </c>
      <c r="Y1723" s="187">
        <f t="shared" si="197"/>
        <v>0</v>
      </c>
    </row>
    <row r="1724" spans="2:25" s="199" customFormat="1" ht="15.75" x14ac:dyDescent="0.25">
      <c r="B1724" s="201" t="s">
        <v>1618</v>
      </c>
      <c r="C1724" s="240" t="s">
        <v>1719</v>
      </c>
      <c r="D1724" s="241"/>
      <c r="E1724" s="279"/>
      <c r="F1724" s="279"/>
      <c r="G1724" s="311"/>
      <c r="H1724" s="312"/>
      <c r="I1724" s="197"/>
      <c r="J1724" s="197"/>
      <c r="K1724" s="197"/>
      <c r="L1724" s="626">
        <f t="shared" si="199"/>
        <v>0</v>
      </c>
      <c r="M1724" s="223">
        <f t="shared" si="200"/>
        <v>0</v>
      </c>
      <c r="N1724" s="198"/>
      <c r="O1724" s="186">
        <f t="shared" si="194"/>
        <v>0</v>
      </c>
      <c r="X1724" s="199">
        <v>0</v>
      </c>
      <c r="Y1724" s="187">
        <f t="shared" si="197"/>
        <v>0</v>
      </c>
    </row>
    <row r="1725" spans="2:25" s="199" customFormat="1" ht="15.75" x14ac:dyDescent="0.25">
      <c r="B1725" s="201" t="s">
        <v>1619</v>
      </c>
      <c r="C1725" s="240" t="s">
        <v>1720</v>
      </c>
      <c r="D1725" s="241"/>
      <c r="E1725" s="279"/>
      <c r="F1725" s="279"/>
      <c r="G1725" s="311"/>
      <c r="H1725" s="312"/>
      <c r="I1725" s="197"/>
      <c r="J1725" s="197"/>
      <c r="K1725" s="197"/>
      <c r="L1725" s="626">
        <f t="shared" si="199"/>
        <v>0</v>
      </c>
      <c r="M1725" s="223">
        <f t="shared" si="200"/>
        <v>0</v>
      </c>
      <c r="N1725" s="198"/>
      <c r="O1725" s="186">
        <f t="shared" si="194"/>
        <v>0</v>
      </c>
      <c r="X1725" s="199">
        <v>0</v>
      </c>
      <c r="Y1725" s="187">
        <f t="shared" si="197"/>
        <v>0</v>
      </c>
    </row>
    <row r="1726" spans="2:25" s="199" customFormat="1" ht="15.75" x14ac:dyDescent="0.25">
      <c r="B1726" s="201" t="s">
        <v>1620</v>
      </c>
      <c r="C1726" s="240" t="s">
        <v>1721</v>
      </c>
      <c r="D1726" s="241"/>
      <c r="E1726" s="279"/>
      <c r="F1726" s="279"/>
      <c r="G1726" s="311"/>
      <c r="H1726" s="312"/>
      <c r="I1726" s="197"/>
      <c r="J1726" s="197"/>
      <c r="K1726" s="197"/>
      <c r="L1726" s="626">
        <f t="shared" si="199"/>
        <v>0</v>
      </c>
      <c r="M1726" s="223">
        <f t="shared" si="200"/>
        <v>0</v>
      </c>
      <c r="N1726" s="198"/>
      <c r="O1726" s="186">
        <f t="shared" si="194"/>
        <v>0</v>
      </c>
      <c r="X1726" s="199">
        <v>0</v>
      </c>
      <c r="Y1726" s="187">
        <f t="shared" si="197"/>
        <v>0</v>
      </c>
    </row>
    <row r="1727" spans="2:25" s="199" customFormat="1" ht="15.75" x14ac:dyDescent="0.25">
      <c r="B1727" s="201" t="s">
        <v>1621</v>
      </c>
      <c r="C1727" s="240" t="s">
        <v>1722</v>
      </c>
      <c r="D1727" s="241"/>
      <c r="E1727" s="279"/>
      <c r="F1727" s="279"/>
      <c r="G1727" s="311"/>
      <c r="H1727" s="312"/>
      <c r="I1727" s="197"/>
      <c r="J1727" s="197"/>
      <c r="K1727" s="197"/>
      <c r="L1727" s="626">
        <f t="shared" si="199"/>
        <v>0</v>
      </c>
      <c r="M1727" s="223">
        <f t="shared" si="200"/>
        <v>0</v>
      </c>
      <c r="N1727" s="198"/>
      <c r="O1727" s="186">
        <f t="shared" si="194"/>
        <v>0</v>
      </c>
      <c r="X1727" s="199">
        <v>0</v>
      </c>
      <c r="Y1727" s="187">
        <f t="shared" si="197"/>
        <v>0</v>
      </c>
    </row>
    <row r="1728" spans="2:25" s="199" customFormat="1" ht="15.75" x14ac:dyDescent="0.25">
      <c r="B1728" s="201" t="s">
        <v>1622</v>
      </c>
      <c r="C1728" s="240" t="s">
        <v>1723</v>
      </c>
      <c r="D1728" s="241"/>
      <c r="E1728" s="279"/>
      <c r="F1728" s="279"/>
      <c r="G1728" s="311"/>
      <c r="H1728" s="312"/>
      <c r="I1728" s="197"/>
      <c r="J1728" s="197"/>
      <c r="K1728" s="197"/>
      <c r="L1728" s="626">
        <f t="shared" si="199"/>
        <v>0</v>
      </c>
      <c r="M1728" s="223">
        <f t="shared" si="200"/>
        <v>0</v>
      </c>
      <c r="N1728" s="198"/>
      <c r="O1728" s="186">
        <f t="shared" si="194"/>
        <v>0</v>
      </c>
      <c r="X1728" s="199">
        <v>0</v>
      </c>
      <c r="Y1728" s="187">
        <f t="shared" si="197"/>
        <v>0</v>
      </c>
    </row>
    <row r="1729" spans="2:25" s="199" customFormat="1" ht="15.75" x14ac:dyDescent="0.25">
      <c r="B1729" s="201" t="s">
        <v>1623</v>
      </c>
      <c r="C1729" s="240" t="s">
        <v>1724</v>
      </c>
      <c r="D1729" s="241"/>
      <c r="E1729" s="279"/>
      <c r="F1729" s="279"/>
      <c r="G1729" s="311"/>
      <c r="H1729" s="312"/>
      <c r="I1729" s="197"/>
      <c r="J1729" s="197"/>
      <c r="K1729" s="197"/>
      <c r="L1729" s="626">
        <f t="shared" si="199"/>
        <v>0</v>
      </c>
      <c r="M1729" s="223">
        <f t="shared" si="200"/>
        <v>0</v>
      </c>
      <c r="N1729" s="198"/>
      <c r="O1729" s="186">
        <f t="shared" si="194"/>
        <v>0</v>
      </c>
      <c r="X1729" s="199">
        <v>0</v>
      </c>
      <c r="Y1729" s="187">
        <f t="shared" si="197"/>
        <v>0</v>
      </c>
    </row>
    <row r="1730" spans="2:25" s="199" customFormat="1" ht="15.75" x14ac:dyDescent="0.25">
      <c r="B1730" s="201" t="s">
        <v>1624</v>
      </c>
      <c r="C1730" s="240" t="s">
        <v>1725</v>
      </c>
      <c r="D1730" s="241"/>
      <c r="E1730" s="279"/>
      <c r="F1730" s="279"/>
      <c r="G1730" s="311"/>
      <c r="H1730" s="312"/>
      <c r="I1730" s="197"/>
      <c r="J1730" s="197"/>
      <c r="K1730" s="197"/>
      <c r="L1730" s="626">
        <f t="shared" si="199"/>
        <v>0</v>
      </c>
      <c r="M1730" s="223">
        <f t="shared" si="200"/>
        <v>0</v>
      </c>
      <c r="N1730" s="198"/>
      <c r="O1730" s="186">
        <f t="shared" si="194"/>
        <v>0</v>
      </c>
      <c r="X1730" s="199">
        <v>0</v>
      </c>
      <c r="Y1730" s="187">
        <f t="shared" si="197"/>
        <v>0</v>
      </c>
    </row>
    <row r="1731" spans="2:25" s="199" customFormat="1" ht="15.75" x14ac:dyDescent="0.25">
      <c r="B1731" s="201" t="s">
        <v>1625</v>
      </c>
      <c r="C1731" s="240" t="s">
        <v>1726</v>
      </c>
      <c r="D1731" s="241"/>
      <c r="E1731" s="279"/>
      <c r="F1731" s="279"/>
      <c r="G1731" s="311"/>
      <c r="H1731" s="312"/>
      <c r="I1731" s="197"/>
      <c r="J1731" s="197"/>
      <c r="K1731" s="197"/>
      <c r="L1731" s="626">
        <f t="shared" si="199"/>
        <v>0</v>
      </c>
      <c r="M1731" s="223">
        <f t="shared" si="200"/>
        <v>0</v>
      </c>
      <c r="N1731" s="198"/>
      <c r="O1731" s="186">
        <f t="shared" si="194"/>
        <v>0</v>
      </c>
      <c r="X1731" s="199">
        <v>0</v>
      </c>
      <c r="Y1731" s="187">
        <f t="shared" si="197"/>
        <v>0</v>
      </c>
    </row>
    <row r="1732" spans="2:25" s="199" customFormat="1" ht="15.75" x14ac:dyDescent="0.25">
      <c r="B1732" s="201" t="s">
        <v>1626</v>
      </c>
      <c r="C1732" s="240" t="s">
        <v>1727</v>
      </c>
      <c r="D1732" s="241"/>
      <c r="E1732" s="279"/>
      <c r="F1732" s="279"/>
      <c r="G1732" s="311"/>
      <c r="H1732" s="312"/>
      <c r="I1732" s="197"/>
      <c r="J1732" s="197"/>
      <c r="K1732" s="197"/>
      <c r="L1732" s="626">
        <f t="shared" si="199"/>
        <v>0</v>
      </c>
      <c r="M1732" s="223">
        <f t="shared" si="200"/>
        <v>0</v>
      </c>
      <c r="N1732" s="198"/>
      <c r="O1732" s="186">
        <f t="shared" si="194"/>
        <v>0</v>
      </c>
      <c r="X1732" s="199">
        <v>0</v>
      </c>
      <c r="Y1732" s="187">
        <f t="shared" si="197"/>
        <v>0</v>
      </c>
    </row>
    <row r="1733" spans="2:25" s="199" customFormat="1" ht="15.75" x14ac:dyDescent="0.25">
      <c r="B1733" s="201" t="s">
        <v>1627</v>
      </c>
      <c r="C1733" s="240" t="s">
        <v>1728</v>
      </c>
      <c r="D1733" s="241"/>
      <c r="E1733" s="279"/>
      <c r="F1733" s="279"/>
      <c r="G1733" s="311"/>
      <c r="H1733" s="312"/>
      <c r="I1733" s="197"/>
      <c r="J1733" s="197"/>
      <c r="K1733" s="197"/>
      <c r="L1733" s="626">
        <f t="shared" si="199"/>
        <v>0</v>
      </c>
      <c r="M1733" s="223">
        <f t="shared" si="200"/>
        <v>0</v>
      </c>
      <c r="N1733" s="198"/>
      <c r="O1733" s="186">
        <f t="shared" si="194"/>
        <v>0</v>
      </c>
      <c r="X1733" s="199">
        <v>0</v>
      </c>
      <c r="Y1733" s="187">
        <f t="shared" si="197"/>
        <v>0</v>
      </c>
    </row>
    <row r="1734" spans="2:25" s="199" customFormat="1" ht="15.75" x14ac:dyDescent="0.25">
      <c r="B1734" s="201" t="s">
        <v>1628</v>
      </c>
      <c r="C1734" s="240" t="s">
        <v>1729</v>
      </c>
      <c r="D1734" s="241"/>
      <c r="E1734" s="279"/>
      <c r="F1734" s="279"/>
      <c r="G1734" s="311"/>
      <c r="H1734" s="312"/>
      <c r="I1734" s="197"/>
      <c r="J1734" s="197"/>
      <c r="K1734" s="197"/>
      <c r="L1734" s="626">
        <f t="shared" si="199"/>
        <v>0</v>
      </c>
      <c r="M1734" s="223">
        <f t="shared" si="200"/>
        <v>0</v>
      </c>
      <c r="N1734" s="198"/>
      <c r="O1734" s="186">
        <f t="shared" si="194"/>
        <v>0</v>
      </c>
      <c r="X1734" s="199">
        <v>0</v>
      </c>
      <c r="Y1734" s="187">
        <f t="shared" si="197"/>
        <v>0</v>
      </c>
    </row>
    <row r="1735" spans="2:25" s="199" customFormat="1" ht="15.75" x14ac:dyDescent="0.25">
      <c r="B1735" s="201" t="s">
        <v>1629</v>
      </c>
      <c r="C1735" s="240" t="s">
        <v>1730</v>
      </c>
      <c r="D1735" s="241"/>
      <c r="E1735" s="279"/>
      <c r="F1735" s="279"/>
      <c r="G1735" s="311"/>
      <c r="H1735" s="312"/>
      <c r="I1735" s="197"/>
      <c r="J1735" s="197"/>
      <c r="K1735" s="197"/>
      <c r="L1735" s="626">
        <f t="shared" si="199"/>
        <v>0</v>
      </c>
      <c r="M1735" s="223">
        <f t="shared" si="200"/>
        <v>0</v>
      </c>
      <c r="N1735" s="198"/>
      <c r="O1735" s="186">
        <f t="shared" si="194"/>
        <v>0</v>
      </c>
      <c r="X1735" s="199">
        <v>0</v>
      </c>
      <c r="Y1735" s="187">
        <f t="shared" si="197"/>
        <v>0</v>
      </c>
    </row>
    <row r="1736" spans="2:25" s="199" customFormat="1" ht="15.75" x14ac:dyDescent="0.25">
      <c r="B1736" s="201" t="s">
        <v>1630</v>
      </c>
      <c r="C1736" s="240" t="s">
        <v>1731</v>
      </c>
      <c r="D1736" s="241"/>
      <c r="E1736" s="279"/>
      <c r="F1736" s="279"/>
      <c r="G1736" s="311"/>
      <c r="H1736" s="312"/>
      <c r="I1736" s="197"/>
      <c r="J1736" s="197"/>
      <c r="K1736" s="197"/>
      <c r="L1736" s="626">
        <f t="shared" si="199"/>
        <v>0</v>
      </c>
      <c r="M1736" s="223">
        <f t="shared" si="200"/>
        <v>0</v>
      </c>
      <c r="N1736" s="198"/>
      <c r="O1736" s="186">
        <f t="shared" si="194"/>
        <v>0</v>
      </c>
      <c r="X1736" s="199">
        <v>0</v>
      </c>
      <c r="Y1736" s="187">
        <f t="shared" si="197"/>
        <v>0</v>
      </c>
    </row>
    <row r="1737" spans="2:25" s="199" customFormat="1" ht="15.75" x14ac:dyDescent="0.25">
      <c r="B1737" s="201" t="s">
        <v>1631</v>
      </c>
      <c r="C1737" s="240" t="s">
        <v>1732</v>
      </c>
      <c r="D1737" s="241"/>
      <c r="E1737" s="279"/>
      <c r="F1737" s="279"/>
      <c r="G1737" s="311"/>
      <c r="H1737" s="312"/>
      <c r="I1737" s="197"/>
      <c r="J1737" s="197"/>
      <c r="K1737" s="197"/>
      <c r="L1737" s="626">
        <f t="shared" si="199"/>
        <v>0</v>
      </c>
      <c r="M1737" s="223">
        <f t="shared" si="200"/>
        <v>0</v>
      </c>
      <c r="N1737" s="198"/>
      <c r="O1737" s="186">
        <f t="shared" si="194"/>
        <v>0</v>
      </c>
      <c r="X1737" s="199">
        <v>0</v>
      </c>
      <c r="Y1737" s="187">
        <f t="shared" si="197"/>
        <v>0</v>
      </c>
    </row>
    <row r="1738" spans="2:25" s="199" customFormat="1" ht="15.75" x14ac:dyDescent="0.25">
      <c r="B1738" s="201" t="s">
        <v>1632</v>
      </c>
      <c r="C1738" s="240" t="s">
        <v>1733</v>
      </c>
      <c r="D1738" s="241"/>
      <c r="E1738" s="279"/>
      <c r="F1738" s="279"/>
      <c r="G1738" s="311"/>
      <c r="H1738" s="312"/>
      <c r="I1738" s="197"/>
      <c r="J1738" s="197"/>
      <c r="K1738" s="197"/>
      <c r="L1738" s="626">
        <f t="shared" si="199"/>
        <v>0</v>
      </c>
      <c r="M1738" s="223">
        <f t="shared" si="200"/>
        <v>0</v>
      </c>
      <c r="N1738" s="198"/>
      <c r="O1738" s="186">
        <f t="shared" si="194"/>
        <v>0</v>
      </c>
      <c r="X1738" s="199">
        <v>0</v>
      </c>
      <c r="Y1738" s="187">
        <f t="shared" si="197"/>
        <v>0</v>
      </c>
    </row>
    <row r="1739" spans="2:25" s="199" customFormat="1" ht="15.75" x14ac:dyDescent="0.25">
      <c r="B1739" s="201" t="s">
        <v>1633</v>
      </c>
      <c r="C1739" s="240" t="s">
        <v>1734</v>
      </c>
      <c r="D1739" s="241"/>
      <c r="E1739" s="279"/>
      <c r="F1739" s="279"/>
      <c r="G1739" s="311"/>
      <c r="H1739" s="312"/>
      <c r="I1739" s="197"/>
      <c r="J1739" s="197"/>
      <c r="K1739" s="197"/>
      <c r="L1739" s="626">
        <f t="shared" si="199"/>
        <v>0</v>
      </c>
      <c r="M1739" s="223">
        <f t="shared" si="200"/>
        <v>0</v>
      </c>
      <c r="N1739" s="198"/>
      <c r="O1739" s="186">
        <f t="shared" si="194"/>
        <v>0</v>
      </c>
      <c r="X1739" s="199">
        <v>0</v>
      </c>
      <c r="Y1739" s="187">
        <f t="shared" si="197"/>
        <v>0</v>
      </c>
    </row>
    <row r="1740" spans="2:25" s="199" customFormat="1" ht="15.75" x14ac:dyDescent="0.25">
      <c r="B1740" s="201" t="s">
        <v>1634</v>
      </c>
      <c r="C1740" s="240" t="s">
        <v>1735</v>
      </c>
      <c r="D1740" s="241"/>
      <c r="E1740" s="279"/>
      <c r="F1740" s="279"/>
      <c r="G1740" s="311"/>
      <c r="H1740" s="312"/>
      <c r="I1740" s="197"/>
      <c r="J1740" s="197"/>
      <c r="K1740" s="197"/>
      <c r="L1740" s="626">
        <f t="shared" si="199"/>
        <v>0</v>
      </c>
      <c r="M1740" s="223">
        <f t="shared" si="200"/>
        <v>0</v>
      </c>
      <c r="N1740" s="198"/>
      <c r="O1740" s="186">
        <f t="shared" si="194"/>
        <v>0</v>
      </c>
      <c r="X1740" s="199">
        <v>0</v>
      </c>
      <c r="Y1740" s="187">
        <f t="shared" si="197"/>
        <v>0</v>
      </c>
    </row>
    <row r="1741" spans="2:25" s="199" customFormat="1" ht="15.75" x14ac:dyDescent="0.25">
      <c r="B1741" s="201" t="s">
        <v>1635</v>
      </c>
      <c r="C1741" s="240" t="s">
        <v>1736</v>
      </c>
      <c r="D1741" s="241"/>
      <c r="E1741" s="279"/>
      <c r="F1741" s="279"/>
      <c r="G1741" s="311"/>
      <c r="H1741" s="312"/>
      <c r="I1741" s="197"/>
      <c r="J1741" s="197"/>
      <c r="K1741" s="197"/>
      <c r="L1741" s="626">
        <f t="shared" si="199"/>
        <v>0</v>
      </c>
      <c r="M1741" s="223">
        <f t="shared" si="200"/>
        <v>0</v>
      </c>
      <c r="N1741" s="198"/>
      <c r="O1741" s="186">
        <f t="shared" si="194"/>
        <v>0</v>
      </c>
      <c r="X1741" s="199">
        <v>0</v>
      </c>
      <c r="Y1741" s="187">
        <f t="shared" si="197"/>
        <v>0</v>
      </c>
    </row>
    <row r="1742" spans="2:25" s="199" customFormat="1" ht="15.75" x14ac:dyDescent="0.25">
      <c r="B1742" s="201" t="s">
        <v>1636</v>
      </c>
      <c r="C1742" s="240" t="s">
        <v>1737</v>
      </c>
      <c r="D1742" s="241"/>
      <c r="E1742" s="279"/>
      <c r="F1742" s="279"/>
      <c r="G1742" s="311"/>
      <c r="H1742" s="312"/>
      <c r="I1742" s="197"/>
      <c r="J1742" s="197"/>
      <c r="K1742" s="197"/>
      <c r="L1742" s="626">
        <f t="shared" si="199"/>
        <v>0</v>
      </c>
      <c r="M1742" s="223">
        <f t="shared" si="200"/>
        <v>0</v>
      </c>
      <c r="N1742" s="198"/>
      <c r="O1742" s="186">
        <f t="shared" ref="O1742:O1805" si="201">L1742-N1742</f>
        <v>0</v>
      </c>
      <c r="X1742" s="199">
        <v>0</v>
      </c>
      <c r="Y1742" s="187">
        <f t="shared" si="197"/>
        <v>0</v>
      </c>
    </row>
    <row r="1743" spans="2:25" s="199" customFormat="1" ht="15.75" x14ac:dyDescent="0.25">
      <c r="B1743" s="201" t="s">
        <v>1637</v>
      </c>
      <c r="C1743" s="240" t="s">
        <v>1738</v>
      </c>
      <c r="D1743" s="241"/>
      <c r="E1743" s="279"/>
      <c r="F1743" s="279"/>
      <c r="G1743" s="311"/>
      <c r="H1743" s="312"/>
      <c r="I1743" s="197"/>
      <c r="J1743" s="197"/>
      <c r="K1743" s="197"/>
      <c r="L1743" s="626">
        <f t="shared" si="199"/>
        <v>0</v>
      </c>
      <c r="M1743" s="223">
        <f t="shared" si="200"/>
        <v>0</v>
      </c>
      <c r="N1743" s="198"/>
      <c r="O1743" s="186">
        <f t="shared" si="201"/>
        <v>0</v>
      </c>
      <c r="X1743" s="199">
        <v>0</v>
      </c>
      <c r="Y1743" s="187">
        <f t="shared" si="197"/>
        <v>0</v>
      </c>
    </row>
    <row r="1744" spans="2:25" s="199" customFormat="1" ht="15.75" x14ac:dyDescent="0.25">
      <c r="B1744" s="201" t="s">
        <v>1638</v>
      </c>
      <c r="C1744" s="240" t="s">
        <v>1739</v>
      </c>
      <c r="D1744" s="241"/>
      <c r="E1744" s="279"/>
      <c r="F1744" s="279"/>
      <c r="G1744" s="311"/>
      <c r="H1744" s="312"/>
      <c r="I1744" s="197"/>
      <c r="J1744" s="197"/>
      <c r="K1744" s="197"/>
      <c r="L1744" s="626">
        <f t="shared" si="199"/>
        <v>0</v>
      </c>
      <c r="M1744" s="223">
        <f t="shared" si="200"/>
        <v>0</v>
      </c>
      <c r="N1744" s="198"/>
      <c r="O1744" s="186">
        <f t="shared" si="201"/>
        <v>0</v>
      </c>
      <c r="X1744" s="199">
        <v>0</v>
      </c>
      <c r="Y1744" s="187">
        <f t="shared" si="197"/>
        <v>0</v>
      </c>
    </row>
    <row r="1745" spans="2:25" s="199" customFormat="1" ht="15.75" x14ac:dyDescent="0.25">
      <c r="B1745" s="201" t="s">
        <v>1639</v>
      </c>
      <c r="C1745" s="240" t="s">
        <v>1740</v>
      </c>
      <c r="D1745" s="241"/>
      <c r="E1745" s="279"/>
      <c r="F1745" s="279"/>
      <c r="G1745" s="311"/>
      <c r="H1745" s="312"/>
      <c r="I1745" s="197"/>
      <c r="J1745" s="197"/>
      <c r="K1745" s="197"/>
      <c r="L1745" s="626">
        <f t="shared" si="199"/>
        <v>0</v>
      </c>
      <c r="M1745" s="223">
        <f t="shared" si="200"/>
        <v>0</v>
      </c>
      <c r="N1745" s="198"/>
      <c r="O1745" s="186">
        <f t="shared" si="201"/>
        <v>0</v>
      </c>
      <c r="X1745" s="199">
        <v>0</v>
      </c>
      <c r="Y1745" s="187">
        <f t="shared" si="197"/>
        <v>0</v>
      </c>
    </row>
    <row r="1746" spans="2:25" s="199" customFormat="1" ht="15.75" x14ac:dyDescent="0.25">
      <c r="B1746" s="201" t="s">
        <v>1640</v>
      </c>
      <c r="C1746" s="240" t="s">
        <v>1741</v>
      </c>
      <c r="D1746" s="241"/>
      <c r="E1746" s="279"/>
      <c r="F1746" s="279"/>
      <c r="G1746" s="311"/>
      <c r="H1746" s="312"/>
      <c r="I1746" s="197"/>
      <c r="J1746" s="197"/>
      <c r="K1746" s="197"/>
      <c r="L1746" s="626">
        <f t="shared" si="199"/>
        <v>0</v>
      </c>
      <c r="M1746" s="223">
        <f t="shared" si="200"/>
        <v>0</v>
      </c>
      <c r="N1746" s="198"/>
      <c r="O1746" s="186">
        <f t="shared" si="201"/>
        <v>0</v>
      </c>
      <c r="X1746" s="199">
        <v>0</v>
      </c>
      <c r="Y1746" s="187">
        <f t="shared" si="197"/>
        <v>0</v>
      </c>
    </row>
    <row r="1747" spans="2:25" s="199" customFormat="1" ht="15.75" x14ac:dyDescent="0.25">
      <c r="B1747" s="201" t="s">
        <v>1164</v>
      </c>
      <c r="C1747" s="240" t="s">
        <v>1508</v>
      </c>
      <c r="D1747" s="241"/>
      <c r="E1747" s="279"/>
      <c r="F1747" s="279"/>
      <c r="G1747" s="196">
        <f>+G1748</f>
        <v>0</v>
      </c>
      <c r="H1747" s="196">
        <f>+H1748</f>
        <v>0</v>
      </c>
      <c r="I1747" s="197"/>
      <c r="J1747" s="197"/>
      <c r="K1747" s="197"/>
      <c r="L1747" s="626">
        <f>+L1748</f>
        <v>14598449044</v>
      </c>
      <c r="M1747" s="196">
        <f>+M1748</f>
        <v>125851449989</v>
      </c>
      <c r="N1747" s="198">
        <v>2655506000</v>
      </c>
      <c r="O1747" s="186">
        <f t="shared" ref="O1747:O1764" si="202">L1747-N1747</f>
        <v>11942943044</v>
      </c>
      <c r="X1747" s="199">
        <v>14598449044</v>
      </c>
      <c r="Y1747" s="187">
        <f t="shared" si="197"/>
        <v>0</v>
      </c>
    </row>
    <row r="1748" spans="2:25" s="199" customFormat="1" ht="15.75" x14ac:dyDescent="0.25">
      <c r="B1748" s="201" t="s">
        <v>1517</v>
      </c>
      <c r="C1748" s="240" t="s">
        <v>1509</v>
      </c>
      <c r="D1748" s="241"/>
      <c r="E1748" s="279"/>
      <c r="F1748" s="279"/>
      <c r="G1748" s="196">
        <f>SUM(G1749:G1755)</f>
        <v>0</v>
      </c>
      <c r="H1748" s="196">
        <f>SUM(H1749:H1755)</f>
        <v>0</v>
      </c>
      <c r="I1748" s="197"/>
      <c r="J1748" s="197"/>
      <c r="K1748" s="197"/>
      <c r="L1748" s="626">
        <f>SUM(L1749:L1755)</f>
        <v>14598449044</v>
      </c>
      <c r="M1748" s="196">
        <f>SUM(M1749:M1755)</f>
        <v>125851449989</v>
      </c>
      <c r="N1748" s="198">
        <v>2655506000</v>
      </c>
      <c r="O1748" s="186">
        <f t="shared" si="202"/>
        <v>11942943044</v>
      </c>
      <c r="X1748" s="199">
        <v>14598449044</v>
      </c>
      <c r="Y1748" s="187">
        <f t="shared" si="197"/>
        <v>0</v>
      </c>
    </row>
    <row r="1749" spans="2:25" s="199" customFormat="1" ht="32.25" customHeight="1" x14ac:dyDescent="0.25">
      <c r="B1749" s="201" t="s">
        <v>1518</v>
      </c>
      <c r="C1749" s="240" t="s">
        <v>1510</v>
      </c>
      <c r="D1749" s="241"/>
      <c r="E1749" s="279"/>
      <c r="F1749" s="279"/>
      <c r="G1749" s="311"/>
      <c r="H1749" s="312"/>
      <c r="I1749" s="197"/>
      <c r="J1749" s="197"/>
      <c r="K1749" s="197"/>
      <c r="L1749" s="626">
        <f t="shared" ref="L1749:L1755" si="203">J824</f>
        <v>14598449044</v>
      </c>
      <c r="M1749" s="872">
        <f t="shared" ref="M1749:M1755" si="204">K824+G1749-H1749</f>
        <v>125851449989</v>
      </c>
      <c r="N1749" s="198"/>
      <c r="O1749" s="186">
        <f t="shared" si="202"/>
        <v>14598449044</v>
      </c>
      <c r="X1749" s="199">
        <v>14598449044</v>
      </c>
      <c r="Y1749" s="187">
        <f t="shared" si="197"/>
        <v>0</v>
      </c>
    </row>
    <row r="1750" spans="2:25" s="199" customFormat="1" ht="30.75" x14ac:dyDescent="0.25">
      <c r="B1750" s="201" t="s">
        <v>1519</v>
      </c>
      <c r="C1750" s="240" t="s">
        <v>1511</v>
      </c>
      <c r="D1750" s="241"/>
      <c r="E1750" s="279"/>
      <c r="F1750" s="279"/>
      <c r="G1750" s="311"/>
      <c r="H1750" s="312"/>
      <c r="I1750" s="197"/>
      <c r="J1750" s="197"/>
      <c r="K1750" s="197"/>
      <c r="L1750" s="626">
        <f t="shared" si="203"/>
        <v>0</v>
      </c>
      <c r="M1750" s="223">
        <f t="shared" si="204"/>
        <v>0</v>
      </c>
      <c r="N1750" s="198"/>
      <c r="O1750" s="186">
        <f t="shared" si="202"/>
        <v>0</v>
      </c>
      <c r="X1750" s="199">
        <v>0</v>
      </c>
      <c r="Y1750" s="187">
        <f t="shared" si="197"/>
        <v>0</v>
      </c>
    </row>
    <row r="1751" spans="2:25" s="199" customFormat="1" ht="30.75" x14ac:dyDescent="0.25">
      <c r="B1751" s="201" t="s">
        <v>1520</v>
      </c>
      <c r="C1751" s="240" t="s">
        <v>1512</v>
      </c>
      <c r="D1751" s="241"/>
      <c r="E1751" s="279"/>
      <c r="F1751" s="279"/>
      <c r="G1751" s="311"/>
      <c r="H1751" s="312"/>
      <c r="I1751" s="197"/>
      <c r="J1751" s="197"/>
      <c r="K1751" s="197"/>
      <c r="L1751" s="626">
        <f t="shared" si="203"/>
        <v>0</v>
      </c>
      <c r="M1751" s="223">
        <f t="shared" si="204"/>
        <v>0</v>
      </c>
      <c r="N1751" s="198"/>
      <c r="O1751" s="186">
        <f t="shared" si="202"/>
        <v>0</v>
      </c>
      <c r="X1751" s="199">
        <v>0</v>
      </c>
      <c r="Y1751" s="187">
        <f t="shared" si="197"/>
        <v>0</v>
      </c>
    </row>
    <row r="1752" spans="2:25" s="199" customFormat="1" ht="30.75" x14ac:dyDescent="0.25">
      <c r="B1752" s="201" t="s">
        <v>1521</v>
      </c>
      <c r="C1752" s="240" t="s">
        <v>1513</v>
      </c>
      <c r="D1752" s="241"/>
      <c r="E1752" s="279"/>
      <c r="F1752" s="279"/>
      <c r="G1752" s="311"/>
      <c r="H1752" s="312"/>
      <c r="I1752" s="197"/>
      <c r="J1752" s="197"/>
      <c r="K1752" s="197"/>
      <c r="L1752" s="626">
        <f t="shared" si="203"/>
        <v>0</v>
      </c>
      <c r="M1752" s="223">
        <f t="shared" si="204"/>
        <v>0</v>
      </c>
      <c r="N1752" s="198">
        <v>2655506000</v>
      </c>
      <c r="O1752" s="186">
        <f t="shared" si="202"/>
        <v>-2655506000</v>
      </c>
      <c r="X1752" s="199">
        <v>0</v>
      </c>
      <c r="Y1752" s="187">
        <f t="shared" si="197"/>
        <v>0</v>
      </c>
    </row>
    <row r="1753" spans="2:25" s="199" customFormat="1" ht="30.75" x14ac:dyDescent="0.25">
      <c r="B1753" s="201" t="s">
        <v>1522</v>
      </c>
      <c r="C1753" s="240" t="s">
        <v>1514</v>
      </c>
      <c r="D1753" s="241"/>
      <c r="E1753" s="279"/>
      <c r="F1753" s="279"/>
      <c r="G1753" s="311"/>
      <c r="H1753" s="312"/>
      <c r="I1753" s="197"/>
      <c r="J1753" s="197"/>
      <c r="K1753" s="197"/>
      <c r="L1753" s="626">
        <f t="shared" si="203"/>
        <v>0</v>
      </c>
      <c r="M1753" s="223">
        <f t="shared" si="204"/>
        <v>0</v>
      </c>
      <c r="N1753" s="198"/>
      <c r="O1753" s="186">
        <f t="shared" si="202"/>
        <v>0</v>
      </c>
      <c r="X1753" s="199">
        <v>0</v>
      </c>
      <c r="Y1753" s="187">
        <f t="shared" si="197"/>
        <v>0</v>
      </c>
    </row>
    <row r="1754" spans="2:25" s="199" customFormat="1" ht="30.75" x14ac:dyDescent="0.25">
      <c r="B1754" s="201" t="s">
        <v>1523</v>
      </c>
      <c r="C1754" s="240" t="s">
        <v>1515</v>
      </c>
      <c r="D1754" s="241"/>
      <c r="E1754" s="279"/>
      <c r="F1754" s="279"/>
      <c r="G1754" s="311"/>
      <c r="H1754" s="312"/>
      <c r="I1754" s="197"/>
      <c r="J1754" s="197"/>
      <c r="K1754" s="197"/>
      <c r="L1754" s="626">
        <f t="shared" si="203"/>
        <v>0</v>
      </c>
      <c r="M1754" s="223">
        <f t="shared" si="204"/>
        <v>0</v>
      </c>
      <c r="N1754" s="198"/>
      <c r="O1754" s="186">
        <f t="shared" si="202"/>
        <v>0</v>
      </c>
      <c r="X1754" s="199">
        <v>0</v>
      </c>
      <c r="Y1754" s="187">
        <f t="shared" ref="Y1754:Y1817" si="205">L1754-X1754</f>
        <v>0</v>
      </c>
    </row>
    <row r="1755" spans="2:25" s="199" customFormat="1" ht="30.75" x14ac:dyDescent="0.25">
      <c r="B1755" s="201" t="s">
        <v>1524</v>
      </c>
      <c r="C1755" s="240" t="s">
        <v>1516</v>
      </c>
      <c r="D1755" s="241"/>
      <c r="E1755" s="279"/>
      <c r="F1755" s="279"/>
      <c r="G1755" s="311"/>
      <c r="H1755" s="312"/>
      <c r="I1755" s="197"/>
      <c r="J1755" s="197"/>
      <c r="K1755" s="197"/>
      <c r="L1755" s="626">
        <f t="shared" si="203"/>
        <v>0</v>
      </c>
      <c r="M1755" s="223">
        <f t="shared" si="204"/>
        <v>0</v>
      </c>
      <c r="N1755" s="198"/>
      <c r="O1755" s="186">
        <f t="shared" si="202"/>
        <v>0</v>
      </c>
      <c r="X1755" s="199">
        <v>0</v>
      </c>
      <c r="Y1755" s="187">
        <f t="shared" si="205"/>
        <v>0</v>
      </c>
    </row>
    <row r="1756" spans="2:25" s="199" customFormat="1" ht="15.75" x14ac:dyDescent="0.25">
      <c r="B1756" s="201"/>
      <c r="C1756" s="313" t="s">
        <v>476</v>
      </c>
      <c r="D1756" s="241"/>
      <c r="E1756" s="279"/>
      <c r="F1756" s="279"/>
      <c r="G1756" s="196">
        <f>+G1757+G1760</f>
        <v>0</v>
      </c>
      <c r="H1756" s="196">
        <f>+H1757+H1760</f>
        <v>0</v>
      </c>
      <c r="I1756" s="197"/>
      <c r="J1756" s="197"/>
      <c r="K1756" s="197"/>
      <c r="L1756" s="626">
        <f>+L1757+L1760</f>
        <v>0</v>
      </c>
      <c r="M1756" s="196">
        <f>+M1757+M1760</f>
        <v>0</v>
      </c>
      <c r="N1756" s="198"/>
      <c r="O1756" s="186">
        <f t="shared" si="202"/>
        <v>0</v>
      </c>
      <c r="R1756" s="317"/>
      <c r="X1756" s="199">
        <v>0</v>
      </c>
      <c r="Y1756" s="187">
        <f t="shared" si="205"/>
        <v>0</v>
      </c>
    </row>
    <row r="1757" spans="2:25" x14ac:dyDescent="0.2">
      <c r="B1757" s="201" t="s">
        <v>1131</v>
      </c>
      <c r="C1757" s="309" t="s">
        <v>476</v>
      </c>
      <c r="D1757" s="310"/>
      <c r="E1757" s="285"/>
      <c r="F1757" s="285"/>
      <c r="G1757" s="236">
        <f>G1758</f>
        <v>0</v>
      </c>
      <c r="H1757" s="236">
        <f>H1758</f>
        <v>0</v>
      </c>
      <c r="I1757" s="204"/>
      <c r="J1757" s="204"/>
      <c r="K1757" s="204"/>
      <c r="L1757" s="625">
        <f>L1758</f>
        <v>0</v>
      </c>
      <c r="M1757" s="236">
        <f>M1758</f>
        <v>0</v>
      </c>
      <c r="O1757" s="186">
        <f t="shared" si="202"/>
        <v>0</v>
      </c>
      <c r="R1757" s="308"/>
      <c r="X1757" s="187">
        <v>0</v>
      </c>
      <c r="Y1757" s="187">
        <f t="shared" si="205"/>
        <v>0</v>
      </c>
    </row>
    <row r="1758" spans="2:25" ht="15.75" x14ac:dyDescent="0.25">
      <c r="B1758" s="201" t="s">
        <v>1132</v>
      </c>
      <c r="C1758" s="240" t="s">
        <v>1133</v>
      </c>
      <c r="D1758" s="241"/>
      <c r="E1758" s="285"/>
      <c r="F1758" s="285"/>
      <c r="G1758" s="203">
        <f>+G1759</f>
        <v>0</v>
      </c>
      <c r="H1758" s="203">
        <f>+H1759</f>
        <v>0</v>
      </c>
      <c r="I1758" s="204"/>
      <c r="J1758" s="204"/>
      <c r="K1758" s="204"/>
      <c r="L1758" s="623">
        <f>+L1759</f>
        <v>0</v>
      </c>
      <c r="M1758" s="203">
        <f>+M1759</f>
        <v>0</v>
      </c>
      <c r="O1758" s="186">
        <f t="shared" si="202"/>
        <v>0</v>
      </c>
      <c r="R1758" s="317"/>
      <c r="X1758" s="187">
        <v>0</v>
      </c>
      <c r="Y1758" s="187">
        <f t="shared" si="205"/>
        <v>0</v>
      </c>
    </row>
    <row r="1759" spans="2:25" ht="15.75" x14ac:dyDescent="0.25">
      <c r="B1759" s="201" t="s">
        <v>1641</v>
      </c>
      <c r="C1759" s="240" t="s">
        <v>2555</v>
      </c>
      <c r="D1759" s="241"/>
      <c r="E1759" s="285"/>
      <c r="F1759" s="285"/>
      <c r="G1759" s="287"/>
      <c r="H1759" s="205"/>
      <c r="I1759" s="204"/>
      <c r="J1759" s="204"/>
      <c r="K1759" s="204"/>
      <c r="L1759" s="623">
        <f>J884</f>
        <v>0</v>
      </c>
      <c r="M1759" s="223">
        <f>K884+G1759-H1759</f>
        <v>0</v>
      </c>
      <c r="N1759" s="186">
        <v>0</v>
      </c>
      <c r="O1759" s="186">
        <f t="shared" si="202"/>
        <v>0</v>
      </c>
      <c r="R1759" s="317"/>
      <c r="X1759" s="187">
        <v>0</v>
      </c>
      <c r="Y1759" s="187">
        <f t="shared" si="205"/>
        <v>0</v>
      </c>
    </row>
    <row r="1760" spans="2:25" ht="15.75" x14ac:dyDescent="0.25">
      <c r="B1760" s="201" t="s">
        <v>1164</v>
      </c>
      <c r="C1760" s="240" t="s">
        <v>1508</v>
      </c>
      <c r="D1760" s="241"/>
      <c r="E1760" s="285"/>
      <c r="F1760" s="285"/>
      <c r="G1760" s="203">
        <f>+G1761</f>
        <v>0</v>
      </c>
      <c r="H1760" s="203">
        <f>+H1761</f>
        <v>0</v>
      </c>
      <c r="I1760" s="204"/>
      <c r="J1760" s="204"/>
      <c r="K1760" s="204"/>
      <c r="L1760" s="623">
        <f>+L1761</f>
        <v>0</v>
      </c>
      <c r="M1760" s="203">
        <f>+M1761</f>
        <v>0</v>
      </c>
      <c r="N1760" s="186">
        <v>0</v>
      </c>
      <c r="O1760" s="186">
        <f t="shared" si="202"/>
        <v>0</v>
      </c>
      <c r="R1760" s="317"/>
      <c r="X1760" s="187">
        <v>0</v>
      </c>
      <c r="Y1760" s="187">
        <f t="shared" si="205"/>
        <v>0</v>
      </c>
    </row>
    <row r="1761" spans="2:25" ht="30.75" x14ac:dyDescent="0.25">
      <c r="B1761" s="201" t="s">
        <v>1506</v>
      </c>
      <c r="C1761" s="240" t="s">
        <v>1505</v>
      </c>
      <c r="D1761" s="241"/>
      <c r="E1761" s="285"/>
      <c r="F1761" s="285"/>
      <c r="G1761" s="203">
        <f>+G1762</f>
        <v>0</v>
      </c>
      <c r="H1761" s="203">
        <f>+H1762</f>
        <v>0</v>
      </c>
      <c r="I1761" s="204"/>
      <c r="J1761" s="204"/>
      <c r="K1761" s="204"/>
      <c r="L1761" s="623">
        <f>+L1762</f>
        <v>0</v>
      </c>
      <c r="M1761" s="203">
        <f>+M1762</f>
        <v>0</v>
      </c>
      <c r="N1761" s="186">
        <v>0</v>
      </c>
      <c r="O1761" s="186">
        <f t="shared" si="202"/>
        <v>0</v>
      </c>
      <c r="R1761" s="317"/>
      <c r="X1761" s="187">
        <v>0</v>
      </c>
      <c r="Y1761" s="187">
        <f t="shared" si="205"/>
        <v>0</v>
      </c>
    </row>
    <row r="1762" spans="2:25" ht="30.75" x14ac:dyDescent="0.25">
      <c r="B1762" s="201" t="s">
        <v>1507</v>
      </c>
      <c r="C1762" s="240" t="s">
        <v>1505</v>
      </c>
      <c r="D1762" s="241"/>
      <c r="E1762" s="285"/>
      <c r="F1762" s="285"/>
      <c r="G1762" s="287">
        <v>0</v>
      </c>
      <c r="H1762" s="205">
        <v>0</v>
      </c>
      <c r="I1762" s="204"/>
      <c r="J1762" s="204"/>
      <c r="K1762" s="204"/>
      <c r="L1762" s="623">
        <f>J832</f>
        <v>0</v>
      </c>
      <c r="M1762" s="223">
        <f>K832+G1762-H1762</f>
        <v>0</v>
      </c>
      <c r="O1762" s="186">
        <f t="shared" si="202"/>
        <v>0</v>
      </c>
      <c r="R1762" s="317"/>
      <c r="X1762" s="187">
        <v>0</v>
      </c>
      <c r="Y1762" s="187">
        <f t="shared" si="205"/>
        <v>0</v>
      </c>
    </row>
    <row r="1763" spans="2:25" s="1051" customFormat="1" ht="15.75" x14ac:dyDescent="0.25">
      <c r="B1763" s="1045"/>
      <c r="C1763" s="1054" t="s">
        <v>1134</v>
      </c>
      <c r="D1763" s="1055"/>
      <c r="E1763" s="1056"/>
      <c r="F1763" s="1056"/>
      <c r="G1763" s="1049">
        <f>+G1764</f>
        <v>404081945039.31995</v>
      </c>
      <c r="H1763" s="1049">
        <f>+H1764</f>
        <v>0</v>
      </c>
      <c r="I1763" s="1048"/>
      <c r="J1763" s="1048"/>
      <c r="K1763" s="1048"/>
      <c r="L1763" s="1057">
        <f>+L1764</f>
        <v>355301349225.47003</v>
      </c>
      <c r="M1763" s="1049">
        <f>K833+G1763-H1763</f>
        <v>404081945039.31995</v>
      </c>
      <c r="N1763" s="1050">
        <v>281362540698.33997</v>
      </c>
      <c r="O1763" s="1050">
        <f t="shared" si="202"/>
        <v>73938808527.130066</v>
      </c>
      <c r="R1763" s="1058"/>
      <c r="X1763" s="1051">
        <v>355301349225.47003</v>
      </c>
      <c r="Y1763" s="187">
        <f t="shared" si="205"/>
        <v>0</v>
      </c>
    </row>
    <row r="1764" spans="2:25" ht="15.75" x14ac:dyDescent="0.25">
      <c r="B1764" s="201" t="s">
        <v>1135</v>
      </c>
      <c r="C1764" s="254" t="s">
        <v>1134</v>
      </c>
      <c r="D1764" s="315"/>
      <c r="E1764" s="285"/>
      <c r="F1764" s="285"/>
      <c r="G1764" s="236">
        <f>+G1765+G1785+G1790+G1795+G1797+G1799</f>
        <v>404081945039.31995</v>
      </c>
      <c r="H1764" s="236">
        <f>+H1765+H1785+H1790+H1795+H1797+H1799</f>
        <v>0</v>
      </c>
      <c r="I1764" s="204"/>
      <c r="J1764" s="204"/>
      <c r="K1764" s="204"/>
      <c r="L1764" s="625">
        <f>+L1765+L1785+L1790+L1795+L1797+L1799</f>
        <v>355301349225.47003</v>
      </c>
      <c r="M1764" s="236">
        <f>+M1765+M1785+M1790+M1795+M1797+M1799</f>
        <v>404081945039.31995</v>
      </c>
      <c r="N1764" s="186">
        <v>281362540698.33997</v>
      </c>
      <c r="O1764" s="186">
        <f t="shared" si="202"/>
        <v>73938808527.130066</v>
      </c>
      <c r="R1764" s="317"/>
      <c r="X1764" s="187">
        <v>355301349225.47003</v>
      </c>
      <c r="Y1764" s="187">
        <f t="shared" si="205"/>
        <v>0</v>
      </c>
    </row>
    <row r="1765" spans="2:25" s="1051" customFormat="1" ht="15.75" x14ac:dyDescent="0.25">
      <c r="B1765" s="1045" t="s">
        <v>1136</v>
      </c>
      <c r="C1765" s="1054" t="s">
        <v>1141</v>
      </c>
      <c r="D1765" s="1073"/>
      <c r="E1765" s="1056"/>
      <c r="F1765" s="1056"/>
      <c r="G1765" s="1049">
        <f>SUM(G1766:G1784)</f>
        <v>310988620244.45996</v>
      </c>
      <c r="H1765" s="1049">
        <f>SUM(H1766:H1784)</f>
        <v>0</v>
      </c>
      <c r="I1765" s="1048"/>
      <c r="J1765" s="1048"/>
      <c r="K1765" s="1048"/>
      <c r="L1765" s="1057">
        <f>SUM(L1766:L1784)</f>
        <v>266402643129.36002</v>
      </c>
      <c r="M1765" s="1049">
        <f>SUM(M1766:M1784)</f>
        <v>310988620244.45996</v>
      </c>
      <c r="N1765" s="1050">
        <v>202665288163.21997</v>
      </c>
      <c r="O1765" s="1050">
        <f t="shared" si="201"/>
        <v>63737354966.140045</v>
      </c>
      <c r="R1765" s="1058"/>
      <c r="X1765" s="1051">
        <v>266402643129.36002</v>
      </c>
      <c r="Y1765" s="187">
        <f t="shared" si="205"/>
        <v>0</v>
      </c>
    </row>
    <row r="1766" spans="2:25" s="199" customFormat="1" ht="15.75" x14ac:dyDescent="0.25">
      <c r="B1766" s="201" t="s">
        <v>1661</v>
      </c>
      <c r="C1766" s="254" t="s">
        <v>1642</v>
      </c>
      <c r="D1766" s="315"/>
      <c r="E1766" s="279"/>
      <c r="F1766" s="279"/>
      <c r="G1766" s="1052">
        <f>'KK AKM PENYS AT &amp; AMOR ATB'!L9</f>
        <v>1541938244.8900001</v>
      </c>
      <c r="H1766" s="312"/>
      <c r="I1766" s="197"/>
      <c r="J1766" s="197"/>
      <c r="K1766" s="197"/>
      <c r="L1766" s="628">
        <v>1172335312.74</v>
      </c>
      <c r="M1766" s="223">
        <f>G1766-H1766</f>
        <v>1541938244.8900001</v>
      </c>
      <c r="N1766" s="198">
        <v>1116289150.2600002</v>
      </c>
      <c r="O1766" s="186">
        <f t="shared" si="201"/>
        <v>56046162.479999781</v>
      </c>
      <c r="R1766" s="317"/>
      <c r="X1766" s="199">
        <v>1172335312.74</v>
      </c>
      <c r="Y1766" s="187">
        <f t="shared" si="205"/>
        <v>0</v>
      </c>
    </row>
    <row r="1767" spans="2:25" s="199" customFormat="1" ht="15.75" x14ac:dyDescent="0.25">
      <c r="B1767" s="201" t="s">
        <v>1662</v>
      </c>
      <c r="C1767" s="254" t="s">
        <v>1643</v>
      </c>
      <c r="D1767" s="315"/>
      <c r="E1767" s="279"/>
      <c r="F1767" s="279"/>
      <c r="G1767" s="1052">
        <f>'KK AKM PENYS AT &amp; AMOR ATB'!L10</f>
        <v>8094834857.5100002</v>
      </c>
      <c r="H1767" s="312"/>
      <c r="I1767" s="197"/>
      <c r="J1767" s="197"/>
      <c r="K1767" s="197"/>
      <c r="L1767" s="628">
        <v>7891222925.1300001</v>
      </c>
      <c r="M1767" s="223">
        <f t="shared" ref="M1767:M1784" si="206">G1767-H1767</f>
        <v>8094834857.5100002</v>
      </c>
      <c r="N1767" s="198">
        <v>7494100299.3700027</v>
      </c>
      <c r="O1767" s="186">
        <f t="shared" si="201"/>
        <v>397122625.75999737</v>
      </c>
      <c r="R1767" s="317"/>
      <c r="X1767" s="199">
        <v>7891222925.1300001</v>
      </c>
      <c r="Y1767" s="187">
        <f t="shared" si="205"/>
        <v>0</v>
      </c>
    </row>
    <row r="1768" spans="2:25" s="199" customFormat="1" ht="15.75" x14ac:dyDescent="0.25">
      <c r="B1768" s="201" t="s">
        <v>1663</v>
      </c>
      <c r="C1768" s="254" t="s">
        <v>1644</v>
      </c>
      <c r="D1768" s="315"/>
      <c r="E1768" s="279"/>
      <c r="F1768" s="279"/>
      <c r="G1768" s="1052">
        <f>'KK AKM PENYS AT &amp; AMOR ATB'!L11</f>
        <v>26345416963.700001</v>
      </c>
      <c r="H1768" s="312"/>
      <c r="I1768" s="197"/>
      <c r="J1768" s="197"/>
      <c r="K1768" s="197"/>
      <c r="L1768" s="628">
        <v>23188926248.099998</v>
      </c>
      <c r="M1768" s="223">
        <f t="shared" si="206"/>
        <v>26345416963.700001</v>
      </c>
      <c r="N1768" s="198">
        <v>15813426409.299988</v>
      </c>
      <c r="O1768" s="186">
        <f t="shared" si="201"/>
        <v>7375499838.8000107</v>
      </c>
      <c r="R1768" s="317"/>
      <c r="X1768" s="199">
        <v>23188926248.099998</v>
      </c>
      <c r="Y1768" s="187">
        <f t="shared" si="205"/>
        <v>0</v>
      </c>
    </row>
    <row r="1769" spans="2:25" s="199" customFormat="1" ht="15.75" x14ac:dyDescent="0.25">
      <c r="B1769" s="201" t="s">
        <v>1664</v>
      </c>
      <c r="C1769" s="254" t="s">
        <v>1645</v>
      </c>
      <c r="D1769" s="315"/>
      <c r="E1769" s="279"/>
      <c r="F1769" s="279"/>
      <c r="G1769" s="1052">
        <f>'KK AKM PENYS AT &amp; AMOR ATB'!L12</f>
        <v>1158526594.25</v>
      </c>
      <c r="H1769" s="312"/>
      <c r="I1769" s="197"/>
      <c r="J1769" s="197"/>
      <c r="K1769" s="197"/>
      <c r="L1769" s="628">
        <v>943443769.5</v>
      </c>
      <c r="M1769" s="223">
        <f t="shared" si="206"/>
        <v>1158526594.25</v>
      </c>
      <c r="N1769" s="198">
        <v>1035376228.5</v>
      </c>
      <c r="O1769" s="186">
        <f t="shared" si="201"/>
        <v>-91932459</v>
      </c>
      <c r="R1769" s="317"/>
      <c r="X1769" s="199">
        <v>943443769.5</v>
      </c>
      <c r="Y1769" s="187">
        <f t="shared" si="205"/>
        <v>0</v>
      </c>
    </row>
    <row r="1770" spans="2:25" s="199" customFormat="1" ht="15.75" x14ac:dyDescent="0.25">
      <c r="B1770" s="201" t="s">
        <v>1665</v>
      </c>
      <c r="C1770" s="254" t="s">
        <v>1646</v>
      </c>
      <c r="D1770" s="315"/>
      <c r="E1770" s="279"/>
      <c r="F1770" s="279"/>
      <c r="G1770" s="1052">
        <f>'KK AKM PENYS AT &amp; AMOR ATB'!L13</f>
        <v>89930739110.539993</v>
      </c>
      <c r="H1770" s="312"/>
      <c r="I1770" s="197"/>
      <c r="J1770" s="197"/>
      <c r="K1770" s="197"/>
      <c r="L1770" s="628">
        <v>69999416208.130005</v>
      </c>
      <c r="M1770" s="223">
        <f t="shared" si="206"/>
        <v>89930739110.539993</v>
      </c>
      <c r="N1770" s="198">
        <v>49620819951.799988</v>
      </c>
      <c r="O1770" s="186">
        <f t="shared" si="201"/>
        <v>20378596256.330017</v>
      </c>
      <c r="R1770" s="317"/>
      <c r="X1770" s="199">
        <v>69999416208.130005</v>
      </c>
      <c r="Y1770" s="187">
        <f t="shared" si="205"/>
        <v>0</v>
      </c>
    </row>
    <row r="1771" spans="2:25" s="199" customFormat="1" ht="15.75" x14ac:dyDescent="0.25">
      <c r="B1771" s="201" t="s">
        <v>1666</v>
      </c>
      <c r="C1771" s="254" t="s">
        <v>1647</v>
      </c>
      <c r="D1771" s="315"/>
      <c r="E1771" s="279"/>
      <c r="F1771" s="279"/>
      <c r="G1771" s="1052">
        <f>'KK AKM PENYS AT &amp; AMOR ATB'!L14</f>
        <v>10957540851.4</v>
      </c>
      <c r="H1771" s="312"/>
      <c r="I1771" s="197"/>
      <c r="J1771" s="197"/>
      <c r="K1771" s="197"/>
      <c r="L1771" s="628">
        <v>9879467313.3999996</v>
      </c>
      <c r="M1771" s="223">
        <f t="shared" si="206"/>
        <v>10957540851.4</v>
      </c>
      <c r="N1771" s="198">
        <v>9899418369.9000092</v>
      </c>
      <c r="O1771" s="186">
        <f t="shared" si="201"/>
        <v>-19951056.500009537</v>
      </c>
      <c r="R1771" s="317"/>
      <c r="X1771" s="199">
        <v>9879467313.3999996</v>
      </c>
      <c r="Y1771" s="187">
        <f t="shared" si="205"/>
        <v>0</v>
      </c>
    </row>
    <row r="1772" spans="2:25" s="199" customFormat="1" ht="15.75" x14ac:dyDescent="0.25">
      <c r="B1772" s="201" t="s">
        <v>1667</v>
      </c>
      <c r="C1772" s="254" t="s">
        <v>1648</v>
      </c>
      <c r="D1772" s="315"/>
      <c r="E1772" s="279"/>
      <c r="F1772" s="279"/>
      <c r="G1772" s="1052">
        <f>'KK AKM PENYS AT &amp; AMOR ATB'!L15</f>
        <v>987655671.60000002</v>
      </c>
      <c r="H1772" s="312"/>
      <c r="I1772" s="197"/>
      <c r="J1772" s="197"/>
      <c r="K1772" s="197"/>
      <c r="L1772" s="628">
        <v>700155767.39999998</v>
      </c>
      <c r="M1772" s="223">
        <f t="shared" si="206"/>
        <v>987655671.60000002</v>
      </c>
      <c r="N1772" s="198">
        <v>594424871.39999962</v>
      </c>
      <c r="O1772" s="186">
        <f t="shared" si="201"/>
        <v>105730896.00000036</v>
      </c>
      <c r="R1772" s="317"/>
      <c r="X1772" s="199">
        <v>700155767.39999998</v>
      </c>
      <c r="Y1772" s="187">
        <f t="shared" si="205"/>
        <v>0</v>
      </c>
    </row>
    <row r="1773" spans="2:25" s="199" customFormat="1" ht="15.75" x14ac:dyDescent="0.25">
      <c r="B1773" s="201" t="s">
        <v>1668</v>
      </c>
      <c r="C1773" s="254" t="s">
        <v>1649</v>
      </c>
      <c r="D1773" s="315"/>
      <c r="E1773" s="279"/>
      <c r="F1773" s="279"/>
      <c r="G1773" s="1052">
        <f>'KK AKM PENYS AT &amp; AMOR ATB'!L16</f>
        <v>25793599649.040001</v>
      </c>
      <c r="H1773" s="312"/>
      <c r="I1773" s="197"/>
      <c r="J1773" s="197"/>
      <c r="K1773" s="197"/>
      <c r="L1773" s="628">
        <v>25060774296.549999</v>
      </c>
      <c r="M1773" s="223">
        <f t="shared" si="206"/>
        <v>25793599649.040001</v>
      </c>
      <c r="N1773" s="198">
        <v>19316181796.23999</v>
      </c>
      <c r="O1773" s="186">
        <f t="shared" si="201"/>
        <v>5744592500.310009</v>
      </c>
      <c r="R1773" s="317"/>
      <c r="X1773" s="199">
        <v>25060774296.549999</v>
      </c>
      <c r="Y1773" s="187">
        <f t="shared" si="205"/>
        <v>0</v>
      </c>
    </row>
    <row r="1774" spans="2:25" s="199" customFormat="1" ht="15.75" x14ac:dyDescent="0.25">
      <c r="B1774" s="201" t="s">
        <v>1669</v>
      </c>
      <c r="C1774" s="254" t="s">
        <v>1650</v>
      </c>
      <c r="D1774" s="315"/>
      <c r="E1774" s="279"/>
      <c r="F1774" s="279"/>
      <c r="G1774" s="1052">
        <f>'KK AKM PENYS AT &amp; AMOR ATB'!L17</f>
        <v>224210326.5</v>
      </c>
      <c r="H1774" s="312"/>
      <c r="I1774" s="197"/>
      <c r="J1774" s="197"/>
      <c r="K1774" s="197"/>
      <c r="L1774" s="628">
        <v>252432470.25</v>
      </c>
      <c r="M1774" s="223">
        <f t="shared" si="206"/>
        <v>224210326.5</v>
      </c>
      <c r="N1774" s="198">
        <v>307485664.75</v>
      </c>
      <c r="O1774" s="186">
        <f t="shared" si="201"/>
        <v>-55053194.5</v>
      </c>
      <c r="R1774" s="317"/>
      <c r="X1774" s="199">
        <v>252432470.25</v>
      </c>
      <c r="Y1774" s="187">
        <f t="shared" si="205"/>
        <v>0</v>
      </c>
    </row>
    <row r="1775" spans="2:25" s="199" customFormat="1" ht="15.75" x14ac:dyDescent="0.25">
      <c r="B1775" s="201" t="s">
        <v>1670</v>
      </c>
      <c r="C1775" s="254" t="s">
        <v>1651</v>
      </c>
      <c r="D1775" s="315"/>
      <c r="E1775" s="279"/>
      <c r="F1775" s="279"/>
      <c r="G1775" s="1052">
        <f>'KK AKM PENYS AT &amp; AMOR ATB'!L18</f>
        <v>134269443055.5</v>
      </c>
      <c r="H1775" s="312"/>
      <c r="I1775" s="197"/>
      <c r="J1775" s="197"/>
      <c r="K1775" s="197"/>
      <c r="L1775" s="628">
        <v>115122626473</v>
      </c>
      <c r="M1775" s="223">
        <f t="shared" si="206"/>
        <v>134269443055.5</v>
      </c>
      <c r="N1775" s="198">
        <v>90514957715.75</v>
      </c>
      <c r="O1775" s="186">
        <f t="shared" si="201"/>
        <v>24607668757.25</v>
      </c>
      <c r="R1775" s="317"/>
      <c r="X1775" s="199">
        <v>115122626473</v>
      </c>
      <c r="Y1775" s="187">
        <f t="shared" si="205"/>
        <v>0</v>
      </c>
    </row>
    <row r="1776" spans="2:25" s="199" customFormat="1" ht="15.75" x14ac:dyDescent="0.25">
      <c r="B1776" s="201" t="s">
        <v>1671</v>
      </c>
      <c r="C1776" s="254" t="s">
        <v>1652</v>
      </c>
      <c r="D1776" s="315"/>
      <c r="E1776" s="279"/>
      <c r="F1776" s="279"/>
      <c r="G1776" s="1052">
        <f>'KK AKM PENYS AT &amp; AMOR ATB'!L19</f>
        <v>38812482.200000003</v>
      </c>
      <c r="H1776" s="312"/>
      <c r="I1776" s="197"/>
      <c r="J1776" s="197"/>
      <c r="K1776" s="197"/>
      <c r="L1776" s="628">
        <v>29053362.199999999</v>
      </c>
      <c r="M1776" s="223">
        <f t="shared" si="206"/>
        <v>38812482.200000003</v>
      </c>
      <c r="N1776" s="198">
        <v>21698762.200000003</v>
      </c>
      <c r="O1776" s="186">
        <f t="shared" si="201"/>
        <v>7354599.9999999963</v>
      </c>
      <c r="R1776" s="317"/>
      <c r="X1776" s="199">
        <v>29053362.199999999</v>
      </c>
      <c r="Y1776" s="187">
        <f t="shared" si="205"/>
        <v>0</v>
      </c>
    </row>
    <row r="1777" spans="2:25" s="199" customFormat="1" ht="15.75" x14ac:dyDescent="0.25">
      <c r="B1777" s="201" t="s">
        <v>1672</v>
      </c>
      <c r="C1777" s="254" t="s">
        <v>1653</v>
      </c>
      <c r="D1777" s="315"/>
      <c r="E1777" s="279"/>
      <c r="F1777" s="279"/>
      <c r="G1777" s="1052">
        <f>'KK AKM PENYS AT &amp; AMOR ATB'!L20</f>
        <v>13141500</v>
      </c>
      <c r="H1777" s="312"/>
      <c r="I1777" s="197"/>
      <c r="J1777" s="197"/>
      <c r="K1777" s="197"/>
      <c r="L1777" s="628">
        <v>2848000</v>
      </c>
      <c r="M1777" s="223">
        <f t="shared" si="206"/>
        <v>13141500</v>
      </c>
      <c r="N1777" s="198">
        <v>0</v>
      </c>
      <c r="O1777" s="186">
        <f t="shared" si="201"/>
        <v>2848000</v>
      </c>
      <c r="R1777" s="308"/>
      <c r="X1777" s="199">
        <v>2848000</v>
      </c>
      <c r="Y1777" s="187">
        <f t="shared" si="205"/>
        <v>0</v>
      </c>
    </row>
    <row r="1778" spans="2:25" s="199" customFormat="1" ht="15.75" x14ac:dyDescent="0.25">
      <c r="B1778" s="201" t="s">
        <v>1673</v>
      </c>
      <c r="C1778" s="254" t="s">
        <v>1654</v>
      </c>
      <c r="D1778" s="315"/>
      <c r="E1778" s="279"/>
      <c r="F1778" s="279"/>
      <c r="G1778" s="1052">
        <f>'KK AKM PENYS AT &amp; AMOR ATB'!L21</f>
        <v>38932468.350000001</v>
      </c>
      <c r="H1778" s="312"/>
      <c r="I1778" s="197"/>
      <c r="J1778" s="197"/>
      <c r="K1778" s="197"/>
      <c r="L1778" s="628">
        <v>14650951.66</v>
      </c>
      <c r="M1778" s="223">
        <f t="shared" si="206"/>
        <v>38932468.350000001</v>
      </c>
      <c r="N1778" s="198">
        <v>2012725</v>
      </c>
      <c r="O1778" s="186">
        <f t="shared" si="201"/>
        <v>12638226.66</v>
      </c>
      <c r="R1778" s="317"/>
      <c r="X1778" s="199">
        <v>14650951.66</v>
      </c>
      <c r="Y1778" s="187">
        <f t="shared" si="205"/>
        <v>0</v>
      </c>
    </row>
    <row r="1779" spans="2:25" s="199" customFormat="1" ht="15.75" x14ac:dyDescent="0.25">
      <c r="B1779" s="201" t="s">
        <v>1674</v>
      </c>
      <c r="C1779" s="254" t="s">
        <v>1655</v>
      </c>
      <c r="D1779" s="315"/>
      <c r="E1779" s="279"/>
      <c r="F1779" s="279"/>
      <c r="G1779" s="1052">
        <f>'KK AKM PENYS AT &amp; AMOR ATB'!L22</f>
        <v>2118000</v>
      </c>
      <c r="H1779" s="312"/>
      <c r="I1779" s="197"/>
      <c r="J1779" s="197"/>
      <c r="K1779" s="197"/>
      <c r="L1779" s="628">
        <v>2118000</v>
      </c>
      <c r="M1779" s="223">
        <f t="shared" si="206"/>
        <v>2118000</v>
      </c>
      <c r="N1779" s="198">
        <v>0</v>
      </c>
      <c r="O1779" s="186">
        <f t="shared" si="201"/>
        <v>2118000</v>
      </c>
      <c r="R1779" s="317"/>
      <c r="X1779" s="199">
        <v>2118000</v>
      </c>
      <c r="Y1779" s="187">
        <f t="shared" si="205"/>
        <v>0</v>
      </c>
    </row>
    <row r="1780" spans="2:25" s="199" customFormat="1" ht="15.75" x14ac:dyDescent="0.25">
      <c r="B1780" s="201" t="s">
        <v>1675</v>
      </c>
      <c r="C1780" s="254" t="s">
        <v>1656</v>
      </c>
      <c r="D1780" s="315"/>
      <c r="E1780" s="279"/>
      <c r="F1780" s="279"/>
      <c r="G1780" s="1052">
        <f>'KK AKM PENYS AT &amp; AMOR ATB'!L23</f>
        <v>734206418.60000002</v>
      </c>
      <c r="H1780" s="312"/>
      <c r="I1780" s="197"/>
      <c r="J1780" s="197"/>
      <c r="K1780" s="197"/>
      <c r="L1780" s="628">
        <v>611259323.60000002</v>
      </c>
      <c r="M1780" s="223">
        <f t="shared" si="206"/>
        <v>734206418.60000002</v>
      </c>
      <c r="N1780" s="198">
        <v>291495905</v>
      </c>
      <c r="O1780" s="186">
        <f t="shared" si="201"/>
        <v>319763418.60000002</v>
      </c>
      <c r="R1780" s="317"/>
      <c r="X1780" s="199">
        <v>611259323.60000002</v>
      </c>
      <c r="Y1780" s="187">
        <f t="shared" si="205"/>
        <v>0</v>
      </c>
    </row>
    <row r="1781" spans="2:25" s="199" customFormat="1" ht="15.75" x14ac:dyDescent="0.25">
      <c r="B1781" s="201" t="s">
        <v>1676</v>
      </c>
      <c r="C1781" s="254" t="s">
        <v>1657</v>
      </c>
      <c r="D1781" s="315"/>
      <c r="E1781" s="279"/>
      <c r="F1781" s="279"/>
      <c r="G1781" s="1052">
        <f>'KK AKM PENYS AT &amp; AMOR ATB'!L24</f>
        <v>9409780829</v>
      </c>
      <c r="H1781" s="312"/>
      <c r="I1781" s="197"/>
      <c r="J1781" s="197"/>
      <c r="K1781" s="197"/>
      <c r="L1781" s="628">
        <v>8586914108.6999998</v>
      </c>
      <c r="M1781" s="223">
        <f t="shared" si="206"/>
        <v>9409780829</v>
      </c>
      <c r="N1781" s="198">
        <v>6423159858</v>
      </c>
      <c r="O1781" s="186">
        <f t="shared" si="201"/>
        <v>2163754250.6999998</v>
      </c>
      <c r="R1781" s="317"/>
      <c r="X1781" s="199">
        <v>8586914108.6999998</v>
      </c>
      <c r="Y1781" s="187">
        <f t="shared" si="205"/>
        <v>0</v>
      </c>
    </row>
    <row r="1782" spans="2:25" s="199" customFormat="1" ht="15.75" x14ac:dyDescent="0.25">
      <c r="B1782" s="201" t="s">
        <v>1677</v>
      </c>
      <c r="C1782" s="254" t="s">
        <v>1658</v>
      </c>
      <c r="D1782" s="315"/>
      <c r="E1782" s="279"/>
      <c r="F1782" s="279"/>
      <c r="G1782" s="1052">
        <f>'KK AKM PENYS AT &amp; AMOR ATB'!L25</f>
        <v>182963010.88</v>
      </c>
      <c r="H1782" s="312"/>
      <c r="I1782" s="197"/>
      <c r="J1782" s="197"/>
      <c r="K1782" s="197"/>
      <c r="L1782" s="628">
        <v>137677592.5</v>
      </c>
      <c r="M1782" s="223">
        <f t="shared" si="206"/>
        <v>182963010.88</v>
      </c>
      <c r="N1782" s="198">
        <v>61586943.75</v>
      </c>
      <c r="O1782" s="186">
        <f t="shared" si="201"/>
        <v>76090648.75</v>
      </c>
      <c r="R1782" s="308"/>
      <c r="X1782" s="199">
        <v>137677592.5</v>
      </c>
      <c r="Y1782" s="187">
        <f t="shared" si="205"/>
        <v>0</v>
      </c>
    </row>
    <row r="1783" spans="2:25" s="199" customFormat="1" ht="15.75" x14ac:dyDescent="0.25">
      <c r="B1783" s="201" t="s">
        <v>1678</v>
      </c>
      <c r="C1783" s="254" t="s">
        <v>1659</v>
      </c>
      <c r="D1783" s="315"/>
      <c r="E1783" s="279"/>
      <c r="F1783" s="279"/>
      <c r="G1783" s="1052">
        <f>'KK AKM PENYS AT &amp; AMOR ATB'!L26</f>
        <v>21299656.25</v>
      </c>
      <c r="H1783" s="312"/>
      <c r="I1783" s="197"/>
      <c r="J1783" s="197"/>
      <c r="K1783" s="197"/>
      <c r="L1783" s="628">
        <v>16241531.25</v>
      </c>
      <c r="M1783" s="223">
        <f t="shared" si="206"/>
        <v>21299656.25</v>
      </c>
      <c r="N1783" s="198">
        <v>2660150</v>
      </c>
      <c r="O1783" s="186">
        <f t="shared" si="201"/>
        <v>13581381.25</v>
      </c>
      <c r="R1783" s="317"/>
      <c r="X1783" s="199">
        <v>16241531.25</v>
      </c>
      <c r="Y1783" s="187">
        <f t="shared" si="205"/>
        <v>0</v>
      </c>
    </row>
    <row r="1784" spans="2:25" s="199" customFormat="1" ht="15.75" x14ac:dyDescent="0.25">
      <c r="B1784" s="201" t="s">
        <v>1679</v>
      </c>
      <c r="C1784" s="254" t="s">
        <v>1660</v>
      </c>
      <c r="D1784" s="315"/>
      <c r="E1784" s="279"/>
      <c r="F1784" s="279"/>
      <c r="G1784" s="1052">
        <f>'KK AKM PENYS AT &amp; AMOR ATB'!L27</f>
        <v>1243460554.25</v>
      </c>
      <c r="H1784" s="312"/>
      <c r="I1784" s="197"/>
      <c r="J1784" s="197"/>
      <c r="K1784" s="197"/>
      <c r="L1784" s="628">
        <v>2791079475.25</v>
      </c>
      <c r="M1784" s="223">
        <f t="shared" si="206"/>
        <v>1243460554.25</v>
      </c>
      <c r="N1784" s="198">
        <v>150193362</v>
      </c>
      <c r="O1784" s="186">
        <f t="shared" si="201"/>
        <v>2640886113.25</v>
      </c>
      <c r="R1784" s="317"/>
      <c r="X1784" s="199">
        <v>2791079475.25</v>
      </c>
      <c r="Y1784" s="187">
        <f t="shared" si="205"/>
        <v>0</v>
      </c>
    </row>
    <row r="1785" spans="2:25" s="199" customFormat="1" ht="15.75" x14ac:dyDescent="0.25">
      <c r="B1785" s="201" t="s">
        <v>1137</v>
      </c>
      <c r="C1785" s="254" t="s">
        <v>1142</v>
      </c>
      <c r="D1785" s="315"/>
      <c r="E1785" s="279"/>
      <c r="F1785" s="279"/>
      <c r="G1785" s="196">
        <f>SUM(G1786:G1789)</f>
        <v>89567111121.020004</v>
      </c>
      <c r="H1785" s="196">
        <f>SUM(H1786:H1789)</f>
        <v>0</v>
      </c>
      <c r="I1785" s="197"/>
      <c r="J1785" s="197"/>
      <c r="K1785" s="197"/>
      <c r="L1785" s="626">
        <f>SUM(L1786:L1789)</f>
        <v>85554682014.409988</v>
      </c>
      <c r="M1785" s="196">
        <f>SUM(M1786:M1789)</f>
        <v>89567111121.020004</v>
      </c>
      <c r="N1785" s="198">
        <v>76013207534.289978</v>
      </c>
      <c r="O1785" s="186">
        <f t="shared" si="201"/>
        <v>9541474480.1200104</v>
      </c>
      <c r="R1785" s="317"/>
      <c r="X1785" s="199">
        <v>85554682014.409988</v>
      </c>
      <c r="Y1785" s="187">
        <f t="shared" si="205"/>
        <v>0</v>
      </c>
    </row>
    <row r="1786" spans="2:25" s="199" customFormat="1" ht="15.75" x14ac:dyDescent="0.25">
      <c r="B1786" s="201" t="s">
        <v>1684</v>
      </c>
      <c r="C1786" s="254" t="s">
        <v>1680</v>
      </c>
      <c r="D1786" s="315"/>
      <c r="E1786" s="279"/>
      <c r="F1786" s="279"/>
      <c r="G1786" s="1052">
        <f>'KK AKM PENYS AT &amp; AMOR ATB'!L28</f>
        <v>88425707075.860001</v>
      </c>
      <c r="H1786" s="312"/>
      <c r="I1786" s="197"/>
      <c r="J1786" s="197"/>
      <c r="K1786" s="197"/>
      <c r="L1786" s="628">
        <v>84466514235.869995</v>
      </c>
      <c r="M1786" s="223">
        <f>G1786-H1786</f>
        <v>88425707075.860001</v>
      </c>
      <c r="N1786" s="198">
        <v>75429796383.97998</v>
      </c>
      <c r="O1786" s="186">
        <f t="shared" si="201"/>
        <v>9036717851.8900146</v>
      </c>
      <c r="R1786" s="317"/>
      <c r="X1786" s="199">
        <v>84466514235.869995</v>
      </c>
      <c r="Y1786" s="187">
        <f t="shared" si="205"/>
        <v>0</v>
      </c>
    </row>
    <row r="1787" spans="2:25" s="199" customFormat="1" ht="15.75" x14ac:dyDescent="0.25">
      <c r="B1787" s="201" t="s">
        <v>1685</v>
      </c>
      <c r="C1787" s="254" t="s">
        <v>1681</v>
      </c>
      <c r="D1787" s="315"/>
      <c r="E1787" s="279"/>
      <c r="F1787" s="279"/>
      <c r="G1787" s="1052">
        <f>'KK AKM PENYS AT &amp; AMOR ATB'!L29</f>
        <v>248734889.09</v>
      </c>
      <c r="H1787" s="312"/>
      <c r="I1787" s="197"/>
      <c r="J1787" s="197"/>
      <c r="K1787" s="197"/>
      <c r="L1787" s="628">
        <v>238932829.66999999</v>
      </c>
      <c r="M1787" s="223">
        <f t="shared" ref="M1787:M1798" si="207">G1787-H1787</f>
        <v>248734889.09</v>
      </c>
      <c r="N1787" s="198">
        <v>201123725.27999997</v>
      </c>
      <c r="O1787" s="186">
        <f t="shared" si="201"/>
        <v>37809104.390000015</v>
      </c>
      <c r="R1787" s="187"/>
      <c r="X1787" s="199">
        <v>238932829.66999999</v>
      </c>
      <c r="Y1787" s="187">
        <f t="shared" si="205"/>
        <v>0</v>
      </c>
    </row>
    <row r="1788" spans="2:25" s="199" customFormat="1" ht="15.75" x14ac:dyDescent="0.25">
      <c r="B1788" s="201" t="s">
        <v>1686</v>
      </c>
      <c r="C1788" s="254" t="s">
        <v>1682</v>
      </c>
      <c r="D1788" s="315"/>
      <c r="E1788" s="279"/>
      <c r="F1788" s="279"/>
      <c r="G1788" s="1052">
        <f>'KK AKM PENYS AT &amp; AMOR ATB'!L30</f>
        <v>32144715</v>
      </c>
      <c r="H1788" s="312"/>
      <c r="I1788" s="197"/>
      <c r="J1788" s="197"/>
      <c r="K1788" s="197"/>
      <c r="L1788" s="628">
        <v>30244715</v>
      </c>
      <c r="M1788" s="223">
        <f t="shared" si="207"/>
        <v>32144715</v>
      </c>
      <c r="N1788" s="198">
        <v>20936466.400000006</v>
      </c>
      <c r="O1788" s="186">
        <f t="shared" si="201"/>
        <v>9308248.599999994</v>
      </c>
      <c r="R1788" s="187"/>
      <c r="X1788" s="199">
        <v>30244715</v>
      </c>
      <c r="Y1788" s="187">
        <f t="shared" si="205"/>
        <v>0</v>
      </c>
    </row>
    <row r="1789" spans="2:25" s="199" customFormat="1" ht="15.75" x14ac:dyDescent="0.25">
      <c r="B1789" s="201" t="s">
        <v>1687</v>
      </c>
      <c r="C1789" s="254" t="s">
        <v>1683</v>
      </c>
      <c r="D1789" s="315"/>
      <c r="E1789" s="279"/>
      <c r="F1789" s="279"/>
      <c r="G1789" s="1052">
        <f>'KK AKM PENYS AT &amp; AMOR ATB'!L31</f>
        <v>860524441.07000005</v>
      </c>
      <c r="H1789" s="312"/>
      <c r="I1789" s="197"/>
      <c r="J1789" s="197"/>
      <c r="K1789" s="197"/>
      <c r="L1789" s="628">
        <v>818990233.87</v>
      </c>
      <c r="M1789" s="223">
        <f t="shared" si="207"/>
        <v>860524441.07000005</v>
      </c>
      <c r="N1789" s="198">
        <v>361350958.63000011</v>
      </c>
      <c r="O1789" s="186">
        <f t="shared" si="201"/>
        <v>457639275.23999989</v>
      </c>
      <c r="X1789" s="199">
        <v>818990233.87</v>
      </c>
      <c r="Y1789" s="187">
        <f t="shared" si="205"/>
        <v>0</v>
      </c>
    </row>
    <row r="1790" spans="2:25" s="199" customFormat="1" ht="15.75" x14ac:dyDescent="0.25">
      <c r="B1790" s="201" t="s">
        <v>1138</v>
      </c>
      <c r="C1790" s="254" t="s">
        <v>1143</v>
      </c>
      <c r="D1790" s="315"/>
      <c r="E1790" s="279"/>
      <c r="F1790" s="279"/>
      <c r="G1790" s="196">
        <f>SUM(G1791:G1794)</f>
        <v>2587356484.1700001</v>
      </c>
      <c r="H1790" s="196">
        <f>SUM(H1791:H1794)</f>
        <v>0</v>
      </c>
      <c r="I1790" s="197"/>
      <c r="J1790" s="197"/>
      <c r="K1790" s="197"/>
      <c r="L1790" s="626">
        <f>SUM(L1791:L1794)</f>
        <v>2471548352.0300002</v>
      </c>
      <c r="M1790" s="223">
        <f t="shared" si="207"/>
        <v>2587356484.1700001</v>
      </c>
      <c r="N1790" s="198">
        <v>2133641428.8400009</v>
      </c>
      <c r="O1790" s="186">
        <f t="shared" si="201"/>
        <v>337906923.18999934</v>
      </c>
      <c r="X1790" s="199">
        <v>2471548352.0300002</v>
      </c>
      <c r="Y1790" s="187">
        <f t="shared" si="205"/>
        <v>0</v>
      </c>
    </row>
    <row r="1791" spans="2:25" s="199" customFormat="1" ht="15.75" x14ac:dyDescent="0.25">
      <c r="B1791" s="201" t="s">
        <v>1692</v>
      </c>
      <c r="C1791" s="254" t="s">
        <v>1688</v>
      </c>
      <c r="D1791" s="315"/>
      <c r="E1791" s="279"/>
      <c r="F1791" s="279"/>
      <c r="G1791" s="1052">
        <f>'KK AKM PENYS AT &amp; AMOR ATB'!L32</f>
        <v>1078059927.4000001</v>
      </c>
      <c r="H1791" s="312"/>
      <c r="I1791" s="197"/>
      <c r="J1791" s="197"/>
      <c r="K1791" s="197"/>
      <c r="L1791" s="628">
        <v>1110600517.4000001</v>
      </c>
      <c r="M1791" s="223">
        <f t="shared" si="207"/>
        <v>1078059927.4000001</v>
      </c>
      <c r="N1791" s="198">
        <v>1057292855.4000006</v>
      </c>
      <c r="O1791" s="186">
        <f t="shared" si="201"/>
        <v>53307661.999999523</v>
      </c>
      <c r="R1791" s="187"/>
      <c r="X1791" s="199">
        <v>1110600517.4000001</v>
      </c>
      <c r="Y1791" s="187">
        <f t="shared" si="205"/>
        <v>0</v>
      </c>
    </row>
    <row r="1792" spans="2:25" s="199" customFormat="1" ht="15.75" x14ac:dyDescent="0.25">
      <c r="B1792" s="201" t="s">
        <v>1693</v>
      </c>
      <c r="C1792" s="254" t="s">
        <v>1689</v>
      </c>
      <c r="D1792" s="315"/>
      <c r="E1792" s="279"/>
      <c r="F1792" s="279"/>
      <c r="G1792" s="1052">
        <f>'KK AKM PENYS AT &amp; AMOR ATB'!L33</f>
        <v>440949529.29000002</v>
      </c>
      <c r="H1792" s="312"/>
      <c r="I1792" s="197"/>
      <c r="J1792" s="197"/>
      <c r="K1792" s="197"/>
      <c r="L1792" s="628">
        <v>422711432.61000001</v>
      </c>
      <c r="M1792" s="223">
        <f t="shared" si="207"/>
        <v>440949529.29000002</v>
      </c>
      <c r="N1792" s="198">
        <v>366826827.90000033</v>
      </c>
      <c r="O1792" s="186">
        <f t="shared" si="201"/>
        <v>55884604.709999681</v>
      </c>
      <c r="R1792" s="187"/>
      <c r="X1792" s="199">
        <v>422711432.61000001</v>
      </c>
      <c r="Y1792" s="187">
        <f t="shared" si="205"/>
        <v>0</v>
      </c>
    </row>
    <row r="1793" spans="2:25" s="199" customFormat="1" ht="15.75" x14ac:dyDescent="0.25">
      <c r="B1793" s="201" t="s">
        <v>1694</v>
      </c>
      <c r="C1793" s="254" t="s">
        <v>1690</v>
      </c>
      <c r="D1793" s="315"/>
      <c r="E1793" s="279"/>
      <c r="F1793" s="279"/>
      <c r="G1793" s="1052">
        <f>'KK AKM PENYS AT &amp; AMOR ATB'!L34</f>
        <v>509657495.85000002</v>
      </c>
      <c r="H1793" s="312"/>
      <c r="I1793" s="197"/>
      <c r="J1793" s="197"/>
      <c r="K1793" s="197"/>
      <c r="L1793" s="628">
        <v>456272110.19</v>
      </c>
      <c r="M1793" s="223">
        <f t="shared" si="207"/>
        <v>509657495.85000002</v>
      </c>
      <c r="N1793" s="198">
        <v>314348555.48000002</v>
      </c>
      <c r="O1793" s="186">
        <f t="shared" si="201"/>
        <v>141923554.70999998</v>
      </c>
      <c r="R1793" s="187"/>
      <c r="X1793" s="199">
        <v>456272110.19</v>
      </c>
      <c r="Y1793" s="187">
        <f t="shared" si="205"/>
        <v>0</v>
      </c>
    </row>
    <row r="1794" spans="2:25" s="199" customFormat="1" ht="15.75" x14ac:dyDescent="0.25">
      <c r="B1794" s="201" t="s">
        <v>1695</v>
      </c>
      <c r="C1794" s="254" t="s">
        <v>1691</v>
      </c>
      <c r="D1794" s="315"/>
      <c r="E1794" s="279"/>
      <c r="F1794" s="279"/>
      <c r="G1794" s="1052">
        <f>'KK AKM PENYS AT &amp; AMOR ATB'!L35</f>
        <v>558689531.63</v>
      </c>
      <c r="H1794" s="312"/>
      <c r="I1794" s="197"/>
      <c r="J1794" s="197"/>
      <c r="K1794" s="197"/>
      <c r="L1794" s="628">
        <v>481964291.82999998</v>
      </c>
      <c r="M1794" s="223">
        <f t="shared" si="207"/>
        <v>558689531.63</v>
      </c>
      <c r="N1794" s="198">
        <v>395173190.05999994</v>
      </c>
      <c r="O1794" s="186">
        <f t="shared" si="201"/>
        <v>86791101.770000041</v>
      </c>
      <c r="R1794" s="187"/>
      <c r="X1794" s="199">
        <v>481964291.82999998</v>
      </c>
      <c r="Y1794" s="187">
        <f t="shared" si="205"/>
        <v>0</v>
      </c>
    </row>
    <row r="1795" spans="2:25" s="199" customFormat="1" ht="15.75" x14ac:dyDescent="0.25">
      <c r="B1795" s="201" t="s">
        <v>1139</v>
      </c>
      <c r="C1795" s="254" t="s">
        <v>1144</v>
      </c>
      <c r="D1795" s="315"/>
      <c r="E1795" s="279"/>
      <c r="F1795" s="279"/>
      <c r="G1795" s="196">
        <f>+G1796</f>
        <v>455345968</v>
      </c>
      <c r="H1795" s="196">
        <f>+H1796</f>
        <v>0</v>
      </c>
      <c r="I1795" s="197"/>
      <c r="J1795" s="197"/>
      <c r="K1795" s="197"/>
      <c r="L1795" s="626">
        <f>+L1796</f>
        <v>388964508</v>
      </c>
      <c r="M1795" s="223">
        <f t="shared" si="207"/>
        <v>455345968</v>
      </c>
      <c r="N1795" s="198">
        <v>149389432</v>
      </c>
      <c r="O1795" s="186">
        <f t="shared" si="201"/>
        <v>239575076</v>
      </c>
      <c r="R1795" s="187"/>
      <c r="X1795" s="199">
        <v>388964508</v>
      </c>
      <c r="Y1795" s="187">
        <f t="shared" si="205"/>
        <v>0</v>
      </c>
    </row>
    <row r="1796" spans="2:25" s="199" customFormat="1" ht="15.75" x14ac:dyDescent="0.25">
      <c r="B1796" s="201" t="s">
        <v>1696</v>
      </c>
      <c r="C1796" s="254" t="s">
        <v>2980</v>
      </c>
      <c r="D1796" s="315"/>
      <c r="E1796" s="279"/>
      <c r="F1796" s="279"/>
      <c r="G1796" s="1052">
        <f>'KK AKM PENYS AT &amp; AMOR ATB'!L36</f>
        <v>455345968</v>
      </c>
      <c r="H1796" s="312"/>
      <c r="I1796" s="197"/>
      <c r="J1796" s="197"/>
      <c r="K1796" s="197"/>
      <c r="L1796" s="628">
        <v>388964508</v>
      </c>
      <c r="M1796" s="223">
        <f t="shared" si="207"/>
        <v>455345968</v>
      </c>
      <c r="N1796" s="198">
        <v>149389432</v>
      </c>
      <c r="O1796" s="186">
        <f t="shared" si="201"/>
        <v>239575076</v>
      </c>
      <c r="R1796" s="187"/>
      <c r="X1796" s="199">
        <v>388964508</v>
      </c>
      <c r="Y1796" s="187">
        <f t="shared" si="205"/>
        <v>0</v>
      </c>
    </row>
    <row r="1797" spans="2:25" s="199" customFormat="1" ht="15.75" x14ac:dyDescent="0.25">
      <c r="B1797" s="201" t="s">
        <v>1140</v>
      </c>
      <c r="C1797" s="254" t="s">
        <v>1145</v>
      </c>
      <c r="D1797" s="315"/>
      <c r="E1797" s="279"/>
      <c r="F1797" s="279"/>
      <c r="G1797" s="196">
        <f>+G1798</f>
        <v>201084260.20000002</v>
      </c>
      <c r="H1797" s="196">
        <f>+H1798</f>
        <v>0</v>
      </c>
      <c r="I1797" s="197"/>
      <c r="J1797" s="197"/>
      <c r="K1797" s="197"/>
      <c r="L1797" s="626">
        <f>+L1798</f>
        <v>201084260.20000002</v>
      </c>
      <c r="M1797" s="223">
        <f t="shared" si="207"/>
        <v>201084260.20000002</v>
      </c>
      <c r="N1797" s="198">
        <v>304530860.19999999</v>
      </c>
      <c r="O1797" s="186">
        <f t="shared" si="201"/>
        <v>-103446599.99999997</v>
      </c>
      <c r="R1797" s="187"/>
      <c r="X1797" s="199">
        <v>201084260.20000002</v>
      </c>
      <c r="Y1797" s="187">
        <f t="shared" si="205"/>
        <v>0</v>
      </c>
    </row>
    <row r="1798" spans="2:25" s="199" customFormat="1" ht="15.75" x14ac:dyDescent="0.25">
      <c r="B1798" s="201" t="s">
        <v>1698</v>
      </c>
      <c r="C1798" s="254" t="s">
        <v>1697</v>
      </c>
      <c r="D1798" s="315"/>
      <c r="E1798" s="279"/>
      <c r="F1798" s="279"/>
      <c r="G1798" s="1052">
        <v>201084260.20000002</v>
      </c>
      <c r="H1798" s="312"/>
      <c r="I1798" s="197"/>
      <c r="J1798" s="197"/>
      <c r="K1798" s="197"/>
      <c r="L1798" s="628">
        <v>201084260.20000002</v>
      </c>
      <c r="M1798" s="223">
        <f t="shared" si="207"/>
        <v>201084260.20000002</v>
      </c>
      <c r="N1798" s="198">
        <v>304530860.19999999</v>
      </c>
      <c r="O1798" s="186">
        <f t="shared" si="201"/>
        <v>-103446599.99999997</v>
      </c>
      <c r="R1798" s="187"/>
      <c r="X1798" s="199">
        <v>201084260.20000002</v>
      </c>
      <c r="Y1798" s="187">
        <f t="shared" si="205"/>
        <v>0</v>
      </c>
    </row>
    <row r="1799" spans="2:25" s="199" customFormat="1" ht="15.75" x14ac:dyDescent="0.25">
      <c r="B1799" s="201" t="s">
        <v>1146</v>
      </c>
      <c r="C1799" s="254" t="s">
        <v>1147</v>
      </c>
      <c r="D1799" s="315"/>
      <c r="E1799" s="279"/>
      <c r="F1799" s="279"/>
      <c r="G1799" s="196">
        <f>+G1800</f>
        <v>282426961.46999997</v>
      </c>
      <c r="H1799" s="196">
        <f>+H1800</f>
        <v>0</v>
      </c>
      <c r="I1799" s="197"/>
      <c r="J1799" s="197"/>
      <c r="K1799" s="197"/>
      <c r="L1799" s="626">
        <f>+L1800</f>
        <v>282426961.46999997</v>
      </c>
      <c r="M1799" s="196">
        <f>+M1800</f>
        <v>282426961.46999997</v>
      </c>
      <c r="N1799" s="198">
        <v>96483279.790000007</v>
      </c>
      <c r="O1799" s="186">
        <f t="shared" si="201"/>
        <v>185943681.67999995</v>
      </c>
      <c r="R1799" s="187"/>
      <c r="X1799" s="199">
        <v>282426961.46999997</v>
      </c>
      <c r="Y1799" s="187">
        <f t="shared" si="205"/>
        <v>0</v>
      </c>
    </row>
    <row r="1800" spans="2:25" s="199" customFormat="1" ht="15.75" x14ac:dyDescent="0.25">
      <c r="B1800" s="201" t="s">
        <v>1699</v>
      </c>
      <c r="C1800" s="254" t="s">
        <v>1147</v>
      </c>
      <c r="D1800" s="315"/>
      <c r="E1800" s="279"/>
      <c r="F1800" s="279"/>
      <c r="G1800" s="1052">
        <v>282426961.46999997</v>
      </c>
      <c r="H1800" s="312"/>
      <c r="I1800" s="197"/>
      <c r="J1800" s="197"/>
      <c r="K1800" s="197"/>
      <c r="L1800" s="628">
        <v>282426961.46999997</v>
      </c>
      <c r="M1800" s="223">
        <f>G1800-H1800</f>
        <v>282426961.46999997</v>
      </c>
      <c r="N1800" s="198">
        <v>96483279.790000007</v>
      </c>
      <c r="O1800" s="186">
        <f t="shared" si="201"/>
        <v>185943681.67999995</v>
      </c>
      <c r="R1800" s="187"/>
      <c r="X1800" s="199">
        <v>282426961.46999997</v>
      </c>
      <c r="Y1800" s="187">
        <f t="shared" si="205"/>
        <v>0</v>
      </c>
    </row>
    <row r="1801" spans="2:25" s="317" customFormat="1" ht="15.75" x14ac:dyDescent="0.25">
      <c r="B1801" s="244"/>
      <c r="C1801" s="314" t="s">
        <v>475</v>
      </c>
      <c r="D1801" s="315"/>
      <c r="E1801" s="197"/>
      <c r="F1801" s="197"/>
      <c r="G1801" s="196">
        <f>+G1802+G1824+G1829</f>
        <v>9770958551</v>
      </c>
      <c r="H1801" s="196">
        <f>+H1802+H1824+H1829</f>
        <v>396599519</v>
      </c>
      <c r="I1801" s="197"/>
      <c r="J1801" s="197"/>
      <c r="K1801" s="197"/>
      <c r="L1801" s="626">
        <f>+L1802+L1824+L1829</f>
        <v>1129724470245</v>
      </c>
      <c r="M1801" s="196">
        <f>+M1802+M1824+M1829</f>
        <v>532767337171</v>
      </c>
      <c r="N1801" s="626">
        <f>+N1802+N1824+N1829</f>
        <v>484560745006.25006</v>
      </c>
      <c r="O1801" s="186">
        <f t="shared" si="201"/>
        <v>645163725238.75</v>
      </c>
      <c r="R1801" s="187"/>
      <c r="X1801" s="317">
        <v>1129724470245</v>
      </c>
      <c r="Y1801" s="187">
        <f t="shared" si="205"/>
        <v>0</v>
      </c>
    </row>
    <row r="1802" spans="2:25" s="308" customFormat="1" x14ac:dyDescent="0.2">
      <c r="B1802" s="244" t="s">
        <v>1164</v>
      </c>
      <c r="C1802" s="254" t="s">
        <v>1508</v>
      </c>
      <c r="D1802" s="315"/>
      <c r="E1802" s="204"/>
      <c r="F1802" s="204"/>
      <c r="G1802" s="203">
        <f>+G1803+G1806+G1810+G1813+G1817+G1820</f>
        <v>0</v>
      </c>
      <c r="H1802" s="203">
        <f>+H1803+H1806+H1810+H1813+H1817+H1820</f>
        <v>0</v>
      </c>
      <c r="I1802" s="204"/>
      <c r="J1802" s="204"/>
      <c r="K1802" s="204"/>
      <c r="L1802" s="623">
        <v>1111805389405</v>
      </c>
      <c r="M1802" s="203">
        <f>+M1803+M1806+M1810+M1813+M1817+M1820+M1822</f>
        <v>523392978139</v>
      </c>
      <c r="N1802" s="623">
        <f>+N1803+N1806+N1810+N1813+N1817+N1820</f>
        <v>454137011645.80005</v>
      </c>
      <c r="O1802" s="186">
        <f t="shared" si="201"/>
        <v>657668377759.19995</v>
      </c>
      <c r="R1802" s="187"/>
      <c r="X1802" s="308">
        <v>1111805389405</v>
      </c>
      <c r="Y1802" s="187">
        <f t="shared" si="205"/>
        <v>0</v>
      </c>
    </row>
    <row r="1803" spans="2:25" s="317" customFormat="1" ht="15.75" x14ac:dyDescent="0.25">
      <c r="B1803" s="201" t="s">
        <v>1457</v>
      </c>
      <c r="C1803" s="251" t="s">
        <v>1482</v>
      </c>
      <c r="D1803" s="315"/>
      <c r="E1803" s="197"/>
      <c r="F1803" s="197"/>
      <c r="G1803" s="196">
        <f>SUM(G1804:G1805)</f>
        <v>0</v>
      </c>
      <c r="H1803" s="196">
        <f>SUM(H1804:H1805)</f>
        <v>0</v>
      </c>
      <c r="I1803" s="197"/>
      <c r="J1803" s="197"/>
      <c r="K1803" s="197"/>
      <c r="L1803" s="628">
        <f>SUM(L1804:L1805)</f>
        <v>4724175910</v>
      </c>
      <c r="M1803" s="873">
        <f>SUM(M1804:M1805)</f>
        <v>1794419908</v>
      </c>
      <c r="N1803" s="316">
        <v>3403582875</v>
      </c>
      <c r="O1803" s="186">
        <f t="shared" si="201"/>
        <v>1320593035</v>
      </c>
      <c r="R1803" s="187"/>
      <c r="X1803" s="317">
        <v>4724175910</v>
      </c>
      <c r="Y1803" s="187">
        <f t="shared" si="205"/>
        <v>0</v>
      </c>
    </row>
    <row r="1804" spans="2:25" s="317" customFormat="1" ht="15.75" x14ac:dyDescent="0.25">
      <c r="B1804" s="201" t="s">
        <v>1498</v>
      </c>
      <c r="C1804" s="251" t="s">
        <v>1483</v>
      </c>
      <c r="D1804" s="315"/>
      <c r="E1804" s="197"/>
      <c r="F1804" s="197"/>
      <c r="G1804" s="312"/>
      <c r="H1804" s="312"/>
      <c r="I1804" s="197"/>
      <c r="J1804" s="197"/>
      <c r="K1804" s="197"/>
      <c r="L1804" s="628">
        <f>J742</f>
        <v>2829253310</v>
      </c>
      <c r="M1804" s="223">
        <f>K742+G1804-H1804</f>
        <v>1027418558</v>
      </c>
      <c r="N1804" s="316">
        <v>1981048150</v>
      </c>
      <c r="O1804" s="186">
        <f t="shared" si="201"/>
        <v>848205160</v>
      </c>
      <c r="R1804" s="187"/>
      <c r="X1804" s="317">
        <v>2829253310</v>
      </c>
      <c r="Y1804" s="187">
        <f t="shared" si="205"/>
        <v>0</v>
      </c>
    </row>
    <row r="1805" spans="2:25" s="317" customFormat="1" ht="15.75" x14ac:dyDescent="0.25">
      <c r="B1805" s="201" t="s">
        <v>1499</v>
      </c>
      <c r="C1805" s="251" t="s">
        <v>1484</v>
      </c>
      <c r="D1805" s="315"/>
      <c r="E1805" s="197"/>
      <c r="F1805" s="197"/>
      <c r="G1805" s="312"/>
      <c r="H1805" s="312"/>
      <c r="I1805" s="197"/>
      <c r="J1805" s="197"/>
      <c r="K1805" s="197"/>
      <c r="L1805" s="628">
        <f>J743</f>
        <v>1894922600</v>
      </c>
      <c r="M1805" s="223">
        <f>K743+G1805-H1805</f>
        <v>767001350</v>
      </c>
      <c r="N1805" s="316">
        <v>1422534725</v>
      </c>
      <c r="O1805" s="186">
        <f t="shared" si="201"/>
        <v>472387875</v>
      </c>
      <c r="R1805" s="187"/>
      <c r="X1805" s="317">
        <v>1894922600</v>
      </c>
      <c r="Y1805" s="187">
        <f t="shared" si="205"/>
        <v>0</v>
      </c>
    </row>
    <row r="1806" spans="2:25" s="317" customFormat="1" ht="15.75" x14ac:dyDescent="0.25">
      <c r="B1806" s="201" t="s">
        <v>1302</v>
      </c>
      <c r="C1806" s="251" t="s">
        <v>1295</v>
      </c>
      <c r="D1806" s="315"/>
      <c r="E1806" s="197"/>
      <c r="F1806" s="197"/>
      <c r="G1806" s="196">
        <f>SUM(G1807:G1809)</f>
        <v>0</v>
      </c>
      <c r="H1806" s="196">
        <f>SUM(H1807:H1809)</f>
        <v>0</v>
      </c>
      <c r="I1806" s="197"/>
      <c r="J1806" s="197"/>
      <c r="K1806" s="197"/>
      <c r="L1806" s="626">
        <f>SUM(L1807:L1809)</f>
        <v>19293020063</v>
      </c>
      <c r="M1806" s="873">
        <f>SUM(M1807:M1809)</f>
        <v>6619592031</v>
      </c>
      <c r="N1806" s="316">
        <v>14758129250</v>
      </c>
      <c r="O1806" s="186">
        <f t="shared" ref="O1806:O1871" si="208">L1806-N1806</f>
        <v>4534890813</v>
      </c>
      <c r="R1806" s="187"/>
      <c r="X1806" s="317">
        <v>19293020063</v>
      </c>
      <c r="Y1806" s="187">
        <f t="shared" si="205"/>
        <v>0</v>
      </c>
    </row>
    <row r="1807" spans="2:25" s="317" customFormat="1" ht="15.75" x14ac:dyDescent="0.25">
      <c r="B1807" s="201" t="s">
        <v>1303</v>
      </c>
      <c r="C1807" s="251" t="s">
        <v>1296</v>
      </c>
      <c r="D1807" s="315"/>
      <c r="E1807" s="197"/>
      <c r="F1807" s="197"/>
      <c r="G1807" s="312"/>
      <c r="H1807" s="312"/>
      <c r="I1807" s="197"/>
      <c r="J1807" s="197"/>
      <c r="K1807" s="197"/>
      <c r="L1807" s="628">
        <f>J771</f>
        <v>4359429250</v>
      </c>
      <c r="M1807" s="223">
        <f>K771+G1807-H1807</f>
        <v>1586526875</v>
      </c>
      <c r="N1807" s="316">
        <v>2837080000</v>
      </c>
      <c r="O1807" s="186">
        <f t="shared" si="208"/>
        <v>1522349250</v>
      </c>
      <c r="R1807" s="187"/>
      <c r="X1807" s="317">
        <v>4359429250</v>
      </c>
      <c r="Y1807" s="187">
        <f t="shared" si="205"/>
        <v>0</v>
      </c>
    </row>
    <row r="1808" spans="2:25" s="317" customFormat="1" ht="15.75" x14ac:dyDescent="0.25">
      <c r="B1808" s="201" t="s">
        <v>1304</v>
      </c>
      <c r="C1808" s="251" t="s">
        <v>1297</v>
      </c>
      <c r="D1808" s="315"/>
      <c r="E1808" s="197"/>
      <c r="F1808" s="197"/>
      <c r="G1808" s="312"/>
      <c r="H1808" s="312"/>
      <c r="I1808" s="197"/>
      <c r="J1808" s="197"/>
      <c r="K1808" s="197"/>
      <c r="L1808" s="628">
        <f>J772</f>
        <v>582421502</v>
      </c>
      <c r="M1808" s="223">
        <f>K772+G1808-H1808</f>
        <v>215984340</v>
      </c>
      <c r="N1808" s="316">
        <v>290881500</v>
      </c>
      <c r="O1808" s="186">
        <f t="shared" si="208"/>
        <v>291540002</v>
      </c>
      <c r="R1808" s="187"/>
      <c r="X1808" s="317">
        <v>582421502</v>
      </c>
      <c r="Y1808" s="187">
        <f t="shared" si="205"/>
        <v>0</v>
      </c>
    </row>
    <row r="1809" spans="2:25" s="317" customFormat="1" ht="15.75" x14ac:dyDescent="0.25">
      <c r="B1809" s="201" t="s">
        <v>1305</v>
      </c>
      <c r="C1809" s="251" t="s">
        <v>1298</v>
      </c>
      <c r="D1809" s="315"/>
      <c r="E1809" s="197"/>
      <c r="F1809" s="197"/>
      <c r="G1809" s="312"/>
      <c r="H1809" s="312"/>
      <c r="I1809" s="197"/>
      <c r="J1809" s="197"/>
      <c r="K1809" s="197"/>
      <c r="L1809" s="628">
        <f>J773</f>
        <v>14351169311</v>
      </c>
      <c r="M1809" s="223">
        <f>K773+G1809-H1809</f>
        <v>4817080816</v>
      </c>
      <c r="N1809" s="316">
        <v>11630167750</v>
      </c>
      <c r="O1809" s="186">
        <f t="shared" si="208"/>
        <v>2721001561</v>
      </c>
      <c r="R1809" s="187"/>
      <c r="X1809" s="317">
        <v>14351169311</v>
      </c>
      <c r="Y1809" s="187">
        <f t="shared" si="205"/>
        <v>0</v>
      </c>
    </row>
    <row r="1810" spans="2:25" s="317" customFormat="1" ht="15.75" x14ac:dyDescent="0.25">
      <c r="B1810" s="201" t="s">
        <v>1487</v>
      </c>
      <c r="C1810" s="251" t="s">
        <v>469</v>
      </c>
      <c r="D1810" s="315"/>
      <c r="E1810" s="197"/>
      <c r="F1810" s="197"/>
      <c r="G1810" s="196">
        <f>SUM(G1811:G1812)</f>
        <v>0</v>
      </c>
      <c r="H1810" s="196">
        <f>SUM(H1811:H1812)</f>
        <v>0</v>
      </c>
      <c r="I1810" s="197"/>
      <c r="J1810" s="197"/>
      <c r="K1810" s="197"/>
      <c r="L1810" s="626">
        <f>SUM(L1811:L1812)</f>
        <v>0</v>
      </c>
      <c r="M1810" s="196">
        <f>SUM(M1811:M1812)</f>
        <v>0</v>
      </c>
      <c r="N1810" s="316">
        <v>0</v>
      </c>
      <c r="O1810" s="186">
        <f t="shared" si="208"/>
        <v>0</v>
      </c>
      <c r="R1810" s="187"/>
      <c r="X1810" s="317">
        <v>0</v>
      </c>
      <c r="Y1810" s="187">
        <f t="shared" si="205"/>
        <v>0</v>
      </c>
    </row>
    <row r="1811" spans="2:25" s="317" customFormat="1" ht="15.75" x14ac:dyDescent="0.25">
      <c r="B1811" s="201" t="s">
        <v>1493</v>
      </c>
      <c r="C1811" s="251" t="s">
        <v>1485</v>
      </c>
      <c r="D1811" s="315"/>
      <c r="E1811" s="197"/>
      <c r="F1811" s="197"/>
      <c r="G1811" s="312"/>
      <c r="H1811" s="312"/>
      <c r="I1811" s="197"/>
      <c r="J1811" s="197"/>
      <c r="K1811" s="197"/>
      <c r="L1811" s="626">
        <f>J811</f>
        <v>0</v>
      </c>
      <c r="M1811" s="223">
        <f>K811+G1811-H1811</f>
        <v>0</v>
      </c>
      <c r="N1811" s="316"/>
      <c r="O1811" s="186">
        <f t="shared" si="208"/>
        <v>0</v>
      </c>
      <c r="R1811" s="187"/>
      <c r="X1811" s="317">
        <v>0</v>
      </c>
      <c r="Y1811" s="187">
        <f t="shared" si="205"/>
        <v>0</v>
      </c>
    </row>
    <row r="1812" spans="2:25" s="317" customFormat="1" ht="15.75" x14ac:dyDescent="0.25">
      <c r="B1812" s="201" t="s">
        <v>1494</v>
      </c>
      <c r="C1812" s="251" t="s">
        <v>1486</v>
      </c>
      <c r="D1812" s="315"/>
      <c r="E1812" s="197"/>
      <c r="F1812" s="197"/>
      <c r="G1812" s="312"/>
      <c r="H1812" s="312"/>
      <c r="I1812" s="197"/>
      <c r="J1812" s="197"/>
      <c r="K1812" s="197"/>
      <c r="L1812" s="626">
        <f>J812</f>
        <v>0</v>
      </c>
      <c r="M1812" s="223">
        <f>K812+G1812-H1812</f>
        <v>0</v>
      </c>
      <c r="N1812" s="316"/>
      <c r="O1812" s="186">
        <f t="shared" si="208"/>
        <v>0</v>
      </c>
      <c r="R1812" s="187"/>
      <c r="X1812" s="317">
        <v>0</v>
      </c>
      <c r="Y1812" s="187">
        <f t="shared" si="205"/>
        <v>0</v>
      </c>
    </row>
    <row r="1813" spans="2:25" s="317" customFormat="1" ht="15.75" x14ac:dyDescent="0.25">
      <c r="B1813" s="201" t="s">
        <v>1492</v>
      </c>
      <c r="C1813" s="251" t="s">
        <v>1488</v>
      </c>
      <c r="D1813" s="315"/>
      <c r="E1813" s="197"/>
      <c r="F1813" s="197"/>
      <c r="G1813" s="196">
        <f>SUM(G1814:G1816)</f>
        <v>0</v>
      </c>
      <c r="H1813" s="196">
        <f>SUM(H1814:H1816)</f>
        <v>0</v>
      </c>
      <c r="I1813" s="197"/>
      <c r="J1813" s="197"/>
      <c r="K1813" s="197"/>
      <c r="L1813" s="626">
        <f>SUM(L1814:L1816)</f>
        <v>100000000</v>
      </c>
      <c r="M1813" s="873">
        <f>SUM(M1814:M1816)</f>
        <v>0</v>
      </c>
      <c r="N1813" s="316">
        <v>92301500</v>
      </c>
      <c r="O1813" s="186">
        <f t="shared" si="208"/>
        <v>7698500</v>
      </c>
      <c r="R1813" s="187"/>
      <c r="X1813" s="317">
        <v>100000000</v>
      </c>
      <c r="Y1813" s="187">
        <f t="shared" si="205"/>
        <v>0</v>
      </c>
    </row>
    <row r="1814" spans="2:25" s="317" customFormat="1" ht="15.75" x14ac:dyDescent="0.25">
      <c r="B1814" s="201" t="s">
        <v>1500</v>
      </c>
      <c r="C1814" s="251" t="s">
        <v>1489</v>
      </c>
      <c r="D1814" s="315"/>
      <c r="E1814" s="197"/>
      <c r="F1814" s="197"/>
      <c r="G1814" s="312"/>
      <c r="H1814" s="312"/>
      <c r="I1814" s="197"/>
      <c r="J1814" s="197"/>
      <c r="K1814" s="197"/>
      <c r="L1814" s="628">
        <v>100000000</v>
      </c>
      <c r="M1814" s="223">
        <f>K814+G1814-H1814</f>
        <v>0</v>
      </c>
      <c r="N1814" s="316">
        <v>76901500</v>
      </c>
      <c r="O1814" s="186">
        <f t="shared" si="208"/>
        <v>23098500</v>
      </c>
      <c r="R1814" s="187"/>
      <c r="X1814" s="317">
        <v>100000000</v>
      </c>
      <c r="Y1814" s="187">
        <f t="shared" si="205"/>
        <v>0</v>
      </c>
    </row>
    <row r="1815" spans="2:25" s="317" customFormat="1" ht="15.75" x14ac:dyDescent="0.25">
      <c r="B1815" s="201" t="s">
        <v>1501</v>
      </c>
      <c r="C1815" s="251" t="s">
        <v>1490</v>
      </c>
      <c r="D1815" s="315"/>
      <c r="E1815" s="197"/>
      <c r="F1815" s="197"/>
      <c r="G1815" s="312"/>
      <c r="H1815" s="312"/>
      <c r="I1815" s="197"/>
      <c r="J1815" s="197"/>
      <c r="K1815" s="197"/>
      <c r="L1815" s="628">
        <f>J815</f>
        <v>0</v>
      </c>
      <c r="M1815" s="223">
        <f>K815+G1815-H1815</f>
        <v>0</v>
      </c>
      <c r="N1815" s="316">
        <v>0</v>
      </c>
      <c r="O1815" s="186">
        <f t="shared" si="208"/>
        <v>0</v>
      </c>
      <c r="R1815" s="187"/>
      <c r="X1815" s="317">
        <v>0</v>
      </c>
      <c r="Y1815" s="187">
        <f t="shared" si="205"/>
        <v>0</v>
      </c>
    </row>
    <row r="1816" spans="2:25" s="317" customFormat="1" ht="15.75" x14ac:dyDescent="0.25">
      <c r="B1816" s="201" t="s">
        <v>1502</v>
      </c>
      <c r="C1816" s="251" t="s">
        <v>1491</v>
      </c>
      <c r="D1816" s="315"/>
      <c r="E1816" s="197"/>
      <c r="F1816" s="197"/>
      <c r="G1816" s="312"/>
      <c r="H1816" s="312"/>
      <c r="I1816" s="197"/>
      <c r="J1816" s="197"/>
      <c r="K1816" s="197"/>
      <c r="L1816" s="628">
        <f>J816</f>
        <v>0</v>
      </c>
      <c r="M1816" s="223">
        <f>K816+G1816-H1816</f>
        <v>0</v>
      </c>
      <c r="N1816" s="316">
        <v>15400000</v>
      </c>
      <c r="O1816" s="186">
        <f t="shared" si="208"/>
        <v>-15400000</v>
      </c>
      <c r="R1816" s="187"/>
      <c r="X1816" s="317">
        <v>0</v>
      </c>
      <c r="Y1816" s="187">
        <f t="shared" si="205"/>
        <v>0</v>
      </c>
    </row>
    <row r="1817" spans="2:25" s="317" customFormat="1" ht="15.75" x14ac:dyDescent="0.25">
      <c r="B1817" s="201" t="s">
        <v>1497</v>
      </c>
      <c r="C1817" s="251" t="s">
        <v>278</v>
      </c>
      <c r="D1817" s="315"/>
      <c r="E1817" s="197"/>
      <c r="F1817" s="197"/>
      <c r="G1817" s="196">
        <f>SUM(G1818:G1821)</f>
        <v>0</v>
      </c>
      <c r="H1817" s="196">
        <f>SUM(H1818:H1821)</f>
        <v>0</v>
      </c>
      <c r="I1817" s="197"/>
      <c r="J1817" s="197"/>
      <c r="K1817" s="197"/>
      <c r="L1817" s="626">
        <f>SUM(L1818:L1819)</f>
        <v>7378295000</v>
      </c>
      <c r="M1817" s="196">
        <f>SUM(M1818:M1819)</f>
        <v>1169600000</v>
      </c>
      <c r="N1817" s="316">
        <v>8140175000</v>
      </c>
      <c r="O1817" s="186">
        <f t="shared" si="208"/>
        <v>-761880000</v>
      </c>
      <c r="R1817" s="187"/>
      <c r="X1817" s="317">
        <v>7378295000</v>
      </c>
      <c r="Y1817" s="187">
        <f t="shared" si="205"/>
        <v>0</v>
      </c>
    </row>
    <row r="1818" spans="2:25" s="317" customFormat="1" ht="15.75" x14ac:dyDescent="0.25">
      <c r="B1818" s="201" t="s">
        <v>1503</v>
      </c>
      <c r="C1818" s="251" t="s">
        <v>1495</v>
      </c>
      <c r="D1818" s="315"/>
      <c r="E1818" s="197"/>
      <c r="F1818" s="197"/>
      <c r="G1818" s="312"/>
      <c r="H1818" s="312"/>
      <c r="I1818" s="197"/>
      <c r="J1818" s="197"/>
      <c r="K1818" s="197"/>
      <c r="L1818" s="628">
        <f>J818</f>
        <v>6538695000</v>
      </c>
      <c r="M1818" s="223">
        <f>K818+G1818-H1818</f>
        <v>1121600000</v>
      </c>
      <c r="N1818" s="316">
        <v>8113175000</v>
      </c>
      <c r="O1818" s="186">
        <f t="shared" si="208"/>
        <v>-1574480000</v>
      </c>
      <c r="R1818" s="187"/>
      <c r="X1818" s="317">
        <v>6538695000</v>
      </c>
      <c r="Y1818" s="187">
        <f t="shared" ref="Y1818:Y1881" si="209">L1818-X1818</f>
        <v>0</v>
      </c>
    </row>
    <row r="1819" spans="2:25" s="317" customFormat="1" ht="15.75" x14ac:dyDescent="0.25">
      <c r="B1819" s="201" t="s">
        <v>1504</v>
      </c>
      <c r="C1819" s="251" t="s">
        <v>1496</v>
      </c>
      <c r="D1819" s="315"/>
      <c r="E1819" s="197"/>
      <c r="F1819" s="197"/>
      <c r="G1819" s="312"/>
      <c r="H1819" s="312"/>
      <c r="I1819" s="197"/>
      <c r="J1819" s="197"/>
      <c r="K1819" s="197"/>
      <c r="L1819" s="628">
        <f>J819</f>
        <v>839600000</v>
      </c>
      <c r="M1819" s="223">
        <f>K819+G1819-H1819</f>
        <v>48000000</v>
      </c>
      <c r="N1819" s="316">
        <v>27000000</v>
      </c>
      <c r="O1819" s="186">
        <f t="shared" si="208"/>
        <v>812600000</v>
      </c>
      <c r="R1819" s="187"/>
      <c r="X1819" s="317">
        <v>839600000</v>
      </c>
      <c r="Y1819" s="187">
        <f t="shared" si="209"/>
        <v>0</v>
      </c>
    </row>
    <row r="1820" spans="2:25" s="317" customFormat="1" ht="15.75" x14ac:dyDescent="0.25">
      <c r="B1820" s="244" t="s">
        <v>1526</v>
      </c>
      <c r="C1820" s="254" t="s">
        <v>473</v>
      </c>
      <c r="D1820" s="315"/>
      <c r="E1820" s="197"/>
      <c r="F1820" s="197"/>
      <c r="G1820" s="196">
        <f>+G1821</f>
        <v>0</v>
      </c>
      <c r="H1820" s="196">
        <f>+H1821</f>
        <v>0</v>
      </c>
      <c r="I1820" s="197"/>
      <c r="J1820" s="197"/>
      <c r="K1820" s="197"/>
      <c r="L1820" s="626">
        <f>+L1821</f>
        <v>676581915230</v>
      </c>
      <c r="M1820" s="873">
        <f>+M1821</f>
        <v>13600127000</v>
      </c>
      <c r="N1820" s="316">
        <v>427742823020.80005</v>
      </c>
      <c r="O1820" s="186">
        <f t="shared" si="208"/>
        <v>248839092209.19995</v>
      </c>
      <c r="R1820" s="187"/>
      <c r="X1820" s="317">
        <v>676581915230</v>
      </c>
      <c r="Y1820" s="187">
        <f t="shared" si="209"/>
        <v>0</v>
      </c>
    </row>
    <row r="1821" spans="2:25" s="317" customFormat="1" ht="15.75" x14ac:dyDescent="0.25">
      <c r="B1821" s="244" t="s">
        <v>1527</v>
      </c>
      <c r="C1821" s="254" t="s">
        <v>473</v>
      </c>
      <c r="D1821" s="315"/>
      <c r="E1821" s="197"/>
      <c r="F1821" s="197"/>
      <c r="G1821" s="312"/>
      <c r="H1821" s="312"/>
      <c r="I1821" s="197"/>
      <c r="J1821" s="197"/>
      <c r="K1821" s="197"/>
      <c r="L1821" s="628">
        <f>J838</f>
        <v>676581915230</v>
      </c>
      <c r="M1821" s="223">
        <f>K838+G1821-H1821</f>
        <v>13600127000</v>
      </c>
      <c r="N1821" s="316">
        <v>427742823020.80005</v>
      </c>
      <c r="O1821" s="186">
        <f t="shared" si="208"/>
        <v>248839092209.19995</v>
      </c>
      <c r="R1821" s="187"/>
      <c r="X1821" s="317">
        <v>676581915230</v>
      </c>
      <c r="Y1821" s="187">
        <f t="shared" si="209"/>
        <v>0</v>
      </c>
    </row>
    <row r="1822" spans="2:25" s="317" customFormat="1" ht="15.75" x14ac:dyDescent="0.25">
      <c r="B1822" s="1107"/>
      <c r="C1822" s="1110" t="s">
        <v>4207</v>
      </c>
      <c r="D1822" s="315"/>
      <c r="E1822" s="197"/>
      <c r="F1822" s="197"/>
      <c r="G1822" s="312"/>
      <c r="H1822" s="312"/>
      <c r="I1822" s="197"/>
      <c r="J1822" s="197"/>
      <c r="K1822" s="197"/>
      <c r="L1822" s="626">
        <f>+L1823</f>
        <v>403727983202</v>
      </c>
      <c r="M1822" s="873">
        <f>+M1823</f>
        <v>500209239200</v>
      </c>
      <c r="N1822" s="316"/>
      <c r="O1822" s="186"/>
      <c r="R1822" s="187"/>
      <c r="X1822" s="317">
        <v>403727983202</v>
      </c>
      <c r="Y1822" s="187">
        <f t="shared" si="209"/>
        <v>0</v>
      </c>
    </row>
    <row r="1823" spans="2:25" s="317" customFormat="1" ht="15.75" x14ac:dyDescent="0.25">
      <c r="B1823" s="1107"/>
      <c r="C1823" s="1110" t="s">
        <v>4207</v>
      </c>
      <c r="D1823" s="315"/>
      <c r="E1823" s="197"/>
      <c r="F1823" s="197"/>
      <c r="G1823" s="312"/>
      <c r="H1823" s="312"/>
      <c r="I1823" s="197"/>
      <c r="J1823" s="197"/>
      <c r="K1823" s="197"/>
      <c r="L1823" s="628">
        <f>J840</f>
        <v>403727983202</v>
      </c>
      <c r="M1823" s="628">
        <f>K840</f>
        <v>500209239200</v>
      </c>
      <c r="N1823" s="316"/>
      <c r="O1823" s="186"/>
      <c r="R1823" s="187"/>
      <c r="X1823" s="317">
        <v>403727983202</v>
      </c>
      <c r="Y1823" s="187">
        <f t="shared" si="209"/>
        <v>0</v>
      </c>
    </row>
    <row r="1824" spans="2:25" s="308" customFormat="1" x14ac:dyDescent="0.2">
      <c r="B1824" s="244" t="s">
        <v>1148</v>
      </c>
      <c r="C1824" s="254" t="s">
        <v>1149</v>
      </c>
      <c r="D1824" s="315"/>
      <c r="E1824" s="204"/>
      <c r="F1824" s="204"/>
      <c r="G1824" s="203">
        <f>+G1825</f>
        <v>0</v>
      </c>
      <c r="H1824" s="203">
        <f>+H1825</f>
        <v>0</v>
      </c>
      <c r="I1824" s="204"/>
      <c r="J1824" s="204"/>
      <c r="K1824" s="204"/>
      <c r="L1824" s="623">
        <f>+L1825</f>
        <v>0</v>
      </c>
      <c r="M1824" s="203">
        <f>+M1825</f>
        <v>0</v>
      </c>
      <c r="N1824" s="307"/>
      <c r="O1824" s="186">
        <f t="shared" si="208"/>
        <v>0</v>
      </c>
      <c r="R1824" s="187"/>
      <c r="X1824" s="308">
        <v>0</v>
      </c>
      <c r="Y1824" s="187">
        <f t="shared" si="209"/>
        <v>0</v>
      </c>
    </row>
    <row r="1825" spans="2:25" s="317" customFormat="1" ht="15.75" x14ac:dyDescent="0.25">
      <c r="B1825" s="244" t="s">
        <v>1151</v>
      </c>
      <c r="C1825" s="254" t="s">
        <v>1150</v>
      </c>
      <c r="D1825" s="315"/>
      <c r="E1825" s="197"/>
      <c r="F1825" s="197"/>
      <c r="G1825" s="196">
        <f>SUM(G1826:G1828)</f>
        <v>0</v>
      </c>
      <c r="H1825" s="196">
        <f>SUM(H1826:H1828)</f>
        <v>0</v>
      </c>
      <c r="I1825" s="197"/>
      <c r="J1825" s="197"/>
      <c r="K1825" s="197"/>
      <c r="L1825" s="626">
        <f>SUM(L1826:L1828)</f>
        <v>0</v>
      </c>
      <c r="M1825" s="196">
        <f>SUM(M1826:M1828)</f>
        <v>0</v>
      </c>
      <c r="N1825" s="316">
        <v>0</v>
      </c>
      <c r="O1825" s="186">
        <f t="shared" si="208"/>
        <v>0</v>
      </c>
      <c r="R1825" s="187"/>
      <c r="X1825" s="317">
        <v>0</v>
      </c>
      <c r="Y1825" s="187">
        <f t="shared" si="209"/>
        <v>0</v>
      </c>
    </row>
    <row r="1826" spans="2:25" s="317" customFormat="1" ht="15.75" x14ac:dyDescent="0.25">
      <c r="B1826" s="244" t="s">
        <v>1703</v>
      </c>
      <c r="C1826" s="254" t="s">
        <v>1700</v>
      </c>
      <c r="D1826" s="315"/>
      <c r="E1826" s="197"/>
      <c r="F1826" s="197"/>
      <c r="G1826" s="312"/>
      <c r="H1826" s="312"/>
      <c r="I1826" s="197"/>
      <c r="J1826" s="197"/>
      <c r="K1826" s="197"/>
      <c r="L1826" s="626">
        <f t="shared" ref="L1826:M1828" si="210">F1826-G1826</f>
        <v>0</v>
      </c>
      <c r="M1826" s="223">
        <f t="shared" si="210"/>
        <v>0</v>
      </c>
      <c r="N1826" s="316">
        <v>0</v>
      </c>
      <c r="O1826" s="186">
        <f t="shared" si="208"/>
        <v>0</v>
      </c>
      <c r="R1826" s="187"/>
      <c r="X1826" s="317">
        <v>0</v>
      </c>
      <c r="Y1826" s="187">
        <f t="shared" si="209"/>
        <v>0</v>
      </c>
    </row>
    <row r="1827" spans="2:25" s="317" customFormat="1" ht="15.75" x14ac:dyDescent="0.25">
      <c r="B1827" s="244" t="s">
        <v>1704</v>
      </c>
      <c r="C1827" s="254" t="s">
        <v>1701</v>
      </c>
      <c r="D1827" s="315"/>
      <c r="E1827" s="197"/>
      <c r="F1827" s="197"/>
      <c r="G1827" s="312"/>
      <c r="H1827" s="312"/>
      <c r="I1827" s="197"/>
      <c r="J1827" s="197"/>
      <c r="K1827" s="197"/>
      <c r="L1827" s="626">
        <f t="shared" si="210"/>
        <v>0</v>
      </c>
      <c r="M1827" s="223">
        <f t="shared" si="210"/>
        <v>0</v>
      </c>
      <c r="N1827" s="316"/>
      <c r="O1827" s="186">
        <f t="shared" si="208"/>
        <v>0</v>
      </c>
      <c r="R1827" s="187"/>
      <c r="X1827" s="317">
        <v>0</v>
      </c>
      <c r="Y1827" s="187">
        <f t="shared" si="209"/>
        <v>0</v>
      </c>
    </row>
    <row r="1828" spans="2:25" s="317" customFormat="1" ht="15.75" x14ac:dyDescent="0.25">
      <c r="B1828" s="244" t="s">
        <v>1705</v>
      </c>
      <c r="C1828" s="254" t="s">
        <v>1702</v>
      </c>
      <c r="D1828" s="315"/>
      <c r="E1828" s="197"/>
      <c r="F1828" s="197"/>
      <c r="G1828" s="312"/>
      <c r="H1828" s="312"/>
      <c r="I1828" s="197"/>
      <c r="J1828" s="197"/>
      <c r="K1828" s="197"/>
      <c r="L1828" s="626">
        <f t="shared" si="210"/>
        <v>0</v>
      </c>
      <c r="M1828" s="223">
        <f t="shared" si="210"/>
        <v>0</v>
      </c>
      <c r="N1828" s="316"/>
      <c r="O1828" s="186">
        <f t="shared" si="208"/>
        <v>0</v>
      </c>
      <c r="R1828" s="187"/>
      <c r="X1828" s="317">
        <v>0</v>
      </c>
      <c r="Y1828" s="187">
        <f t="shared" si="209"/>
        <v>0</v>
      </c>
    </row>
    <row r="1829" spans="2:25" s="308" customFormat="1" ht="15.75" x14ac:dyDescent="0.25">
      <c r="B1829" s="244" t="s">
        <v>1152</v>
      </c>
      <c r="C1829" s="254" t="s">
        <v>475</v>
      </c>
      <c r="D1829" s="315"/>
      <c r="E1829" s="204"/>
      <c r="F1829" s="204"/>
      <c r="G1829" s="1049">
        <f>+G1830+G1832</f>
        <v>9770958551</v>
      </c>
      <c r="H1829" s="203">
        <f>+H1830+H1832</f>
        <v>396599519</v>
      </c>
      <c r="I1829" s="204"/>
      <c r="J1829" s="204"/>
      <c r="K1829" s="204"/>
      <c r="L1829" s="623">
        <f>+L1830+L1832</f>
        <v>17919080840</v>
      </c>
      <c r="M1829" s="203">
        <f>+M1830+M1832</f>
        <v>9374359032</v>
      </c>
      <c r="N1829" s="316">
        <v>30423733360.450001</v>
      </c>
      <c r="O1829" s="186">
        <f t="shared" si="208"/>
        <v>-12504652520.450001</v>
      </c>
      <c r="R1829" s="199"/>
      <c r="X1829" s="308">
        <v>17919080840</v>
      </c>
      <c r="Y1829" s="187">
        <f t="shared" si="209"/>
        <v>0</v>
      </c>
    </row>
    <row r="1830" spans="2:25" s="317" customFormat="1" ht="15.75" x14ac:dyDescent="0.25">
      <c r="B1830" s="244" t="s">
        <v>1153</v>
      </c>
      <c r="C1830" s="318" t="s">
        <v>1155</v>
      </c>
      <c r="D1830" s="319"/>
      <c r="E1830" s="197"/>
      <c r="F1830" s="197"/>
      <c r="G1830" s="196">
        <f>+G1831</f>
        <v>0</v>
      </c>
      <c r="H1830" s="196">
        <f>+H1831</f>
        <v>0</v>
      </c>
      <c r="I1830" s="197"/>
      <c r="J1830" s="197"/>
      <c r="K1830" s="197"/>
      <c r="L1830" s="626">
        <f>+L1831</f>
        <v>0</v>
      </c>
      <c r="M1830" s="196">
        <f>+M1831</f>
        <v>0</v>
      </c>
      <c r="N1830" s="316">
        <v>0</v>
      </c>
      <c r="O1830" s="186">
        <f t="shared" si="208"/>
        <v>0</v>
      </c>
      <c r="R1830" s="187"/>
      <c r="X1830" s="317">
        <v>0</v>
      </c>
      <c r="Y1830" s="187">
        <f t="shared" si="209"/>
        <v>0</v>
      </c>
    </row>
    <row r="1831" spans="2:25" s="317" customFormat="1" ht="15.75" x14ac:dyDescent="0.25">
      <c r="B1831" s="244" t="s">
        <v>1706</v>
      </c>
      <c r="C1831" s="318" t="s">
        <v>1155</v>
      </c>
      <c r="D1831" s="319"/>
      <c r="E1831" s="197"/>
      <c r="F1831" s="197"/>
      <c r="G1831" s="312"/>
      <c r="H1831" s="312"/>
      <c r="I1831" s="197"/>
      <c r="J1831" s="197"/>
      <c r="K1831" s="197"/>
      <c r="L1831" s="626">
        <f>F1831-G1831</f>
        <v>0</v>
      </c>
      <c r="M1831" s="223">
        <f>G1831-H1831</f>
        <v>0</v>
      </c>
      <c r="N1831" s="316">
        <v>0</v>
      </c>
      <c r="O1831" s="186">
        <f t="shared" si="208"/>
        <v>0</v>
      </c>
      <c r="R1831" s="187"/>
      <c r="X1831" s="317">
        <v>0</v>
      </c>
      <c r="Y1831" s="187">
        <f t="shared" si="209"/>
        <v>0</v>
      </c>
    </row>
    <row r="1832" spans="2:25" s="317" customFormat="1" ht="15.75" x14ac:dyDescent="0.25">
      <c r="B1832" s="244" t="s">
        <v>1154</v>
      </c>
      <c r="C1832" s="254" t="s">
        <v>475</v>
      </c>
      <c r="D1832" s="319"/>
      <c r="E1832" s="197"/>
      <c r="F1832" s="197"/>
      <c r="G1832" s="196">
        <f>+G1833</f>
        <v>9770958551</v>
      </c>
      <c r="H1832" s="196">
        <f>+H1833</f>
        <v>396599519</v>
      </c>
      <c r="I1832" s="197"/>
      <c r="J1832" s="197"/>
      <c r="K1832" s="197"/>
      <c r="L1832" s="626">
        <f>+L1833</f>
        <v>17919080840</v>
      </c>
      <c r="M1832" s="196">
        <f>+M1833</f>
        <v>9374359032</v>
      </c>
      <c r="N1832" s="186">
        <v>30423733360.450001</v>
      </c>
      <c r="O1832" s="186">
        <f t="shared" si="208"/>
        <v>-12504652520.450001</v>
      </c>
      <c r="R1832" s="199"/>
      <c r="X1832" s="317">
        <v>17919080840</v>
      </c>
      <c r="Y1832" s="187">
        <f t="shared" si="209"/>
        <v>0</v>
      </c>
    </row>
    <row r="1833" spans="2:25" s="317" customFormat="1" ht="15.75" x14ac:dyDescent="0.25">
      <c r="B1833" s="244" t="s">
        <v>1821</v>
      </c>
      <c r="C1833" s="254" t="s">
        <v>3057</v>
      </c>
      <c r="D1833" s="315"/>
      <c r="E1833" s="197"/>
      <c r="F1833" s="197"/>
      <c r="G1833" s="1053">
        <v>9770958551</v>
      </c>
      <c r="H1833" s="312">
        <v>396599519</v>
      </c>
      <c r="I1833" s="197"/>
      <c r="J1833" s="197"/>
      <c r="K1833" s="197"/>
      <c r="L1833" s="628">
        <v>17919080840</v>
      </c>
      <c r="M1833" s="223">
        <f>G1833-H1833</f>
        <v>9374359032</v>
      </c>
      <c r="N1833" s="198">
        <v>30423733360.450001</v>
      </c>
      <c r="O1833" s="186">
        <f t="shared" si="208"/>
        <v>-12504652520.450001</v>
      </c>
      <c r="R1833" s="187"/>
      <c r="X1833" s="317">
        <v>17919080840</v>
      </c>
      <c r="Y1833" s="187">
        <f t="shared" si="209"/>
        <v>0</v>
      </c>
    </row>
    <row r="1834" spans="2:25" s="1051" customFormat="1" ht="15.75" x14ac:dyDescent="0.25">
      <c r="B1834" s="1045"/>
      <c r="C1834" s="1046" t="s">
        <v>588</v>
      </c>
      <c r="D1834" s="1047"/>
      <c r="E1834" s="1048"/>
      <c r="F1834" s="1048"/>
      <c r="G1834" s="1049"/>
      <c r="H1834" s="1049"/>
      <c r="I1834" s="1048"/>
      <c r="J1834" s="1048"/>
      <c r="K1834" s="1048"/>
      <c r="L1834" s="1074">
        <f>+L1801+L1763+L1756+L1705+L1700+L1686+L1613+L1550+L1497</f>
        <v>5742915085323.6016</v>
      </c>
      <c r="M1834" s="1075">
        <f>+M1801+M1763+M1756+M1705+M1700+M1686+M1613+M1550+M1497</f>
        <v>5261816351821.4512</v>
      </c>
      <c r="N1834" s="1050">
        <v>5507519164459.8594</v>
      </c>
      <c r="O1834" s="1050">
        <f t="shared" si="208"/>
        <v>235395920863.74219</v>
      </c>
      <c r="X1834" s="1051">
        <v>5742915085323.6016</v>
      </c>
      <c r="Y1834" s="187">
        <f t="shared" si="209"/>
        <v>0</v>
      </c>
    </row>
    <row r="1835" spans="2:25" ht="15.75" x14ac:dyDescent="0.25">
      <c r="B1835" s="201"/>
      <c r="C1835" s="254"/>
      <c r="D1835" s="315"/>
      <c r="E1835" s="285"/>
      <c r="F1835" s="285"/>
      <c r="G1835" s="288"/>
      <c r="H1835" s="203"/>
      <c r="I1835" s="204"/>
      <c r="J1835" s="204"/>
      <c r="K1835" s="204"/>
      <c r="L1835" s="625"/>
      <c r="M1835" s="236"/>
      <c r="N1835" s="198"/>
      <c r="O1835" s="186">
        <f t="shared" si="208"/>
        <v>0</v>
      </c>
      <c r="Y1835" s="187">
        <f t="shared" si="209"/>
        <v>0</v>
      </c>
    </row>
    <row r="1836" spans="2:25" s="199" customFormat="1" ht="15.75" x14ac:dyDescent="0.25">
      <c r="B1836" s="194" t="s">
        <v>1163</v>
      </c>
      <c r="C1836" s="314" t="s">
        <v>589</v>
      </c>
      <c r="D1836" s="320"/>
      <c r="E1836" s="279"/>
      <c r="F1836" s="279"/>
      <c r="G1836" s="280"/>
      <c r="H1836" s="196"/>
      <c r="I1836" s="197"/>
      <c r="J1836" s="197"/>
      <c r="K1836" s="197"/>
      <c r="L1836" s="622"/>
      <c r="M1836" s="239"/>
      <c r="N1836" s="198"/>
      <c r="O1836" s="186">
        <f t="shared" si="208"/>
        <v>0</v>
      </c>
      <c r="R1836" s="187"/>
      <c r="Y1836" s="187">
        <f t="shared" si="209"/>
        <v>0</v>
      </c>
    </row>
    <row r="1837" spans="2:25" s="199" customFormat="1" ht="15.75" x14ac:dyDescent="0.25">
      <c r="B1837" s="194" t="s">
        <v>1113</v>
      </c>
      <c r="C1837" s="237" t="s">
        <v>1157</v>
      </c>
      <c r="D1837" s="238"/>
      <c r="E1837" s="197"/>
      <c r="F1837" s="197"/>
      <c r="G1837" s="239">
        <f>+G1838</f>
        <v>0</v>
      </c>
      <c r="H1837" s="239">
        <f>+H1838</f>
        <v>0</v>
      </c>
      <c r="I1837" s="197"/>
      <c r="J1837" s="197"/>
      <c r="K1837" s="197"/>
      <c r="L1837" s="622">
        <f>+L1838</f>
        <v>0</v>
      </c>
      <c r="M1837" s="239">
        <f>+M1838</f>
        <v>0</v>
      </c>
      <c r="N1837" s="198"/>
      <c r="O1837" s="186">
        <f t="shared" si="208"/>
        <v>0</v>
      </c>
      <c r="R1837" s="187"/>
      <c r="X1837" s="199">
        <v>0</v>
      </c>
      <c r="Y1837" s="187">
        <f t="shared" si="209"/>
        <v>0</v>
      </c>
    </row>
    <row r="1838" spans="2:25" ht="15" customHeight="1" x14ac:dyDescent="0.2">
      <c r="B1838" s="201" t="s">
        <v>1114</v>
      </c>
      <c r="C1838" s="240" t="s">
        <v>1158</v>
      </c>
      <c r="D1838" s="241"/>
      <c r="E1838" s="204"/>
      <c r="F1838" s="204"/>
      <c r="G1838" s="203">
        <f>SUM(G1839:G1873)</f>
        <v>0</v>
      </c>
      <c r="H1838" s="203">
        <f>SUM(H1839:H1873)</f>
        <v>0</v>
      </c>
      <c r="I1838" s="204"/>
      <c r="J1838" s="204"/>
      <c r="K1838" s="204"/>
      <c r="L1838" s="623">
        <f>SUM(L1839:L1873)</f>
        <v>0</v>
      </c>
      <c r="M1838" s="203">
        <f>SUM(M1839:M1873)</f>
        <v>0</v>
      </c>
      <c r="O1838" s="186">
        <f t="shared" si="208"/>
        <v>0</v>
      </c>
      <c r="X1838" s="187">
        <v>0</v>
      </c>
      <c r="Y1838" s="187">
        <f t="shared" si="209"/>
        <v>0</v>
      </c>
    </row>
    <row r="1839" spans="2:25" x14ac:dyDescent="0.2">
      <c r="B1839" s="201" t="s">
        <v>1545</v>
      </c>
      <c r="C1839" s="240" t="s">
        <v>2768</v>
      </c>
      <c r="D1839" s="241"/>
      <c r="E1839" s="204"/>
      <c r="F1839" s="204"/>
      <c r="G1839" s="205"/>
      <c r="H1839" s="205"/>
      <c r="I1839" s="204"/>
      <c r="J1839" s="204"/>
      <c r="K1839" s="204"/>
      <c r="L1839" s="623">
        <f>J1167</f>
        <v>0</v>
      </c>
      <c r="M1839" s="223">
        <f t="shared" ref="M1839:M1873" si="211">K1167+G1839-H1839</f>
        <v>0</v>
      </c>
      <c r="O1839" s="186">
        <f t="shared" si="208"/>
        <v>0</v>
      </c>
      <c r="X1839" s="187">
        <v>0</v>
      </c>
      <c r="Y1839" s="187">
        <f t="shared" si="209"/>
        <v>0</v>
      </c>
    </row>
    <row r="1840" spans="2:25" x14ac:dyDescent="0.2">
      <c r="B1840" s="201" t="s">
        <v>1546</v>
      </c>
      <c r="C1840" s="240" t="s">
        <v>2769</v>
      </c>
      <c r="D1840" s="241"/>
      <c r="E1840" s="204"/>
      <c r="F1840" s="204"/>
      <c r="G1840" s="205"/>
      <c r="H1840" s="205"/>
      <c r="I1840" s="204"/>
      <c r="J1840" s="204"/>
      <c r="K1840" s="204"/>
      <c r="L1840" s="623">
        <f t="shared" ref="L1840:L1873" si="212">J1168</f>
        <v>0</v>
      </c>
      <c r="M1840" s="223">
        <f t="shared" si="211"/>
        <v>0</v>
      </c>
      <c r="N1840" s="186">
        <v>0</v>
      </c>
      <c r="O1840" s="186">
        <f t="shared" si="208"/>
        <v>0</v>
      </c>
      <c r="X1840" s="187">
        <v>0</v>
      </c>
      <c r="Y1840" s="187">
        <f t="shared" si="209"/>
        <v>0</v>
      </c>
    </row>
    <row r="1841" spans="2:25" x14ac:dyDescent="0.2">
      <c r="B1841" s="201" t="s">
        <v>1547</v>
      </c>
      <c r="C1841" s="240" t="s">
        <v>2770</v>
      </c>
      <c r="D1841" s="241"/>
      <c r="E1841" s="204"/>
      <c r="F1841" s="204"/>
      <c r="G1841" s="205"/>
      <c r="H1841" s="205"/>
      <c r="I1841" s="204"/>
      <c r="J1841" s="204"/>
      <c r="K1841" s="204"/>
      <c r="L1841" s="623">
        <f t="shared" si="212"/>
        <v>0</v>
      </c>
      <c r="M1841" s="223">
        <f t="shared" si="211"/>
        <v>0</v>
      </c>
      <c r="N1841" s="186">
        <v>0</v>
      </c>
      <c r="O1841" s="186">
        <f t="shared" si="208"/>
        <v>0</v>
      </c>
      <c r="X1841" s="187">
        <v>0</v>
      </c>
      <c r="Y1841" s="187">
        <f t="shared" si="209"/>
        <v>0</v>
      </c>
    </row>
    <row r="1842" spans="2:25" x14ac:dyDescent="0.2">
      <c r="B1842" s="201" t="s">
        <v>1548</v>
      </c>
      <c r="C1842" s="240" t="s">
        <v>2771</v>
      </c>
      <c r="D1842" s="241"/>
      <c r="E1842" s="204"/>
      <c r="F1842" s="204"/>
      <c r="G1842" s="205"/>
      <c r="H1842" s="205"/>
      <c r="I1842" s="204"/>
      <c r="J1842" s="204"/>
      <c r="K1842" s="204"/>
      <c r="L1842" s="623">
        <f t="shared" si="212"/>
        <v>0</v>
      </c>
      <c r="M1842" s="223">
        <f t="shared" si="211"/>
        <v>0</v>
      </c>
      <c r="O1842" s="186">
        <f t="shared" si="208"/>
        <v>0</v>
      </c>
      <c r="X1842" s="187">
        <v>0</v>
      </c>
      <c r="Y1842" s="187">
        <f t="shared" si="209"/>
        <v>0</v>
      </c>
    </row>
    <row r="1843" spans="2:25" x14ac:dyDescent="0.2">
      <c r="B1843" s="201" t="s">
        <v>1549</v>
      </c>
      <c r="C1843" s="240" t="s">
        <v>2772</v>
      </c>
      <c r="D1843" s="241"/>
      <c r="E1843" s="204"/>
      <c r="F1843" s="204"/>
      <c r="G1843" s="205"/>
      <c r="H1843" s="205"/>
      <c r="I1843" s="204"/>
      <c r="J1843" s="204"/>
      <c r="K1843" s="204"/>
      <c r="L1843" s="623">
        <f t="shared" si="212"/>
        <v>0</v>
      </c>
      <c r="M1843" s="223">
        <f t="shared" si="211"/>
        <v>0</v>
      </c>
      <c r="O1843" s="186">
        <f t="shared" si="208"/>
        <v>0</v>
      </c>
      <c r="X1843" s="187">
        <v>0</v>
      </c>
      <c r="Y1843" s="187">
        <f t="shared" si="209"/>
        <v>0</v>
      </c>
    </row>
    <row r="1844" spans="2:25" x14ac:dyDescent="0.2">
      <c r="B1844" s="201" t="s">
        <v>1550</v>
      </c>
      <c r="C1844" s="240" t="s">
        <v>2773</v>
      </c>
      <c r="D1844" s="241"/>
      <c r="E1844" s="204"/>
      <c r="F1844" s="204"/>
      <c r="G1844" s="205"/>
      <c r="H1844" s="205"/>
      <c r="I1844" s="204"/>
      <c r="J1844" s="204"/>
      <c r="K1844" s="204"/>
      <c r="L1844" s="623">
        <f t="shared" si="212"/>
        <v>0</v>
      </c>
      <c r="M1844" s="223">
        <f t="shared" si="211"/>
        <v>0</v>
      </c>
      <c r="O1844" s="186">
        <f t="shared" si="208"/>
        <v>0</v>
      </c>
      <c r="X1844" s="187">
        <v>0</v>
      </c>
      <c r="Y1844" s="187">
        <f t="shared" si="209"/>
        <v>0</v>
      </c>
    </row>
    <row r="1845" spans="2:25" x14ac:dyDescent="0.2">
      <c r="B1845" s="201" t="s">
        <v>1551</v>
      </c>
      <c r="C1845" s="240" t="s">
        <v>2774</v>
      </c>
      <c r="D1845" s="241"/>
      <c r="E1845" s="204"/>
      <c r="F1845" s="204"/>
      <c r="G1845" s="205"/>
      <c r="H1845" s="205"/>
      <c r="I1845" s="204"/>
      <c r="J1845" s="204"/>
      <c r="K1845" s="204"/>
      <c r="L1845" s="623">
        <f t="shared" si="212"/>
        <v>0</v>
      </c>
      <c r="M1845" s="223">
        <f t="shared" si="211"/>
        <v>0</v>
      </c>
      <c r="O1845" s="186">
        <f t="shared" si="208"/>
        <v>0</v>
      </c>
      <c r="X1845" s="187">
        <v>0</v>
      </c>
      <c r="Y1845" s="187">
        <f t="shared" si="209"/>
        <v>0</v>
      </c>
    </row>
    <row r="1846" spans="2:25" x14ac:dyDescent="0.2">
      <c r="B1846" s="201" t="s">
        <v>1552</v>
      </c>
      <c r="C1846" s="240" t="s">
        <v>2775</v>
      </c>
      <c r="D1846" s="241"/>
      <c r="E1846" s="204"/>
      <c r="F1846" s="204"/>
      <c r="G1846" s="205"/>
      <c r="H1846" s="205"/>
      <c r="I1846" s="204"/>
      <c r="J1846" s="204"/>
      <c r="K1846" s="204"/>
      <c r="L1846" s="623">
        <f t="shared" si="212"/>
        <v>0</v>
      </c>
      <c r="M1846" s="223">
        <f t="shared" si="211"/>
        <v>0</v>
      </c>
      <c r="O1846" s="186">
        <f t="shared" si="208"/>
        <v>0</v>
      </c>
      <c r="X1846" s="187">
        <v>0</v>
      </c>
      <c r="Y1846" s="187">
        <f t="shared" si="209"/>
        <v>0</v>
      </c>
    </row>
    <row r="1847" spans="2:25" x14ac:dyDescent="0.2">
      <c r="B1847" s="201" t="s">
        <v>1806</v>
      </c>
      <c r="C1847" s="240" t="s">
        <v>2776</v>
      </c>
      <c r="D1847" s="241"/>
      <c r="E1847" s="204"/>
      <c r="F1847" s="204"/>
      <c r="G1847" s="205"/>
      <c r="H1847" s="205"/>
      <c r="I1847" s="204"/>
      <c r="J1847" s="204"/>
      <c r="K1847" s="204"/>
      <c r="L1847" s="623">
        <f t="shared" si="212"/>
        <v>0</v>
      </c>
      <c r="M1847" s="223">
        <f t="shared" si="211"/>
        <v>0</v>
      </c>
      <c r="O1847" s="186">
        <f t="shared" si="208"/>
        <v>0</v>
      </c>
      <c r="X1847" s="187">
        <v>0</v>
      </c>
      <c r="Y1847" s="187">
        <f t="shared" si="209"/>
        <v>0</v>
      </c>
    </row>
    <row r="1848" spans="2:25" x14ac:dyDescent="0.2">
      <c r="B1848" s="201" t="s">
        <v>1553</v>
      </c>
      <c r="C1848" s="240" t="s">
        <v>2777</v>
      </c>
      <c r="D1848" s="241"/>
      <c r="E1848" s="204"/>
      <c r="F1848" s="204"/>
      <c r="G1848" s="205"/>
      <c r="H1848" s="205"/>
      <c r="I1848" s="204"/>
      <c r="J1848" s="204"/>
      <c r="K1848" s="204"/>
      <c r="L1848" s="623">
        <f t="shared" si="212"/>
        <v>0</v>
      </c>
      <c r="M1848" s="223">
        <f t="shared" si="211"/>
        <v>0</v>
      </c>
      <c r="O1848" s="186">
        <f t="shared" si="208"/>
        <v>0</v>
      </c>
      <c r="X1848" s="187">
        <v>0</v>
      </c>
      <c r="Y1848" s="187">
        <f t="shared" si="209"/>
        <v>0</v>
      </c>
    </row>
    <row r="1849" spans="2:25" x14ac:dyDescent="0.2">
      <c r="B1849" s="201" t="s">
        <v>1554</v>
      </c>
      <c r="C1849" s="240" t="s">
        <v>2778</v>
      </c>
      <c r="D1849" s="241"/>
      <c r="E1849" s="204"/>
      <c r="F1849" s="204"/>
      <c r="G1849" s="205"/>
      <c r="H1849" s="205"/>
      <c r="I1849" s="204"/>
      <c r="J1849" s="204"/>
      <c r="K1849" s="204"/>
      <c r="L1849" s="623"/>
      <c r="M1849" s="223">
        <f t="shared" si="211"/>
        <v>0</v>
      </c>
      <c r="O1849" s="186">
        <f t="shared" si="208"/>
        <v>0</v>
      </c>
      <c r="X1849" s="187">
        <v>0</v>
      </c>
      <c r="Y1849" s="187">
        <f t="shared" si="209"/>
        <v>0</v>
      </c>
    </row>
    <row r="1850" spans="2:25" x14ac:dyDescent="0.2">
      <c r="B1850" s="201" t="s">
        <v>1555</v>
      </c>
      <c r="C1850" s="240" t="s">
        <v>2779</v>
      </c>
      <c r="D1850" s="241"/>
      <c r="E1850" s="204"/>
      <c r="F1850" s="204"/>
      <c r="G1850" s="205"/>
      <c r="H1850" s="205"/>
      <c r="I1850" s="204"/>
      <c r="J1850" s="204"/>
      <c r="K1850" s="204"/>
      <c r="L1850" s="623">
        <f t="shared" si="212"/>
        <v>0</v>
      </c>
      <c r="M1850" s="223">
        <f t="shared" si="211"/>
        <v>0</v>
      </c>
      <c r="O1850" s="186">
        <f t="shared" si="208"/>
        <v>0</v>
      </c>
      <c r="X1850" s="187">
        <v>0</v>
      </c>
      <c r="Y1850" s="187">
        <f t="shared" si="209"/>
        <v>0</v>
      </c>
    </row>
    <row r="1851" spans="2:25" x14ac:dyDescent="0.2">
      <c r="B1851" s="201" t="s">
        <v>1556</v>
      </c>
      <c r="C1851" s="240" t="s">
        <v>2780</v>
      </c>
      <c r="D1851" s="241"/>
      <c r="E1851" s="204"/>
      <c r="F1851" s="204"/>
      <c r="G1851" s="205"/>
      <c r="H1851" s="205"/>
      <c r="I1851" s="204"/>
      <c r="J1851" s="204"/>
      <c r="K1851" s="204"/>
      <c r="L1851" s="623">
        <f t="shared" si="212"/>
        <v>0</v>
      </c>
      <c r="M1851" s="223">
        <f t="shared" si="211"/>
        <v>0</v>
      </c>
      <c r="O1851" s="186">
        <f t="shared" si="208"/>
        <v>0</v>
      </c>
      <c r="X1851" s="187">
        <v>0</v>
      </c>
      <c r="Y1851" s="187">
        <f t="shared" si="209"/>
        <v>0</v>
      </c>
    </row>
    <row r="1852" spans="2:25" x14ac:dyDescent="0.2">
      <c r="B1852" s="201" t="s">
        <v>1557</v>
      </c>
      <c r="C1852" s="240" t="s">
        <v>2781</v>
      </c>
      <c r="D1852" s="241"/>
      <c r="E1852" s="204"/>
      <c r="F1852" s="204"/>
      <c r="G1852" s="205"/>
      <c r="H1852" s="205"/>
      <c r="I1852" s="204"/>
      <c r="J1852" s="204"/>
      <c r="K1852" s="204"/>
      <c r="L1852" s="623">
        <f t="shared" si="212"/>
        <v>0</v>
      </c>
      <c r="M1852" s="223">
        <f t="shared" si="211"/>
        <v>0</v>
      </c>
      <c r="O1852" s="186">
        <f t="shared" si="208"/>
        <v>0</v>
      </c>
      <c r="X1852" s="187">
        <v>0</v>
      </c>
      <c r="Y1852" s="187">
        <f t="shared" si="209"/>
        <v>0</v>
      </c>
    </row>
    <row r="1853" spans="2:25" x14ac:dyDescent="0.2">
      <c r="B1853" s="201" t="s">
        <v>1558</v>
      </c>
      <c r="C1853" s="240" t="s">
        <v>2782</v>
      </c>
      <c r="D1853" s="241"/>
      <c r="E1853" s="204"/>
      <c r="F1853" s="204"/>
      <c r="G1853" s="205"/>
      <c r="H1853" s="205"/>
      <c r="I1853" s="204"/>
      <c r="J1853" s="204"/>
      <c r="K1853" s="204"/>
      <c r="L1853" s="623">
        <f t="shared" si="212"/>
        <v>0</v>
      </c>
      <c r="M1853" s="223">
        <f t="shared" si="211"/>
        <v>0</v>
      </c>
      <c r="O1853" s="186">
        <f t="shared" si="208"/>
        <v>0</v>
      </c>
      <c r="X1853" s="187">
        <v>0</v>
      </c>
      <c r="Y1853" s="187">
        <f t="shared" si="209"/>
        <v>0</v>
      </c>
    </row>
    <row r="1854" spans="2:25" x14ac:dyDescent="0.2">
      <c r="B1854" s="201" t="s">
        <v>1559</v>
      </c>
      <c r="C1854" s="240" t="s">
        <v>2783</v>
      </c>
      <c r="D1854" s="241"/>
      <c r="E1854" s="204"/>
      <c r="F1854" s="204"/>
      <c r="G1854" s="205"/>
      <c r="H1854" s="205"/>
      <c r="I1854" s="204"/>
      <c r="J1854" s="204"/>
      <c r="K1854" s="204"/>
      <c r="L1854" s="623">
        <f t="shared" si="212"/>
        <v>0</v>
      </c>
      <c r="M1854" s="223">
        <f t="shared" si="211"/>
        <v>0</v>
      </c>
      <c r="O1854" s="186">
        <f t="shared" si="208"/>
        <v>0</v>
      </c>
      <c r="X1854" s="187">
        <v>0</v>
      </c>
      <c r="Y1854" s="187">
        <f t="shared" si="209"/>
        <v>0</v>
      </c>
    </row>
    <row r="1855" spans="2:25" x14ac:dyDescent="0.2">
      <c r="B1855" s="201" t="s">
        <v>1560</v>
      </c>
      <c r="C1855" s="240" t="s">
        <v>2784</v>
      </c>
      <c r="D1855" s="241"/>
      <c r="E1855" s="204"/>
      <c r="F1855" s="204"/>
      <c r="G1855" s="205"/>
      <c r="H1855" s="205"/>
      <c r="I1855" s="204"/>
      <c r="J1855" s="204"/>
      <c r="K1855" s="204"/>
      <c r="L1855" s="623">
        <f t="shared" si="212"/>
        <v>0</v>
      </c>
      <c r="M1855" s="223">
        <f t="shared" si="211"/>
        <v>0</v>
      </c>
      <c r="O1855" s="186">
        <f t="shared" si="208"/>
        <v>0</v>
      </c>
      <c r="X1855" s="187">
        <v>0</v>
      </c>
      <c r="Y1855" s="187">
        <f t="shared" si="209"/>
        <v>0</v>
      </c>
    </row>
    <row r="1856" spans="2:25" x14ac:dyDescent="0.2">
      <c r="B1856" s="201" t="s">
        <v>1561</v>
      </c>
      <c r="C1856" s="240" t="s">
        <v>2785</v>
      </c>
      <c r="D1856" s="241"/>
      <c r="E1856" s="204"/>
      <c r="F1856" s="204"/>
      <c r="G1856" s="205"/>
      <c r="H1856" s="205"/>
      <c r="I1856" s="204"/>
      <c r="J1856" s="204"/>
      <c r="K1856" s="204"/>
      <c r="L1856" s="623">
        <f t="shared" si="212"/>
        <v>0</v>
      </c>
      <c r="M1856" s="223">
        <f t="shared" si="211"/>
        <v>0</v>
      </c>
      <c r="O1856" s="186">
        <f t="shared" si="208"/>
        <v>0</v>
      </c>
      <c r="X1856" s="187">
        <v>0</v>
      </c>
      <c r="Y1856" s="187">
        <f t="shared" si="209"/>
        <v>0</v>
      </c>
    </row>
    <row r="1857" spans="2:25" x14ac:dyDescent="0.2">
      <c r="B1857" s="201" t="s">
        <v>1562</v>
      </c>
      <c r="C1857" s="240" t="s">
        <v>2786</v>
      </c>
      <c r="D1857" s="241"/>
      <c r="E1857" s="204"/>
      <c r="F1857" s="204"/>
      <c r="G1857" s="205"/>
      <c r="H1857" s="205"/>
      <c r="I1857" s="204"/>
      <c r="J1857" s="204"/>
      <c r="K1857" s="204"/>
      <c r="L1857" s="623">
        <f t="shared" si="212"/>
        <v>0</v>
      </c>
      <c r="M1857" s="223">
        <f t="shared" si="211"/>
        <v>0</v>
      </c>
      <c r="O1857" s="186">
        <f t="shared" si="208"/>
        <v>0</v>
      </c>
      <c r="X1857" s="187">
        <v>0</v>
      </c>
      <c r="Y1857" s="187">
        <f t="shared" si="209"/>
        <v>0</v>
      </c>
    </row>
    <row r="1858" spans="2:25" x14ac:dyDescent="0.2">
      <c r="B1858" s="201" t="s">
        <v>1563</v>
      </c>
      <c r="C1858" s="240" t="s">
        <v>2787</v>
      </c>
      <c r="D1858" s="241"/>
      <c r="E1858" s="204"/>
      <c r="F1858" s="204"/>
      <c r="G1858" s="205"/>
      <c r="H1858" s="205"/>
      <c r="I1858" s="204"/>
      <c r="J1858" s="204"/>
      <c r="K1858" s="204"/>
      <c r="L1858" s="623">
        <f t="shared" si="212"/>
        <v>0</v>
      </c>
      <c r="M1858" s="223">
        <f t="shared" si="211"/>
        <v>0</v>
      </c>
      <c r="O1858" s="186">
        <f t="shared" si="208"/>
        <v>0</v>
      </c>
      <c r="X1858" s="187">
        <v>0</v>
      </c>
      <c r="Y1858" s="187">
        <f t="shared" si="209"/>
        <v>0</v>
      </c>
    </row>
    <row r="1859" spans="2:25" x14ac:dyDescent="0.2">
      <c r="B1859" s="201" t="s">
        <v>1564</v>
      </c>
      <c r="C1859" s="240" t="s">
        <v>2788</v>
      </c>
      <c r="D1859" s="241"/>
      <c r="E1859" s="204"/>
      <c r="F1859" s="204"/>
      <c r="G1859" s="205"/>
      <c r="H1859" s="205"/>
      <c r="I1859" s="204"/>
      <c r="J1859" s="204"/>
      <c r="K1859" s="204"/>
      <c r="L1859" s="623">
        <f t="shared" si="212"/>
        <v>0</v>
      </c>
      <c r="M1859" s="223">
        <f t="shared" si="211"/>
        <v>0</v>
      </c>
      <c r="O1859" s="186">
        <f t="shared" si="208"/>
        <v>0</v>
      </c>
      <c r="X1859" s="187">
        <v>0</v>
      </c>
      <c r="Y1859" s="187">
        <f t="shared" si="209"/>
        <v>0</v>
      </c>
    </row>
    <row r="1860" spans="2:25" x14ac:dyDescent="0.2">
      <c r="B1860" s="201" t="s">
        <v>1565</v>
      </c>
      <c r="C1860" s="240" t="s">
        <v>2789</v>
      </c>
      <c r="D1860" s="241"/>
      <c r="E1860" s="204"/>
      <c r="F1860" s="204"/>
      <c r="G1860" s="205"/>
      <c r="H1860" s="205"/>
      <c r="I1860" s="204"/>
      <c r="J1860" s="204"/>
      <c r="K1860" s="204"/>
      <c r="L1860" s="623">
        <f t="shared" si="212"/>
        <v>0</v>
      </c>
      <c r="M1860" s="223">
        <f t="shared" si="211"/>
        <v>0</v>
      </c>
      <c r="O1860" s="186">
        <f t="shared" si="208"/>
        <v>0</v>
      </c>
      <c r="X1860" s="187">
        <v>0</v>
      </c>
      <c r="Y1860" s="187">
        <f t="shared" si="209"/>
        <v>0</v>
      </c>
    </row>
    <row r="1861" spans="2:25" x14ac:dyDescent="0.2">
      <c r="B1861" s="201" t="s">
        <v>1807</v>
      </c>
      <c r="C1861" s="240" t="s">
        <v>2790</v>
      </c>
      <c r="D1861" s="241"/>
      <c r="E1861" s="204"/>
      <c r="F1861" s="204"/>
      <c r="G1861" s="205"/>
      <c r="H1861" s="205"/>
      <c r="I1861" s="204"/>
      <c r="J1861" s="204"/>
      <c r="K1861" s="204"/>
      <c r="L1861" s="623">
        <f t="shared" si="212"/>
        <v>0</v>
      </c>
      <c r="M1861" s="223">
        <f t="shared" si="211"/>
        <v>0</v>
      </c>
      <c r="O1861" s="186">
        <f t="shared" si="208"/>
        <v>0</v>
      </c>
      <c r="X1861" s="187">
        <v>0</v>
      </c>
      <c r="Y1861" s="187">
        <f t="shared" si="209"/>
        <v>0</v>
      </c>
    </row>
    <row r="1862" spans="2:25" x14ac:dyDescent="0.2">
      <c r="B1862" s="201" t="s">
        <v>1808</v>
      </c>
      <c r="C1862" s="240" t="s">
        <v>2791</v>
      </c>
      <c r="D1862" s="241"/>
      <c r="E1862" s="204"/>
      <c r="F1862" s="204"/>
      <c r="G1862" s="205"/>
      <c r="H1862" s="205"/>
      <c r="I1862" s="204"/>
      <c r="J1862" s="204"/>
      <c r="K1862" s="204"/>
      <c r="L1862" s="623">
        <f t="shared" si="212"/>
        <v>0</v>
      </c>
      <c r="M1862" s="223">
        <f t="shared" si="211"/>
        <v>0</v>
      </c>
      <c r="O1862" s="186">
        <f t="shared" si="208"/>
        <v>0</v>
      </c>
      <c r="X1862" s="187">
        <v>0</v>
      </c>
      <c r="Y1862" s="187">
        <f t="shared" si="209"/>
        <v>0</v>
      </c>
    </row>
    <row r="1863" spans="2:25" x14ac:dyDescent="0.2">
      <c r="B1863" s="201" t="s">
        <v>1809</v>
      </c>
      <c r="C1863" s="240" t="s">
        <v>2792</v>
      </c>
      <c r="D1863" s="241"/>
      <c r="E1863" s="204"/>
      <c r="F1863" s="204"/>
      <c r="G1863" s="205"/>
      <c r="H1863" s="205"/>
      <c r="I1863" s="204"/>
      <c r="J1863" s="204"/>
      <c r="K1863" s="204"/>
      <c r="L1863" s="623">
        <f t="shared" si="212"/>
        <v>0</v>
      </c>
      <c r="M1863" s="223">
        <f t="shared" si="211"/>
        <v>0</v>
      </c>
      <c r="O1863" s="186">
        <f t="shared" si="208"/>
        <v>0</v>
      </c>
      <c r="X1863" s="187">
        <v>0</v>
      </c>
      <c r="Y1863" s="187">
        <f t="shared" si="209"/>
        <v>0</v>
      </c>
    </row>
    <row r="1864" spans="2:25" x14ac:dyDescent="0.2">
      <c r="B1864" s="201" t="s">
        <v>1810</v>
      </c>
      <c r="C1864" s="240" t="s">
        <v>2793</v>
      </c>
      <c r="D1864" s="241"/>
      <c r="E1864" s="204"/>
      <c r="F1864" s="204"/>
      <c r="G1864" s="205"/>
      <c r="H1864" s="205"/>
      <c r="I1864" s="204"/>
      <c r="J1864" s="204"/>
      <c r="K1864" s="204"/>
      <c r="L1864" s="623">
        <f t="shared" si="212"/>
        <v>0</v>
      </c>
      <c r="M1864" s="223">
        <f t="shared" si="211"/>
        <v>0</v>
      </c>
      <c r="O1864" s="186">
        <f t="shared" si="208"/>
        <v>0</v>
      </c>
      <c r="X1864" s="187">
        <v>0</v>
      </c>
      <c r="Y1864" s="187">
        <f t="shared" si="209"/>
        <v>0</v>
      </c>
    </row>
    <row r="1865" spans="2:25" x14ac:dyDescent="0.2">
      <c r="B1865" s="201" t="s">
        <v>1811</v>
      </c>
      <c r="C1865" s="240" t="s">
        <v>2794</v>
      </c>
      <c r="D1865" s="241"/>
      <c r="E1865" s="204"/>
      <c r="F1865" s="204"/>
      <c r="G1865" s="205"/>
      <c r="H1865" s="205"/>
      <c r="I1865" s="204"/>
      <c r="J1865" s="204"/>
      <c r="K1865" s="204"/>
      <c r="L1865" s="623">
        <f t="shared" si="212"/>
        <v>0</v>
      </c>
      <c r="M1865" s="223">
        <f t="shared" si="211"/>
        <v>0</v>
      </c>
      <c r="O1865" s="186">
        <f t="shared" si="208"/>
        <v>0</v>
      </c>
      <c r="X1865" s="187">
        <v>0</v>
      </c>
      <c r="Y1865" s="187">
        <f t="shared" si="209"/>
        <v>0</v>
      </c>
    </row>
    <row r="1866" spans="2:25" x14ac:dyDescent="0.2">
      <c r="B1866" s="201" t="s">
        <v>1812</v>
      </c>
      <c r="C1866" s="240" t="s">
        <v>2795</v>
      </c>
      <c r="D1866" s="241"/>
      <c r="E1866" s="204"/>
      <c r="F1866" s="204"/>
      <c r="G1866" s="205"/>
      <c r="H1866" s="205"/>
      <c r="I1866" s="204"/>
      <c r="J1866" s="204"/>
      <c r="K1866" s="204"/>
      <c r="L1866" s="623">
        <f t="shared" si="212"/>
        <v>0</v>
      </c>
      <c r="M1866" s="223">
        <f t="shared" si="211"/>
        <v>0</v>
      </c>
      <c r="O1866" s="186">
        <f t="shared" si="208"/>
        <v>0</v>
      </c>
      <c r="X1866" s="187">
        <v>0</v>
      </c>
      <c r="Y1866" s="187">
        <f t="shared" si="209"/>
        <v>0</v>
      </c>
    </row>
    <row r="1867" spans="2:25" x14ac:dyDescent="0.2">
      <c r="B1867" s="201" t="s">
        <v>1813</v>
      </c>
      <c r="C1867" s="240" t="s">
        <v>2796</v>
      </c>
      <c r="D1867" s="241"/>
      <c r="E1867" s="204"/>
      <c r="F1867" s="204"/>
      <c r="G1867" s="205"/>
      <c r="H1867" s="205"/>
      <c r="I1867" s="204"/>
      <c r="J1867" s="204"/>
      <c r="K1867" s="204"/>
      <c r="L1867" s="623">
        <f t="shared" si="212"/>
        <v>0</v>
      </c>
      <c r="M1867" s="223">
        <f t="shared" si="211"/>
        <v>0</v>
      </c>
      <c r="O1867" s="186">
        <f t="shared" si="208"/>
        <v>0</v>
      </c>
      <c r="X1867" s="187">
        <v>0</v>
      </c>
      <c r="Y1867" s="187">
        <f t="shared" si="209"/>
        <v>0</v>
      </c>
    </row>
    <row r="1868" spans="2:25" x14ac:dyDescent="0.2">
      <c r="B1868" s="201" t="s">
        <v>1814</v>
      </c>
      <c r="C1868" s="240" t="s">
        <v>2797</v>
      </c>
      <c r="D1868" s="241"/>
      <c r="E1868" s="204"/>
      <c r="F1868" s="204"/>
      <c r="G1868" s="205"/>
      <c r="H1868" s="205"/>
      <c r="I1868" s="204"/>
      <c r="J1868" s="204"/>
      <c r="K1868" s="204"/>
      <c r="L1868" s="623">
        <f t="shared" si="212"/>
        <v>0</v>
      </c>
      <c r="M1868" s="223">
        <f t="shared" si="211"/>
        <v>0</v>
      </c>
      <c r="O1868" s="186">
        <f t="shared" si="208"/>
        <v>0</v>
      </c>
      <c r="X1868" s="187">
        <v>0</v>
      </c>
      <c r="Y1868" s="187">
        <f t="shared" si="209"/>
        <v>0</v>
      </c>
    </row>
    <row r="1869" spans="2:25" ht="15.75" x14ac:dyDescent="0.25">
      <c r="B1869" s="201" t="s">
        <v>1815</v>
      </c>
      <c r="C1869" s="240" t="s">
        <v>2798</v>
      </c>
      <c r="D1869" s="241"/>
      <c r="E1869" s="204"/>
      <c r="F1869" s="204"/>
      <c r="G1869" s="205"/>
      <c r="H1869" s="205"/>
      <c r="I1869" s="204"/>
      <c r="J1869" s="204"/>
      <c r="K1869" s="204"/>
      <c r="L1869" s="623">
        <f t="shared" si="212"/>
        <v>0</v>
      </c>
      <c r="M1869" s="223">
        <f t="shared" si="211"/>
        <v>0</v>
      </c>
      <c r="O1869" s="186">
        <f t="shared" si="208"/>
        <v>0</v>
      </c>
      <c r="R1869" s="199"/>
      <c r="X1869" s="187">
        <v>0</v>
      </c>
      <c r="Y1869" s="187">
        <f t="shared" si="209"/>
        <v>0</v>
      </c>
    </row>
    <row r="1870" spans="2:25" x14ac:dyDescent="0.2">
      <c r="B1870" s="201" t="s">
        <v>1816</v>
      </c>
      <c r="C1870" s="240" t="s">
        <v>2799</v>
      </c>
      <c r="D1870" s="241"/>
      <c r="E1870" s="204"/>
      <c r="F1870" s="204"/>
      <c r="G1870" s="205"/>
      <c r="H1870" s="205"/>
      <c r="I1870" s="204"/>
      <c r="J1870" s="204"/>
      <c r="K1870" s="204"/>
      <c r="L1870" s="623">
        <f t="shared" si="212"/>
        <v>0</v>
      </c>
      <c r="M1870" s="223">
        <f t="shared" si="211"/>
        <v>0</v>
      </c>
      <c r="O1870" s="186">
        <f t="shared" si="208"/>
        <v>0</v>
      </c>
      <c r="X1870" s="187">
        <v>0</v>
      </c>
      <c r="Y1870" s="187">
        <f t="shared" si="209"/>
        <v>0</v>
      </c>
    </row>
    <row r="1871" spans="2:25" x14ac:dyDescent="0.2">
      <c r="B1871" s="201" t="s">
        <v>1817</v>
      </c>
      <c r="C1871" s="240" t="s">
        <v>2800</v>
      </c>
      <c r="D1871" s="241"/>
      <c r="E1871" s="204"/>
      <c r="F1871" s="204"/>
      <c r="G1871" s="205"/>
      <c r="H1871" s="205"/>
      <c r="I1871" s="204"/>
      <c r="J1871" s="204"/>
      <c r="K1871" s="204"/>
      <c r="L1871" s="623">
        <f t="shared" si="212"/>
        <v>0</v>
      </c>
      <c r="M1871" s="223">
        <f t="shared" si="211"/>
        <v>0</v>
      </c>
      <c r="O1871" s="186">
        <f t="shared" si="208"/>
        <v>0</v>
      </c>
      <c r="X1871" s="187">
        <v>0</v>
      </c>
      <c r="Y1871" s="187">
        <f t="shared" si="209"/>
        <v>0</v>
      </c>
    </row>
    <row r="1872" spans="2:25" x14ac:dyDescent="0.2">
      <c r="B1872" s="201" t="s">
        <v>1818</v>
      </c>
      <c r="C1872" s="240" t="s">
        <v>2801</v>
      </c>
      <c r="D1872" s="241"/>
      <c r="E1872" s="204"/>
      <c r="F1872" s="204"/>
      <c r="G1872" s="205"/>
      <c r="H1872" s="205"/>
      <c r="I1872" s="204"/>
      <c r="J1872" s="204"/>
      <c r="K1872" s="204"/>
      <c r="L1872" s="623">
        <f t="shared" si="212"/>
        <v>0</v>
      </c>
      <c r="M1872" s="223">
        <f t="shared" si="211"/>
        <v>0</v>
      </c>
      <c r="O1872" s="186">
        <f t="shared" ref="O1872:O1935" si="213">L1872-N1872</f>
        <v>0</v>
      </c>
      <c r="X1872" s="187">
        <v>0</v>
      </c>
      <c r="Y1872" s="187">
        <f t="shared" si="209"/>
        <v>0</v>
      </c>
    </row>
    <row r="1873" spans="2:25" x14ac:dyDescent="0.2">
      <c r="B1873" s="201" t="s">
        <v>1819</v>
      </c>
      <c r="C1873" s="240" t="s">
        <v>2802</v>
      </c>
      <c r="D1873" s="241"/>
      <c r="E1873" s="204"/>
      <c r="F1873" s="204"/>
      <c r="G1873" s="205"/>
      <c r="H1873" s="205"/>
      <c r="I1873" s="204"/>
      <c r="J1873" s="204"/>
      <c r="K1873" s="204"/>
      <c r="L1873" s="623">
        <f t="shared" si="212"/>
        <v>0</v>
      </c>
      <c r="M1873" s="223">
        <f t="shared" si="211"/>
        <v>0</v>
      </c>
      <c r="O1873" s="186">
        <f t="shared" si="213"/>
        <v>0</v>
      </c>
      <c r="X1873" s="187">
        <v>0</v>
      </c>
      <c r="Y1873" s="187">
        <f t="shared" si="209"/>
        <v>0</v>
      </c>
    </row>
    <row r="1874" spans="2:25" s="199" customFormat="1" ht="15.75" x14ac:dyDescent="0.25">
      <c r="B1874" s="194" t="s">
        <v>1164</v>
      </c>
      <c r="C1874" s="237" t="s">
        <v>1166</v>
      </c>
      <c r="D1874" s="238"/>
      <c r="E1874" s="197"/>
      <c r="F1874" s="197"/>
      <c r="G1874" s="239">
        <f>+G1875</f>
        <v>0</v>
      </c>
      <c r="H1874" s="239">
        <f>+H1875</f>
        <v>0</v>
      </c>
      <c r="I1874" s="197"/>
      <c r="J1874" s="197"/>
      <c r="K1874" s="197"/>
      <c r="L1874" s="622">
        <f>+L1875</f>
        <v>0</v>
      </c>
      <c r="M1874" s="239">
        <f>+M1875</f>
        <v>0</v>
      </c>
      <c r="N1874" s="198"/>
      <c r="O1874" s="186">
        <f t="shared" si="213"/>
        <v>0</v>
      </c>
      <c r="R1874" s="187"/>
      <c r="X1874" s="199">
        <v>0</v>
      </c>
      <c r="Y1874" s="187">
        <f t="shared" si="209"/>
        <v>0</v>
      </c>
    </row>
    <row r="1875" spans="2:25" x14ac:dyDescent="0.2">
      <c r="B1875" s="201" t="s">
        <v>1165</v>
      </c>
      <c r="C1875" s="240" t="s">
        <v>1159</v>
      </c>
      <c r="D1875" s="241"/>
      <c r="E1875" s="204"/>
      <c r="F1875" s="204"/>
      <c r="G1875" s="203">
        <f>+G1876</f>
        <v>0</v>
      </c>
      <c r="H1875" s="203">
        <f>+H1876</f>
        <v>0</v>
      </c>
      <c r="I1875" s="204"/>
      <c r="J1875" s="204"/>
      <c r="K1875" s="204"/>
      <c r="L1875" s="623">
        <f>+L1876</f>
        <v>0</v>
      </c>
      <c r="M1875" s="203">
        <f>+M1876</f>
        <v>0</v>
      </c>
      <c r="O1875" s="186">
        <f t="shared" si="213"/>
        <v>0</v>
      </c>
      <c r="X1875" s="187">
        <v>0</v>
      </c>
      <c r="Y1875" s="187">
        <f t="shared" si="209"/>
        <v>0</v>
      </c>
    </row>
    <row r="1876" spans="2:25" ht="14.25" customHeight="1" x14ac:dyDescent="0.2">
      <c r="B1876" s="201" t="s">
        <v>1190</v>
      </c>
      <c r="C1876" s="240" t="s">
        <v>1820</v>
      </c>
      <c r="D1876" s="241"/>
      <c r="E1876" s="204"/>
      <c r="F1876" s="204"/>
      <c r="G1876" s="205"/>
      <c r="H1876" s="205"/>
      <c r="I1876" s="204"/>
      <c r="J1876" s="204"/>
      <c r="K1876" s="204"/>
      <c r="L1876" s="623">
        <f>J1204</f>
        <v>0</v>
      </c>
      <c r="M1876" s="874">
        <f>K1204</f>
        <v>0</v>
      </c>
      <c r="O1876" s="186">
        <f t="shared" si="213"/>
        <v>0</v>
      </c>
      <c r="X1876" s="187">
        <v>0</v>
      </c>
      <c r="Y1876" s="187">
        <f t="shared" si="209"/>
        <v>0</v>
      </c>
    </row>
    <row r="1877" spans="2:25" s="199" customFormat="1" ht="15.75" x14ac:dyDescent="0.25">
      <c r="B1877" s="194" t="s">
        <v>1168</v>
      </c>
      <c r="C1877" s="237" t="s">
        <v>1160</v>
      </c>
      <c r="D1877" s="238"/>
      <c r="E1877" s="197"/>
      <c r="F1877" s="197"/>
      <c r="G1877" s="239">
        <f>+G1878</f>
        <v>0</v>
      </c>
      <c r="H1877" s="239">
        <f>+H1878</f>
        <v>0</v>
      </c>
      <c r="I1877" s="197"/>
      <c r="J1877" s="197"/>
      <c r="K1877" s="197"/>
      <c r="L1877" s="622">
        <f>+L1878</f>
        <v>0</v>
      </c>
      <c r="M1877" s="239">
        <f>+M1878</f>
        <v>0</v>
      </c>
      <c r="N1877" s="198">
        <v>0</v>
      </c>
      <c r="O1877" s="186">
        <f t="shared" si="213"/>
        <v>0</v>
      </c>
      <c r="R1877" s="187"/>
      <c r="X1877" s="199">
        <v>0</v>
      </c>
      <c r="Y1877" s="187">
        <f t="shared" si="209"/>
        <v>0</v>
      </c>
    </row>
    <row r="1878" spans="2:25" x14ac:dyDescent="0.2">
      <c r="B1878" s="201" t="s">
        <v>1169</v>
      </c>
      <c r="C1878" s="240" t="s">
        <v>1161</v>
      </c>
      <c r="D1878" s="241"/>
      <c r="E1878" s="204"/>
      <c r="F1878" s="204"/>
      <c r="G1878" s="203">
        <f>SUM(G1879:G1944)</f>
        <v>0</v>
      </c>
      <c r="H1878" s="203">
        <f>SUM(H1879:H1944)</f>
        <v>0</v>
      </c>
      <c r="I1878" s="204"/>
      <c r="J1878" s="204"/>
      <c r="K1878" s="204"/>
      <c r="L1878" s="623">
        <f>SUM(L1879:L1944)</f>
        <v>0</v>
      </c>
      <c r="M1878" s="203">
        <f>SUM(M1879:M1944)</f>
        <v>0</v>
      </c>
      <c r="N1878" s="186">
        <v>0</v>
      </c>
      <c r="O1878" s="186">
        <f t="shared" si="213"/>
        <v>0</v>
      </c>
      <c r="X1878" s="187">
        <v>0</v>
      </c>
      <c r="Y1878" s="187">
        <f t="shared" si="209"/>
        <v>0</v>
      </c>
    </row>
    <row r="1879" spans="2:25" x14ac:dyDescent="0.2">
      <c r="B1879" s="201" t="s">
        <v>1771</v>
      </c>
      <c r="C1879" s="240" t="s">
        <v>2803</v>
      </c>
      <c r="D1879" s="241"/>
      <c r="E1879" s="204"/>
      <c r="F1879" s="204"/>
      <c r="G1879" s="205"/>
      <c r="H1879" s="205"/>
      <c r="I1879" s="204"/>
      <c r="J1879" s="204"/>
      <c r="K1879" s="204"/>
      <c r="L1879" s="623">
        <f>J1209</f>
        <v>0</v>
      </c>
      <c r="M1879" s="223">
        <f t="shared" ref="M1879:M1913" si="214">K1209+G1879-H1879</f>
        <v>0</v>
      </c>
      <c r="O1879" s="186">
        <f t="shared" si="213"/>
        <v>0</v>
      </c>
      <c r="X1879" s="187">
        <v>0</v>
      </c>
      <c r="Y1879" s="187">
        <f t="shared" si="209"/>
        <v>0</v>
      </c>
    </row>
    <row r="1880" spans="2:25" x14ac:dyDescent="0.2">
      <c r="B1880" s="201" t="s">
        <v>1772</v>
      </c>
      <c r="C1880" s="240" t="s">
        <v>2804</v>
      </c>
      <c r="D1880" s="241"/>
      <c r="E1880" s="204"/>
      <c r="F1880" s="204"/>
      <c r="G1880" s="205"/>
      <c r="H1880" s="205"/>
      <c r="I1880" s="204"/>
      <c r="J1880" s="204"/>
      <c r="K1880" s="204"/>
      <c r="L1880" s="623">
        <f t="shared" ref="L1880:L1913" si="215">J1210</f>
        <v>0</v>
      </c>
      <c r="M1880" s="223">
        <f t="shared" si="214"/>
        <v>0</v>
      </c>
      <c r="N1880" s="186">
        <v>0</v>
      </c>
      <c r="O1880" s="186">
        <f t="shared" si="213"/>
        <v>0</v>
      </c>
      <c r="X1880" s="187">
        <v>0</v>
      </c>
      <c r="Y1880" s="187">
        <f t="shared" si="209"/>
        <v>0</v>
      </c>
    </row>
    <row r="1881" spans="2:25" x14ac:dyDescent="0.2">
      <c r="B1881" s="201" t="s">
        <v>1773</v>
      </c>
      <c r="C1881" s="240" t="s">
        <v>2805</v>
      </c>
      <c r="D1881" s="241"/>
      <c r="E1881" s="204"/>
      <c r="F1881" s="204"/>
      <c r="G1881" s="205"/>
      <c r="H1881" s="205"/>
      <c r="I1881" s="204"/>
      <c r="J1881" s="204"/>
      <c r="K1881" s="204"/>
      <c r="L1881" s="623">
        <f t="shared" si="215"/>
        <v>0</v>
      </c>
      <c r="M1881" s="223">
        <f t="shared" si="214"/>
        <v>0</v>
      </c>
      <c r="N1881" s="186">
        <v>0</v>
      </c>
      <c r="O1881" s="186">
        <f t="shared" si="213"/>
        <v>0</v>
      </c>
      <c r="X1881" s="187">
        <v>0</v>
      </c>
      <c r="Y1881" s="187">
        <f t="shared" si="209"/>
        <v>0</v>
      </c>
    </row>
    <row r="1882" spans="2:25" x14ac:dyDescent="0.2">
      <c r="B1882" s="201" t="s">
        <v>1774</v>
      </c>
      <c r="C1882" s="240" t="s">
        <v>2806</v>
      </c>
      <c r="D1882" s="241"/>
      <c r="E1882" s="204"/>
      <c r="F1882" s="204"/>
      <c r="G1882" s="205"/>
      <c r="H1882" s="205"/>
      <c r="I1882" s="204"/>
      <c r="J1882" s="204"/>
      <c r="K1882" s="204"/>
      <c r="L1882" s="623">
        <f t="shared" si="215"/>
        <v>0</v>
      </c>
      <c r="M1882" s="223">
        <f t="shared" si="214"/>
        <v>0</v>
      </c>
      <c r="O1882" s="186">
        <f t="shared" si="213"/>
        <v>0</v>
      </c>
      <c r="X1882" s="187">
        <v>0</v>
      </c>
      <c r="Y1882" s="187">
        <f t="shared" ref="Y1882:Y1945" si="216">L1882-X1882</f>
        <v>0</v>
      </c>
    </row>
    <row r="1883" spans="2:25" x14ac:dyDescent="0.2">
      <c r="B1883" s="201" t="s">
        <v>1775</v>
      </c>
      <c r="C1883" s="240" t="s">
        <v>2807</v>
      </c>
      <c r="D1883" s="241"/>
      <c r="E1883" s="204"/>
      <c r="F1883" s="204"/>
      <c r="G1883" s="205"/>
      <c r="H1883" s="205"/>
      <c r="I1883" s="204"/>
      <c r="J1883" s="204"/>
      <c r="K1883" s="204"/>
      <c r="L1883" s="623">
        <f t="shared" si="215"/>
        <v>0</v>
      </c>
      <c r="M1883" s="223">
        <f t="shared" si="214"/>
        <v>0</v>
      </c>
      <c r="O1883" s="186">
        <f t="shared" si="213"/>
        <v>0</v>
      </c>
      <c r="X1883" s="187">
        <v>0</v>
      </c>
      <c r="Y1883" s="187">
        <f t="shared" si="216"/>
        <v>0</v>
      </c>
    </row>
    <row r="1884" spans="2:25" x14ac:dyDescent="0.2">
      <c r="B1884" s="201" t="s">
        <v>1776</v>
      </c>
      <c r="C1884" s="240" t="s">
        <v>2808</v>
      </c>
      <c r="D1884" s="241"/>
      <c r="E1884" s="204"/>
      <c r="F1884" s="204"/>
      <c r="G1884" s="205"/>
      <c r="H1884" s="205"/>
      <c r="I1884" s="204"/>
      <c r="J1884" s="204"/>
      <c r="K1884" s="204"/>
      <c r="L1884" s="623">
        <f t="shared" si="215"/>
        <v>0</v>
      </c>
      <c r="M1884" s="223">
        <f t="shared" si="214"/>
        <v>0</v>
      </c>
      <c r="O1884" s="186">
        <f t="shared" si="213"/>
        <v>0</v>
      </c>
      <c r="X1884" s="187">
        <v>0</v>
      </c>
      <c r="Y1884" s="187">
        <f t="shared" si="216"/>
        <v>0</v>
      </c>
    </row>
    <row r="1885" spans="2:25" x14ac:dyDescent="0.2">
      <c r="B1885" s="201" t="s">
        <v>1777</v>
      </c>
      <c r="C1885" s="240" t="s">
        <v>2809</v>
      </c>
      <c r="D1885" s="241"/>
      <c r="E1885" s="204"/>
      <c r="F1885" s="204"/>
      <c r="G1885" s="205"/>
      <c r="H1885" s="205"/>
      <c r="I1885" s="204"/>
      <c r="J1885" s="204"/>
      <c r="K1885" s="204"/>
      <c r="L1885" s="623">
        <f t="shared" si="215"/>
        <v>0</v>
      </c>
      <c r="M1885" s="223">
        <f t="shared" si="214"/>
        <v>0</v>
      </c>
      <c r="O1885" s="186">
        <f t="shared" si="213"/>
        <v>0</v>
      </c>
      <c r="X1885" s="187">
        <v>0</v>
      </c>
      <c r="Y1885" s="187">
        <f t="shared" si="216"/>
        <v>0</v>
      </c>
    </row>
    <row r="1886" spans="2:25" x14ac:dyDescent="0.2">
      <c r="B1886" s="201" t="s">
        <v>1778</v>
      </c>
      <c r="C1886" s="240" t="s">
        <v>2810</v>
      </c>
      <c r="D1886" s="241"/>
      <c r="E1886" s="204"/>
      <c r="F1886" s="204"/>
      <c r="G1886" s="205"/>
      <c r="H1886" s="205"/>
      <c r="I1886" s="204"/>
      <c r="J1886" s="204"/>
      <c r="K1886" s="204"/>
      <c r="L1886" s="623">
        <f t="shared" si="215"/>
        <v>0</v>
      </c>
      <c r="M1886" s="223">
        <f t="shared" si="214"/>
        <v>0</v>
      </c>
      <c r="O1886" s="186">
        <f t="shared" si="213"/>
        <v>0</v>
      </c>
      <c r="X1886" s="187">
        <v>0</v>
      </c>
      <c r="Y1886" s="187">
        <f t="shared" si="216"/>
        <v>0</v>
      </c>
    </row>
    <row r="1887" spans="2:25" x14ac:dyDescent="0.2">
      <c r="B1887" s="201" t="s">
        <v>1779</v>
      </c>
      <c r="C1887" s="240" t="s">
        <v>2811</v>
      </c>
      <c r="D1887" s="241"/>
      <c r="E1887" s="204"/>
      <c r="F1887" s="204"/>
      <c r="G1887" s="205"/>
      <c r="H1887" s="205"/>
      <c r="I1887" s="204"/>
      <c r="J1887" s="204"/>
      <c r="K1887" s="204"/>
      <c r="L1887" s="623">
        <f t="shared" si="215"/>
        <v>0</v>
      </c>
      <c r="M1887" s="223">
        <f t="shared" si="214"/>
        <v>0</v>
      </c>
      <c r="O1887" s="186">
        <f t="shared" si="213"/>
        <v>0</v>
      </c>
      <c r="X1887" s="187">
        <v>0</v>
      </c>
      <c r="Y1887" s="187">
        <f t="shared" si="216"/>
        <v>0</v>
      </c>
    </row>
    <row r="1888" spans="2:25" x14ac:dyDescent="0.2">
      <c r="B1888" s="201" t="s">
        <v>1780</v>
      </c>
      <c r="C1888" s="240" t="s">
        <v>2812</v>
      </c>
      <c r="D1888" s="241"/>
      <c r="E1888" s="204"/>
      <c r="F1888" s="204"/>
      <c r="G1888" s="205"/>
      <c r="H1888" s="205"/>
      <c r="I1888" s="204"/>
      <c r="J1888" s="204"/>
      <c r="K1888" s="204"/>
      <c r="L1888" s="623">
        <f t="shared" si="215"/>
        <v>0</v>
      </c>
      <c r="M1888" s="223">
        <f t="shared" si="214"/>
        <v>0</v>
      </c>
      <c r="O1888" s="186">
        <f t="shared" si="213"/>
        <v>0</v>
      </c>
      <c r="X1888" s="187">
        <v>0</v>
      </c>
      <c r="Y1888" s="187">
        <f t="shared" si="216"/>
        <v>0</v>
      </c>
    </row>
    <row r="1889" spans="2:25" x14ac:dyDescent="0.2">
      <c r="B1889" s="201" t="s">
        <v>1781</v>
      </c>
      <c r="C1889" s="240" t="s">
        <v>2813</v>
      </c>
      <c r="D1889" s="241"/>
      <c r="E1889" s="204"/>
      <c r="F1889" s="204"/>
      <c r="G1889" s="205"/>
      <c r="H1889" s="205"/>
      <c r="I1889" s="204"/>
      <c r="J1889" s="204"/>
      <c r="K1889" s="204"/>
      <c r="L1889" s="623">
        <f t="shared" si="215"/>
        <v>0</v>
      </c>
      <c r="M1889" s="223">
        <f t="shared" si="214"/>
        <v>0</v>
      </c>
      <c r="O1889" s="186">
        <f t="shared" si="213"/>
        <v>0</v>
      </c>
      <c r="X1889" s="187">
        <v>0</v>
      </c>
      <c r="Y1889" s="187">
        <f t="shared" si="216"/>
        <v>0</v>
      </c>
    </row>
    <row r="1890" spans="2:25" x14ac:dyDescent="0.2">
      <c r="B1890" s="201" t="s">
        <v>1782</v>
      </c>
      <c r="C1890" s="240" t="s">
        <v>2814</v>
      </c>
      <c r="D1890" s="241"/>
      <c r="E1890" s="204"/>
      <c r="F1890" s="204"/>
      <c r="G1890" s="205"/>
      <c r="H1890" s="205"/>
      <c r="I1890" s="204"/>
      <c r="J1890" s="204"/>
      <c r="K1890" s="204"/>
      <c r="L1890" s="623">
        <f t="shared" si="215"/>
        <v>0</v>
      </c>
      <c r="M1890" s="223">
        <f t="shared" si="214"/>
        <v>0</v>
      </c>
      <c r="O1890" s="186">
        <f t="shared" si="213"/>
        <v>0</v>
      </c>
      <c r="X1890" s="187">
        <v>0</v>
      </c>
      <c r="Y1890" s="187">
        <f t="shared" si="216"/>
        <v>0</v>
      </c>
    </row>
    <row r="1891" spans="2:25" x14ac:dyDescent="0.2">
      <c r="B1891" s="201" t="s">
        <v>1783</v>
      </c>
      <c r="C1891" s="240" t="s">
        <v>2815</v>
      </c>
      <c r="D1891" s="241"/>
      <c r="E1891" s="204"/>
      <c r="F1891" s="204"/>
      <c r="G1891" s="205"/>
      <c r="H1891" s="205"/>
      <c r="I1891" s="204"/>
      <c r="J1891" s="204"/>
      <c r="K1891" s="204"/>
      <c r="L1891" s="623">
        <f t="shared" si="215"/>
        <v>0</v>
      </c>
      <c r="M1891" s="223">
        <f t="shared" si="214"/>
        <v>0</v>
      </c>
      <c r="O1891" s="186">
        <f t="shared" si="213"/>
        <v>0</v>
      </c>
      <c r="X1891" s="187">
        <v>0</v>
      </c>
      <c r="Y1891" s="187">
        <f t="shared" si="216"/>
        <v>0</v>
      </c>
    </row>
    <row r="1892" spans="2:25" x14ac:dyDescent="0.2">
      <c r="B1892" s="201" t="s">
        <v>1784</v>
      </c>
      <c r="C1892" s="240" t="s">
        <v>2816</v>
      </c>
      <c r="D1892" s="241"/>
      <c r="E1892" s="204"/>
      <c r="F1892" s="204"/>
      <c r="G1892" s="205"/>
      <c r="H1892" s="205"/>
      <c r="I1892" s="204"/>
      <c r="J1892" s="204"/>
      <c r="K1892" s="204"/>
      <c r="L1892" s="623">
        <f t="shared" si="215"/>
        <v>0</v>
      </c>
      <c r="M1892" s="223">
        <f t="shared" si="214"/>
        <v>0</v>
      </c>
      <c r="O1892" s="186">
        <f t="shared" si="213"/>
        <v>0</v>
      </c>
      <c r="X1892" s="187">
        <v>0</v>
      </c>
      <c r="Y1892" s="187">
        <f t="shared" si="216"/>
        <v>0</v>
      </c>
    </row>
    <row r="1893" spans="2:25" x14ac:dyDescent="0.2">
      <c r="B1893" s="201" t="s">
        <v>1785</v>
      </c>
      <c r="C1893" s="240" t="s">
        <v>2817</v>
      </c>
      <c r="D1893" s="241"/>
      <c r="E1893" s="204"/>
      <c r="F1893" s="204"/>
      <c r="G1893" s="205"/>
      <c r="H1893" s="205"/>
      <c r="I1893" s="204"/>
      <c r="J1893" s="204"/>
      <c r="K1893" s="204"/>
      <c r="L1893" s="623">
        <f t="shared" si="215"/>
        <v>0</v>
      </c>
      <c r="M1893" s="223">
        <f t="shared" si="214"/>
        <v>0</v>
      </c>
      <c r="O1893" s="186">
        <f t="shared" si="213"/>
        <v>0</v>
      </c>
      <c r="X1893" s="187">
        <v>0</v>
      </c>
      <c r="Y1893" s="187">
        <f t="shared" si="216"/>
        <v>0</v>
      </c>
    </row>
    <row r="1894" spans="2:25" x14ac:dyDescent="0.2">
      <c r="B1894" s="201" t="s">
        <v>1786</v>
      </c>
      <c r="C1894" s="240" t="s">
        <v>2818</v>
      </c>
      <c r="D1894" s="241"/>
      <c r="E1894" s="204"/>
      <c r="F1894" s="204"/>
      <c r="G1894" s="205"/>
      <c r="H1894" s="205"/>
      <c r="I1894" s="204"/>
      <c r="J1894" s="204"/>
      <c r="K1894" s="204"/>
      <c r="L1894" s="623">
        <f t="shared" si="215"/>
        <v>0</v>
      </c>
      <c r="M1894" s="223">
        <f t="shared" si="214"/>
        <v>0</v>
      </c>
      <c r="O1894" s="186">
        <f t="shared" si="213"/>
        <v>0</v>
      </c>
      <c r="X1894" s="187">
        <v>0</v>
      </c>
      <c r="Y1894" s="187">
        <f t="shared" si="216"/>
        <v>0</v>
      </c>
    </row>
    <row r="1895" spans="2:25" x14ac:dyDescent="0.2">
      <c r="B1895" s="201" t="s">
        <v>1787</v>
      </c>
      <c r="C1895" s="240" t="s">
        <v>2819</v>
      </c>
      <c r="D1895" s="241"/>
      <c r="E1895" s="204"/>
      <c r="F1895" s="204"/>
      <c r="G1895" s="205"/>
      <c r="H1895" s="205"/>
      <c r="I1895" s="204"/>
      <c r="J1895" s="204"/>
      <c r="K1895" s="204"/>
      <c r="L1895" s="623">
        <f t="shared" si="215"/>
        <v>0</v>
      </c>
      <c r="M1895" s="223">
        <f t="shared" si="214"/>
        <v>0</v>
      </c>
      <c r="O1895" s="186">
        <f t="shared" si="213"/>
        <v>0</v>
      </c>
      <c r="X1895" s="187">
        <v>0</v>
      </c>
      <c r="Y1895" s="187">
        <f t="shared" si="216"/>
        <v>0</v>
      </c>
    </row>
    <row r="1896" spans="2:25" x14ac:dyDescent="0.2">
      <c r="B1896" s="201" t="s">
        <v>1788</v>
      </c>
      <c r="C1896" s="240" t="s">
        <v>2820</v>
      </c>
      <c r="D1896" s="241"/>
      <c r="E1896" s="204"/>
      <c r="F1896" s="204"/>
      <c r="G1896" s="205"/>
      <c r="H1896" s="205"/>
      <c r="I1896" s="204"/>
      <c r="J1896" s="204"/>
      <c r="K1896" s="204"/>
      <c r="L1896" s="623">
        <f t="shared" si="215"/>
        <v>0</v>
      </c>
      <c r="M1896" s="223">
        <f t="shared" si="214"/>
        <v>0</v>
      </c>
      <c r="O1896" s="186">
        <f t="shared" si="213"/>
        <v>0</v>
      </c>
      <c r="X1896" s="187">
        <v>0</v>
      </c>
      <c r="Y1896" s="187">
        <f t="shared" si="216"/>
        <v>0</v>
      </c>
    </row>
    <row r="1897" spans="2:25" x14ac:dyDescent="0.2">
      <c r="B1897" s="201" t="s">
        <v>1789</v>
      </c>
      <c r="C1897" s="240" t="s">
        <v>2821</v>
      </c>
      <c r="D1897" s="241"/>
      <c r="E1897" s="204"/>
      <c r="F1897" s="204"/>
      <c r="G1897" s="205"/>
      <c r="H1897" s="205"/>
      <c r="I1897" s="204"/>
      <c r="J1897" s="204"/>
      <c r="K1897" s="204"/>
      <c r="L1897" s="623">
        <f t="shared" si="215"/>
        <v>0</v>
      </c>
      <c r="M1897" s="223">
        <f t="shared" si="214"/>
        <v>0</v>
      </c>
      <c r="O1897" s="186">
        <f t="shared" si="213"/>
        <v>0</v>
      </c>
      <c r="X1897" s="187">
        <v>0</v>
      </c>
      <c r="Y1897" s="187">
        <f t="shared" si="216"/>
        <v>0</v>
      </c>
    </row>
    <row r="1898" spans="2:25" x14ac:dyDescent="0.2">
      <c r="B1898" s="201" t="s">
        <v>1790</v>
      </c>
      <c r="C1898" s="240" t="s">
        <v>2822</v>
      </c>
      <c r="D1898" s="241"/>
      <c r="E1898" s="204"/>
      <c r="F1898" s="204"/>
      <c r="G1898" s="205"/>
      <c r="H1898" s="205"/>
      <c r="I1898" s="204"/>
      <c r="J1898" s="204"/>
      <c r="K1898" s="204"/>
      <c r="L1898" s="623">
        <f t="shared" si="215"/>
        <v>0</v>
      </c>
      <c r="M1898" s="223">
        <f t="shared" si="214"/>
        <v>0</v>
      </c>
      <c r="O1898" s="186">
        <f t="shared" si="213"/>
        <v>0</v>
      </c>
      <c r="X1898" s="187">
        <v>0</v>
      </c>
      <c r="Y1898" s="187">
        <f t="shared" si="216"/>
        <v>0</v>
      </c>
    </row>
    <row r="1899" spans="2:25" x14ac:dyDescent="0.2">
      <c r="B1899" s="201" t="s">
        <v>1791</v>
      </c>
      <c r="C1899" s="240" t="s">
        <v>2823</v>
      </c>
      <c r="D1899" s="241"/>
      <c r="E1899" s="204"/>
      <c r="F1899" s="204"/>
      <c r="G1899" s="205"/>
      <c r="H1899" s="205"/>
      <c r="I1899" s="204"/>
      <c r="J1899" s="204"/>
      <c r="K1899" s="204"/>
      <c r="L1899" s="623">
        <f t="shared" si="215"/>
        <v>0</v>
      </c>
      <c r="M1899" s="223">
        <f t="shared" si="214"/>
        <v>0</v>
      </c>
      <c r="O1899" s="186">
        <f t="shared" si="213"/>
        <v>0</v>
      </c>
      <c r="X1899" s="187">
        <v>0</v>
      </c>
      <c r="Y1899" s="187">
        <f t="shared" si="216"/>
        <v>0</v>
      </c>
    </row>
    <row r="1900" spans="2:25" ht="15.75" x14ac:dyDescent="0.25">
      <c r="B1900" s="201" t="s">
        <v>1792</v>
      </c>
      <c r="C1900" s="240" t="s">
        <v>2824</v>
      </c>
      <c r="D1900" s="241"/>
      <c r="E1900" s="204"/>
      <c r="F1900" s="204"/>
      <c r="G1900" s="205"/>
      <c r="H1900" s="205"/>
      <c r="I1900" s="204"/>
      <c r="J1900" s="204"/>
      <c r="K1900" s="204"/>
      <c r="L1900" s="623">
        <f t="shared" si="215"/>
        <v>0</v>
      </c>
      <c r="M1900" s="223">
        <f t="shared" si="214"/>
        <v>0</v>
      </c>
      <c r="O1900" s="186">
        <f t="shared" si="213"/>
        <v>0</v>
      </c>
      <c r="R1900" s="199"/>
      <c r="X1900" s="187">
        <v>0</v>
      </c>
      <c r="Y1900" s="187">
        <f t="shared" si="216"/>
        <v>0</v>
      </c>
    </row>
    <row r="1901" spans="2:25" x14ac:dyDescent="0.2">
      <c r="B1901" s="201" t="s">
        <v>1793</v>
      </c>
      <c r="C1901" s="240" t="s">
        <v>2825</v>
      </c>
      <c r="D1901" s="241"/>
      <c r="E1901" s="204"/>
      <c r="F1901" s="204"/>
      <c r="G1901" s="205"/>
      <c r="H1901" s="205"/>
      <c r="I1901" s="204"/>
      <c r="J1901" s="204"/>
      <c r="K1901" s="204"/>
      <c r="L1901" s="623">
        <f t="shared" si="215"/>
        <v>0</v>
      </c>
      <c r="M1901" s="223">
        <f t="shared" si="214"/>
        <v>0</v>
      </c>
      <c r="O1901" s="186">
        <f t="shared" si="213"/>
        <v>0</v>
      </c>
      <c r="X1901" s="187">
        <v>0</v>
      </c>
      <c r="Y1901" s="187">
        <f t="shared" si="216"/>
        <v>0</v>
      </c>
    </row>
    <row r="1902" spans="2:25" x14ac:dyDescent="0.2">
      <c r="B1902" s="201" t="s">
        <v>1794</v>
      </c>
      <c r="C1902" s="240" t="s">
        <v>2826</v>
      </c>
      <c r="D1902" s="241"/>
      <c r="E1902" s="204"/>
      <c r="F1902" s="204"/>
      <c r="G1902" s="205"/>
      <c r="H1902" s="205"/>
      <c r="I1902" s="204"/>
      <c r="J1902" s="204"/>
      <c r="K1902" s="204"/>
      <c r="L1902" s="623">
        <f t="shared" si="215"/>
        <v>0</v>
      </c>
      <c r="M1902" s="223">
        <f t="shared" si="214"/>
        <v>0</v>
      </c>
      <c r="O1902" s="186">
        <f t="shared" si="213"/>
        <v>0</v>
      </c>
      <c r="X1902" s="187">
        <v>0</v>
      </c>
      <c r="Y1902" s="187">
        <f t="shared" si="216"/>
        <v>0</v>
      </c>
    </row>
    <row r="1903" spans="2:25" x14ac:dyDescent="0.2">
      <c r="B1903" s="201" t="s">
        <v>1795</v>
      </c>
      <c r="C1903" s="240" t="s">
        <v>2827</v>
      </c>
      <c r="D1903" s="241"/>
      <c r="E1903" s="204"/>
      <c r="F1903" s="204"/>
      <c r="G1903" s="205"/>
      <c r="H1903" s="205"/>
      <c r="I1903" s="204"/>
      <c r="J1903" s="204"/>
      <c r="K1903" s="204"/>
      <c r="L1903" s="623">
        <f t="shared" si="215"/>
        <v>0</v>
      </c>
      <c r="M1903" s="223">
        <f t="shared" si="214"/>
        <v>0</v>
      </c>
      <c r="O1903" s="186">
        <f t="shared" si="213"/>
        <v>0</v>
      </c>
      <c r="X1903" s="187">
        <v>0</v>
      </c>
      <c r="Y1903" s="187">
        <f t="shared" si="216"/>
        <v>0</v>
      </c>
    </row>
    <row r="1904" spans="2:25" x14ac:dyDescent="0.2">
      <c r="B1904" s="201" t="s">
        <v>1796</v>
      </c>
      <c r="C1904" s="240" t="s">
        <v>2828</v>
      </c>
      <c r="D1904" s="241"/>
      <c r="E1904" s="204"/>
      <c r="F1904" s="204"/>
      <c r="G1904" s="205"/>
      <c r="H1904" s="205"/>
      <c r="I1904" s="204"/>
      <c r="J1904" s="204"/>
      <c r="K1904" s="204"/>
      <c r="L1904" s="623">
        <f t="shared" si="215"/>
        <v>0</v>
      </c>
      <c r="M1904" s="223">
        <f t="shared" si="214"/>
        <v>0</v>
      </c>
      <c r="O1904" s="186">
        <f t="shared" si="213"/>
        <v>0</v>
      </c>
      <c r="X1904" s="187">
        <v>0</v>
      </c>
      <c r="Y1904" s="187">
        <f t="shared" si="216"/>
        <v>0</v>
      </c>
    </row>
    <row r="1905" spans="2:25" x14ac:dyDescent="0.2">
      <c r="B1905" s="201" t="s">
        <v>1797</v>
      </c>
      <c r="C1905" s="240" t="s">
        <v>2829</v>
      </c>
      <c r="D1905" s="241"/>
      <c r="E1905" s="204"/>
      <c r="F1905" s="204"/>
      <c r="G1905" s="205"/>
      <c r="H1905" s="205"/>
      <c r="I1905" s="204"/>
      <c r="J1905" s="204"/>
      <c r="K1905" s="204"/>
      <c r="L1905" s="623">
        <f t="shared" si="215"/>
        <v>0</v>
      </c>
      <c r="M1905" s="223">
        <f t="shared" si="214"/>
        <v>0</v>
      </c>
      <c r="O1905" s="186">
        <f t="shared" si="213"/>
        <v>0</v>
      </c>
      <c r="X1905" s="187">
        <v>0</v>
      </c>
      <c r="Y1905" s="187">
        <f t="shared" si="216"/>
        <v>0</v>
      </c>
    </row>
    <row r="1906" spans="2:25" x14ac:dyDescent="0.2">
      <c r="B1906" s="201" t="s">
        <v>1798</v>
      </c>
      <c r="C1906" s="240" t="s">
        <v>2830</v>
      </c>
      <c r="D1906" s="241"/>
      <c r="E1906" s="204"/>
      <c r="F1906" s="204"/>
      <c r="G1906" s="205"/>
      <c r="H1906" s="205"/>
      <c r="I1906" s="204"/>
      <c r="J1906" s="204"/>
      <c r="K1906" s="204"/>
      <c r="L1906" s="623">
        <f t="shared" si="215"/>
        <v>0</v>
      </c>
      <c r="M1906" s="223">
        <f t="shared" si="214"/>
        <v>0</v>
      </c>
      <c r="O1906" s="186">
        <f t="shared" si="213"/>
        <v>0</v>
      </c>
      <c r="X1906" s="187">
        <v>0</v>
      </c>
      <c r="Y1906" s="187">
        <f t="shared" si="216"/>
        <v>0</v>
      </c>
    </row>
    <row r="1907" spans="2:25" x14ac:dyDescent="0.2">
      <c r="B1907" s="201" t="s">
        <v>1799</v>
      </c>
      <c r="C1907" s="240" t="s">
        <v>2831</v>
      </c>
      <c r="D1907" s="241"/>
      <c r="E1907" s="204"/>
      <c r="F1907" s="204"/>
      <c r="G1907" s="205"/>
      <c r="H1907" s="205"/>
      <c r="I1907" s="204"/>
      <c r="J1907" s="204"/>
      <c r="K1907" s="204"/>
      <c r="L1907" s="623">
        <f t="shared" si="215"/>
        <v>0</v>
      </c>
      <c r="M1907" s="223">
        <f t="shared" si="214"/>
        <v>0</v>
      </c>
      <c r="O1907" s="186">
        <f t="shared" si="213"/>
        <v>0</v>
      </c>
      <c r="X1907" s="187">
        <v>0</v>
      </c>
      <c r="Y1907" s="187">
        <f t="shared" si="216"/>
        <v>0</v>
      </c>
    </row>
    <row r="1908" spans="2:25" x14ac:dyDescent="0.2">
      <c r="B1908" s="201" t="s">
        <v>1800</v>
      </c>
      <c r="C1908" s="240" t="s">
        <v>2832</v>
      </c>
      <c r="D1908" s="241"/>
      <c r="E1908" s="204"/>
      <c r="F1908" s="204"/>
      <c r="G1908" s="205"/>
      <c r="H1908" s="205"/>
      <c r="I1908" s="204"/>
      <c r="J1908" s="204"/>
      <c r="K1908" s="204"/>
      <c r="L1908" s="623">
        <f t="shared" si="215"/>
        <v>0</v>
      </c>
      <c r="M1908" s="223">
        <f t="shared" si="214"/>
        <v>0</v>
      </c>
      <c r="O1908" s="186">
        <f t="shared" si="213"/>
        <v>0</v>
      </c>
      <c r="X1908" s="187">
        <v>0</v>
      </c>
      <c r="Y1908" s="187">
        <f t="shared" si="216"/>
        <v>0</v>
      </c>
    </row>
    <row r="1909" spans="2:25" x14ac:dyDescent="0.2">
      <c r="B1909" s="201" t="s">
        <v>1801</v>
      </c>
      <c r="C1909" s="240" t="s">
        <v>2833</v>
      </c>
      <c r="D1909" s="241"/>
      <c r="E1909" s="204"/>
      <c r="F1909" s="204"/>
      <c r="G1909" s="205"/>
      <c r="H1909" s="205"/>
      <c r="I1909" s="204"/>
      <c r="J1909" s="204"/>
      <c r="K1909" s="204"/>
      <c r="L1909" s="623">
        <f t="shared" si="215"/>
        <v>0</v>
      </c>
      <c r="M1909" s="223">
        <f t="shared" si="214"/>
        <v>0</v>
      </c>
      <c r="O1909" s="186">
        <f t="shared" si="213"/>
        <v>0</v>
      </c>
      <c r="X1909" s="187">
        <v>0</v>
      </c>
      <c r="Y1909" s="187">
        <f t="shared" si="216"/>
        <v>0</v>
      </c>
    </row>
    <row r="1910" spans="2:25" ht="15.75" x14ac:dyDescent="0.25">
      <c r="B1910" s="201" t="s">
        <v>1802</v>
      </c>
      <c r="C1910" s="240" t="s">
        <v>2834</v>
      </c>
      <c r="D1910" s="241"/>
      <c r="E1910" s="204"/>
      <c r="F1910" s="204"/>
      <c r="G1910" s="205"/>
      <c r="H1910" s="205"/>
      <c r="I1910" s="204"/>
      <c r="J1910" s="204"/>
      <c r="K1910" s="204"/>
      <c r="L1910" s="623">
        <f t="shared" si="215"/>
        <v>0</v>
      </c>
      <c r="M1910" s="223">
        <f t="shared" si="214"/>
        <v>0</v>
      </c>
      <c r="O1910" s="186">
        <f t="shared" si="213"/>
        <v>0</v>
      </c>
      <c r="R1910" s="199"/>
      <c r="X1910" s="187">
        <v>0</v>
      </c>
      <c r="Y1910" s="187">
        <f t="shared" si="216"/>
        <v>0</v>
      </c>
    </row>
    <row r="1911" spans="2:25" ht="15.75" x14ac:dyDescent="0.25">
      <c r="B1911" s="201" t="s">
        <v>1803</v>
      </c>
      <c r="C1911" s="240" t="s">
        <v>2835</v>
      </c>
      <c r="D1911" s="241"/>
      <c r="E1911" s="204"/>
      <c r="F1911" s="204"/>
      <c r="G1911" s="205"/>
      <c r="H1911" s="205"/>
      <c r="I1911" s="204"/>
      <c r="J1911" s="204"/>
      <c r="K1911" s="204"/>
      <c r="L1911" s="623">
        <f t="shared" si="215"/>
        <v>0</v>
      </c>
      <c r="M1911" s="223">
        <f t="shared" si="214"/>
        <v>0</v>
      </c>
      <c r="O1911" s="186">
        <f t="shared" si="213"/>
        <v>0</v>
      </c>
      <c r="R1911" s="199"/>
      <c r="X1911" s="187">
        <v>0</v>
      </c>
      <c r="Y1911" s="187">
        <f t="shared" si="216"/>
        <v>0</v>
      </c>
    </row>
    <row r="1912" spans="2:25" x14ac:dyDescent="0.2">
      <c r="B1912" s="201" t="s">
        <v>1804</v>
      </c>
      <c r="C1912" s="240" t="s">
        <v>2836</v>
      </c>
      <c r="D1912" s="241"/>
      <c r="E1912" s="204"/>
      <c r="F1912" s="204"/>
      <c r="G1912" s="205"/>
      <c r="H1912" s="205"/>
      <c r="I1912" s="204"/>
      <c r="J1912" s="204"/>
      <c r="K1912" s="204"/>
      <c r="L1912" s="623">
        <f t="shared" si="215"/>
        <v>0</v>
      </c>
      <c r="M1912" s="223">
        <f t="shared" si="214"/>
        <v>0</v>
      </c>
      <c r="O1912" s="186">
        <f t="shared" si="213"/>
        <v>0</v>
      </c>
      <c r="X1912" s="187">
        <v>0</v>
      </c>
      <c r="Y1912" s="187">
        <f t="shared" si="216"/>
        <v>0</v>
      </c>
    </row>
    <row r="1913" spans="2:25" x14ac:dyDescent="0.2">
      <c r="B1913" s="201" t="s">
        <v>1805</v>
      </c>
      <c r="C1913" s="240" t="s">
        <v>2837</v>
      </c>
      <c r="D1913" s="241"/>
      <c r="E1913" s="204"/>
      <c r="F1913" s="204"/>
      <c r="G1913" s="205"/>
      <c r="H1913" s="205"/>
      <c r="I1913" s="204"/>
      <c r="J1913" s="204"/>
      <c r="K1913" s="204"/>
      <c r="L1913" s="623">
        <f t="shared" si="215"/>
        <v>0</v>
      </c>
      <c r="M1913" s="223">
        <f t="shared" si="214"/>
        <v>0</v>
      </c>
      <c r="O1913" s="186">
        <f t="shared" si="213"/>
        <v>0</v>
      </c>
      <c r="X1913" s="187">
        <v>0</v>
      </c>
      <c r="Y1913" s="187">
        <f t="shared" si="216"/>
        <v>0</v>
      </c>
    </row>
    <row r="1914" spans="2:25" s="199" customFormat="1" ht="15.75" x14ac:dyDescent="0.25">
      <c r="B1914" s="194" t="s">
        <v>1170</v>
      </c>
      <c r="C1914" s="237" t="s">
        <v>1162</v>
      </c>
      <c r="D1914" s="238"/>
      <c r="E1914" s="197"/>
      <c r="F1914" s="197"/>
      <c r="G1914" s="239">
        <f>+G1915</f>
        <v>0</v>
      </c>
      <c r="H1914" s="239">
        <f>+H1915</f>
        <v>0</v>
      </c>
      <c r="I1914" s="197"/>
      <c r="J1914" s="197"/>
      <c r="K1914" s="197"/>
      <c r="L1914" s="622">
        <f>+L1915</f>
        <v>0</v>
      </c>
      <c r="M1914" s="239">
        <f>+M1915</f>
        <v>0</v>
      </c>
      <c r="N1914" s="198"/>
      <c r="O1914" s="186">
        <f t="shared" si="213"/>
        <v>0</v>
      </c>
      <c r="R1914" s="187"/>
      <c r="X1914" s="199">
        <v>0</v>
      </c>
      <c r="Y1914" s="187">
        <f t="shared" si="216"/>
        <v>0</v>
      </c>
    </row>
    <row r="1915" spans="2:25" x14ac:dyDescent="0.2">
      <c r="B1915" s="201" t="s">
        <v>1171</v>
      </c>
      <c r="C1915" s="240" t="s">
        <v>1162</v>
      </c>
      <c r="D1915" s="241"/>
      <c r="E1915" s="204"/>
      <c r="F1915" s="204"/>
      <c r="G1915" s="203">
        <f>SUM(G1916:G1944)</f>
        <v>0</v>
      </c>
      <c r="H1915" s="203">
        <f>SUM(H1916:H1944)</f>
        <v>0</v>
      </c>
      <c r="I1915" s="204"/>
      <c r="J1915" s="204"/>
      <c r="K1915" s="204"/>
      <c r="L1915" s="623">
        <f>SUM(L1916:L1944)</f>
        <v>0</v>
      </c>
      <c r="M1915" s="203">
        <f>SUM(M1916:M1944)</f>
        <v>0</v>
      </c>
      <c r="O1915" s="186">
        <f t="shared" si="213"/>
        <v>0</v>
      </c>
      <c r="X1915" s="187">
        <v>0</v>
      </c>
      <c r="Y1915" s="187">
        <f t="shared" si="216"/>
        <v>0</v>
      </c>
    </row>
    <row r="1916" spans="2:25" x14ac:dyDescent="0.2">
      <c r="B1916" s="201" t="s">
        <v>1742</v>
      </c>
      <c r="C1916" s="240" t="s">
        <v>2838</v>
      </c>
      <c r="D1916" s="241"/>
      <c r="E1916" s="204"/>
      <c r="F1916" s="204"/>
      <c r="G1916" s="205"/>
      <c r="H1916" s="205"/>
      <c r="I1916" s="204"/>
      <c r="J1916" s="204"/>
      <c r="K1916" s="204"/>
      <c r="L1916" s="623">
        <f>J1247</f>
        <v>0</v>
      </c>
      <c r="M1916" s="223">
        <f t="shared" ref="M1916:M1944" si="217">K1248+G1916-H1916</f>
        <v>0</v>
      </c>
      <c r="O1916" s="186">
        <f t="shared" si="213"/>
        <v>0</v>
      </c>
      <c r="X1916" s="187">
        <v>0</v>
      </c>
      <c r="Y1916" s="187">
        <f t="shared" si="216"/>
        <v>0</v>
      </c>
    </row>
    <row r="1917" spans="2:25" x14ac:dyDescent="0.2">
      <c r="B1917" s="201" t="s">
        <v>1743</v>
      </c>
      <c r="C1917" s="240" t="s">
        <v>2839</v>
      </c>
      <c r="D1917" s="241"/>
      <c r="E1917" s="204"/>
      <c r="F1917" s="204"/>
      <c r="G1917" s="205"/>
      <c r="H1917" s="205"/>
      <c r="I1917" s="204"/>
      <c r="J1917" s="204"/>
      <c r="K1917" s="204"/>
      <c r="L1917" s="623">
        <f t="shared" ref="L1917:L1944" si="218">J1248</f>
        <v>0</v>
      </c>
      <c r="M1917" s="223">
        <f t="shared" si="217"/>
        <v>0</v>
      </c>
      <c r="N1917" s="186">
        <v>0</v>
      </c>
      <c r="O1917" s="186">
        <f t="shared" si="213"/>
        <v>0</v>
      </c>
      <c r="X1917" s="187">
        <v>0</v>
      </c>
      <c r="Y1917" s="187">
        <f t="shared" si="216"/>
        <v>0</v>
      </c>
    </row>
    <row r="1918" spans="2:25" x14ac:dyDescent="0.2">
      <c r="B1918" s="201" t="s">
        <v>1744</v>
      </c>
      <c r="C1918" s="240" t="s">
        <v>2840</v>
      </c>
      <c r="D1918" s="241"/>
      <c r="E1918" s="204"/>
      <c r="F1918" s="204"/>
      <c r="G1918" s="205"/>
      <c r="H1918" s="205"/>
      <c r="I1918" s="204"/>
      <c r="J1918" s="204"/>
      <c r="K1918" s="204"/>
      <c r="L1918" s="623">
        <f t="shared" si="218"/>
        <v>0</v>
      </c>
      <c r="M1918" s="223">
        <f t="shared" si="217"/>
        <v>0</v>
      </c>
      <c r="N1918" s="186">
        <v>0</v>
      </c>
      <c r="O1918" s="186">
        <f t="shared" si="213"/>
        <v>0</v>
      </c>
      <c r="X1918" s="187">
        <v>0</v>
      </c>
      <c r="Y1918" s="187">
        <f t="shared" si="216"/>
        <v>0</v>
      </c>
    </row>
    <row r="1919" spans="2:25" ht="15.75" x14ac:dyDescent="0.25">
      <c r="B1919" s="201" t="s">
        <v>1745</v>
      </c>
      <c r="C1919" s="240" t="s">
        <v>2841</v>
      </c>
      <c r="D1919" s="241"/>
      <c r="E1919" s="204"/>
      <c r="F1919" s="204"/>
      <c r="G1919" s="205"/>
      <c r="H1919" s="205"/>
      <c r="I1919" s="204"/>
      <c r="J1919" s="204"/>
      <c r="K1919" s="204"/>
      <c r="L1919" s="623">
        <f t="shared" si="218"/>
        <v>0</v>
      </c>
      <c r="M1919" s="223">
        <f t="shared" si="217"/>
        <v>0</v>
      </c>
      <c r="O1919" s="186">
        <f t="shared" si="213"/>
        <v>0</v>
      </c>
      <c r="R1919" s="199"/>
      <c r="X1919" s="187">
        <v>0</v>
      </c>
      <c r="Y1919" s="187">
        <f t="shared" si="216"/>
        <v>0</v>
      </c>
    </row>
    <row r="1920" spans="2:25" x14ac:dyDescent="0.2">
      <c r="B1920" s="201" t="s">
        <v>1746</v>
      </c>
      <c r="C1920" s="240" t="s">
        <v>2842</v>
      </c>
      <c r="D1920" s="241"/>
      <c r="E1920" s="204"/>
      <c r="F1920" s="204"/>
      <c r="G1920" s="205"/>
      <c r="H1920" s="205"/>
      <c r="I1920" s="204"/>
      <c r="J1920" s="204"/>
      <c r="K1920" s="204"/>
      <c r="L1920" s="623">
        <f t="shared" si="218"/>
        <v>0</v>
      </c>
      <c r="M1920" s="223">
        <f t="shared" si="217"/>
        <v>0</v>
      </c>
      <c r="O1920" s="186">
        <f t="shared" si="213"/>
        <v>0</v>
      </c>
      <c r="X1920" s="187">
        <v>0</v>
      </c>
      <c r="Y1920" s="187">
        <f t="shared" si="216"/>
        <v>0</v>
      </c>
    </row>
    <row r="1921" spans="2:25" x14ac:dyDescent="0.2">
      <c r="B1921" s="201" t="s">
        <v>1747</v>
      </c>
      <c r="C1921" s="240" t="s">
        <v>2843</v>
      </c>
      <c r="D1921" s="241"/>
      <c r="E1921" s="204"/>
      <c r="F1921" s="204"/>
      <c r="G1921" s="205"/>
      <c r="H1921" s="205"/>
      <c r="I1921" s="204"/>
      <c r="J1921" s="204"/>
      <c r="K1921" s="204"/>
      <c r="L1921" s="623">
        <f t="shared" si="218"/>
        <v>0</v>
      </c>
      <c r="M1921" s="223">
        <f t="shared" si="217"/>
        <v>0</v>
      </c>
      <c r="O1921" s="186">
        <f t="shared" si="213"/>
        <v>0</v>
      </c>
      <c r="X1921" s="187">
        <v>0</v>
      </c>
      <c r="Y1921" s="187">
        <f t="shared" si="216"/>
        <v>0</v>
      </c>
    </row>
    <row r="1922" spans="2:25" x14ac:dyDescent="0.2">
      <c r="B1922" s="201" t="s">
        <v>1748</v>
      </c>
      <c r="C1922" s="240" t="s">
        <v>2844</v>
      </c>
      <c r="D1922" s="241"/>
      <c r="E1922" s="204"/>
      <c r="F1922" s="204"/>
      <c r="G1922" s="205"/>
      <c r="H1922" s="205"/>
      <c r="I1922" s="204"/>
      <c r="J1922" s="204"/>
      <c r="K1922" s="204"/>
      <c r="L1922" s="623">
        <f t="shared" si="218"/>
        <v>0</v>
      </c>
      <c r="M1922" s="223">
        <f t="shared" si="217"/>
        <v>0</v>
      </c>
      <c r="O1922" s="186">
        <f t="shared" si="213"/>
        <v>0</v>
      </c>
      <c r="X1922" s="187">
        <v>0</v>
      </c>
      <c r="Y1922" s="187">
        <f t="shared" si="216"/>
        <v>0</v>
      </c>
    </row>
    <row r="1923" spans="2:25" ht="15.75" x14ac:dyDescent="0.25">
      <c r="B1923" s="201" t="s">
        <v>1749</v>
      </c>
      <c r="C1923" s="240" t="s">
        <v>2845</v>
      </c>
      <c r="D1923" s="241"/>
      <c r="E1923" s="204"/>
      <c r="F1923" s="204"/>
      <c r="G1923" s="205"/>
      <c r="H1923" s="205"/>
      <c r="I1923" s="204"/>
      <c r="J1923" s="204"/>
      <c r="K1923" s="204"/>
      <c r="L1923" s="623">
        <f t="shared" si="218"/>
        <v>0</v>
      </c>
      <c r="M1923" s="223">
        <f t="shared" si="217"/>
        <v>0</v>
      </c>
      <c r="O1923" s="186">
        <f t="shared" si="213"/>
        <v>0</v>
      </c>
      <c r="R1923" s="199"/>
      <c r="X1923" s="187">
        <v>0</v>
      </c>
      <c r="Y1923" s="187">
        <f t="shared" si="216"/>
        <v>0</v>
      </c>
    </row>
    <row r="1924" spans="2:25" ht="15.75" x14ac:dyDescent="0.25">
      <c r="B1924" s="201" t="s">
        <v>1750</v>
      </c>
      <c r="C1924" s="240" t="s">
        <v>2846</v>
      </c>
      <c r="D1924" s="241"/>
      <c r="E1924" s="204"/>
      <c r="F1924" s="204"/>
      <c r="G1924" s="205"/>
      <c r="H1924" s="205"/>
      <c r="I1924" s="204"/>
      <c r="J1924" s="204"/>
      <c r="K1924" s="204"/>
      <c r="L1924" s="623">
        <f t="shared" si="218"/>
        <v>0</v>
      </c>
      <c r="M1924" s="223">
        <f t="shared" si="217"/>
        <v>0</v>
      </c>
      <c r="O1924" s="186">
        <f t="shared" si="213"/>
        <v>0</v>
      </c>
      <c r="R1924" s="199"/>
      <c r="X1924" s="187">
        <v>0</v>
      </c>
      <c r="Y1924" s="187">
        <f t="shared" si="216"/>
        <v>0</v>
      </c>
    </row>
    <row r="1925" spans="2:25" x14ac:dyDescent="0.2">
      <c r="B1925" s="201" t="s">
        <v>1751</v>
      </c>
      <c r="C1925" s="240" t="s">
        <v>2847</v>
      </c>
      <c r="D1925" s="241"/>
      <c r="E1925" s="204"/>
      <c r="F1925" s="204"/>
      <c r="G1925" s="205"/>
      <c r="H1925" s="205"/>
      <c r="I1925" s="204"/>
      <c r="J1925" s="204"/>
      <c r="K1925" s="204"/>
      <c r="L1925" s="623">
        <f t="shared" si="218"/>
        <v>0</v>
      </c>
      <c r="M1925" s="223">
        <f t="shared" si="217"/>
        <v>0</v>
      </c>
      <c r="O1925" s="186">
        <f t="shared" si="213"/>
        <v>0</v>
      </c>
      <c r="X1925" s="187">
        <v>0</v>
      </c>
      <c r="Y1925" s="187">
        <f t="shared" si="216"/>
        <v>0</v>
      </c>
    </row>
    <row r="1926" spans="2:25" x14ac:dyDescent="0.2">
      <c r="B1926" s="201" t="s">
        <v>1752</v>
      </c>
      <c r="C1926" s="240" t="s">
        <v>2848</v>
      </c>
      <c r="D1926" s="241"/>
      <c r="E1926" s="204"/>
      <c r="F1926" s="204"/>
      <c r="G1926" s="205"/>
      <c r="H1926" s="205"/>
      <c r="I1926" s="204"/>
      <c r="J1926" s="204"/>
      <c r="K1926" s="204"/>
      <c r="L1926" s="623">
        <f t="shared" si="218"/>
        <v>0</v>
      </c>
      <c r="M1926" s="223">
        <f t="shared" si="217"/>
        <v>0</v>
      </c>
      <c r="O1926" s="186">
        <f t="shared" si="213"/>
        <v>0</v>
      </c>
      <c r="X1926" s="187">
        <v>0</v>
      </c>
      <c r="Y1926" s="187">
        <f t="shared" si="216"/>
        <v>0</v>
      </c>
    </row>
    <row r="1927" spans="2:25" x14ac:dyDescent="0.2">
      <c r="B1927" s="201" t="s">
        <v>1753</v>
      </c>
      <c r="C1927" s="240" t="s">
        <v>2849</v>
      </c>
      <c r="D1927" s="241"/>
      <c r="E1927" s="204"/>
      <c r="F1927" s="204"/>
      <c r="G1927" s="205"/>
      <c r="H1927" s="205"/>
      <c r="I1927" s="204"/>
      <c r="J1927" s="204"/>
      <c r="K1927" s="204"/>
      <c r="L1927" s="623">
        <f t="shared" si="218"/>
        <v>0</v>
      </c>
      <c r="M1927" s="223">
        <f t="shared" si="217"/>
        <v>0</v>
      </c>
      <c r="O1927" s="186">
        <f t="shared" si="213"/>
        <v>0</v>
      </c>
      <c r="X1927" s="187">
        <v>0</v>
      </c>
      <c r="Y1927" s="187">
        <f t="shared" si="216"/>
        <v>0</v>
      </c>
    </row>
    <row r="1928" spans="2:25" x14ac:dyDescent="0.2">
      <c r="B1928" s="201" t="s">
        <v>1754</v>
      </c>
      <c r="C1928" s="240" t="s">
        <v>2850</v>
      </c>
      <c r="D1928" s="241"/>
      <c r="E1928" s="204"/>
      <c r="F1928" s="204"/>
      <c r="G1928" s="205"/>
      <c r="H1928" s="205"/>
      <c r="I1928" s="204"/>
      <c r="J1928" s="204"/>
      <c r="K1928" s="204"/>
      <c r="L1928" s="623">
        <f t="shared" si="218"/>
        <v>0</v>
      </c>
      <c r="M1928" s="223">
        <f t="shared" si="217"/>
        <v>0</v>
      </c>
      <c r="O1928" s="186">
        <f t="shared" si="213"/>
        <v>0</v>
      </c>
      <c r="X1928" s="187">
        <v>0</v>
      </c>
      <c r="Y1928" s="187">
        <f t="shared" si="216"/>
        <v>0</v>
      </c>
    </row>
    <row r="1929" spans="2:25" x14ac:dyDescent="0.2">
      <c r="B1929" s="201" t="s">
        <v>1755</v>
      </c>
      <c r="C1929" s="240" t="s">
        <v>2851</v>
      </c>
      <c r="D1929" s="241"/>
      <c r="E1929" s="204"/>
      <c r="F1929" s="204"/>
      <c r="G1929" s="205"/>
      <c r="H1929" s="205"/>
      <c r="I1929" s="204"/>
      <c r="J1929" s="204"/>
      <c r="K1929" s="204"/>
      <c r="L1929" s="623">
        <f t="shared" si="218"/>
        <v>0</v>
      </c>
      <c r="M1929" s="223">
        <f t="shared" si="217"/>
        <v>0</v>
      </c>
      <c r="O1929" s="186">
        <f t="shared" si="213"/>
        <v>0</v>
      </c>
      <c r="X1929" s="187">
        <v>0</v>
      </c>
      <c r="Y1929" s="187">
        <f t="shared" si="216"/>
        <v>0</v>
      </c>
    </row>
    <row r="1930" spans="2:25" x14ac:dyDescent="0.2">
      <c r="B1930" s="201" t="s">
        <v>1756</v>
      </c>
      <c r="C1930" s="240" t="s">
        <v>2852</v>
      </c>
      <c r="D1930" s="241"/>
      <c r="E1930" s="204"/>
      <c r="F1930" s="204"/>
      <c r="G1930" s="205"/>
      <c r="H1930" s="205"/>
      <c r="I1930" s="204"/>
      <c r="J1930" s="204"/>
      <c r="K1930" s="204"/>
      <c r="L1930" s="623">
        <f t="shared" si="218"/>
        <v>0</v>
      </c>
      <c r="M1930" s="223">
        <f t="shared" si="217"/>
        <v>0</v>
      </c>
      <c r="O1930" s="186">
        <f t="shared" si="213"/>
        <v>0</v>
      </c>
      <c r="X1930" s="187">
        <v>0</v>
      </c>
      <c r="Y1930" s="187">
        <f t="shared" si="216"/>
        <v>0</v>
      </c>
    </row>
    <row r="1931" spans="2:25" x14ac:dyDescent="0.2">
      <c r="B1931" s="201" t="s">
        <v>1757</v>
      </c>
      <c r="C1931" s="240" t="s">
        <v>2853</v>
      </c>
      <c r="D1931" s="241"/>
      <c r="E1931" s="204"/>
      <c r="F1931" s="204"/>
      <c r="G1931" s="205"/>
      <c r="H1931" s="205"/>
      <c r="I1931" s="204"/>
      <c r="J1931" s="204"/>
      <c r="K1931" s="204"/>
      <c r="L1931" s="623">
        <f t="shared" si="218"/>
        <v>0</v>
      </c>
      <c r="M1931" s="223">
        <f t="shared" si="217"/>
        <v>0</v>
      </c>
      <c r="O1931" s="186">
        <f t="shared" si="213"/>
        <v>0</v>
      </c>
      <c r="X1931" s="187">
        <v>0</v>
      </c>
      <c r="Y1931" s="187">
        <f t="shared" si="216"/>
        <v>0</v>
      </c>
    </row>
    <row r="1932" spans="2:25" ht="15.75" x14ac:dyDescent="0.25">
      <c r="B1932" s="201" t="s">
        <v>1758</v>
      </c>
      <c r="C1932" s="240" t="s">
        <v>2854</v>
      </c>
      <c r="D1932" s="241"/>
      <c r="E1932" s="204"/>
      <c r="F1932" s="204"/>
      <c r="G1932" s="205"/>
      <c r="H1932" s="205"/>
      <c r="I1932" s="204"/>
      <c r="J1932" s="204"/>
      <c r="K1932" s="204"/>
      <c r="L1932" s="623">
        <f t="shared" si="218"/>
        <v>0</v>
      </c>
      <c r="M1932" s="223">
        <f t="shared" si="217"/>
        <v>0</v>
      </c>
      <c r="O1932" s="186">
        <f t="shared" si="213"/>
        <v>0</v>
      </c>
      <c r="R1932" s="199"/>
      <c r="X1932" s="187">
        <v>0</v>
      </c>
      <c r="Y1932" s="187">
        <f t="shared" si="216"/>
        <v>0</v>
      </c>
    </row>
    <row r="1933" spans="2:25" x14ac:dyDescent="0.2">
      <c r="B1933" s="201" t="s">
        <v>1759</v>
      </c>
      <c r="C1933" s="240" t="s">
        <v>2855</v>
      </c>
      <c r="D1933" s="241"/>
      <c r="E1933" s="204"/>
      <c r="F1933" s="204"/>
      <c r="G1933" s="205"/>
      <c r="H1933" s="205"/>
      <c r="I1933" s="204"/>
      <c r="J1933" s="204"/>
      <c r="K1933" s="204"/>
      <c r="L1933" s="623">
        <f t="shared" si="218"/>
        <v>0</v>
      </c>
      <c r="M1933" s="223">
        <f t="shared" si="217"/>
        <v>0</v>
      </c>
      <c r="O1933" s="186">
        <f t="shared" si="213"/>
        <v>0</v>
      </c>
      <c r="X1933" s="187">
        <v>0</v>
      </c>
      <c r="Y1933" s="187">
        <f t="shared" si="216"/>
        <v>0</v>
      </c>
    </row>
    <row r="1934" spans="2:25" x14ac:dyDescent="0.2">
      <c r="B1934" s="201" t="s">
        <v>1760</v>
      </c>
      <c r="C1934" s="240" t="s">
        <v>2856</v>
      </c>
      <c r="D1934" s="241"/>
      <c r="E1934" s="204"/>
      <c r="F1934" s="204"/>
      <c r="G1934" s="205"/>
      <c r="H1934" s="205"/>
      <c r="I1934" s="204"/>
      <c r="J1934" s="204"/>
      <c r="K1934" s="204"/>
      <c r="L1934" s="623">
        <f t="shared" si="218"/>
        <v>0</v>
      </c>
      <c r="M1934" s="223">
        <f t="shared" si="217"/>
        <v>0</v>
      </c>
      <c r="O1934" s="186">
        <f t="shared" si="213"/>
        <v>0</v>
      </c>
      <c r="X1934" s="187">
        <v>0</v>
      </c>
      <c r="Y1934" s="187">
        <f t="shared" si="216"/>
        <v>0</v>
      </c>
    </row>
    <row r="1935" spans="2:25" x14ac:dyDescent="0.2">
      <c r="B1935" s="201" t="s">
        <v>1761</v>
      </c>
      <c r="C1935" s="240" t="s">
        <v>2857</v>
      </c>
      <c r="D1935" s="241"/>
      <c r="E1935" s="204"/>
      <c r="F1935" s="204"/>
      <c r="G1935" s="205"/>
      <c r="H1935" s="205"/>
      <c r="I1935" s="204"/>
      <c r="J1935" s="204"/>
      <c r="K1935" s="204"/>
      <c r="L1935" s="623">
        <f t="shared" si="218"/>
        <v>0</v>
      </c>
      <c r="M1935" s="223">
        <f t="shared" si="217"/>
        <v>0</v>
      </c>
      <c r="O1935" s="186">
        <f t="shared" si="213"/>
        <v>0</v>
      </c>
      <c r="X1935" s="187">
        <v>0</v>
      </c>
      <c r="Y1935" s="187">
        <f t="shared" si="216"/>
        <v>0</v>
      </c>
    </row>
    <row r="1936" spans="2:25" ht="15.75" x14ac:dyDescent="0.25">
      <c r="B1936" s="201" t="s">
        <v>1762</v>
      </c>
      <c r="C1936" s="240" t="s">
        <v>2858</v>
      </c>
      <c r="D1936" s="241"/>
      <c r="E1936" s="204"/>
      <c r="F1936" s="204"/>
      <c r="G1936" s="205"/>
      <c r="H1936" s="205"/>
      <c r="I1936" s="204"/>
      <c r="J1936" s="204"/>
      <c r="K1936" s="204"/>
      <c r="L1936" s="623">
        <f t="shared" si="218"/>
        <v>0</v>
      </c>
      <c r="M1936" s="223">
        <f t="shared" si="217"/>
        <v>0</v>
      </c>
      <c r="O1936" s="186">
        <f t="shared" ref="O1936:O1999" si="219">L1936-N1936</f>
        <v>0</v>
      </c>
      <c r="R1936" s="199"/>
      <c r="X1936" s="187">
        <v>0</v>
      </c>
      <c r="Y1936" s="187">
        <f t="shared" si="216"/>
        <v>0</v>
      </c>
    </row>
    <row r="1937" spans="2:25" ht="15.75" x14ac:dyDescent="0.25">
      <c r="B1937" s="201" t="s">
        <v>1763</v>
      </c>
      <c r="C1937" s="240" t="s">
        <v>2859</v>
      </c>
      <c r="D1937" s="241"/>
      <c r="E1937" s="204"/>
      <c r="F1937" s="204"/>
      <c r="G1937" s="205"/>
      <c r="H1937" s="205"/>
      <c r="I1937" s="204"/>
      <c r="J1937" s="204"/>
      <c r="K1937" s="204"/>
      <c r="L1937" s="623">
        <f t="shared" si="218"/>
        <v>0</v>
      </c>
      <c r="M1937" s="223">
        <f t="shared" si="217"/>
        <v>0</v>
      </c>
      <c r="O1937" s="186">
        <f t="shared" si="219"/>
        <v>0</v>
      </c>
      <c r="R1937" s="199"/>
      <c r="X1937" s="187">
        <v>0</v>
      </c>
      <c r="Y1937" s="187">
        <f t="shared" si="216"/>
        <v>0</v>
      </c>
    </row>
    <row r="1938" spans="2:25" ht="15.75" x14ac:dyDescent="0.25">
      <c r="B1938" s="201" t="s">
        <v>1764</v>
      </c>
      <c r="C1938" s="240" t="s">
        <v>2860</v>
      </c>
      <c r="D1938" s="241"/>
      <c r="E1938" s="204"/>
      <c r="F1938" s="204"/>
      <c r="G1938" s="205"/>
      <c r="H1938" s="205"/>
      <c r="I1938" s="204"/>
      <c r="J1938" s="204"/>
      <c r="K1938" s="204"/>
      <c r="L1938" s="623">
        <f t="shared" si="218"/>
        <v>0</v>
      </c>
      <c r="M1938" s="223">
        <f t="shared" si="217"/>
        <v>0</v>
      </c>
      <c r="O1938" s="186">
        <f t="shared" si="219"/>
        <v>0</v>
      </c>
      <c r="R1938" s="199"/>
      <c r="X1938" s="187">
        <v>0</v>
      </c>
      <c r="Y1938" s="187">
        <f t="shared" si="216"/>
        <v>0</v>
      </c>
    </row>
    <row r="1939" spans="2:25" ht="15.75" x14ac:dyDescent="0.25">
      <c r="B1939" s="201" t="s">
        <v>1765</v>
      </c>
      <c r="C1939" s="240" t="s">
        <v>2861</v>
      </c>
      <c r="D1939" s="241"/>
      <c r="E1939" s="204"/>
      <c r="F1939" s="204"/>
      <c r="G1939" s="205"/>
      <c r="H1939" s="205"/>
      <c r="I1939" s="204"/>
      <c r="J1939" s="204"/>
      <c r="K1939" s="204"/>
      <c r="L1939" s="623">
        <f t="shared" si="218"/>
        <v>0</v>
      </c>
      <c r="M1939" s="223">
        <f t="shared" si="217"/>
        <v>0</v>
      </c>
      <c r="O1939" s="186">
        <f t="shared" si="219"/>
        <v>0</v>
      </c>
      <c r="R1939" s="199"/>
      <c r="X1939" s="187">
        <v>0</v>
      </c>
      <c r="Y1939" s="187">
        <f t="shared" si="216"/>
        <v>0</v>
      </c>
    </row>
    <row r="1940" spans="2:25" x14ac:dyDescent="0.2">
      <c r="B1940" s="201" t="s">
        <v>1766</v>
      </c>
      <c r="C1940" s="240" t="s">
        <v>2862</v>
      </c>
      <c r="D1940" s="241"/>
      <c r="E1940" s="204"/>
      <c r="F1940" s="204"/>
      <c r="G1940" s="205"/>
      <c r="H1940" s="205"/>
      <c r="I1940" s="204"/>
      <c r="J1940" s="204"/>
      <c r="K1940" s="204"/>
      <c r="L1940" s="623">
        <f t="shared" si="218"/>
        <v>0</v>
      </c>
      <c r="M1940" s="223">
        <f t="shared" si="217"/>
        <v>0</v>
      </c>
      <c r="O1940" s="186">
        <f t="shared" si="219"/>
        <v>0</v>
      </c>
      <c r="X1940" s="187">
        <v>0</v>
      </c>
      <c r="Y1940" s="187">
        <f t="shared" si="216"/>
        <v>0</v>
      </c>
    </row>
    <row r="1941" spans="2:25" ht="15.75" x14ac:dyDescent="0.25">
      <c r="B1941" s="201" t="s">
        <v>1767</v>
      </c>
      <c r="C1941" s="240" t="s">
        <v>2863</v>
      </c>
      <c r="D1941" s="241"/>
      <c r="E1941" s="204"/>
      <c r="F1941" s="204"/>
      <c r="G1941" s="205"/>
      <c r="H1941" s="205"/>
      <c r="I1941" s="204"/>
      <c r="J1941" s="204"/>
      <c r="K1941" s="204"/>
      <c r="L1941" s="623">
        <f t="shared" si="218"/>
        <v>0</v>
      </c>
      <c r="M1941" s="223">
        <f t="shared" si="217"/>
        <v>0</v>
      </c>
      <c r="O1941" s="186">
        <f t="shared" si="219"/>
        <v>0</v>
      </c>
      <c r="R1941" s="199"/>
      <c r="X1941" s="187">
        <v>0</v>
      </c>
      <c r="Y1941" s="187">
        <f t="shared" si="216"/>
        <v>0</v>
      </c>
    </row>
    <row r="1942" spans="2:25" ht="15.75" x14ac:dyDescent="0.25">
      <c r="B1942" s="201" t="s">
        <v>1768</v>
      </c>
      <c r="C1942" s="240" t="s">
        <v>2864</v>
      </c>
      <c r="D1942" s="241"/>
      <c r="E1942" s="204"/>
      <c r="F1942" s="204"/>
      <c r="G1942" s="205"/>
      <c r="H1942" s="205"/>
      <c r="I1942" s="204"/>
      <c r="J1942" s="204"/>
      <c r="K1942" s="204"/>
      <c r="L1942" s="623">
        <f t="shared" si="218"/>
        <v>0</v>
      </c>
      <c r="M1942" s="223">
        <f t="shared" si="217"/>
        <v>0</v>
      </c>
      <c r="O1942" s="186">
        <f t="shared" si="219"/>
        <v>0</v>
      </c>
      <c r="R1942" s="199"/>
      <c r="X1942" s="187">
        <v>0</v>
      </c>
      <c r="Y1942" s="187">
        <f t="shared" si="216"/>
        <v>0</v>
      </c>
    </row>
    <row r="1943" spans="2:25" x14ac:dyDescent="0.2">
      <c r="B1943" s="201" t="s">
        <v>1769</v>
      </c>
      <c r="C1943" s="240" t="s">
        <v>2865</v>
      </c>
      <c r="D1943" s="241"/>
      <c r="E1943" s="204"/>
      <c r="F1943" s="204"/>
      <c r="G1943" s="205"/>
      <c r="H1943" s="205"/>
      <c r="I1943" s="204"/>
      <c r="J1943" s="204"/>
      <c r="K1943" s="204"/>
      <c r="L1943" s="623">
        <f t="shared" si="218"/>
        <v>0</v>
      </c>
      <c r="M1943" s="223">
        <f t="shared" si="217"/>
        <v>0</v>
      </c>
      <c r="O1943" s="186">
        <f t="shared" si="219"/>
        <v>0</v>
      </c>
      <c r="X1943" s="187">
        <v>0</v>
      </c>
      <c r="Y1943" s="187">
        <f t="shared" si="216"/>
        <v>0</v>
      </c>
    </row>
    <row r="1944" spans="2:25" x14ac:dyDescent="0.2">
      <c r="B1944" s="201" t="s">
        <v>1770</v>
      </c>
      <c r="C1944" s="240" t="s">
        <v>2866</v>
      </c>
      <c r="D1944" s="241"/>
      <c r="E1944" s="204"/>
      <c r="F1944" s="204"/>
      <c r="G1944" s="205"/>
      <c r="H1944" s="205"/>
      <c r="I1944" s="204"/>
      <c r="J1944" s="204"/>
      <c r="K1944" s="204"/>
      <c r="L1944" s="623">
        <f t="shared" si="218"/>
        <v>0</v>
      </c>
      <c r="M1944" s="223">
        <f t="shared" si="217"/>
        <v>0</v>
      </c>
      <c r="O1944" s="186">
        <f t="shared" si="219"/>
        <v>0</v>
      </c>
      <c r="X1944" s="187">
        <v>0</v>
      </c>
      <c r="Y1944" s="187">
        <f t="shared" si="216"/>
        <v>0</v>
      </c>
    </row>
    <row r="1945" spans="2:25" s="199" customFormat="1" ht="15.75" x14ac:dyDescent="0.25">
      <c r="B1945" s="194" t="s">
        <v>1125</v>
      </c>
      <c r="C1945" s="237" t="s">
        <v>479</v>
      </c>
      <c r="D1945" s="238"/>
      <c r="E1945" s="197"/>
      <c r="F1945" s="197"/>
      <c r="G1945" s="239">
        <f>+G1946</f>
        <v>0</v>
      </c>
      <c r="H1945" s="239">
        <f>+H1946</f>
        <v>0</v>
      </c>
      <c r="I1945" s="197"/>
      <c r="J1945" s="197"/>
      <c r="K1945" s="197"/>
      <c r="L1945" s="622">
        <f>+L1946</f>
        <v>0</v>
      </c>
      <c r="M1945" s="239">
        <f>+M1946</f>
        <v>0</v>
      </c>
      <c r="N1945" s="198"/>
      <c r="O1945" s="186">
        <f t="shared" si="219"/>
        <v>0</v>
      </c>
      <c r="X1945" s="199">
        <v>0</v>
      </c>
      <c r="Y1945" s="187">
        <f t="shared" si="216"/>
        <v>0</v>
      </c>
    </row>
    <row r="1946" spans="2:25" ht="15.75" x14ac:dyDescent="0.25">
      <c r="B1946" s="201" t="s">
        <v>1129</v>
      </c>
      <c r="C1946" s="240" t="s">
        <v>478</v>
      </c>
      <c r="D1946" s="241"/>
      <c r="E1946" s="204"/>
      <c r="F1946" s="204"/>
      <c r="G1946" s="203">
        <f>SUM(G1947:G1947)</f>
        <v>0</v>
      </c>
      <c r="H1946" s="203">
        <f>SUM(H1947:H1947)</f>
        <v>0</v>
      </c>
      <c r="I1946" s="204"/>
      <c r="J1946" s="204"/>
      <c r="K1946" s="204"/>
      <c r="L1946" s="623">
        <f>SUM(L1947:L1947)</f>
        <v>0</v>
      </c>
      <c r="M1946" s="203">
        <f>SUM(M1947:M1947)</f>
        <v>0</v>
      </c>
      <c r="O1946" s="186">
        <f t="shared" si="219"/>
        <v>0</v>
      </c>
      <c r="P1946" s="187">
        <f>+K1279-K886</f>
        <v>4853655400303</v>
      </c>
      <c r="R1946" s="199"/>
      <c r="X1946" s="187">
        <v>0</v>
      </c>
      <c r="Y1946" s="187">
        <f t="shared" ref="Y1946:Y1996" si="220">L1946-X1946</f>
        <v>0</v>
      </c>
    </row>
    <row r="1947" spans="2:25" x14ac:dyDescent="0.2">
      <c r="B1947" s="201" t="s">
        <v>1603</v>
      </c>
      <c r="C1947" s="240" t="s">
        <v>478</v>
      </c>
      <c r="D1947" s="241"/>
      <c r="E1947" s="204"/>
      <c r="F1947" s="204"/>
      <c r="G1947" s="205"/>
      <c r="H1947" s="205"/>
      <c r="I1947" s="204"/>
      <c r="J1947" s="204"/>
      <c r="K1947" s="204"/>
      <c r="L1947" s="623">
        <f>J1278</f>
        <v>0</v>
      </c>
      <c r="M1947" s="223">
        <f>K1278+G1947-H1947</f>
        <v>0</v>
      </c>
      <c r="O1947" s="186">
        <f t="shared" si="219"/>
        <v>0</v>
      </c>
      <c r="P1947" s="187">
        <f>+D71</f>
        <v>348642908.33333331</v>
      </c>
      <c r="X1947" s="187">
        <v>0</v>
      </c>
      <c r="Y1947" s="187">
        <f t="shared" si="220"/>
        <v>0</v>
      </c>
    </row>
    <row r="1948" spans="2:25" ht="15.75" x14ac:dyDescent="0.2">
      <c r="B1948" s="201"/>
      <c r="C1948" s="248" t="s">
        <v>590</v>
      </c>
      <c r="D1948" s="289"/>
      <c r="E1948" s="204"/>
      <c r="F1948" s="204"/>
      <c r="G1948" s="203"/>
      <c r="H1948" s="203"/>
      <c r="I1948" s="204"/>
      <c r="J1948" s="204"/>
      <c r="K1948" s="204"/>
      <c r="L1948" s="625">
        <f>+L1945+L1914+L1877+L1874+L1837</f>
        <v>0</v>
      </c>
      <c r="M1948" s="236">
        <f>+M1945+M1914+M1877+M1874+M1837</f>
        <v>0</v>
      </c>
      <c r="N1948" s="186">
        <v>0</v>
      </c>
      <c r="O1948" s="186">
        <f t="shared" si="219"/>
        <v>0</v>
      </c>
      <c r="P1948" s="187">
        <f>-I71</f>
        <v>-298820749.99999994</v>
      </c>
      <c r="X1948" s="187">
        <v>0</v>
      </c>
      <c r="Y1948" s="187">
        <f t="shared" si="220"/>
        <v>0</v>
      </c>
    </row>
    <row r="1949" spans="2:25" ht="15.75" x14ac:dyDescent="0.25">
      <c r="B1949" s="201"/>
      <c r="C1949" s="248"/>
      <c r="D1949" s="289"/>
      <c r="E1949" s="204"/>
      <c r="F1949" s="204"/>
      <c r="G1949" s="203"/>
      <c r="H1949" s="203"/>
      <c r="I1949" s="204"/>
      <c r="J1949" s="204"/>
      <c r="K1949" s="204"/>
      <c r="L1949" s="236"/>
      <c r="M1949" s="236"/>
      <c r="N1949" s="186">
        <v>0</v>
      </c>
      <c r="O1949" s="186">
        <f t="shared" si="219"/>
        <v>0</v>
      </c>
      <c r="P1949" s="187">
        <f>+D79</f>
        <v>18278360265.000004</v>
      </c>
      <c r="R1949" s="199"/>
      <c r="Y1949" s="187">
        <f t="shared" si="220"/>
        <v>0</v>
      </c>
    </row>
    <row r="1950" spans="2:25" s="1051" customFormat="1" ht="15.75" x14ac:dyDescent="0.25">
      <c r="B1950" s="1045"/>
      <c r="C1950" s="1046" t="s">
        <v>591</v>
      </c>
      <c r="D1950" s="1047"/>
      <c r="E1950" s="1048"/>
      <c r="F1950" s="1048"/>
      <c r="G1950" s="1075">
        <f>G1948+G1834</f>
        <v>0</v>
      </c>
      <c r="H1950" s="1075">
        <f>H1948+H1834</f>
        <v>0</v>
      </c>
      <c r="I1950" s="1048"/>
      <c r="J1950" s="1048"/>
      <c r="K1950" s="1048"/>
      <c r="L1950" s="1075">
        <f>L1948+L1834</f>
        <v>5742915085323.6016</v>
      </c>
      <c r="M1950" s="1075">
        <f>M1948+M1834</f>
        <v>5261816351821.4512</v>
      </c>
      <c r="N1950" s="1050"/>
      <c r="O1950" s="1050">
        <f t="shared" si="219"/>
        <v>5742915085323.6016</v>
      </c>
      <c r="P1950" s="1051">
        <f>-I72</f>
        <v>-17549199948.43243</v>
      </c>
      <c r="X1950" s="1051">
        <v>5742915085323.6016</v>
      </c>
      <c r="Y1950" s="187">
        <f t="shared" si="220"/>
        <v>0</v>
      </c>
    </row>
    <row r="1951" spans="2:25" s="1051" customFormat="1" ht="15.75" x14ac:dyDescent="0.25">
      <c r="B1951" s="1045"/>
      <c r="C1951" s="1046"/>
      <c r="D1951" s="1047"/>
      <c r="E1951" s="1048"/>
      <c r="F1951" s="1048"/>
      <c r="G1951" s="1075"/>
      <c r="H1951" s="1075"/>
      <c r="I1951" s="1048"/>
      <c r="J1951" s="1048"/>
      <c r="K1951" s="1048"/>
      <c r="L1951" s="1075"/>
      <c r="M1951" s="1075"/>
      <c r="N1951" s="1050">
        <v>0</v>
      </c>
      <c r="O1951" s="1050">
        <f t="shared" si="219"/>
        <v>0</v>
      </c>
      <c r="P1951" s="1051">
        <f>+[18]RekapMutasi!$W$52</f>
        <v>17919080840</v>
      </c>
      <c r="Y1951" s="187">
        <f t="shared" si="220"/>
        <v>0</v>
      </c>
    </row>
    <row r="1952" spans="2:25" s="1051" customFormat="1" ht="15.75" x14ac:dyDescent="0.25">
      <c r="B1952" s="1045"/>
      <c r="C1952" s="1046" t="s">
        <v>592</v>
      </c>
      <c r="D1952" s="1047"/>
      <c r="E1952" s="1048"/>
      <c r="F1952" s="1048"/>
      <c r="G1952" s="1075">
        <f>G1493-G1950</f>
        <v>0</v>
      </c>
      <c r="H1952" s="1075">
        <f>H1493-H1950</f>
        <v>413894064065</v>
      </c>
      <c r="I1952" s="1048"/>
      <c r="J1952" s="1048"/>
      <c r="K1952" s="1048"/>
      <c r="L1952" s="1075">
        <f>L1493-L1950</f>
        <v>-5324690341596.6016</v>
      </c>
      <c r="M1952" s="1075">
        <f>M1493-M1950</f>
        <v>-4846228428256.4512</v>
      </c>
      <c r="N1952" s="1050"/>
      <c r="O1952" s="1050">
        <f t="shared" si="219"/>
        <v>-5324690341596.6016</v>
      </c>
      <c r="P1952" s="1051">
        <f>-[18]RekapMutasi!$I$52</f>
        <v>-9479015800</v>
      </c>
      <c r="X1952" s="1051">
        <v>-5324690341596.6016</v>
      </c>
      <c r="Y1952" s="187">
        <f t="shared" si="220"/>
        <v>0</v>
      </c>
    </row>
    <row r="1953" spans="2:25" ht="15.75" x14ac:dyDescent="0.25">
      <c r="B1953" s="201"/>
      <c r="C1953" s="273"/>
      <c r="D1953" s="274"/>
      <c r="E1953" s="279"/>
      <c r="F1953" s="279"/>
      <c r="G1953" s="203"/>
      <c r="H1953" s="203"/>
      <c r="I1953" s="204"/>
      <c r="J1953" s="204"/>
      <c r="K1953" s="204"/>
      <c r="L1953" s="236"/>
      <c r="M1953" s="236"/>
      <c r="N1953" s="186">
        <v>0</v>
      </c>
      <c r="O1953" s="186">
        <f t="shared" si="219"/>
        <v>0</v>
      </c>
      <c r="P1953" s="187">
        <f>+[18]RekapSusut!$P$91+[18]RekapSusut!$O$65+[18]RekapSusut!$Q$40</f>
        <v>355301349225.46997</v>
      </c>
      <c r="Y1953" s="187">
        <f t="shared" si="220"/>
        <v>0</v>
      </c>
    </row>
    <row r="1954" spans="2:25" ht="15.75" x14ac:dyDescent="0.25">
      <c r="B1954" s="201"/>
      <c r="C1954" s="321" t="s">
        <v>593</v>
      </c>
      <c r="D1954" s="322"/>
      <c r="E1954" s="279"/>
      <c r="F1954" s="279"/>
      <c r="G1954" s="203"/>
      <c r="H1954" s="203"/>
      <c r="I1954" s="204"/>
      <c r="J1954" s="204"/>
      <c r="K1954" s="204"/>
      <c r="L1954" s="236"/>
      <c r="M1954" s="236"/>
      <c r="O1954" s="186">
        <f t="shared" si="219"/>
        <v>0</v>
      </c>
      <c r="P1954" s="187">
        <f>SUM(P1946:P1953)</f>
        <v>5218175797043.3701</v>
      </c>
      <c r="Y1954" s="187">
        <f t="shared" si="220"/>
        <v>0</v>
      </c>
    </row>
    <row r="1955" spans="2:25" s="199" customFormat="1" ht="15.75" x14ac:dyDescent="0.25">
      <c r="B1955" s="194" t="s">
        <v>1108</v>
      </c>
      <c r="C1955" s="273" t="s">
        <v>594</v>
      </c>
      <c r="D1955" s="274"/>
      <c r="E1955" s="279"/>
      <c r="F1955" s="279"/>
      <c r="G1955" s="239">
        <f>G1956+G1964</f>
        <v>0</v>
      </c>
      <c r="H1955" s="239">
        <f>H1956+H1964</f>
        <v>0</v>
      </c>
      <c r="I1955" s="197"/>
      <c r="J1955" s="197"/>
      <c r="K1955" s="197"/>
      <c r="L1955" s="239">
        <f>L1956+L1964</f>
        <v>0</v>
      </c>
      <c r="M1955" s="239">
        <f>M1956+M1964</f>
        <v>0</v>
      </c>
      <c r="N1955" s="198">
        <v>5507519164459.8594</v>
      </c>
      <c r="O1955" s="186">
        <f t="shared" si="219"/>
        <v>-5507519164459.8594</v>
      </c>
      <c r="P1955" s="199">
        <f>+M1950-P1954</f>
        <v>43640554778.081055</v>
      </c>
      <c r="R1955" s="187"/>
      <c r="X1955" s="199">
        <v>0</v>
      </c>
      <c r="Y1955" s="187">
        <f t="shared" si="220"/>
        <v>0</v>
      </c>
    </row>
    <row r="1956" spans="2:25" s="199" customFormat="1" ht="15.75" x14ac:dyDescent="0.25">
      <c r="B1956" s="194" t="s">
        <v>1109</v>
      </c>
      <c r="C1956" s="273" t="s">
        <v>595</v>
      </c>
      <c r="D1956" s="274"/>
      <c r="E1956" s="279"/>
      <c r="F1956" s="279"/>
      <c r="G1956" s="239">
        <f>G1957</f>
        <v>0</v>
      </c>
      <c r="H1956" s="239">
        <f>H1957</f>
        <v>0</v>
      </c>
      <c r="I1956" s="197"/>
      <c r="J1956" s="197"/>
      <c r="K1956" s="197"/>
      <c r="L1956" s="239">
        <f>L1957</f>
        <v>0</v>
      </c>
      <c r="M1956" s="239">
        <f>M1957</f>
        <v>0</v>
      </c>
      <c r="N1956" s="198"/>
      <c r="O1956" s="186">
        <f t="shared" si="219"/>
        <v>0</v>
      </c>
      <c r="R1956" s="187"/>
      <c r="X1956" s="199">
        <v>0</v>
      </c>
      <c r="Y1956" s="187">
        <f t="shared" si="220"/>
        <v>0</v>
      </c>
    </row>
    <row r="1957" spans="2:25" x14ac:dyDescent="0.2">
      <c r="B1957" s="201" t="s">
        <v>1110</v>
      </c>
      <c r="C1957" s="296" t="s">
        <v>595</v>
      </c>
      <c r="D1957" s="297"/>
      <c r="E1957" s="285"/>
      <c r="F1957" s="285"/>
      <c r="G1957" s="203">
        <f>SUM(G1958:G1963)</f>
        <v>0</v>
      </c>
      <c r="H1957" s="203">
        <f>SUM(H1958:H1963)</f>
        <v>0</v>
      </c>
      <c r="I1957" s="204"/>
      <c r="J1957" s="204"/>
      <c r="K1957" s="204"/>
      <c r="L1957" s="203">
        <f>SUM(L1958:L1963)</f>
        <v>0</v>
      </c>
      <c r="M1957" s="203">
        <f>SUM(M1958:M1963)</f>
        <v>0</v>
      </c>
      <c r="N1957" s="186">
        <v>-4774184070838.9893</v>
      </c>
      <c r="O1957" s="186">
        <f t="shared" si="219"/>
        <v>4774184070838.9893</v>
      </c>
      <c r="X1957" s="187">
        <v>0</v>
      </c>
      <c r="Y1957" s="187">
        <f t="shared" si="220"/>
        <v>0</v>
      </c>
    </row>
    <row r="1958" spans="2:25" x14ac:dyDescent="0.2">
      <c r="B1958" s="201" t="s">
        <v>1844</v>
      </c>
      <c r="C1958" s="296" t="s">
        <v>1838</v>
      </c>
      <c r="D1958" s="297"/>
      <c r="E1958" s="285"/>
      <c r="F1958" s="285"/>
      <c r="G1958" s="205"/>
      <c r="H1958" s="205"/>
      <c r="I1958" s="204"/>
      <c r="J1958" s="204"/>
      <c r="K1958" s="204"/>
      <c r="L1958" s="205"/>
      <c r="M1958" s="223">
        <f t="shared" ref="M1958:M1963" si="221">G1958-H1958</f>
        <v>0</v>
      </c>
      <c r="O1958" s="186">
        <f t="shared" si="219"/>
        <v>0</v>
      </c>
      <c r="X1958" s="187">
        <v>0</v>
      </c>
      <c r="Y1958" s="187">
        <f t="shared" si="220"/>
        <v>0</v>
      </c>
    </row>
    <row r="1959" spans="2:25" x14ac:dyDescent="0.2">
      <c r="B1959" s="201" t="s">
        <v>1845</v>
      </c>
      <c r="C1959" s="296" t="s">
        <v>1839</v>
      </c>
      <c r="D1959" s="297"/>
      <c r="E1959" s="285"/>
      <c r="F1959" s="285"/>
      <c r="G1959" s="205"/>
      <c r="H1959" s="205"/>
      <c r="I1959" s="204"/>
      <c r="J1959" s="204"/>
      <c r="K1959" s="204"/>
      <c r="L1959" s="205"/>
      <c r="M1959" s="223">
        <f t="shared" si="221"/>
        <v>0</v>
      </c>
      <c r="O1959" s="186">
        <f t="shared" si="219"/>
        <v>0</v>
      </c>
      <c r="X1959" s="187">
        <v>0</v>
      </c>
      <c r="Y1959" s="187">
        <f t="shared" si="220"/>
        <v>0</v>
      </c>
    </row>
    <row r="1960" spans="2:25" x14ac:dyDescent="0.2">
      <c r="B1960" s="201" t="s">
        <v>1846</v>
      </c>
      <c r="C1960" s="296" t="s">
        <v>1840</v>
      </c>
      <c r="D1960" s="297"/>
      <c r="E1960" s="285"/>
      <c r="F1960" s="285"/>
      <c r="G1960" s="205"/>
      <c r="H1960" s="205"/>
      <c r="I1960" s="204"/>
      <c r="J1960" s="204"/>
      <c r="K1960" s="204"/>
      <c r="L1960" s="205"/>
      <c r="M1960" s="223">
        <f t="shared" si="221"/>
        <v>0</v>
      </c>
      <c r="N1960" s="186">
        <v>0</v>
      </c>
      <c r="O1960" s="186">
        <f t="shared" si="219"/>
        <v>0</v>
      </c>
      <c r="X1960" s="187">
        <v>0</v>
      </c>
      <c r="Y1960" s="187">
        <f t="shared" si="220"/>
        <v>0</v>
      </c>
    </row>
    <row r="1961" spans="2:25" x14ac:dyDescent="0.2">
      <c r="B1961" s="201" t="s">
        <v>1847</v>
      </c>
      <c r="C1961" s="296" t="s">
        <v>1841</v>
      </c>
      <c r="D1961" s="297"/>
      <c r="E1961" s="285"/>
      <c r="F1961" s="285"/>
      <c r="G1961" s="205"/>
      <c r="H1961" s="205"/>
      <c r="I1961" s="204"/>
      <c r="J1961" s="204"/>
      <c r="K1961" s="204"/>
      <c r="L1961" s="205"/>
      <c r="M1961" s="223">
        <f t="shared" si="221"/>
        <v>0</v>
      </c>
      <c r="N1961" s="186">
        <v>0</v>
      </c>
      <c r="O1961" s="186">
        <f t="shared" si="219"/>
        <v>0</v>
      </c>
      <c r="X1961" s="187">
        <v>0</v>
      </c>
      <c r="Y1961" s="187">
        <f t="shared" si="220"/>
        <v>0</v>
      </c>
    </row>
    <row r="1962" spans="2:25" x14ac:dyDescent="0.2">
      <c r="B1962" s="201" t="s">
        <v>1848</v>
      </c>
      <c r="C1962" s="296" t="s">
        <v>1842</v>
      </c>
      <c r="D1962" s="297"/>
      <c r="E1962" s="285"/>
      <c r="F1962" s="285"/>
      <c r="G1962" s="205"/>
      <c r="H1962" s="205"/>
      <c r="I1962" s="204"/>
      <c r="J1962" s="204"/>
      <c r="K1962" s="204"/>
      <c r="L1962" s="205"/>
      <c r="M1962" s="223">
        <f t="shared" si="221"/>
        <v>0</v>
      </c>
      <c r="N1962" s="186">
        <v>0</v>
      </c>
      <c r="O1962" s="186">
        <f t="shared" si="219"/>
        <v>0</v>
      </c>
      <c r="X1962" s="187">
        <v>0</v>
      </c>
      <c r="Y1962" s="187">
        <f t="shared" si="220"/>
        <v>0</v>
      </c>
    </row>
    <row r="1963" spans="2:25" x14ac:dyDescent="0.2">
      <c r="B1963" s="201" t="s">
        <v>1849</v>
      </c>
      <c r="C1963" s="296" t="s">
        <v>1843</v>
      </c>
      <c r="D1963" s="297"/>
      <c r="E1963" s="285"/>
      <c r="F1963" s="285"/>
      <c r="G1963" s="205"/>
      <c r="H1963" s="205"/>
      <c r="I1963" s="204"/>
      <c r="J1963" s="204"/>
      <c r="K1963" s="204"/>
      <c r="L1963" s="205"/>
      <c r="M1963" s="223">
        <f t="shared" si="221"/>
        <v>0</v>
      </c>
      <c r="O1963" s="186">
        <f t="shared" si="219"/>
        <v>0</v>
      </c>
      <c r="X1963" s="187">
        <v>0</v>
      </c>
      <c r="Y1963" s="187">
        <f t="shared" si="220"/>
        <v>0</v>
      </c>
    </row>
    <row r="1964" spans="2:25" s="199" customFormat="1" ht="15.75" x14ac:dyDescent="0.25">
      <c r="B1964" s="194" t="s">
        <v>1178</v>
      </c>
      <c r="C1964" s="273" t="s">
        <v>596</v>
      </c>
      <c r="D1964" s="274"/>
      <c r="E1964" s="279"/>
      <c r="F1964" s="279"/>
      <c r="G1964" s="239">
        <f>G1965</f>
        <v>0</v>
      </c>
      <c r="H1964" s="239">
        <f>H1965</f>
        <v>0</v>
      </c>
      <c r="I1964" s="197"/>
      <c r="J1964" s="197"/>
      <c r="K1964" s="197"/>
      <c r="L1964" s="239">
        <f>L1965</f>
        <v>0</v>
      </c>
      <c r="M1964" s="239">
        <f>M1965</f>
        <v>0</v>
      </c>
      <c r="N1964" s="198"/>
      <c r="O1964" s="186">
        <f t="shared" si="219"/>
        <v>0</v>
      </c>
      <c r="R1964" s="187"/>
      <c r="X1964" s="199">
        <v>0</v>
      </c>
      <c r="Y1964" s="187">
        <f t="shared" si="220"/>
        <v>0</v>
      </c>
    </row>
    <row r="1965" spans="2:25" x14ac:dyDescent="0.2">
      <c r="B1965" s="201" t="s">
        <v>1179</v>
      </c>
      <c r="C1965" s="296" t="s">
        <v>596</v>
      </c>
      <c r="D1965" s="297"/>
      <c r="E1965" s="285"/>
      <c r="F1965" s="285"/>
      <c r="G1965" s="203">
        <f>SUM(G1966:G1967)</f>
        <v>0</v>
      </c>
      <c r="H1965" s="203">
        <f>SUM(H1966:H1967)</f>
        <v>0</v>
      </c>
      <c r="I1965" s="204"/>
      <c r="J1965" s="204"/>
      <c r="K1965" s="204"/>
      <c r="L1965" s="203">
        <f>SUM(L1966:L1967)</f>
        <v>0</v>
      </c>
      <c r="M1965" s="203">
        <f>SUM(M1966:M1967)</f>
        <v>0</v>
      </c>
      <c r="O1965" s="186">
        <f t="shared" si="219"/>
        <v>0</v>
      </c>
      <c r="X1965" s="187">
        <v>0</v>
      </c>
      <c r="Y1965" s="187">
        <f t="shared" si="220"/>
        <v>0</v>
      </c>
    </row>
    <row r="1966" spans="2:25" x14ac:dyDescent="0.2">
      <c r="B1966" s="201" t="s">
        <v>1852</v>
      </c>
      <c r="C1966" s="296" t="s">
        <v>1850</v>
      </c>
      <c r="D1966" s="297"/>
      <c r="E1966" s="285"/>
      <c r="F1966" s="285"/>
      <c r="G1966" s="205"/>
      <c r="H1966" s="205"/>
      <c r="I1966" s="204"/>
      <c r="J1966" s="204"/>
      <c r="K1966" s="204"/>
      <c r="L1966" s="205"/>
      <c r="M1966" s="223">
        <f>G1966-H1966</f>
        <v>0</v>
      </c>
      <c r="O1966" s="186">
        <f t="shared" si="219"/>
        <v>0</v>
      </c>
      <c r="X1966" s="187">
        <v>0</v>
      </c>
      <c r="Y1966" s="187">
        <f t="shared" si="220"/>
        <v>0</v>
      </c>
    </row>
    <row r="1967" spans="2:25" x14ac:dyDescent="0.2">
      <c r="B1967" s="201" t="s">
        <v>1853</v>
      </c>
      <c r="C1967" s="296" t="s">
        <v>1851</v>
      </c>
      <c r="D1967" s="297"/>
      <c r="E1967" s="285"/>
      <c r="F1967" s="285"/>
      <c r="G1967" s="205"/>
      <c r="H1967" s="205"/>
      <c r="I1967" s="204"/>
      <c r="J1967" s="204"/>
      <c r="K1967" s="204"/>
      <c r="L1967" s="205"/>
      <c r="M1967" s="223">
        <f>G1967-H1967</f>
        <v>0</v>
      </c>
      <c r="O1967" s="186">
        <f t="shared" si="219"/>
        <v>0</v>
      </c>
      <c r="X1967" s="187">
        <v>0</v>
      </c>
      <c r="Y1967" s="187">
        <f t="shared" si="220"/>
        <v>0</v>
      </c>
    </row>
    <row r="1968" spans="2:25" s="199" customFormat="1" ht="15.75" x14ac:dyDescent="0.25">
      <c r="B1968" s="194" t="s">
        <v>1173</v>
      </c>
      <c r="C1968" s="273" t="s">
        <v>1172</v>
      </c>
      <c r="D1968" s="274"/>
      <c r="E1968" s="279"/>
      <c r="F1968" s="279"/>
      <c r="G1968" s="239">
        <f>G1969+G1977</f>
        <v>9152563341.2199993</v>
      </c>
      <c r="H1968" s="239">
        <f>H1969+H1977</f>
        <v>0</v>
      </c>
      <c r="I1968" s="197"/>
      <c r="J1968" s="197"/>
      <c r="K1968" s="197"/>
      <c r="L1968" s="239">
        <f>L1969+L1977</f>
        <v>9152563341.2199993</v>
      </c>
      <c r="M1968" s="239">
        <f>M1969+M1977</f>
        <v>9152563341.2199993</v>
      </c>
      <c r="N1968" s="186">
        <v>6614068992</v>
      </c>
      <c r="O1968" s="186">
        <f t="shared" si="219"/>
        <v>2538494349.2199993</v>
      </c>
      <c r="R1968" s="187"/>
      <c r="X1968" s="199">
        <v>9152563341.2199993</v>
      </c>
      <c r="Y1968" s="187">
        <f t="shared" si="220"/>
        <v>0</v>
      </c>
    </row>
    <row r="1969" spans="2:25" s="199" customFormat="1" ht="15.75" x14ac:dyDescent="0.25">
      <c r="B1969" s="194" t="s">
        <v>1174</v>
      </c>
      <c r="C1969" s="273" t="s">
        <v>597</v>
      </c>
      <c r="D1969" s="274"/>
      <c r="E1969" s="279"/>
      <c r="F1969" s="279"/>
      <c r="G1969" s="239">
        <f>G1970</f>
        <v>685904161.79999995</v>
      </c>
      <c r="H1969" s="239">
        <f>H1970</f>
        <v>0</v>
      </c>
      <c r="I1969" s="197"/>
      <c r="J1969" s="197"/>
      <c r="K1969" s="197"/>
      <c r="L1969" s="239">
        <f>L1970</f>
        <v>685904161.79999995</v>
      </c>
      <c r="M1969" s="239">
        <f>M1970</f>
        <v>685904161.79999995</v>
      </c>
      <c r="N1969" s="186">
        <v>6614068992</v>
      </c>
      <c r="O1969" s="186">
        <f t="shared" si="219"/>
        <v>-5928164830.1999998</v>
      </c>
      <c r="R1969" s="187"/>
      <c r="X1969" s="199">
        <v>685904161.79999995</v>
      </c>
      <c r="Y1969" s="187">
        <f t="shared" si="220"/>
        <v>0</v>
      </c>
    </row>
    <row r="1970" spans="2:25" x14ac:dyDescent="0.2">
      <c r="B1970" s="201" t="s">
        <v>1175</v>
      </c>
      <c r="C1970" s="296" t="s">
        <v>597</v>
      </c>
      <c r="D1970" s="297"/>
      <c r="E1970" s="285"/>
      <c r="F1970" s="285"/>
      <c r="G1970" s="203">
        <f>SUM(G1971:G1976)</f>
        <v>685904161.79999995</v>
      </c>
      <c r="H1970" s="203">
        <f>SUM(H1971:H1976)</f>
        <v>0</v>
      </c>
      <c r="I1970" s="204"/>
      <c r="J1970" s="204"/>
      <c r="K1970" s="204"/>
      <c r="L1970" s="203">
        <f>SUM(L1971:L1976)</f>
        <v>685904161.79999995</v>
      </c>
      <c r="M1970" s="203">
        <f>SUM(M1971:M1976)</f>
        <v>685904161.79999995</v>
      </c>
      <c r="N1970" s="186">
        <v>6614068992</v>
      </c>
      <c r="O1970" s="186">
        <f t="shared" si="219"/>
        <v>-5928164830.1999998</v>
      </c>
      <c r="X1970" s="187">
        <v>685904161.79999995</v>
      </c>
      <c r="Y1970" s="187">
        <f t="shared" si="220"/>
        <v>0</v>
      </c>
    </row>
    <row r="1971" spans="2:25" x14ac:dyDescent="0.2">
      <c r="B1971" s="201" t="s">
        <v>1828</v>
      </c>
      <c r="C1971" s="296" t="s">
        <v>1822</v>
      </c>
      <c r="D1971" s="297"/>
      <c r="E1971" s="285"/>
      <c r="F1971" s="285"/>
      <c r="G1971" s="205"/>
      <c r="H1971" s="205"/>
      <c r="I1971" s="204"/>
      <c r="J1971" s="204"/>
      <c r="K1971" s="204"/>
      <c r="L1971" s="205"/>
      <c r="M1971" s="223">
        <f t="shared" ref="M1971:M1976" si="222">G1971-H1971</f>
        <v>0</v>
      </c>
      <c r="O1971" s="186">
        <f t="shared" si="219"/>
        <v>0</v>
      </c>
      <c r="X1971" s="187">
        <v>0</v>
      </c>
      <c r="Y1971" s="187">
        <f t="shared" si="220"/>
        <v>0</v>
      </c>
    </row>
    <row r="1972" spans="2:25" ht="15.75" x14ac:dyDescent="0.25">
      <c r="B1972" s="201" t="s">
        <v>1829</v>
      </c>
      <c r="C1972" s="296" t="s">
        <v>1823</v>
      </c>
      <c r="D1972" s="297"/>
      <c r="E1972" s="285"/>
      <c r="F1972" s="285"/>
      <c r="G1972" s="205"/>
      <c r="H1972" s="205"/>
      <c r="I1972" s="204"/>
      <c r="J1972" s="204"/>
      <c r="K1972" s="204"/>
      <c r="L1972" s="205"/>
      <c r="M1972" s="223">
        <f t="shared" si="222"/>
        <v>0</v>
      </c>
      <c r="N1972" s="198"/>
      <c r="O1972" s="186">
        <f t="shared" si="219"/>
        <v>0</v>
      </c>
      <c r="X1972" s="187">
        <v>0</v>
      </c>
      <c r="Y1972" s="187">
        <f t="shared" si="220"/>
        <v>0</v>
      </c>
    </row>
    <row r="1973" spans="2:25" x14ac:dyDescent="0.2">
      <c r="B1973" s="201" t="s">
        <v>1830</v>
      </c>
      <c r="C1973" s="296" t="s">
        <v>1824</v>
      </c>
      <c r="D1973" s="297"/>
      <c r="E1973" s="285"/>
      <c r="F1973" s="285"/>
      <c r="G1973" s="205"/>
      <c r="H1973" s="205"/>
      <c r="I1973" s="204"/>
      <c r="J1973" s="204"/>
      <c r="K1973" s="204"/>
      <c r="L1973" s="205">
        <v>0</v>
      </c>
      <c r="M1973" s="223">
        <f t="shared" si="222"/>
        <v>0</v>
      </c>
      <c r="N1973" s="186">
        <v>9614800</v>
      </c>
      <c r="O1973" s="186">
        <f t="shared" si="219"/>
        <v>-9614800</v>
      </c>
      <c r="X1973" s="187">
        <v>0</v>
      </c>
      <c r="Y1973" s="187">
        <f t="shared" si="220"/>
        <v>0</v>
      </c>
    </row>
    <row r="1974" spans="2:25" x14ac:dyDescent="0.2">
      <c r="B1974" s="201" t="s">
        <v>1831</v>
      </c>
      <c r="C1974" s="296" t="s">
        <v>1825</v>
      </c>
      <c r="D1974" s="297"/>
      <c r="E1974" s="285"/>
      <c r="F1974" s="285"/>
      <c r="G1974" s="205"/>
      <c r="H1974" s="205"/>
      <c r="I1974" s="204"/>
      <c r="J1974" s="204"/>
      <c r="K1974" s="204"/>
      <c r="L1974" s="205"/>
      <c r="M1974" s="223">
        <f t="shared" si="222"/>
        <v>0</v>
      </c>
      <c r="O1974" s="186">
        <f t="shared" si="219"/>
        <v>0</v>
      </c>
      <c r="X1974" s="187">
        <v>0</v>
      </c>
      <c r="Y1974" s="187">
        <f t="shared" si="220"/>
        <v>0</v>
      </c>
    </row>
    <row r="1975" spans="2:25" x14ac:dyDescent="0.2">
      <c r="B1975" s="201" t="s">
        <v>1832</v>
      </c>
      <c r="C1975" s="296" t="s">
        <v>1826</v>
      </c>
      <c r="D1975" s="297"/>
      <c r="E1975" s="285"/>
      <c r="F1975" s="285"/>
      <c r="G1975" s="205"/>
      <c r="H1975" s="205"/>
      <c r="I1975" s="204"/>
      <c r="J1975" s="204"/>
      <c r="K1975" s="204"/>
      <c r="L1975" s="205"/>
      <c r="M1975" s="223">
        <f t="shared" si="222"/>
        <v>0</v>
      </c>
      <c r="O1975" s="186">
        <f t="shared" si="219"/>
        <v>0</v>
      </c>
      <c r="X1975" s="187">
        <v>0</v>
      </c>
      <c r="Y1975" s="187">
        <f t="shared" si="220"/>
        <v>0</v>
      </c>
    </row>
    <row r="1976" spans="2:25" ht="15.75" x14ac:dyDescent="0.25">
      <c r="B1976" s="201" t="s">
        <v>1833</v>
      </c>
      <c r="C1976" s="296" t="s">
        <v>1827</v>
      </c>
      <c r="D1976" s="297"/>
      <c r="E1976" s="285"/>
      <c r="F1976" s="285"/>
      <c r="G1976" s="205">
        <f>685904161.8</f>
        <v>685904161.79999995</v>
      </c>
      <c r="H1976" s="205"/>
      <c r="I1976" s="204"/>
      <c r="J1976" s="204"/>
      <c r="K1976" s="204"/>
      <c r="L1976" s="205">
        <v>685904161.79999995</v>
      </c>
      <c r="M1976" s="223">
        <f t="shared" si="222"/>
        <v>685904161.79999995</v>
      </c>
      <c r="N1976" s="198">
        <v>6604454192</v>
      </c>
      <c r="O1976" s="186">
        <f t="shared" si="219"/>
        <v>-5918550030.1999998</v>
      </c>
      <c r="X1976" s="187">
        <v>685904161.79999995</v>
      </c>
      <c r="Y1976" s="187">
        <f t="shared" si="220"/>
        <v>0</v>
      </c>
    </row>
    <row r="1977" spans="2:25" s="199" customFormat="1" ht="15.75" x14ac:dyDescent="0.25">
      <c r="B1977" s="194" t="s">
        <v>1176</v>
      </c>
      <c r="C1977" s="273" t="s">
        <v>598</v>
      </c>
      <c r="D1977" s="274"/>
      <c r="E1977" s="279"/>
      <c r="F1977" s="279"/>
      <c r="G1977" s="239">
        <f>G1978</f>
        <v>8466659179.4200001</v>
      </c>
      <c r="H1977" s="239">
        <f>H1978</f>
        <v>0</v>
      </c>
      <c r="I1977" s="197"/>
      <c r="J1977" s="197"/>
      <c r="K1977" s="197"/>
      <c r="L1977" s="239">
        <f>L1978</f>
        <v>8466659179.4200001</v>
      </c>
      <c r="M1977" s="239">
        <f>M1978</f>
        <v>8466659179.4200001</v>
      </c>
      <c r="N1977" s="198">
        <v>0</v>
      </c>
      <c r="O1977" s="186">
        <f t="shared" si="219"/>
        <v>8466659179.4200001</v>
      </c>
      <c r="R1977" s="187"/>
      <c r="X1977" s="199">
        <v>8466659179.4200001</v>
      </c>
      <c r="Y1977" s="187">
        <f t="shared" si="220"/>
        <v>0</v>
      </c>
    </row>
    <row r="1978" spans="2:25" ht="15.75" x14ac:dyDescent="0.25">
      <c r="B1978" s="201" t="s">
        <v>1177</v>
      </c>
      <c r="C1978" s="296" t="s">
        <v>598</v>
      </c>
      <c r="D1978" s="297"/>
      <c r="E1978" s="285"/>
      <c r="F1978" s="285"/>
      <c r="G1978" s="203">
        <f>SUM(G1979:G1980)</f>
        <v>8466659179.4200001</v>
      </c>
      <c r="H1978" s="203">
        <f>SUM(H1979:H1980)</f>
        <v>0</v>
      </c>
      <c r="I1978" s="204"/>
      <c r="J1978" s="204"/>
      <c r="K1978" s="204"/>
      <c r="L1978" s="203">
        <f>SUM(L1979:L1980)</f>
        <v>8466659179.4200001</v>
      </c>
      <c r="M1978" s="203">
        <f>SUM(M1979:M1980)</f>
        <v>8466659179.4200001</v>
      </c>
      <c r="N1978" s="198">
        <v>0</v>
      </c>
      <c r="O1978" s="186">
        <f t="shared" si="219"/>
        <v>8466659179.4200001</v>
      </c>
      <c r="X1978" s="187">
        <v>8466659179.4200001</v>
      </c>
      <c r="Y1978" s="187">
        <f t="shared" si="220"/>
        <v>0</v>
      </c>
    </row>
    <row r="1979" spans="2:25" ht="15.75" x14ac:dyDescent="0.25">
      <c r="B1979" s="201" t="s">
        <v>1836</v>
      </c>
      <c r="C1979" s="296" t="s">
        <v>1834</v>
      </c>
      <c r="D1979" s="297"/>
      <c r="E1979" s="285"/>
      <c r="F1979" s="285"/>
      <c r="G1979" s="205">
        <v>8466659179.4200001</v>
      </c>
      <c r="H1979" s="205"/>
      <c r="I1979" s="204"/>
      <c r="J1979" s="204"/>
      <c r="K1979" s="204"/>
      <c r="L1979" s="205">
        <v>8466659179.4200001</v>
      </c>
      <c r="M1979" s="223">
        <f>+G1979-H1979</f>
        <v>8466659179.4200001</v>
      </c>
      <c r="N1979" s="198"/>
      <c r="O1979" s="186">
        <f t="shared" si="219"/>
        <v>8466659179.4200001</v>
      </c>
      <c r="X1979" s="187">
        <v>8466659179.4200001</v>
      </c>
      <c r="Y1979" s="187">
        <f t="shared" si="220"/>
        <v>0</v>
      </c>
    </row>
    <row r="1980" spans="2:25" x14ac:dyDescent="0.2">
      <c r="B1980" s="201" t="s">
        <v>1837</v>
      </c>
      <c r="C1980" s="296" t="s">
        <v>1835</v>
      </c>
      <c r="D1980" s="297"/>
      <c r="E1980" s="285"/>
      <c r="F1980" s="285"/>
      <c r="G1980" s="205"/>
      <c r="H1980" s="205"/>
      <c r="I1980" s="204"/>
      <c r="J1980" s="204"/>
      <c r="K1980" s="204"/>
      <c r="L1980" s="205"/>
      <c r="M1980" s="223">
        <f>+G1980-H1980</f>
        <v>0</v>
      </c>
      <c r="O1980" s="186">
        <f t="shared" si="219"/>
        <v>0</v>
      </c>
      <c r="X1980" s="187">
        <v>0</v>
      </c>
      <c r="Y1980" s="187">
        <f t="shared" si="220"/>
        <v>0</v>
      </c>
    </row>
    <row r="1981" spans="2:25" s="199" customFormat="1" ht="15.75" x14ac:dyDescent="0.25">
      <c r="B1981" s="194"/>
      <c r="C1981" s="248" t="s">
        <v>599</v>
      </c>
      <c r="D1981" s="289"/>
      <c r="E1981" s="197"/>
      <c r="F1981" s="197"/>
      <c r="G1981" s="239">
        <f>G1955-G1968</f>
        <v>-9152563341.2199993</v>
      </c>
      <c r="H1981" s="239">
        <f>H1955-H1968</f>
        <v>0</v>
      </c>
      <c r="I1981" s="197"/>
      <c r="J1981" s="197"/>
      <c r="K1981" s="197"/>
      <c r="L1981" s="239">
        <f>L1955-L1968</f>
        <v>-9152563341.2199993</v>
      </c>
      <c r="M1981" s="239">
        <f>M1955-M1968</f>
        <v>-9152563341.2199993</v>
      </c>
      <c r="N1981" s="198">
        <v>-6614068992</v>
      </c>
      <c r="O1981" s="186">
        <f t="shared" si="219"/>
        <v>-2538494349.2199993</v>
      </c>
      <c r="R1981" s="187"/>
      <c r="X1981" s="199">
        <v>-9152563341.2199993</v>
      </c>
      <c r="Y1981" s="187">
        <f t="shared" si="220"/>
        <v>0</v>
      </c>
    </row>
    <row r="1982" spans="2:25" s="199" customFormat="1" ht="15.75" x14ac:dyDescent="0.25">
      <c r="B1982" s="194"/>
      <c r="C1982" s="248"/>
      <c r="D1982" s="289"/>
      <c r="E1982" s="197"/>
      <c r="F1982" s="197"/>
      <c r="G1982" s="239"/>
      <c r="H1982" s="239"/>
      <c r="I1982" s="197"/>
      <c r="J1982" s="197"/>
      <c r="K1982" s="197"/>
      <c r="L1982" s="239"/>
      <c r="M1982" s="239"/>
      <c r="N1982" s="198"/>
      <c r="O1982" s="186">
        <f t="shared" si="219"/>
        <v>0</v>
      </c>
      <c r="R1982" s="187"/>
      <c r="Y1982" s="187">
        <f t="shared" si="220"/>
        <v>0</v>
      </c>
    </row>
    <row r="1983" spans="2:25" s="199" customFormat="1" ht="15.75" x14ac:dyDescent="0.25">
      <c r="B1983" s="194"/>
      <c r="C1983" s="323" t="s">
        <v>600</v>
      </c>
      <c r="D1983" s="324"/>
      <c r="E1983" s="197"/>
      <c r="F1983" s="197"/>
      <c r="G1983" s="239">
        <f>G1952+G1981</f>
        <v>-9152563341.2199993</v>
      </c>
      <c r="H1983" s="239">
        <f>H1952+H1981</f>
        <v>413894064065</v>
      </c>
      <c r="I1983" s="197"/>
      <c r="J1983" s="197"/>
      <c r="K1983" s="197"/>
      <c r="L1983" s="239">
        <f>L1952+L1981</f>
        <v>-5333842904937.8213</v>
      </c>
      <c r="M1983" s="239">
        <f>M1952+M1981</f>
        <v>-4855380991597.6709</v>
      </c>
      <c r="N1983" s="186">
        <v>-4780798139830.9893</v>
      </c>
      <c r="O1983" s="186">
        <f t="shared" si="219"/>
        <v>-553044765106.83203</v>
      </c>
      <c r="R1983" s="187"/>
      <c r="X1983" s="199">
        <v>-5333842904937.8213</v>
      </c>
      <c r="Y1983" s="187">
        <f t="shared" si="220"/>
        <v>0</v>
      </c>
    </row>
    <row r="1984" spans="2:25" s="199" customFormat="1" ht="15.75" x14ac:dyDescent="0.25">
      <c r="B1984" s="194"/>
      <c r="C1984" s="273"/>
      <c r="D1984" s="274"/>
      <c r="E1984" s="279"/>
      <c r="F1984" s="279"/>
      <c r="G1984" s="239"/>
      <c r="H1984" s="239"/>
      <c r="I1984" s="197"/>
      <c r="J1984" s="197"/>
      <c r="K1984" s="197"/>
      <c r="L1984" s="239"/>
      <c r="M1984" s="239"/>
      <c r="N1984" s="198"/>
      <c r="O1984" s="186">
        <f t="shared" si="219"/>
        <v>0</v>
      </c>
      <c r="R1984" s="187"/>
      <c r="Y1984" s="187">
        <f t="shared" si="220"/>
        <v>0</v>
      </c>
    </row>
    <row r="1985" spans="2:25" ht="15.75" x14ac:dyDescent="0.25">
      <c r="B1985" s="201"/>
      <c r="C1985" s="273" t="s">
        <v>601</v>
      </c>
      <c r="D1985" s="274"/>
      <c r="E1985" s="279"/>
      <c r="F1985" s="279"/>
      <c r="G1985" s="236"/>
      <c r="H1985" s="236"/>
      <c r="I1985" s="204"/>
      <c r="J1985" s="204"/>
      <c r="K1985" s="204"/>
      <c r="L1985" s="236"/>
      <c r="M1985" s="236"/>
      <c r="O1985" s="186">
        <f t="shared" si="219"/>
        <v>0</v>
      </c>
      <c r="Y1985" s="187">
        <f t="shared" si="220"/>
        <v>0</v>
      </c>
    </row>
    <row r="1986" spans="2:25" s="199" customFormat="1" ht="15.75" x14ac:dyDescent="0.25">
      <c r="B1986" s="194" t="s">
        <v>1184</v>
      </c>
      <c r="C1986" s="273" t="s">
        <v>602</v>
      </c>
      <c r="D1986" s="274"/>
      <c r="E1986" s="279"/>
      <c r="F1986" s="279"/>
      <c r="G1986" s="239">
        <f>G1987</f>
        <v>0</v>
      </c>
      <c r="H1986" s="239">
        <f>H1987</f>
        <v>0</v>
      </c>
      <c r="I1986" s="197"/>
      <c r="J1986" s="197"/>
      <c r="K1986" s="197"/>
      <c r="L1986" s="239">
        <f>L1987</f>
        <v>0</v>
      </c>
      <c r="M1986" s="239">
        <f>M1987</f>
        <v>0</v>
      </c>
      <c r="N1986" s="198"/>
      <c r="O1986" s="186">
        <f t="shared" si="219"/>
        <v>0</v>
      </c>
      <c r="R1986" s="187"/>
      <c r="X1986" s="199">
        <v>0</v>
      </c>
      <c r="Y1986" s="187">
        <f t="shared" si="220"/>
        <v>0</v>
      </c>
    </row>
    <row r="1987" spans="2:25" s="199" customFormat="1" ht="15.75" x14ac:dyDescent="0.25">
      <c r="B1987" s="194" t="s">
        <v>1185</v>
      </c>
      <c r="C1987" s="273" t="s">
        <v>603</v>
      </c>
      <c r="D1987" s="274"/>
      <c r="E1987" s="279"/>
      <c r="F1987" s="279"/>
      <c r="G1987" s="239">
        <f>G1988</f>
        <v>0</v>
      </c>
      <c r="H1987" s="239">
        <f>H1988</f>
        <v>0</v>
      </c>
      <c r="I1987" s="197"/>
      <c r="J1987" s="197"/>
      <c r="K1987" s="197"/>
      <c r="L1987" s="239">
        <f>L1988</f>
        <v>0</v>
      </c>
      <c r="M1987" s="239">
        <f>M1988</f>
        <v>0</v>
      </c>
      <c r="N1987" s="198"/>
      <c r="O1987" s="186">
        <f t="shared" si="219"/>
        <v>0</v>
      </c>
      <c r="R1987" s="187"/>
      <c r="X1987" s="199">
        <v>0</v>
      </c>
      <c r="Y1987" s="187">
        <f t="shared" si="220"/>
        <v>0</v>
      </c>
    </row>
    <row r="1988" spans="2:25" x14ac:dyDescent="0.2">
      <c r="B1988" s="201" t="s">
        <v>1186</v>
      </c>
      <c r="C1988" s="296" t="s">
        <v>603</v>
      </c>
      <c r="D1988" s="297"/>
      <c r="E1988" s="285"/>
      <c r="F1988" s="285"/>
      <c r="G1988" s="203">
        <f>+G1989</f>
        <v>0</v>
      </c>
      <c r="H1988" s="203">
        <f>+H1989</f>
        <v>0</v>
      </c>
      <c r="I1988" s="204"/>
      <c r="J1988" s="204"/>
      <c r="K1988" s="204"/>
      <c r="L1988" s="203">
        <f>+L1989</f>
        <v>0</v>
      </c>
      <c r="M1988" s="203">
        <f>+M1989</f>
        <v>0</v>
      </c>
      <c r="O1988" s="186">
        <f t="shared" si="219"/>
        <v>0</v>
      </c>
      <c r="X1988" s="187">
        <v>0</v>
      </c>
      <c r="Y1988" s="187">
        <f t="shared" si="220"/>
        <v>0</v>
      </c>
    </row>
    <row r="1989" spans="2:25" x14ac:dyDescent="0.2">
      <c r="B1989" s="201" t="s">
        <v>1856</v>
      </c>
      <c r="C1989" s="296" t="s">
        <v>603</v>
      </c>
      <c r="D1989" s="297"/>
      <c r="E1989" s="285"/>
      <c r="F1989" s="285"/>
      <c r="G1989" s="205"/>
      <c r="H1989" s="205"/>
      <c r="I1989" s="204"/>
      <c r="J1989" s="204"/>
      <c r="K1989" s="204"/>
      <c r="L1989" s="205">
        <v>0</v>
      </c>
      <c r="M1989" s="223">
        <f>G1989-H1989</f>
        <v>0</v>
      </c>
      <c r="O1989" s="186">
        <f t="shared" si="219"/>
        <v>0</v>
      </c>
      <c r="X1989" s="187">
        <v>0</v>
      </c>
      <c r="Y1989" s="187">
        <f t="shared" si="220"/>
        <v>0</v>
      </c>
    </row>
    <row r="1990" spans="2:25" s="199" customFormat="1" ht="15.75" x14ac:dyDescent="0.25">
      <c r="B1990" s="194" t="s">
        <v>1181</v>
      </c>
      <c r="C1990" s="273" t="s">
        <v>1180</v>
      </c>
      <c r="D1990" s="274"/>
      <c r="E1990" s="279"/>
      <c r="F1990" s="279"/>
      <c r="G1990" s="196">
        <v>0</v>
      </c>
      <c r="H1990" s="196">
        <v>0</v>
      </c>
      <c r="I1990" s="197"/>
      <c r="J1990" s="197"/>
      <c r="K1990" s="197"/>
      <c r="L1990" s="239">
        <f>L1991</f>
        <v>0</v>
      </c>
      <c r="M1990" s="239">
        <f>M1991</f>
        <v>0</v>
      </c>
      <c r="N1990" s="198"/>
      <c r="O1990" s="186">
        <f t="shared" si="219"/>
        <v>0</v>
      </c>
      <c r="R1990" s="187"/>
      <c r="X1990" s="199">
        <v>0</v>
      </c>
      <c r="Y1990" s="187">
        <f t="shared" si="220"/>
        <v>0</v>
      </c>
    </row>
    <row r="1991" spans="2:25" s="199" customFormat="1" ht="15.75" x14ac:dyDescent="0.25">
      <c r="B1991" s="194" t="s">
        <v>1182</v>
      </c>
      <c r="C1991" s="273" t="s">
        <v>604</v>
      </c>
      <c r="D1991" s="274"/>
      <c r="E1991" s="279"/>
      <c r="F1991" s="279"/>
      <c r="G1991" s="196">
        <v>0</v>
      </c>
      <c r="H1991" s="196">
        <v>0</v>
      </c>
      <c r="I1991" s="197"/>
      <c r="J1991" s="197"/>
      <c r="K1991" s="197"/>
      <c r="L1991" s="239">
        <f>L1992</f>
        <v>0</v>
      </c>
      <c r="M1991" s="239">
        <f>M1992</f>
        <v>0</v>
      </c>
      <c r="N1991" s="198">
        <v>0</v>
      </c>
      <c r="O1991" s="186">
        <f t="shared" si="219"/>
        <v>0</v>
      </c>
      <c r="R1991" s="187"/>
      <c r="X1991" s="199">
        <v>0</v>
      </c>
      <c r="Y1991" s="187">
        <f t="shared" si="220"/>
        <v>0</v>
      </c>
    </row>
    <row r="1992" spans="2:25" x14ac:dyDescent="0.2">
      <c r="B1992" s="201" t="s">
        <v>1183</v>
      </c>
      <c r="C1992" s="296" t="s">
        <v>604</v>
      </c>
      <c r="D1992" s="297"/>
      <c r="E1992" s="285"/>
      <c r="F1992" s="285"/>
      <c r="G1992" s="203">
        <v>0</v>
      </c>
      <c r="H1992" s="203">
        <v>0</v>
      </c>
      <c r="I1992" s="204"/>
      <c r="J1992" s="204"/>
      <c r="K1992" s="204"/>
      <c r="L1992" s="203">
        <f>+L1993</f>
        <v>0</v>
      </c>
      <c r="M1992" s="203">
        <f>+M1993</f>
        <v>0</v>
      </c>
      <c r="N1992" s="186">
        <v>0</v>
      </c>
      <c r="O1992" s="186">
        <f t="shared" si="219"/>
        <v>0</v>
      </c>
      <c r="X1992" s="187">
        <v>0</v>
      </c>
      <c r="Y1992" s="187">
        <f t="shared" si="220"/>
        <v>0</v>
      </c>
    </row>
    <row r="1993" spans="2:25" x14ac:dyDescent="0.2">
      <c r="B1993" s="201" t="s">
        <v>1855</v>
      </c>
      <c r="C1993" s="296" t="s">
        <v>1854</v>
      </c>
      <c r="D1993" s="297"/>
      <c r="E1993" s="285"/>
      <c r="F1993" s="285"/>
      <c r="G1993" s="205"/>
      <c r="H1993" s="205"/>
      <c r="I1993" s="204"/>
      <c r="J1993" s="204"/>
      <c r="K1993" s="204"/>
      <c r="L1993" s="205">
        <v>0</v>
      </c>
      <c r="M1993" s="203">
        <f>K1161</f>
        <v>0</v>
      </c>
      <c r="N1993" s="186">
        <v>0</v>
      </c>
      <c r="O1993" s="186">
        <f t="shared" si="219"/>
        <v>0</v>
      </c>
      <c r="X1993" s="187">
        <v>0</v>
      </c>
      <c r="Y1993" s="187">
        <f t="shared" si="220"/>
        <v>0</v>
      </c>
    </row>
    <row r="1994" spans="2:25" s="199" customFormat="1" ht="15.75" x14ac:dyDescent="0.25">
      <c r="B1994" s="194"/>
      <c r="C1994" s="248" t="s">
        <v>605</v>
      </c>
      <c r="D1994" s="289"/>
      <c r="E1994" s="197"/>
      <c r="F1994" s="197"/>
      <c r="G1994" s="239">
        <f>G1986-G1990</f>
        <v>0</v>
      </c>
      <c r="H1994" s="239">
        <f>H1986-H1990</f>
        <v>0</v>
      </c>
      <c r="I1994" s="197"/>
      <c r="J1994" s="197"/>
      <c r="K1994" s="197"/>
      <c r="L1994" s="239">
        <f>L1986-L1990</f>
        <v>0</v>
      </c>
      <c r="M1994" s="239">
        <f>M1986-M1990</f>
        <v>0</v>
      </c>
      <c r="N1994" s="198"/>
      <c r="O1994" s="186">
        <f t="shared" si="219"/>
        <v>0</v>
      </c>
      <c r="R1994" s="187"/>
      <c r="X1994" s="199">
        <v>0</v>
      </c>
      <c r="Y1994" s="187">
        <f t="shared" si="220"/>
        <v>0</v>
      </c>
    </row>
    <row r="1995" spans="2:25" ht="15.75" x14ac:dyDescent="0.2">
      <c r="B1995" s="201"/>
      <c r="C1995" s="248"/>
      <c r="D1995" s="289"/>
      <c r="E1995" s="204"/>
      <c r="F1995" s="204"/>
      <c r="G1995" s="203"/>
      <c r="H1995" s="203"/>
      <c r="I1995" s="204"/>
      <c r="J1995" s="204"/>
      <c r="K1995" s="204"/>
      <c r="L1995" s="236"/>
      <c r="M1995" s="236"/>
      <c r="N1995" s="186">
        <v>0</v>
      </c>
      <c r="O1995" s="186">
        <f t="shared" si="219"/>
        <v>0</v>
      </c>
      <c r="Y1995" s="187">
        <f t="shared" si="220"/>
        <v>0</v>
      </c>
    </row>
    <row r="1996" spans="2:25" s="1051" customFormat="1" ht="16.5" thickBot="1" x14ac:dyDescent="0.3">
      <c r="B1996" s="1076"/>
      <c r="C1996" s="1077" t="s">
        <v>606</v>
      </c>
      <c r="D1996" s="1078"/>
      <c r="E1996" s="1079"/>
      <c r="F1996" s="1079"/>
      <c r="G1996" s="1080">
        <f>G1983+G1994</f>
        <v>-9152563341.2199993</v>
      </c>
      <c r="H1996" s="1080">
        <f>H1983+H1994</f>
        <v>413894064065</v>
      </c>
      <c r="I1996" s="1079"/>
      <c r="J1996" s="1079"/>
      <c r="K1996" s="1079"/>
      <c r="L1996" s="1080">
        <f>L1983+L1994</f>
        <v>-5333842904937.8213</v>
      </c>
      <c r="M1996" s="1080">
        <f>M1983+M1994</f>
        <v>-4855380991597.6709</v>
      </c>
      <c r="N1996" s="1050">
        <v>0</v>
      </c>
      <c r="O1996" s="1050">
        <f t="shared" si="219"/>
        <v>-5333842904937.8213</v>
      </c>
      <c r="X1996" s="1051">
        <v>-5333842904937.8213</v>
      </c>
      <c r="Y1996" s="187">
        <f t="shared" si="220"/>
        <v>0</v>
      </c>
    </row>
    <row r="1997" spans="2:25" ht="15.75" thickTop="1" x14ac:dyDescent="0.2">
      <c r="N1997" s="186">
        <v>0</v>
      </c>
      <c r="O1997" s="186">
        <f t="shared" si="219"/>
        <v>0</v>
      </c>
    </row>
    <row r="1998" spans="2:25" x14ac:dyDescent="0.2">
      <c r="O1998" s="186">
        <f t="shared" si="219"/>
        <v>0</v>
      </c>
      <c r="Y1998" s="187">
        <f>SUM(Y1305:Y1997)</f>
        <v>0</v>
      </c>
    </row>
    <row r="1999" spans="2:25" x14ac:dyDescent="0.2">
      <c r="N1999" s="186">
        <v>0</v>
      </c>
      <c r="O1999" s="186">
        <f t="shared" si="219"/>
        <v>0</v>
      </c>
    </row>
    <row r="2000" spans="2:25" x14ac:dyDescent="0.2">
      <c r="L2000" s="739">
        <f>+'[19]LO KOMPILASI'!$AD$699-L1996</f>
        <v>5300979085013.4717</v>
      </c>
      <c r="O2000" s="186">
        <f t="shared" ref="O2000:O2005" si="223">L2000-N2000</f>
        <v>5300979085013.4717</v>
      </c>
    </row>
    <row r="2001" spans="14:15" x14ac:dyDescent="0.2">
      <c r="N2001" s="186">
        <v>-4780798139830.9893</v>
      </c>
      <c r="O2001" s="186">
        <f t="shared" si="223"/>
        <v>4780798139830.9893</v>
      </c>
    </row>
    <row r="2002" spans="14:15" x14ac:dyDescent="0.2">
      <c r="O2002" s="186">
        <f t="shared" si="223"/>
        <v>0</v>
      </c>
    </row>
    <row r="2003" spans="14:15" x14ac:dyDescent="0.2">
      <c r="O2003" s="186">
        <f t="shared" si="223"/>
        <v>0</v>
      </c>
    </row>
    <row r="2004" spans="14:15" x14ac:dyDescent="0.2">
      <c r="O2004" s="186">
        <f t="shared" si="223"/>
        <v>0</v>
      </c>
    </row>
    <row r="2005" spans="14:15" x14ac:dyDescent="0.2">
      <c r="O2005" s="186">
        <f t="shared" si="223"/>
        <v>0</v>
      </c>
    </row>
  </sheetData>
  <mergeCells count="9">
    <mergeCell ref="D3:D4"/>
    <mergeCell ref="I3:I4"/>
    <mergeCell ref="B1:M1"/>
    <mergeCell ref="B3:B4"/>
    <mergeCell ref="C3:C4"/>
    <mergeCell ref="G3:H3"/>
    <mergeCell ref="J3:K3"/>
    <mergeCell ref="L3:M3"/>
    <mergeCell ref="E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700"/>
  <sheetViews>
    <sheetView view="pageBreakPreview" zoomScale="50" zoomScaleNormal="60" zoomScaleSheetLayoutView="50" workbookViewId="0">
      <pane xSplit="4" ySplit="8" topLeftCell="R9" activePane="bottomRight" state="frozen"/>
      <selection pane="topRight" activeCell="E1" sqref="E1"/>
      <selection pane="bottomLeft" activeCell="A9" sqref="A9"/>
      <selection pane="bottomRight" activeCell="A4" sqref="A4"/>
    </sheetView>
  </sheetViews>
  <sheetFormatPr defaultRowHeight="20.25" x14ac:dyDescent="0.2"/>
  <cols>
    <col min="1" max="1" width="8.6640625" style="17" customWidth="1"/>
    <col min="2" max="2" width="68.5" style="18" bestFit="1" customWidth="1"/>
    <col min="3" max="3" width="24.1640625" style="19" customWidth="1"/>
    <col min="4" max="4" width="56.6640625" style="18" bestFit="1" customWidth="1"/>
    <col min="5" max="5" width="23.6640625" style="18" hidden="1" customWidth="1"/>
    <col min="6" max="6" width="45.1640625" style="20" hidden="1" customWidth="1"/>
    <col min="7" max="7" width="14.83203125" style="18" hidden="1" customWidth="1"/>
    <col min="8" max="8" width="40.83203125" style="18" hidden="1" customWidth="1"/>
    <col min="9" max="9" width="22.6640625" style="18" hidden="1" customWidth="1"/>
    <col min="10" max="10" width="49.33203125" style="18" hidden="1" customWidth="1"/>
    <col min="11" max="11" width="16.83203125" style="18" hidden="1" customWidth="1"/>
    <col min="12" max="12" width="44.83203125" style="18" hidden="1" customWidth="1"/>
    <col min="13" max="13" width="14.83203125" style="18" hidden="1" customWidth="1"/>
    <col min="14" max="14" width="42.6640625" style="18" hidden="1" customWidth="1"/>
    <col min="15" max="15" width="14.1640625" style="18" hidden="1" customWidth="1"/>
    <col min="16" max="16" width="29.6640625" style="18" hidden="1" customWidth="1"/>
    <col min="17" max="17" width="19.33203125" style="18" hidden="1" customWidth="1"/>
    <col min="18" max="18" width="39" style="18" bestFit="1" customWidth="1"/>
    <col min="19" max="19" width="22.1640625" style="20" hidden="1" customWidth="1"/>
    <col min="20" max="20" width="42.33203125" style="20" hidden="1" customWidth="1"/>
    <col min="21" max="22" width="39" style="20" hidden="1" customWidth="1"/>
    <col min="23" max="23" width="16.83203125" style="18" hidden="1" customWidth="1"/>
    <col min="24" max="24" width="47.33203125" style="18" hidden="1" customWidth="1"/>
    <col min="25" max="25" width="14.83203125" style="18" hidden="1" customWidth="1"/>
    <col min="26" max="26" width="39" style="18" hidden="1" customWidth="1"/>
    <col min="27" max="27" width="16.5" style="18" hidden="1" customWidth="1"/>
    <col min="28" max="28" width="39" style="18" hidden="1" customWidth="1"/>
    <col min="29" max="29" width="20.83203125" style="18" hidden="1" customWidth="1"/>
    <col min="30" max="30" width="42.1640625" style="18" hidden="1" customWidth="1"/>
    <col min="31" max="31" width="19.33203125" style="18" hidden="1" customWidth="1"/>
    <col min="32" max="32" width="43.83203125" style="18" customWidth="1"/>
    <col min="33" max="33" width="25" style="20" hidden="1" customWidth="1"/>
    <col min="34" max="34" width="42.33203125" style="18" hidden="1" customWidth="1"/>
    <col min="35" max="35" width="26.6640625" style="18" hidden="1" customWidth="1"/>
    <col min="36" max="36" width="52.6640625" style="18" hidden="1" customWidth="1"/>
    <col min="37" max="37" width="4.33203125" style="18" hidden="1" customWidth="1"/>
    <col min="38" max="38" width="25.1640625" style="18" hidden="1" customWidth="1"/>
    <col min="39" max="39" width="45.1640625" style="21" hidden="1" customWidth="1"/>
    <col min="40" max="40" width="4.33203125" style="7" hidden="1" customWidth="1"/>
    <col min="41" max="41" width="23.83203125" style="7" hidden="1" customWidth="1"/>
    <col min="42" max="42" width="36.83203125" style="22" hidden="1" customWidth="1"/>
    <col min="43" max="43" width="4.33203125" style="7" hidden="1" customWidth="1"/>
    <col min="44" max="45" width="39.33203125" style="7" customWidth="1"/>
    <col min="46" max="46" width="4.33203125" style="18" customWidth="1"/>
    <col min="47" max="47" width="38.83203125" style="18" bestFit="1" customWidth="1"/>
    <col min="48" max="48" width="41.1640625" style="18" bestFit="1" customWidth="1"/>
    <col min="49" max="16384" width="9.33203125" style="18"/>
  </cols>
  <sheetData>
    <row r="1" spans="1:48" s="8" customFormat="1" ht="35.25" customHeight="1" x14ac:dyDescent="0.2">
      <c r="A1" s="1467" t="s">
        <v>2875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"/>
      <c r="AL1" s="2"/>
      <c r="AM1" s="3"/>
      <c r="AN1" s="4"/>
      <c r="AO1" s="4"/>
      <c r="AP1" s="5"/>
      <c r="AQ1" s="4"/>
      <c r="AR1" s="6"/>
      <c r="AS1" s="7"/>
    </row>
    <row r="2" spans="1:48" s="8" customFormat="1" ht="35.25" customHeight="1" x14ac:dyDescent="0.2">
      <c r="A2" s="1467" t="s">
        <v>4410</v>
      </c>
      <c r="B2" s="1467"/>
      <c r="C2" s="1467"/>
      <c r="D2" s="1467"/>
      <c r="E2" s="1467"/>
      <c r="F2" s="1467"/>
      <c r="G2" s="1467"/>
      <c r="H2" s="1467"/>
      <c r="I2" s="1467"/>
      <c r="J2" s="1467"/>
      <c r="K2" s="1467"/>
      <c r="L2" s="1467"/>
      <c r="M2" s="1467"/>
      <c r="N2" s="1467"/>
      <c r="O2" s="1467"/>
      <c r="P2" s="1467"/>
      <c r="Q2" s="1467"/>
      <c r="R2" s="1467"/>
      <c r="S2" s="1467"/>
      <c r="T2" s="1467"/>
      <c r="U2" s="1467"/>
      <c r="V2" s="1467"/>
      <c r="W2" s="1467"/>
      <c r="X2" s="1467"/>
      <c r="Y2" s="1467"/>
      <c r="Z2" s="1467"/>
      <c r="AA2" s="1467"/>
      <c r="AB2" s="1467"/>
      <c r="AC2" s="1467"/>
      <c r="AD2" s="1467"/>
      <c r="AE2" s="1467"/>
      <c r="AF2" s="1467"/>
      <c r="AG2" s="1467"/>
      <c r="AH2" s="1467"/>
      <c r="AI2" s="1467"/>
      <c r="AJ2" s="1467"/>
      <c r="AK2" s="2"/>
      <c r="AL2" s="2"/>
      <c r="AM2" s="3"/>
      <c r="AN2" s="4"/>
      <c r="AO2" s="4"/>
      <c r="AP2" s="5"/>
      <c r="AQ2" s="4"/>
      <c r="AR2" s="6"/>
      <c r="AS2" s="7"/>
    </row>
    <row r="3" spans="1:48" s="13" customFormat="1" ht="28.5" hidden="1" customHeight="1" x14ac:dyDescent="0.2">
      <c r="A3" s="9"/>
      <c r="B3" s="10"/>
      <c r="C3" s="11"/>
      <c r="D3" s="12"/>
      <c r="AM3" s="14"/>
      <c r="AN3" s="15"/>
      <c r="AO3" s="15"/>
      <c r="AP3" s="16"/>
      <c r="AQ3" s="15"/>
      <c r="AR3" s="15"/>
      <c r="AS3" s="15"/>
    </row>
    <row r="4" spans="1:48" ht="12" customHeight="1" x14ac:dyDescent="0.2"/>
    <row r="5" spans="1:48" s="148" customFormat="1" ht="21.75" customHeight="1" x14ac:dyDescent="0.2">
      <c r="A5" s="1456" t="s">
        <v>2876</v>
      </c>
      <c r="B5" s="1456" t="s">
        <v>2877</v>
      </c>
      <c r="C5" s="1470" t="s">
        <v>2878</v>
      </c>
      <c r="D5" s="1473" t="s">
        <v>2879</v>
      </c>
      <c r="E5" s="1476" t="s">
        <v>2878</v>
      </c>
      <c r="F5" s="1479" t="s">
        <v>2880</v>
      </c>
      <c r="G5" s="1480"/>
      <c r="H5" s="1480"/>
      <c r="I5" s="1480"/>
      <c r="J5" s="1480"/>
      <c r="K5" s="1480"/>
      <c r="L5" s="1480"/>
      <c r="M5" s="1480"/>
      <c r="N5" s="1480"/>
      <c r="O5" s="1480"/>
      <c r="P5" s="1480"/>
      <c r="Q5" s="1480"/>
      <c r="R5" s="1480"/>
      <c r="S5" s="1480"/>
      <c r="T5" s="1481"/>
      <c r="U5" s="146"/>
      <c r="V5" s="146"/>
      <c r="W5" s="1480" t="s">
        <v>2881</v>
      </c>
      <c r="X5" s="1480"/>
      <c r="Y5" s="1480"/>
      <c r="Z5" s="1480"/>
      <c r="AA5" s="1480"/>
      <c r="AB5" s="1480"/>
      <c r="AC5" s="1480"/>
      <c r="AD5" s="1480"/>
      <c r="AE5" s="1480"/>
      <c r="AF5" s="1480"/>
      <c r="AG5" s="1480"/>
      <c r="AH5" s="1481"/>
      <c r="AI5" s="147"/>
      <c r="AJ5" s="1456" t="s">
        <v>2882</v>
      </c>
      <c r="AM5" s="149"/>
      <c r="AN5" s="150"/>
      <c r="AO5" s="150"/>
      <c r="AP5" s="151"/>
      <c r="AQ5" s="150"/>
      <c r="AR5" s="150"/>
      <c r="AS5" s="150"/>
    </row>
    <row r="6" spans="1:48" s="148" customFormat="1" ht="21.75" customHeight="1" x14ac:dyDescent="0.2">
      <c r="A6" s="1468"/>
      <c r="B6" s="1468"/>
      <c r="C6" s="1471"/>
      <c r="D6" s="1474"/>
      <c r="E6" s="1477"/>
      <c r="F6" s="1456" t="s">
        <v>567</v>
      </c>
      <c r="G6" s="1454" t="s">
        <v>2878</v>
      </c>
      <c r="H6" s="1454" t="s">
        <v>2883</v>
      </c>
      <c r="I6" s="1454" t="s">
        <v>2878</v>
      </c>
      <c r="J6" s="1455" t="s">
        <v>2884</v>
      </c>
      <c r="K6" s="1454" t="s">
        <v>2878</v>
      </c>
      <c r="L6" s="1454" t="s">
        <v>2885</v>
      </c>
      <c r="M6" s="1479" t="s">
        <v>2886</v>
      </c>
      <c r="N6" s="1480"/>
      <c r="O6" s="1480"/>
      <c r="P6" s="1481"/>
      <c r="Q6" s="1454" t="s">
        <v>2878</v>
      </c>
      <c r="R6" s="1454" t="s">
        <v>2887</v>
      </c>
      <c r="S6" s="1454" t="s">
        <v>2878</v>
      </c>
      <c r="T6" s="1454" t="s">
        <v>2888</v>
      </c>
      <c r="U6" s="152"/>
      <c r="V6" s="152"/>
      <c r="W6" s="1456" t="s">
        <v>2878</v>
      </c>
      <c r="X6" s="1456" t="s">
        <v>2889</v>
      </c>
      <c r="Y6" s="1456" t="s">
        <v>2878</v>
      </c>
      <c r="Z6" s="1456" t="s">
        <v>2890</v>
      </c>
      <c r="AA6" s="1479" t="s">
        <v>2886</v>
      </c>
      <c r="AB6" s="1480"/>
      <c r="AC6" s="1480"/>
      <c r="AD6" s="1481"/>
      <c r="AE6" s="1456" t="s">
        <v>2878</v>
      </c>
      <c r="AF6" s="1456" t="s">
        <v>2400</v>
      </c>
      <c r="AG6" s="1456" t="s">
        <v>2878</v>
      </c>
      <c r="AH6" s="1456" t="s">
        <v>2891</v>
      </c>
      <c r="AI6" s="153"/>
      <c r="AJ6" s="1468"/>
      <c r="AM6" s="149"/>
      <c r="AN6" s="150"/>
      <c r="AO6" s="150"/>
      <c r="AP6" s="151"/>
      <c r="AQ6" s="150"/>
      <c r="AR6" s="1482" t="s">
        <v>2892</v>
      </c>
      <c r="AS6" s="1482"/>
    </row>
    <row r="7" spans="1:48" s="148" customFormat="1" ht="73.5" customHeight="1" thickBot="1" x14ac:dyDescent="0.25">
      <c r="A7" s="1469"/>
      <c r="B7" s="1469"/>
      <c r="C7" s="1472"/>
      <c r="D7" s="1475"/>
      <c r="E7" s="1478"/>
      <c r="F7" s="1457"/>
      <c r="G7" s="1454"/>
      <c r="H7" s="1454"/>
      <c r="I7" s="1454"/>
      <c r="J7" s="1455"/>
      <c r="K7" s="1454"/>
      <c r="L7" s="1454"/>
      <c r="M7" s="154" t="s">
        <v>2878</v>
      </c>
      <c r="N7" s="154" t="s">
        <v>506</v>
      </c>
      <c r="O7" s="154" t="s">
        <v>2878</v>
      </c>
      <c r="P7" s="154" t="s">
        <v>528</v>
      </c>
      <c r="Q7" s="1454"/>
      <c r="R7" s="1454"/>
      <c r="S7" s="1454"/>
      <c r="T7" s="1454"/>
      <c r="U7" s="155"/>
      <c r="V7" s="155"/>
      <c r="W7" s="1457"/>
      <c r="X7" s="1457"/>
      <c r="Y7" s="1457"/>
      <c r="Z7" s="1457"/>
      <c r="AA7" s="155" t="s">
        <v>2878</v>
      </c>
      <c r="AB7" s="154" t="s">
        <v>506</v>
      </c>
      <c r="AC7" s="154" t="s">
        <v>2878</v>
      </c>
      <c r="AD7" s="154" t="s">
        <v>528</v>
      </c>
      <c r="AE7" s="1457"/>
      <c r="AF7" s="1457"/>
      <c r="AG7" s="1457"/>
      <c r="AH7" s="1457"/>
      <c r="AI7" s="154" t="s">
        <v>2878</v>
      </c>
      <c r="AJ7" s="1457"/>
      <c r="AL7" s="1483" t="s">
        <v>2893</v>
      </c>
      <c r="AM7" s="1483"/>
      <c r="AN7" s="150"/>
      <c r="AO7" s="1484" t="s">
        <v>2894</v>
      </c>
      <c r="AP7" s="1484"/>
      <c r="AQ7" s="150"/>
      <c r="AR7" s="156" t="s">
        <v>2895</v>
      </c>
      <c r="AS7" s="157" t="s">
        <v>2896</v>
      </c>
    </row>
    <row r="8" spans="1:48" s="161" customFormat="1" ht="21.75" customHeight="1" thickTop="1" x14ac:dyDescent="0.2">
      <c r="A8" s="158">
        <v>1</v>
      </c>
      <c r="B8" s="159">
        <v>2</v>
      </c>
      <c r="C8" s="1486">
        <v>3</v>
      </c>
      <c r="D8" s="1487"/>
      <c r="E8" s="1490">
        <v>4</v>
      </c>
      <c r="F8" s="1491"/>
      <c r="G8" s="1488">
        <v>5</v>
      </c>
      <c r="H8" s="1489"/>
      <c r="I8" s="1465">
        <v>6</v>
      </c>
      <c r="J8" s="1466"/>
      <c r="K8" s="1465">
        <v>7</v>
      </c>
      <c r="L8" s="1466"/>
      <c r="M8" s="1465">
        <v>8</v>
      </c>
      <c r="N8" s="1466"/>
      <c r="O8" s="1465">
        <v>9</v>
      </c>
      <c r="P8" s="1466"/>
      <c r="Q8" s="1465">
        <v>10</v>
      </c>
      <c r="R8" s="1466"/>
      <c r="S8" s="1465">
        <v>11</v>
      </c>
      <c r="T8" s="1466"/>
      <c r="U8" s="160"/>
      <c r="V8" s="160"/>
      <c r="W8" s="1465">
        <v>12</v>
      </c>
      <c r="X8" s="1466"/>
      <c r="Y8" s="1465">
        <v>13</v>
      </c>
      <c r="Z8" s="1466"/>
      <c r="AA8" s="1465">
        <v>14</v>
      </c>
      <c r="AB8" s="1466"/>
      <c r="AC8" s="1465">
        <v>15</v>
      </c>
      <c r="AD8" s="1466"/>
      <c r="AE8" s="1465">
        <v>16</v>
      </c>
      <c r="AF8" s="1466"/>
      <c r="AG8" s="1465">
        <v>17</v>
      </c>
      <c r="AH8" s="1466"/>
      <c r="AI8" s="1465">
        <v>18</v>
      </c>
      <c r="AJ8" s="1466"/>
      <c r="AL8" s="162" t="s">
        <v>2878</v>
      </c>
      <c r="AM8" s="163" t="s">
        <v>2897</v>
      </c>
      <c r="AN8" s="162"/>
      <c r="AO8" s="162" t="s">
        <v>2878</v>
      </c>
      <c r="AP8" s="164" t="s">
        <v>2897</v>
      </c>
      <c r="AQ8" s="165"/>
      <c r="AR8" s="165"/>
      <c r="AS8" s="165"/>
    </row>
    <row r="9" spans="1:48" s="37" customFormat="1" ht="50.1" customHeight="1" x14ac:dyDescent="0.2">
      <c r="A9" s="34"/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M9" s="14"/>
      <c r="AP9" s="16"/>
      <c r="AU9" s="148"/>
    </row>
    <row r="10" spans="1:48" s="38" customFormat="1" ht="50.1" customHeight="1" x14ac:dyDescent="0.2">
      <c r="A10" s="877" t="s">
        <v>2898</v>
      </c>
      <c r="B10" s="878" t="s">
        <v>2899</v>
      </c>
      <c r="C10" s="892">
        <f>SUM(C11)</f>
        <v>953</v>
      </c>
      <c r="D10" s="892">
        <f t="shared" ref="D10:AJ10" si="0">SUM(D11)</f>
        <v>1922176075909</v>
      </c>
      <c r="E10" s="892">
        <f t="shared" si="0"/>
        <v>0</v>
      </c>
      <c r="F10" s="892">
        <f t="shared" si="0"/>
        <v>0</v>
      </c>
      <c r="G10" s="892">
        <f t="shared" si="0"/>
        <v>0</v>
      </c>
      <c r="H10" s="892">
        <f t="shared" si="0"/>
        <v>27040000</v>
      </c>
      <c r="I10" s="892">
        <f t="shared" si="0"/>
        <v>9</v>
      </c>
      <c r="J10" s="892">
        <f t="shared" si="0"/>
        <v>2671416327</v>
      </c>
      <c r="K10" s="892">
        <f t="shared" si="0"/>
        <v>1</v>
      </c>
      <c r="L10" s="892">
        <f t="shared" si="0"/>
        <v>421250000</v>
      </c>
      <c r="M10" s="892">
        <f t="shared" si="0"/>
        <v>0</v>
      </c>
      <c r="N10" s="892">
        <f t="shared" si="0"/>
        <v>0</v>
      </c>
      <c r="O10" s="892">
        <f t="shared" si="0"/>
        <v>0</v>
      </c>
      <c r="P10" s="892">
        <f t="shared" si="0"/>
        <v>0</v>
      </c>
      <c r="Q10" s="892">
        <f t="shared" si="0"/>
        <v>2</v>
      </c>
      <c r="R10" s="892">
        <f t="shared" si="0"/>
        <v>4295700000</v>
      </c>
      <c r="S10" s="892">
        <f t="shared" si="0"/>
        <v>12</v>
      </c>
      <c r="T10" s="892">
        <f t="shared" si="0"/>
        <v>7415406327</v>
      </c>
      <c r="U10" s="892">
        <f t="shared" si="0"/>
        <v>0</v>
      </c>
      <c r="V10" s="892">
        <f t="shared" si="0"/>
        <v>0</v>
      </c>
      <c r="W10" s="892">
        <f t="shared" si="0"/>
        <v>0</v>
      </c>
      <c r="X10" s="892">
        <f t="shared" si="0"/>
        <v>0</v>
      </c>
      <c r="Y10" s="892">
        <f t="shared" si="0"/>
        <v>0</v>
      </c>
      <c r="Z10" s="892">
        <f t="shared" si="0"/>
        <v>0</v>
      </c>
      <c r="AA10" s="892">
        <f t="shared" si="0"/>
        <v>0</v>
      </c>
      <c r="AB10" s="892">
        <f t="shared" si="0"/>
        <v>0</v>
      </c>
      <c r="AC10" s="892">
        <f t="shared" si="0"/>
        <v>0</v>
      </c>
      <c r="AD10" s="892">
        <f t="shared" si="0"/>
        <v>0</v>
      </c>
      <c r="AE10" s="892">
        <f t="shared" si="0"/>
        <v>0</v>
      </c>
      <c r="AF10" s="892">
        <f t="shared" si="0"/>
        <v>3880000000</v>
      </c>
      <c r="AG10" s="892">
        <f t="shared" si="0"/>
        <v>0</v>
      </c>
      <c r="AH10" s="892">
        <f t="shared" si="0"/>
        <v>3880000000</v>
      </c>
      <c r="AI10" s="892">
        <f t="shared" si="0"/>
        <v>953</v>
      </c>
      <c r="AJ10" s="892">
        <f t="shared" si="0"/>
        <v>1922176075909</v>
      </c>
      <c r="AL10" s="24">
        <f>AL11</f>
        <v>0</v>
      </c>
      <c r="AM10" s="24">
        <f>AM11</f>
        <v>0</v>
      </c>
      <c r="AN10" s="25"/>
      <c r="AO10" s="39">
        <f>AI10-AL10</f>
        <v>953</v>
      </c>
      <c r="AP10" s="39">
        <f>AJ10-AM10</f>
        <v>1922176075909</v>
      </c>
      <c r="AQ10" s="25"/>
      <c r="AR10" s="25"/>
    </row>
    <row r="11" spans="1:48" s="37" customFormat="1" ht="50.1" customHeight="1" x14ac:dyDescent="0.2">
      <c r="A11" s="881"/>
      <c r="B11" s="882" t="s">
        <v>507</v>
      </c>
      <c r="C11" s="876">
        <v>953</v>
      </c>
      <c r="D11" s="885">
        <v>1922176075909</v>
      </c>
      <c r="E11" s="919">
        <v>0</v>
      </c>
      <c r="F11" s="885">
        <v>0</v>
      </c>
      <c r="G11" s="919">
        <v>0</v>
      </c>
      <c r="H11" s="920">
        <v>27040000</v>
      </c>
      <c r="I11" s="919">
        <v>9</v>
      </c>
      <c r="J11" s="920">
        <v>2671416327</v>
      </c>
      <c r="K11" s="919">
        <v>1</v>
      </c>
      <c r="L11" s="920">
        <v>421250000</v>
      </c>
      <c r="M11" s="919">
        <v>0</v>
      </c>
      <c r="N11" s="920">
        <v>0</v>
      </c>
      <c r="O11" s="920">
        <v>0</v>
      </c>
      <c r="P11" s="920">
        <v>0</v>
      </c>
      <c r="Q11" s="919">
        <v>2</v>
      </c>
      <c r="R11" s="920">
        <v>4295700000</v>
      </c>
      <c r="S11" s="884">
        <v>12</v>
      </c>
      <c r="T11" s="885">
        <v>7415406327</v>
      </c>
      <c r="U11" s="885">
        <v>0</v>
      </c>
      <c r="V11" s="885">
        <v>0</v>
      </c>
      <c r="W11" s="919">
        <v>0</v>
      </c>
      <c r="X11" s="920">
        <v>0</v>
      </c>
      <c r="Y11" s="919">
        <v>0</v>
      </c>
      <c r="Z11" s="920">
        <v>0</v>
      </c>
      <c r="AA11" s="919">
        <v>0</v>
      </c>
      <c r="AB11" s="920">
        <v>0</v>
      </c>
      <c r="AC11" s="919">
        <v>0</v>
      </c>
      <c r="AD11" s="920">
        <v>0</v>
      </c>
      <c r="AE11" s="919">
        <v>0</v>
      </c>
      <c r="AF11" s="920">
        <v>3880000000</v>
      </c>
      <c r="AG11" s="884">
        <v>0</v>
      </c>
      <c r="AH11" s="885">
        <v>3880000000</v>
      </c>
      <c r="AI11" s="884">
        <v>953</v>
      </c>
      <c r="AJ11" s="885">
        <v>1922176075909</v>
      </c>
      <c r="AL11" s="40"/>
      <c r="AM11" s="41"/>
      <c r="AN11" s="25"/>
      <c r="AO11" s="42">
        <f>AI11-AL11</f>
        <v>953</v>
      </c>
      <c r="AP11" s="43">
        <f>AJ11-AM11</f>
        <v>1922176075909</v>
      </c>
      <c r="AQ11" s="25"/>
      <c r="AR11" s="1394">
        <f>F11+H11+J11+L11+N11+P11</f>
        <v>3119706327</v>
      </c>
      <c r="AS11" s="1395">
        <f>X11+Z11+AB11+AD11</f>
        <v>0</v>
      </c>
      <c r="AU11" s="1036">
        <v>19841386155</v>
      </c>
      <c r="AV11" s="1037">
        <f>AU11-T11</f>
        <v>12425979828</v>
      </c>
    </row>
    <row r="12" spans="1:48" s="37" customFormat="1" ht="50.1" customHeight="1" x14ac:dyDescent="0.2">
      <c r="A12" s="881"/>
      <c r="B12" s="882"/>
      <c r="C12" s="875"/>
      <c r="D12" s="886"/>
      <c r="E12" s="887"/>
      <c r="F12" s="888"/>
      <c r="G12" s="887"/>
      <c r="H12" s="888"/>
      <c r="I12" s="887"/>
      <c r="J12" s="888"/>
      <c r="K12" s="887"/>
      <c r="L12" s="888"/>
      <c r="M12" s="884"/>
      <c r="N12" s="885"/>
      <c r="O12" s="885"/>
      <c r="P12" s="885"/>
      <c r="Q12" s="887"/>
      <c r="R12" s="888"/>
      <c r="S12" s="884"/>
      <c r="T12" s="885"/>
      <c r="U12" s="885"/>
      <c r="V12" s="885"/>
      <c r="W12" s="887"/>
      <c r="X12" s="888"/>
      <c r="Y12" s="887"/>
      <c r="Z12" s="888"/>
      <c r="AA12" s="887"/>
      <c r="AB12" s="888"/>
      <c r="AC12" s="887"/>
      <c r="AD12" s="888"/>
      <c r="AE12" s="887"/>
      <c r="AF12" s="888"/>
      <c r="AG12" s="884"/>
      <c r="AH12" s="885"/>
      <c r="AI12" s="884"/>
      <c r="AJ12" s="885"/>
      <c r="AL12" s="14"/>
      <c r="AM12" s="24"/>
      <c r="AN12" s="25"/>
      <c r="AO12" s="44"/>
      <c r="AP12" s="39"/>
      <c r="AQ12" s="25"/>
      <c r="AR12" s="1394">
        <f t="shared" ref="AR12:AR56" si="1">F12+H12+J12+L12+N12+P12</f>
        <v>0</v>
      </c>
      <c r="AS12" s="1395">
        <f t="shared" ref="AS12:AS56" si="2">X12+Z12+AB12+AD12</f>
        <v>0</v>
      </c>
    </row>
    <row r="13" spans="1:48" s="37" customFormat="1" ht="50.1" customHeight="1" x14ac:dyDescent="0.2">
      <c r="A13" s="889" t="s">
        <v>2900</v>
      </c>
      <c r="B13" s="878" t="s">
        <v>2901</v>
      </c>
      <c r="C13" s="892">
        <f>SUM(C14:C32)</f>
        <v>607102</v>
      </c>
      <c r="D13" s="892">
        <f t="shared" ref="D13:AJ13" si="3">SUM(D14:D32)</f>
        <v>2383631539432</v>
      </c>
      <c r="E13" s="892">
        <f t="shared" si="3"/>
        <v>110815</v>
      </c>
      <c r="F13" s="892">
        <f t="shared" si="3"/>
        <v>352903294077</v>
      </c>
      <c r="G13" s="892">
        <f t="shared" si="3"/>
        <v>3859</v>
      </c>
      <c r="H13" s="892">
        <f t="shared" si="3"/>
        <v>12618825780</v>
      </c>
      <c r="I13" s="892">
        <f t="shared" si="3"/>
        <v>9081</v>
      </c>
      <c r="J13" s="892">
        <f t="shared" si="3"/>
        <v>69919891108</v>
      </c>
      <c r="K13" s="892">
        <f t="shared" si="3"/>
        <v>8883</v>
      </c>
      <c r="L13" s="892">
        <f t="shared" si="3"/>
        <v>35510527615</v>
      </c>
      <c r="M13" s="892">
        <f t="shared" si="3"/>
        <v>345</v>
      </c>
      <c r="N13" s="892">
        <f t="shared" si="3"/>
        <v>1804748845</v>
      </c>
      <c r="O13" s="892">
        <f t="shared" si="3"/>
        <v>0</v>
      </c>
      <c r="P13" s="892">
        <f t="shared" si="3"/>
        <v>0</v>
      </c>
      <c r="Q13" s="892">
        <f t="shared" si="3"/>
        <v>5267</v>
      </c>
      <c r="R13" s="892">
        <f t="shared" si="3"/>
        <v>7942092341</v>
      </c>
      <c r="S13" s="892">
        <f t="shared" si="3"/>
        <v>138250</v>
      </c>
      <c r="T13" s="892">
        <f t="shared" si="3"/>
        <v>480699379766</v>
      </c>
      <c r="U13" s="892">
        <f t="shared" si="3"/>
        <v>0</v>
      </c>
      <c r="V13" s="892">
        <f t="shared" si="3"/>
        <v>0</v>
      </c>
      <c r="W13" s="892">
        <f t="shared" si="3"/>
        <v>29087</v>
      </c>
      <c r="X13" s="892">
        <f t="shared" si="3"/>
        <v>7612163732</v>
      </c>
      <c r="Y13" s="892">
        <f t="shared" si="3"/>
        <v>8760</v>
      </c>
      <c r="Z13" s="892">
        <f t="shared" si="3"/>
        <v>32228550363</v>
      </c>
      <c r="AA13" s="892">
        <f t="shared" si="3"/>
        <v>48</v>
      </c>
      <c r="AB13" s="892">
        <f t="shared" si="3"/>
        <v>1489215845</v>
      </c>
      <c r="AC13" s="892">
        <f t="shared" si="3"/>
        <v>469</v>
      </c>
      <c r="AD13" s="892">
        <f t="shared" si="3"/>
        <v>1533480753</v>
      </c>
      <c r="AE13" s="892">
        <f t="shared" si="3"/>
        <v>92</v>
      </c>
      <c r="AF13" s="892">
        <f t="shared" si="3"/>
        <v>1316616146</v>
      </c>
      <c r="AG13" s="892">
        <f t="shared" si="3"/>
        <v>38456</v>
      </c>
      <c r="AH13" s="892">
        <f t="shared" si="3"/>
        <v>44180026839</v>
      </c>
      <c r="AI13" s="892">
        <f t="shared" si="3"/>
        <v>607102</v>
      </c>
      <c r="AJ13" s="892">
        <f t="shared" si="3"/>
        <v>2383631539432</v>
      </c>
      <c r="AL13" s="24">
        <f>SUM(AL14:AL22)</f>
        <v>0</v>
      </c>
      <c r="AM13" s="24">
        <f>SUM(AM14:AM22)</f>
        <v>0</v>
      </c>
      <c r="AN13" s="25"/>
      <c r="AO13" s="44">
        <f t="shared" ref="AO13:AP22" si="4">AI13-AL13</f>
        <v>607102</v>
      </c>
      <c r="AP13" s="39">
        <f t="shared" si="4"/>
        <v>2383631539432</v>
      </c>
      <c r="AQ13" s="25"/>
      <c r="AR13" s="1394">
        <f t="shared" si="1"/>
        <v>472757287425</v>
      </c>
      <c r="AS13" s="1395">
        <f t="shared" si="2"/>
        <v>42863410693</v>
      </c>
      <c r="AU13" s="1036"/>
      <c r="AV13" s="1037"/>
    </row>
    <row r="14" spans="1:48" s="37" customFormat="1" ht="50.1" customHeight="1" x14ac:dyDescent="0.2">
      <c r="A14" s="881">
        <v>1</v>
      </c>
      <c r="B14" s="890" t="s">
        <v>2902</v>
      </c>
      <c r="C14" s="918">
        <v>1390</v>
      </c>
      <c r="D14" s="885">
        <v>15351212002</v>
      </c>
      <c r="E14" s="919">
        <v>384</v>
      </c>
      <c r="F14" s="885">
        <v>2692241866</v>
      </c>
      <c r="G14" s="919">
        <v>8</v>
      </c>
      <c r="H14" s="920">
        <v>23312500</v>
      </c>
      <c r="I14" s="919">
        <v>5</v>
      </c>
      <c r="J14" s="920">
        <v>767210000</v>
      </c>
      <c r="K14" s="919">
        <v>85</v>
      </c>
      <c r="L14" s="920">
        <v>542620000</v>
      </c>
      <c r="M14" s="919">
        <v>0</v>
      </c>
      <c r="N14" s="920">
        <v>0</v>
      </c>
      <c r="O14" s="920">
        <v>0</v>
      </c>
      <c r="P14" s="920">
        <v>0</v>
      </c>
      <c r="Q14" s="919">
        <v>3</v>
      </c>
      <c r="R14" s="920">
        <v>10076850</v>
      </c>
      <c r="S14" s="884">
        <v>485</v>
      </c>
      <c r="T14" s="885">
        <v>4035461216</v>
      </c>
      <c r="U14" s="885"/>
      <c r="V14" s="885"/>
      <c r="W14" s="919">
        <v>16</v>
      </c>
      <c r="X14" s="920">
        <v>3932000</v>
      </c>
      <c r="Y14" s="919">
        <v>85</v>
      </c>
      <c r="Z14" s="920">
        <v>542620000</v>
      </c>
      <c r="AA14" s="919">
        <v>0</v>
      </c>
      <c r="AB14" s="920">
        <v>0</v>
      </c>
      <c r="AC14" s="919">
        <v>0</v>
      </c>
      <c r="AD14" s="920">
        <v>0</v>
      </c>
      <c r="AE14" s="919">
        <v>0</v>
      </c>
      <c r="AF14" s="920">
        <v>0</v>
      </c>
      <c r="AG14" s="884">
        <v>101</v>
      </c>
      <c r="AH14" s="885">
        <v>546552000</v>
      </c>
      <c r="AI14" s="884">
        <v>1390</v>
      </c>
      <c r="AJ14" s="885">
        <v>15351212002</v>
      </c>
      <c r="AL14" s="14"/>
      <c r="AM14" s="14"/>
      <c r="AN14" s="25"/>
      <c r="AO14" s="42">
        <f t="shared" si="4"/>
        <v>1390</v>
      </c>
      <c r="AP14" s="43">
        <f t="shared" si="4"/>
        <v>15351212002</v>
      </c>
      <c r="AQ14" s="25"/>
      <c r="AR14" s="1394">
        <f t="shared" si="1"/>
        <v>4025384366</v>
      </c>
      <c r="AS14" s="1395">
        <f t="shared" si="2"/>
        <v>546552000</v>
      </c>
      <c r="AU14" s="1036">
        <v>1971190500</v>
      </c>
      <c r="AV14" s="1037">
        <f t="shared" ref="AV14:AV38" si="5">AU14-T14</f>
        <v>-2064270716</v>
      </c>
    </row>
    <row r="15" spans="1:48" s="37" customFormat="1" ht="50.1" customHeight="1" x14ac:dyDescent="0.2">
      <c r="A15" s="881">
        <v>2</v>
      </c>
      <c r="B15" s="890" t="s">
        <v>2903</v>
      </c>
      <c r="C15" s="918">
        <v>1877</v>
      </c>
      <c r="D15" s="885">
        <v>93780082021</v>
      </c>
      <c r="E15" s="919">
        <v>233</v>
      </c>
      <c r="F15" s="885">
        <v>756583888</v>
      </c>
      <c r="G15" s="919">
        <v>13</v>
      </c>
      <c r="H15" s="920">
        <v>34750000</v>
      </c>
      <c r="I15" s="919">
        <v>66</v>
      </c>
      <c r="J15" s="920">
        <v>7847040951</v>
      </c>
      <c r="K15" s="919">
        <v>66</v>
      </c>
      <c r="L15" s="920">
        <v>2847538552</v>
      </c>
      <c r="M15" s="919">
        <v>2</v>
      </c>
      <c r="N15" s="920">
        <v>452915000</v>
      </c>
      <c r="O15" s="920">
        <v>0</v>
      </c>
      <c r="P15" s="920">
        <v>0</v>
      </c>
      <c r="Q15" s="919">
        <v>17</v>
      </c>
      <c r="R15" s="920">
        <v>2193501200</v>
      </c>
      <c r="S15" s="884">
        <v>397</v>
      </c>
      <c r="T15" s="885">
        <v>14132329591</v>
      </c>
      <c r="U15" s="885"/>
      <c r="V15" s="885"/>
      <c r="W15" s="919">
        <v>1</v>
      </c>
      <c r="X15" s="920">
        <v>500000</v>
      </c>
      <c r="Y15" s="919">
        <v>43</v>
      </c>
      <c r="Z15" s="920">
        <v>70300300</v>
      </c>
      <c r="AA15" s="919">
        <v>17</v>
      </c>
      <c r="AB15" s="920">
        <v>1027438845</v>
      </c>
      <c r="AC15" s="919">
        <v>0</v>
      </c>
      <c r="AD15" s="920">
        <v>0</v>
      </c>
      <c r="AE15" s="919">
        <v>3</v>
      </c>
      <c r="AF15" s="920">
        <v>23840000</v>
      </c>
      <c r="AG15" s="884">
        <v>64</v>
      </c>
      <c r="AH15" s="885">
        <v>1122079145</v>
      </c>
      <c r="AI15" s="884">
        <v>1877</v>
      </c>
      <c r="AJ15" s="885">
        <v>93780082021</v>
      </c>
      <c r="AL15" s="14"/>
      <c r="AM15" s="14"/>
      <c r="AN15" s="25"/>
      <c r="AO15" s="42">
        <f t="shared" si="4"/>
        <v>1877</v>
      </c>
      <c r="AP15" s="43">
        <f t="shared" si="4"/>
        <v>93780082021</v>
      </c>
      <c r="AQ15" s="25"/>
      <c r="AR15" s="1394">
        <f t="shared" si="1"/>
        <v>11938828391</v>
      </c>
      <c r="AS15" s="1395">
        <f t="shared" si="2"/>
        <v>1098239145</v>
      </c>
      <c r="AU15" s="1036">
        <v>14362917600</v>
      </c>
      <c r="AV15" s="1037">
        <f t="shared" si="5"/>
        <v>230588009</v>
      </c>
    </row>
    <row r="16" spans="1:48" s="37" customFormat="1" ht="50.1" customHeight="1" x14ac:dyDescent="0.2">
      <c r="A16" s="881">
        <v>3</v>
      </c>
      <c r="B16" s="891" t="s">
        <v>2904</v>
      </c>
      <c r="C16" s="918">
        <v>37077</v>
      </c>
      <c r="D16" s="885">
        <v>269622597051</v>
      </c>
      <c r="E16" s="919">
        <v>5674</v>
      </c>
      <c r="F16" s="885">
        <v>39098618637</v>
      </c>
      <c r="G16" s="919">
        <v>148</v>
      </c>
      <c r="H16" s="920">
        <v>797396220</v>
      </c>
      <c r="I16" s="919">
        <v>143</v>
      </c>
      <c r="J16" s="920">
        <v>6366054173</v>
      </c>
      <c r="K16" s="919">
        <v>904</v>
      </c>
      <c r="L16" s="920">
        <v>6097556501</v>
      </c>
      <c r="M16" s="919">
        <v>5</v>
      </c>
      <c r="N16" s="920">
        <v>161000000</v>
      </c>
      <c r="O16" s="919">
        <v>0</v>
      </c>
      <c r="P16" s="920">
        <v>0</v>
      </c>
      <c r="Q16" s="919">
        <v>54</v>
      </c>
      <c r="R16" s="920">
        <v>149196921</v>
      </c>
      <c r="S16" s="884">
        <v>6928</v>
      </c>
      <c r="T16" s="885">
        <v>52669822452</v>
      </c>
      <c r="U16" s="885"/>
      <c r="V16" s="885"/>
      <c r="W16" s="919">
        <v>873</v>
      </c>
      <c r="X16" s="920">
        <v>225264253</v>
      </c>
      <c r="Y16" s="919">
        <v>904</v>
      </c>
      <c r="Z16" s="920">
        <v>6097556501</v>
      </c>
      <c r="AA16" s="919">
        <v>0</v>
      </c>
      <c r="AB16" s="920">
        <v>0</v>
      </c>
      <c r="AC16" s="919">
        <v>0</v>
      </c>
      <c r="AD16" s="920">
        <v>0</v>
      </c>
      <c r="AE16" s="919">
        <v>25</v>
      </c>
      <c r="AF16" s="920">
        <v>1017389686</v>
      </c>
      <c r="AG16" s="884">
        <v>1802</v>
      </c>
      <c r="AH16" s="885">
        <v>7340210440</v>
      </c>
      <c r="AI16" s="884">
        <v>37077</v>
      </c>
      <c r="AJ16" s="885">
        <v>269622597051</v>
      </c>
      <c r="AL16" s="14"/>
      <c r="AM16" s="14"/>
      <c r="AN16" s="25"/>
      <c r="AO16" s="42">
        <f t="shared" si="4"/>
        <v>37077</v>
      </c>
      <c r="AP16" s="43">
        <f t="shared" si="4"/>
        <v>269622597051</v>
      </c>
      <c r="AQ16" s="25"/>
      <c r="AR16" s="1394">
        <f t="shared" si="1"/>
        <v>52520625531</v>
      </c>
      <c r="AS16" s="1395">
        <f t="shared" si="2"/>
        <v>6322820754</v>
      </c>
      <c r="AU16" s="1036">
        <v>108449413889</v>
      </c>
      <c r="AV16" s="1037">
        <f t="shared" si="5"/>
        <v>55779591437</v>
      </c>
    </row>
    <row r="17" spans="1:48" s="37" customFormat="1" ht="50.1" customHeight="1" x14ac:dyDescent="0.2">
      <c r="A17" s="881">
        <v>4</v>
      </c>
      <c r="B17" s="891" t="s">
        <v>2905</v>
      </c>
      <c r="C17" s="918">
        <v>2933</v>
      </c>
      <c r="D17" s="885">
        <v>12800278883</v>
      </c>
      <c r="E17" s="919">
        <v>533</v>
      </c>
      <c r="F17" s="885">
        <v>1396839772</v>
      </c>
      <c r="G17" s="919">
        <v>21</v>
      </c>
      <c r="H17" s="920">
        <v>96565860</v>
      </c>
      <c r="I17" s="919">
        <v>45</v>
      </c>
      <c r="J17" s="920">
        <v>995569045</v>
      </c>
      <c r="K17" s="919">
        <v>67</v>
      </c>
      <c r="L17" s="920">
        <v>208070553</v>
      </c>
      <c r="M17" s="919">
        <v>0</v>
      </c>
      <c r="N17" s="920">
        <v>0</v>
      </c>
      <c r="O17" s="920">
        <v>0</v>
      </c>
      <c r="P17" s="920">
        <v>0</v>
      </c>
      <c r="Q17" s="919">
        <v>1</v>
      </c>
      <c r="R17" s="920">
        <v>125000000</v>
      </c>
      <c r="S17" s="884">
        <v>667</v>
      </c>
      <c r="T17" s="885">
        <v>2822045230</v>
      </c>
      <c r="U17" s="885"/>
      <c r="V17" s="885"/>
      <c r="W17" s="919">
        <v>122</v>
      </c>
      <c r="X17" s="920">
        <v>35281900</v>
      </c>
      <c r="Y17" s="919">
        <v>67</v>
      </c>
      <c r="Z17" s="920">
        <v>208070553</v>
      </c>
      <c r="AA17" s="919">
        <v>0</v>
      </c>
      <c r="AB17" s="920">
        <v>0</v>
      </c>
      <c r="AC17" s="919">
        <v>0</v>
      </c>
      <c r="AD17" s="920">
        <v>0</v>
      </c>
      <c r="AE17" s="919">
        <v>0</v>
      </c>
      <c r="AF17" s="920">
        <v>0</v>
      </c>
      <c r="AG17" s="884">
        <v>189</v>
      </c>
      <c r="AH17" s="885">
        <v>243352453</v>
      </c>
      <c r="AI17" s="884">
        <v>2933</v>
      </c>
      <c r="AJ17" s="885">
        <v>12800278883</v>
      </c>
      <c r="AL17" s="14"/>
      <c r="AM17" s="14"/>
      <c r="AN17" s="25"/>
      <c r="AO17" s="42">
        <f t="shared" si="4"/>
        <v>2933</v>
      </c>
      <c r="AP17" s="43">
        <f t="shared" si="4"/>
        <v>12800278883</v>
      </c>
      <c r="AQ17" s="25"/>
      <c r="AR17" s="1394">
        <f t="shared" si="1"/>
        <v>2697045230</v>
      </c>
      <c r="AS17" s="1395">
        <f t="shared" si="2"/>
        <v>243352453</v>
      </c>
      <c r="AU17" s="1036">
        <v>1412690791</v>
      </c>
      <c r="AV17" s="1037">
        <f t="shared" si="5"/>
        <v>-1409354439</v>
      </c>
    </row>
    <row r="18" spans="1:48" s="37" customFormat="1" ht="50.1" customHeight="1" x14ac:dyDescent="0.2">
      <c r="A18" s="881">
        <v>5</v>
      </c>
      <c r="B18" s="891" t="s">
        <v>2906</v>
      </c>
      <c r="C18" s="918">
        <v>290423</v>
      </c>
      <c r="D18" s="885">
        <v>668707543228</v>
      </c>
      <c r="E18" s="919">
        <v>65833</v>
      </c>
      <c r="F18" s="885">
        <v>134561643049</v>
      </c>
      <c r="G18" s="919">
        <v>2414</v>
      </c>
      <c r="H18" s="920">
        <v>5706084987</v>
      </c>
      <c r="I18" s="919">
        <v>5344</v>
      </c>
      <c r="J18" s="920">
        <v>12378840745</v>
      </c>
      <c r="K18" s="919">
        <v>5265</v>
      </c>
      <c r="L18" s="920">
        <v>13035236163</v>
      </c>
      <c r="M18" s="919">
        <v>326</v>
      </c>
      <c r="N18" s="920">
        <v>586470000</v>
      </c>
      <c r="O18" s="920">
        <v>0</v>
      </c>
      <c r="P18" s="920">
        <v>0</v>
      </c>
      <c r="Q18" s="919">
        <v>4765</v>
      </c>
      <c r="R18" s="920">
        <v>1667013815</v>
      </c>
      <c r="S18" s="884">
        <v>83947</v>
      </c>
      <c r="T18" s="885">
        <v>167935288759</v>
      </c>
      <c r="U18" s="885"/>
      <c r="V18" s="885"/>
      <c r="W18" s="919">
        <v>23217</v>
      </c>
      <c r="X18" s="920">
        <v>6403308845</v>
      </c>
      <c r="Y18" s="919">
        <v>5255</v>
      </c>
      <c r="Z18" s="920">
        <v>13035036163</v>
      </c>
      <c r="AA18" s="919">
        <v>26</v>
      </c>
      <c r="AB18" s="920">
        <v>264962000</v>
      </c>
      <c r="AC18" s="919">
        <v>55</v>
      </c>
      <c r="AD18" s="920">
        <v>132563215</v>
      </c>
      <c r="AE18" s="919">
        <v>16</v>
      </c>
      <c r="AF18" s="920">
        <v>58330460</v>
      </c>
      <c r="AG18" s="884">
        <v>28569</v>
      </c>
      <c r="AH18" s="885">
        <v>19894200683</v>
      </c>
      <c r="AI18" s="884">
        <v>290423</v>
      </c>
      <c r="AJ18" s="885">
        <v>668707543228</v>
      </c>
      <c r="AL18" s="14"/>
      <c r="AM18" s="14"/>
      <c r="AN18" s="25"/>
      <c r="AO18" s="42">
        <f t="shared" si="4"/>
        <v>290423</v>
      </c>
      <c r="AP18" s="43">
        <f t="shared" si="4"/>
        <v>668707543228</v>
      </c>
      <c r="AQ18" s="25"/>
      <c r="AR18" s="1394">
        <f t="shared" si="1"/>
        <v>166268274944</v>
      </c>
      <c r="AS18" s="1395">
        <f t="shared" si="2"/>
        <v>19835870223</v>
      </c>
      <c r="AU18" s="1036">
        <v>167455173821</v>
      </c>
      <c r="AV18" s="1037">
        <f t="shared" si="5"/>
        <v>-480114938</v>
      </c>
    </row>
    <row r="19" spans="1:48" s="37" customFormat="1" ht="50.1" customHeight="1" x14ac:dyDescent="0.2">
      <c r="A19" s="881">
        <v>6</v>
      </c>
      <c r="B19" s="891" t="s">
        <v>2907</v>
      </c>
      <c r="C19" s="918">
        <v>24073</v>
      </c>
      <c r="D19" s="885">
        <v>122976861468</v>
      </c>
      <c r="E19" s="919">
        <v>4280</v>
      </c>
      <c r="F19" s="885">
        <v>15452448010</v>
      </c>
      <c r="G19" s="919">
        <v>118</v>
      </c>
      <c r="H19" s="920">
        <v>472950650</v>
      </c>
      <c r="I19" s="919">
        <v>336</v>
      </c>
      <c r="J19" s="920">
        <v>2096401578</v>
      </c>
      <c r="K19" s="919">
        <v>358</v>
      </c>
      <c r="L19" s="920">
        <v>1200856285</v>
      </c>
      <c r="M19" s="919">
        <v>0</v>
      </c>
      <c r="N19" s="920">
        <v>0</v>
      </c>
      <c r="O19" s="920">
        <v>0</v>
      </c>
      <c r="P19" s="920">
        <v>0</v>
      </c>
      <c r="Q19" s="919">
        <v>64</v>
      </c>
      <c r="R19" s="920">
        <v>76771904</v>
      </c>
      <c r="S19" s="884">
        <v>5156</v>
      </c>
      <c r="T19" s="885">
        <v>19299428427</v>
      </c>
      <c r="U19" s="885"/>
      <c r="V19" s="885"/>
      <c r="W19" s="919">
        <v>919</v>
      </c>
      <c r="X19" s="920">
        <v>214209703</v>
      </c>
      <c r="Y19" s="919">
        <v>358</v>
      </c>
      <c r="Z19" s="920">
        <v>1200856285</v>
      </c>
      <c r="AA19" s="919">
        <v>0</v>
      </c>
      <c r="AB19" s="920">
        <v>0</v>
      </c>
      <c r="AC19" s="919">
        <v>80</v>
      </c>
      <c r="AD19" s="920">
        <v>65200000</v>
      </c>
      <c r="AE19" s="919">
        <v>5</v>
      </c>
      <c r="AF19" s="920">
        <v>14719000</v>
      </c>
      <c r="AG19" s="884">
        <v>1362</v>
      </c>
      <c r="AH19" s="885">
        <v>1494984988</v>
      </c>
      <c r="AI19" s="884">
        <v>24073</v>
      </c>
      <c r="AJ19" s="885">
        <v>122976861468</v>
      </c>
      <c r="AL19" s="14"/>
      <c r="AM19" s="14"/>
      <c r="AN19" s="25"/>
      <c r="AO19" s="42">
        <f t="shared" si="4"/>
        <v>24073</v>
      </c>
      <c r="AP19" s="43">
        <f t="shared" si="4"/>
        <v>122976861468</v>
      </c>
      <c r="AQ19" s="25"/>
      <c r="AR19" s="1394">
        <f t="shared" si="1"/>
        <v>19222656523</v>
      </c>
      <c r="AS19" s="1395">
        <f t="shared" si="2"/>
        <v>1480265988</v>
      </c>
      <c r="AU19" s="1036">
        <v>19003657260</v>
      </c>
      <c r="AV19" s="1037">
        <f t="shared" si="5"/>
        <v>-295771167</v>
      </c>
    </row>
    <row r="20" spans="1:48" s="37" customFormat="1" ht="50.1" customHeight="1" x14ac:dyDescent="0.2">
      <c r="A20" s="881">
        <v>7</v>
      </c>
      <c r="B20" s="890" t="s">
        <v>2908</v>
      </c>
      <c r="C20" s="918">
        <v>2831</v>
      </c>
      <c r="D20" s="885">
        <v>7118061873</v>
      </c>
      <c r="E20" s="919">
        <v>954</v>
      </c>
      <c r="F20" s="885">
        <v>1629216360</v>
      </c>
      <c r="G20" s="919">
        <v>39</v>
      </c>
      <c r="H20" s="920">
        <v>57632500</v>
      </c>
      <c r="I20" s="919">
        <v>84</v>
      </c>
      <c r="J20" s="920">
        <v>307883680</v>
      </c>
      <c r="K20" s="919">
        <v>124</v>
      </c>
      <c r="L20" s="920">
        <v>572281075</v>
      </c>
      <c r="M20" s="919">
        <v>0</v>
      </c>
      <c r="N20" s="920">
        <v>0</v>
      </c>
      <c r="O20" s="920">
        <v>0</v>
      </c>
      <c r="P20" s="920">
        <v>0</v>
      </c>
      <c r="Q20" s="919">
        <v>2</v>
      </c>
      <c r="R20" s="920">
        <v>1350000</v>
      </c>
      <c r="S20" s="884">
        <v>1203</v>
      </c>
      <c r="T20" s="885">
        <v>2568363615</v>
      </c>
      <c r="U20" s="885"/>
      <c r="V20" s="885"/>
      <c r="W20" s="919">
        <v>103</v>
      </c>
      <c r="X20" s="920">
        <v>28500750</v>
      </c>
      <c r="Y20" s="919">
        <v>34</v>
      </c>
      <c r="Z20" s="920">
        <v>67742075</v>
      </c>
      <c r="AA20" s="919">
        <v>0</v>
      </c>
      <c r="AB20" s="920">
        <v>0</v>
      </c>
      <c r="AC20" s="919">
        <v>0</v>
      </c>
      <c r="AD20" s="920">
        <v>0</v>
      </c>
      <c r="AE20" s="919">
        <v>0</v>
      </c>
      <c r="AF20" s="920">
        <v>0</v>
      </c>
      <c r="AG20" s="884">
        <v>137</v>
      </c>
      <c r="AH20" s="885">
        <v>96242825</v>
      </c>
      <c r="AI20" s="884">
        <v>2831</v>
      </c>
      <c r="AJ20" s="885">
        <v>7118061873</v>
      </c>
      <c r="AL20" s="14"/>
      <c r="AM20" s="14"/>
      <c r="AN20" s="25"/>
      <c r="AO20" s="42">
        <f t="shared" si="4"/>
        <v>2831</v>
      </c>
      <c r="AP20" s="43">
        <f t="shared" si="4"/>
        <v>7118061873</v>
      </c>
      <c r="AQ20" s="25"/>
      <c r="AR20" s="1394">
        <f t="shared" si="1"/>
        <v>2567013615</v>
      </c>
      <c r="AS20" s="1395">
        <f t="shared" si="2"/>
        <v>96242825</v>
      </c>
      <c r="AU20" s="1036">
        <v>1353690950</v>
      </c>
      <c r="AV20" s="1037">
        <f t="shared" si="5"/>
        <v>-1214672665</v>
      </c>
    </row>
    <row r="21" spans="1:48" s="37" customFormat="1" ht="50.1" customHeight="1" x14ac:dyDescent="0.2">
      <c r="A21" s="881">
        <v>8</v>
      </c>
      <c r="B21" s="890" t="s">
        <v>2909</v>
      </c>
      <c r="C21" s="918">
        <v>79656</v>
      </c>
      <c r="D21" s="885">
        <v>299661921329</v>
      </c>
      <c r="E21" s="919">
        <v>6621</v>
      </c>
      <c r="F21" s="885">
        <v>21221775808</v>
      </c>
      <c r="G21" s="919">
        <v>306</v>
      </c>
      <c r="H21" s="920">
        <v>1228585270</v>
      </c>
      <c r="I21" s="919">
        <v>1335</v>
      </c>
      <c r="J21" s="920">
        <v>14256008401</v>
      </c>
      <c r="K21" s="919">
        <v>579</v>
      </c>
      <c r="L21" s="920">
        <v>2672602146</v>
      </c>
      <c r="M21" s="919">
        <v>2</v>
      </c>
      <c r="N21" s="920">
        <v>4875000</v>
      </c>
      <c r="O21" s="920">
        <v>0</v>
      </c>
      <c r="P21" s="920">
        <v>0</v>
      </c>
      <c r="Q21" s="919">
        <v>126</v>
      </c>
      <c r="R21" s="920">
        <v>1566907578</v>
      </c>
      <c r="S21" s="884">
        <v>8969</v>
      </c>
      <c r="T21" s="885">
        <v>40950754203</v>
      </c>
      <c r="U21" s="885"/>
      <c r="V21" s="885"/>
      <c r="W21" s="919">
        <v>2453</v>
      </c>
      <c r="X21" s="920">
        <v>347099039</v>
      </c>
      <c r="Y21" s="919">
        <v>579</v>
      </c>
      <c r="Z21" s="920">
        <v>2672602146</v>
      </c>
      <c r="AA21" s="919">
        <v>4</v>
      </c>
      <c r="AB21" s="920">
        <v>9200000</v>
      </c>
      <c r="AC21" s="919">
        <v>36</v>
      </c>
      <c r="AD21" s="920">
        <v>37988614</v>
      </c>
      <c r="AE21" s="919">
        <v>15</v>
      </c>
      <c r="AF21" s="920">
        <v>28847000</v>
      </c>
      <c r="AG21" s="884">
        <v>3087</v>
      </c>
      <c r="AH21" s="885">
        <v>3095736799</v>
      </c>
      <c r="AI21" s="884">
        <v>79656</v>
      </c>
      <c r="AJ21" s="885">
        <v>299661921329</v>
      </c>
      <c r="AL21" s="14"/>
      <c r="AM21" s="14"/>
      <c r="AN21" s="25"/>
      <c r="AO21" s="42">
        <f t="shared" si="4"/>
        <v>79656</v>
      </c>
      <c r="AP21" s="43">
        <f t="shared" si="4"/>
        <v>299661921329</v>
      </c>
      <c r="AQ21" s="25"/>
      <c r="AR21" s="1394">
        <f t="shared" si="1"/>
        <v>39383846625</v>
      </c>
      <c r="AS21" s="1395">
        <f t="shared" si="2"/>
        <v>3066889799</v>
      </c>
      <c r="AU21" s="1036">
        <v>71057471642</v>
      </c>
      <c r="AV21" s="1037">
        <f t="shared" si="5"/>
        <v>30106717439</v>
      </c>
    </row>
    <row r="22" spans="1:48" s="37" customFormat="1" ht="50.1" customHeight="1" x14ac:dyDescent="0.2">
      <c r="A22" s="881">
        <v>9</v>
      </c>
      <c r="B22" s="890" t="s">
        <v>2910</v>
      </c>
      <c r="C22" s="918">
        <v>813</v>
      </c>
      <c r="D22" s="885">
        <v>2801214724</v>
      </c>
      <c r="E22" s="919">
        <v>64</v>
      </c>
      <c r="F22" s="885">
        <v>172238550</v>
      </c>
      <c r="G22" s="919">
        <v>0</v>
      </c>
      <c r="H22" s="920">
        <v>0</v>
      </c>
      <c r="I22" s="919">
        <v>0</v>
      </c>
      <c r="J22" s="920">
        <v>0</v>
      </c>
      <c r="K22" s="919">
        <v>1</v>
      </c>
      <c r="L22" s="920">
        <v>10150000</v>
      </c>
      <c r="M22" s="919">
        <v>0</v>
      </c>
      <c r="N22" s="920">
        <v>0</v>
      </c>
      <c r="O22" s="920">
        <v>0</v>
      </c>
      <c r="P22" s="920">
        <v>0</v>
      </c>
      <c r="Q22" s="919">
        <v>2</v>
      </c>
      <c r="R22" s="920">
        <v>10580000</v>
      </c>
      <c r="S22" s="884">
        <v>67</v>
      </c>
      <c r="T22" s="885">
        <v>192968550</v>
      </c>
      <c r="U22" s="885"/>
      <c r="V22" s="885"/>
      <c r="W22" s="919">
        <v>44</v>
      </c>
      <c r="X22" s="920">
        <v>9940000</v>
      </c>
      <c r="Y22" s="919">
        <v>1</v>
      </c>
      <c r="Z22" s="920">
        <v>10150000</v>
      </c>
      <c r="AA22" s="919">
        <v>0</v>
      </c>
      <c r="AB22" s="920">
        <v>0</v>
      </c>
      <c r="AC22" s="919">
        <v>0</v>
      </c>
      <c r="AD22" s="920">
        <v>0</v>
      </c>
      <c r="AE22" s="919">
        <v>1</v>
      </c>
      <c r="AF22" s="920">
        <v>6300000</v>
      </c>
      <c r="AG22" s="884">
        <v>46</v>
      </c>
      <c r="AH22" s="885">
        <v>26390000</v>
      </c>
      <c r="AI22" s="884">
        <v>813</v>
      </c>
      <c r="AJ22" s="885">
        <v>2801214724</v>
      </c>
      <c r="AL22" s="14"/>
      <c r="AM22" s="14"/>
      <c r="AN22" s="25"/>
      <c r="AO22" s="42">
        <f t="shared" si="4"/>
        <v>813</v>
      </c>
      <c r="AP22" s="43">
        <f t="shared" si="4"/>
        <v>2801214724</v>
      </c>
      <c r="AQ22" s="25"/>
      <c r="AR22" s="1394">
        <f t="shared" si="1"/>
        <v>182388550</v>
      </c>
      <c r="AS22" s="1395">
        <f t="shared" si="2"/>
        <v>20090000</v>
      </c>
      <c r="AU22" s="1036">
        <v>444123960</v>
      </c>
      <c r="AV22" s="1037">
        <f t="shared" si="5"/>
        <v>251155410</v>
      </c>
    </row>
    <row r="23" spans="1:48" s="37" customFormat="1" ht="50.1" customHeight="1" x14ac:dyDescent="0.2">
      <c r="A23" s="881">
        <v>10</v>
      </c>
      <c r="B23" s="890" t="s">
        <v>2911</v>
      </c>
      <c r="C23" s="927">
        <v>154818</v>
      </c>
      <c r="D23" s="885">
        <v>789215197294</v>
      </c>
      <c r="E23" s="919">
        <v>24156</v>
      </c>
      <c r="F23" s="885">
        <v>127219074488</v>
      </c>
      <c r="G23" s="919">
        <v>699</v>
      </c>
      <c r="H23" s="920">
        <v>3904038707</v>
      </c>
      <c r="I23" s="919">
        <v>1458</v>
      </c>
      <c r="J23" s="920">
        <v>22640049114</v>
      </c>
      <c r="K23" s="919">
        <v>1307</v>
      </c>
      <c r="L23" s="920">
        <v>7698184890</v>
      </c>
      <c r="M23" s="919">
        <v>0</v>
      </c>
      <c r="N23" s="920">
        <v>0</v>
      </c>
      <c r="O23" s="920">
        <v>0</v>
      </c>
      <c r="P23" s="920">
        <v>0</v>
      </c>
      <c r="Q23" s="919">
        <v>192</v>
      </c>
      <c r="R23" s="920">
        <v>1179097020</v>
      </c>
      <c r="S23" s="884">
        <v>27812</v>
      </c>
      <c r="T23" s="885">
        <v>162640444219</v>
      </c>
      <c r="U23" s="885"/>
      <c r="V23" s="885"/>
      <c r="W23" s="919">
        <v>748</v>
      </c>
      <c r="X23" s="920">
        <v>247367759</v>
      </c>
      <c r="Y23" s="919">
        <v>1307</v>
      </c>
      <c r="Z23" s="920">
        <v>7698184890</v>
      </c>
      <c r="AA23" s="919">
        <v>0</v>
      </c>
      <c r="AB23" s="920">
        <v>0</v>
      </c>
      <c r="AC23" s="919">
        <v>298</v>
      </c>
      <c r="AD23" s="920">
        <v>1297728924</v>
      </c>
      <c r="AE23" s="919">
        <v>27</v>
      </c>
      <c r="AF23" s="920">
        <v>167190000</v>
      </c>
      <c r="AG23" s="884">
        <v>2380</v>
      </c>
      <c r="AH23" s="885">
        <v>9410471573</v>
      </c>
      <c r="AI23" s="884">
        <v>154818</v>
      </c>
      <c r="AJ23" s="885">
        <v>789215197294</v>
      </c>
      <c r="AL23" s="14"/>
      <c r="AM23" s="14"/>
      <c r="AN23" s="25"/>
      <c r="AO23" s="42"/>
      <c r="AP23" s="43"/>
      <c r="AQ23" s="25"/>
      <c r="AR23" s="1394">
        <f t="shared" si="1"/>
        <v>161461347199</v>
      </c>
      <c r="AS23" s="1395">
        <f t="shared" si="2"/>
        <v>9243281573</v>
      </c>
      <c r="AU23" s="1036">
        <v>181140704387</v>
      </c>
      <c r="AV23" s="1037">
        <f t="shared" si="5"/>
        <v>18500260168</v>
      </c>
    </row>
    <row r="24" spans="1:48" s="37" customFormat="1" ht="50.1" customHeight="1" x14ac:dyDescent="0.2">
      <c r="A24" s="881">
        <v>11</v>
      </c>
      <c r="B24" s="890" t="s">
        <v>2912</v>
      </c>
      <c r="C24" s="927">
        <v>55</v>
      </c>
      <c r="D24" s="885">
        <v>194134622</v>
      </c>
      <c r="E24" s="919">
        <v>14</v>
      </c>
      <c r="F24" s="885">
        <v>77036500</v>
      </c>
      <c r="G24" s="919">
        <v>1</v>
      </c>
      <c r="H24" s="920">
        <v>600000</v>
      </c>
      <c r="I24" s="919">
        <v>0</v>
      </c>
      <c r="J24" s="920">
        <v>0</v>
      </c>
      <c r="K24" s="919">
        <v>0</v>
      </c>
      <c r="L24" s="920">
        <v>0</v>
      </c>
      <c r="M24" s="919">
        <v>0</v>
      </c>
      <c r="N24" s="920">
        <v>0</v>
      </c>
      <c r="O24" s="920">
        <v>0</v>
      </c>
      <c r="P24" s="920">
        <v>0</v>
      </c>
      <c r="Q24" s="919">
        <v>0</v>
      </c>
      <c r="R24" s="920">
        <v>0</v>
      </c>
      <c r="S24" s="884">
        <v>15</v>
      </c>
      <c r="T24" s="885">
        <v>77636500</v>
      </c>
      <c r="U24" s="885"/>
      <c r="V24" s="885"/>
      <c r="W24" s="919">
        <v>1</v>
      </c>
      <c r="X24" s="920">
        <v>205300</v>
      </c>
      <c r="Y24" s="919">
        <v>0</v>
      </c>
      <c r="Z24" s="920">
        <v>0</v>
      </c>
      <c r="AA24" s="919">
        <v>0</v>
      </c>
      <c r="AB24" s="920">
        <v>0</v>
      </c>
      <c r="AC24" s="919">
        <v>0</v>
      </c>
      <c r="AD24" s="920">
        <v>0</v>
      </c>
      <c r="AE24" s="919">
        <v>0</v>
      </c>
      <c r="AF24" s="920">
        <v>0</v>
      </c>
      <c r="AG24" s="884">
        <v>1</v>
      </c>
      <c r="AH24" s="885">
        <v>205300</v>
      </c>
      <c r="AI24" s="884">
        <v>55</v>
      </c>
      <c r="AJ24" s="885">
        <v>194134622</v>
      </c>
      <c r="AL24" s="14"/>
      <c r="AM24" s="14"/>
      <c r="AN24" s="25"/>
      <c r="AO24" s="42"/>
      <c r="AP24" s="43"/>
      <c r="AQ24" s="25"/>
      <c r="AR24" s="1394">
        <f t="shared" si="1"/>
        <v>77636500</v>
      </c>
      <c r="AS24" s="1395">
        <f t="shared" si="2"/>
        <v>205300</v>
      </c>
      <c r="AU24" s="1036">
        <v>64108000</v>
      </c>
      <c r="AV24" s="1037">
        <f t="shared" si="5"/>
        <v>-13528500</v>
      </c>
    </row>
    <row r="25" spans="1:48" s="37" customFormat="1" ht="50.1" customHeight="1" x14ac:dyDescent="0.2">
      <c r="A25" s="881">
        <v>12</v>
      </c>
      <c r="B25" s="890" t="s">
        <v>2913</v>
      </c>
      <c r="C25" s="927">
        <v>6</v>
      </c>
      <c r="D25" s="885">
        <v>28480000</v>
      </c>
      <c r="E25" s="919">
        <v>4</v>
      </c>
      <c r="F25" s="885">
        <v>102935000</v>
      </c>
      <c r="G25" s="919">
        <v>0</v>
      </c>
      <c r="H25" s="920">
        <v>0</v>
      </c>
      <c r="I25" s="919">
        <v>0</v>
      </c>
      <c r="J25" s="920">
        <v>0</v>
      </c>
      <c r="K25" s="919">
        <v>2</v>
      </c>
      <c r="L25" s="920">
        <v>88935000</v>
      </c>
      <c r="M25" s="919">
        <v>0</v>
      </c>
      <c r="N25" s="920">
        <v>0</v>
      </c>
      <c r="O25" s="920">
        <v>0</v>
      </c>
      <c r="P25" s="920">
        <v>0</v>
      </c>
      <c r="Q25" s="919">
        <v>0</v>
      </c>
      <c r="R25" s="920">
        <v>0</v>
      </c>
      <c r="S25" s="884">
        <v>6</v>
      </c>
      <c r="T25" s="885">
        <v>191870000</v>
      </c>
      <c r="U25" s="885"/>
      <c r="V25" s="885"/>
      <c r="W25" s="919">
        <v>0</v>
      </c>
      <c r="X25" s="920">
        <v>0</v>
      </c>
      <c r="Y25" s="919">
        <v>2</v>
      </c>
      <c r="Z25" s="920">
        <v>88935000</v>
      </c>
      <c r="AA25" s="919">
        <v>0</v>
      </c>
      <c r="AB25" s="920">
        <v>0</v>
      </c>
      <c r="AC25" s="919">
        <v>0</v>
      </c>
      <c r="AD25" s="920">
        <v>0</v>
      </c>
      <c r="AE25" s="919">
        <v>0</v>
      </c>
      <c r="AF25" s="920">
        <v>0</v>
      </c>
      <c r="AG25" s="884">
        <v>2</v>
      </c>
      <c r="AH25" s="885">
        <v>88935000</v>
      </c>
      <c r="AI25" s="884">
        <v>6</v>
      </c>
      <c r="AJ25" s="885">
        <v>28480000</v>
      </c>
      <c r="AL25" s="14"/>
      <c r="AM25" s="14"/>
      <c r="AN25" s="25"/>
      <c r="AO25" s="42"/>
      <c r="AP25" s="43"/>
      <c r="AQ25" s="25"/>
      <c r="AR25" s="1394">
        <f t="shared" si="1"/>
        <v>191870000</v>
      </c>
      <c r="AS25" s="1395">
        <f t="shared" si="2"/>
        <v>88935000</v>
      </c>
      <c r="AU25" s="1036">
        <v>29480000</v>
      </c>
      <c r="AV25" s="1037">
        <f t="shared" si="5"/>
        <v>-162390000</v>
      </c>
    </row>
    <row r="26" spans="1:48" s="37" customFormat="1" ht="50.1" customHeight="1" x14ac:dyDescent="0.2">
      <c r="A26" s="881">
        <v>13</v>
      </c>
      <c r="B26" s="890" t="s">
        <v>2914</v>
      </c>
      <c r="C26" s="927">
        <v>17</v>
      </c>
      <c r="D26" s="885">
        <v>188535450</v>
      </c>
      <c r="E26" s="919">
        <v>8</v>
      </c>
      <c r="F26" s="885">
        <v>254098500</v>
      </c>
      <c r="G26" s="919">
        <v>1</v>
      </c>
      <c r="H26" s="920">
        <v>1850000</v>
      </c>
      <c r="I26" s="919">
        <v>0</v>
      </c>
      <c r="J26" s="920">
        <v>0</v>
      </c>
      <c r="K26" s="919">
        <v>3</v>
      </c>
      <c r="L26" s="920">
        <v>47950000</v>
      </c>
      <c r="M26" s="919">
        <v>0</v>
      </c>
      <c r="N26" s="920">
        <v>0</v>
      </c>
      <c r="O26" s="920">
        <v>0</v>
      </c>
      <c r="P26" s="920">
        <v>0</v>
      </c>
      <c r="Q26" s="919">
        <v>1</v>
      </c>
      <c r="R26" s="920">
        <v>31350000</v>
      </c>
      <c r="S26" s="884">
        <v>13</v>
      </c>
      <c r="T26" s="885">
        <v>335248500</v>
      </c>
      <c r="U26" s="885"/>
      <c r="V26" s="885"/>
      <c r="W26" s="919">
        <v>0</v>
      </c>
      <c r="X26" s="920">
        <v>0</v>
      </c>
      <c r="Y26" s="919">
        <v>3</v>
      </c>
      <c r="Z26" s="920">
        <v>47950000</v>
      </c>
      <c r="AA26" s="919">
        <v>0</v>
      </c>
      <c r="AB26" s="920">
        <v>0</v>
      </c>
      <c r="AC26" s="919">
        <v>0</v>
      </c>
      <c r="AD26" s="920">
        <v>0</v>
      </c>
      <c r="AE26" s="919">
        <v>0</v>
      </c>
      <c r="AF26" s="920">
        <v>0</v>
      </c>
      <c r="AG26" s="884">
        <v>3</v>
      </c>
      <c r="AH26" s="885">
        <v>47950000</v>
      </c>
      <c r="AI26" s="884">
        <v>17</v>
      </c>
      <c r="AJ26" s="885">
        <v>188535450</v>
      </c>
      <c r="AL26" s="14"/>
      <c r="AM26" s="14"/>
      <c r="AN26" s="25"/>
      <c r="AO26" s="42"/>
      <c r="AP26" s="43"/>
      <c r="AQ26" s="25"/>
      <c r="AR26" s="1394">
        <f t="shared" si="1"/>
        <v>303898500</v>
      </c>
      <c r="AS26" s="1395">
        <f t="shared" si="2"/>
        <v>47950000</v>
      </c>
      <c r="AU26" s="1036">
        <v>166658200</v>
      </c>
      <c r="AV26" s="1037">
        <f t="shared" si="5"/>
        <v>-168590300</v>
      </c>
    </row>
    <row r="27" spans="1:48" s="37" customFormat="1" ht="50.1" customHeight="1" x14ac:dyDescent="0.2">
      <c r="A27" s="881">
        <v>14</v>
      </c>
      <c r="B27" s="890" t="s">
        <v>2915</v>
      </c>
      <c r="C27" s="927">
        <v>2</v>
      </c>
      <c r="D27" s="885">
        <v>21180000</v>
      </c>
      <c r="E27" s="919">
        <v>0</v>
      </c>
      <c r="F27" s="885">
        <v>0</v>
      </c>
      <c r="G27" s="919">
        <v>0</v>
      </c>
      <c r="H27" s="920">
        <v>0</v>
      </c>
      <c r="I27" s="919">
        <v>0</v>
      </c>
      <c r="J27" s="920">
        <v>0</v>
      </c>
      <c r="K27" s="919">
        <v>0</v>
      </c>
      <c r="L27" s="920">
        <v>0</v>
      </c>
      <c r="M27" s="919">
        <v>0</v>
      </c>
      <c r="N27" s="920">
        <v>0</v>
      </c>
      <c r="O27" s="920">
        <v>0</v>
      </c>
      <c r="P27" s="920">
        <v>0</v>
      </c>
      <c r="Q27" s="919">
        <v>0</v>
      </c>
      <c r="R27" s="920">
        <v>0</v>
      </c>
      <c r="S27" s="884">
        <v>0</v>
      </c>
      <c r="T27" s="885">
        <v>0</v>
      </c>
      <c r="U27" s="885"/>
      <c r="V27" s="885"/>
      <c r="W27" s="919">
        <v>0</v>
      </c>
      <c r="X27" s="920">
        <v>0</v>
      </c>
      <c r="Y27" s="919">
        <v>0</v>
      </c>
      <c r="Z27" s="920">
        <v>0</v>
      </c>
      <c r="AA27" s="919">
        <v>0</v>
      </c>
      <c r="AB27" s="920">
        <v>0</v>
      </c>
      <c r="AC27" s="919">
        <v>0</v>
      </c>
      <c r="AD27" s="920">
        <v>0</v>
      </c>
      <c r="AE27" s="919">
        <v>0</v>
      </c>
      <c r="AF27" s="920">
        <v>0</v>
      </c>
      <c r="AG27" s="884">
        <v>0</v>
      </c>
      <c r="AH27" s="885">
        <v>0</v>
      </c>
      <c r="AI27" s="884">
        <v>2</v>
      </c>
      <c r="AJ27" s="885">
        <v>21180000</v>
      </c>
      <c r="AL27" s="14"/>
      <c r="AM27" s="14"/>
      <c r="AN27" s="25"/>
      <c r="AO27" s="42"/>
      <c r="AP27" s="43"/>
      <c r="AQ27" s="25"/>
      <c r="AR27" s="1394">
        <f t="shared" si="1"/>
        <v>0</v>
      </c>
      <c r="AS27" s="1395">
        <f t="shared" si="2"/>
        <v>0</v>
      </c>
      <c r="AU27" s="1036">
        <v>21180000</v>
      </c>
      <c r="AV27" s="1037">
        <f t="shared" si="5"/>
        <v>21180000</v>
      </c>
    </row>
    <row r="28" spans="1:48" s="37" customFormat="1" ht="50.1" customHeight="1" x14ac:dyDescent="0.2">
      <c r="A28" s="881">
        <v>15</v>
      </c>
      <c r="B28" s="890" t="s">
        <v>2916</v>
      </c>
      <c r="C28" s="927">
        <v>627</v>
      </c>
      <c r="D28" s="885">
        <v>2160692069</v>
      </c>
      <c r="E28" s="919">
        <v>372</v>
      </c>
      <c r="F28" s="885">
        <v>897284200</v>
      </c>
      <c r="G28" s="919">
        <v>24</v>
      </c>
      <c r="H28" s="920">
        <v>42771850</v>
      </c>
      <c r="I28" s="919">
        <v>1</v>
      </c>
      <c r="J28" s="920">
        <v>1100000</v>
      </c>
      <c r="K28" s="919">
        <v>19</v>
      </c>
      <c r="L28" s="920">
        <v>66150000</v>
      </c>
      <c r="M28" s="919">
        <v>0</v>
      </c>
      <c r="N28" s="920">
        <v>0</v>
      </c>
      <c r="O28" s="920">
        <v>0</v>
      </c>
      <c r="P28" s="920">
        <v>0</v>
      </c>
      <c r="Q28" s="919">
        <v>2</v>
      </c>
      <c r="R28" s="920">
        <v>3840000</v>
      </c>
      <c r="S28" s="884">
        <v>418</v>
      </c>
      <c r="T28" s="885">
        <v>1011146050</v>
      </c>
      <c r="U28" s="885"/>
      <c r="V28" s="885"/>
      <c r="W28" s="919">
        <v>18</v>
      </c>
      <c r="X28" s="920">
        <v>5220000</v>
      </c>
      <c r="Y28" s="919">
        <v>19</v>
      </c>
      <c r="Z28" s="920">
        <v>66150000</v>
      </c>
      <c r="AA28" s="919">
        <v>0</v>
      </c>
      <c r="AB28" s="920">
        <v>0</v>
      </c>
      <c r="AC28" s="919">
        <v>0</v>
      </c>
      <c r="AD28" s="920">
        <v>0</v>
      </c>
      <c r="AE28" s="919">
        <v>0</v>
      </c>
      <c r="AF28" s="920">
        <v>0</v>
      </c>
      <c r="AG28" s="884">
        <v>37</v>
      </c>
      <c r="AH28" s="885">
        <v>71370000</v>
      </c>
      <c r="AI28" s="884">
        <v>627</v>
      </c>
      <c r="AJ28" s="885">
        <v>2160692069</v>
      </c>
      <c r="AL28" s="14"/>
      <c r="AM28" s="14"/>
      <c r="AN28" s="25"/>
      <c r="AO28" s="42"/>
      <c r="AP28" s="43"/>
      <c r="AQ28" s="25"/>
      <c r="AR28" s="1394">
        <f t="shared" si="1"/>
        <v>1007306050</v>
      </c>
      <c r="AS28" s="1395">
        <f t="shared" si="2"/>
        <v>71370000</v>
      </c>
      <c r="AU28" s="1036">
        <v>1011854962</v>
      </c>
      <c r="AV28" s="1037">
        <f t="shared" si="5"/>
        <v>708912</v>
      </c>
    </row>
    <row r="29" spans="1:48" s="37" customFormat="1" ht="50.1" customHeight="1" x14ac:dyDescent="0.2">
      <c r="A29" s="881">
        <v>16</v>
      </c>
      <c r="B29" s="890" t="s">
        <v>2917</v>
      </c>
      <c r="C29" s="927">
        <v>7009</v>
      </c>
      <c r="D29" s="885">
        <v>86309441087</v>
      </c>
      <c r="E29" s="919">
        <v>705</v>
      </c>
      <c r="F29" s="885">
        <v>4721011078</v>
      </c>
      <c r="G29" s="919">
        <v>28</v>
      </c>
      <c r="H29" s="920">
        <v>161557236</v>
      </c>
      <c r="I29" s="919">
        <v>212</v>
      </c>
      <c r="J29" s="920">
        <v>2103758174</v>
      </c>
      <c r="K29" s="919">
        <v>41</v>
      </c>
      <c r="L29" s="920">
        <v>184832700</v>
      </c>
      <c r="M29" s="919">
        <v>10</v>
      </c>
      <c r="N29" s="920">
        <v>599488845</v>
      </c>
      <c r="O29" s="920">
        <v>0</v>
      </c>
      <c r="P29" s="920">
        <v>0</v>
      </c>
      <c r="Q29" s="919">
        <v>34</v>
      </c>
      <c r="R29" s="920">
        <v>918261053</v>
      </c>
      <c r="S29" s="884">
        <v>1030</v>
      </c>
      <c r="T29" s="885">
        <v>8688909086</v>
      </c>
      <c r="U29" s="885"/>
      <c r="V29" s="885"/>
      <c r="W29" s="919">
        <v>279</v>
      </c>
      <c r="X29" s="920">
        <v>34544183</v>
      </c>
      <c r="Y29" s="919">
        <v>41</v>
      </c>
      <c r="Z29" s="920">
        <v>184832700</v>
      </c>
      <c r="AA29" s="919">
        <v>1</v>
      </c>
      <c r="AB29" s="920">
        <v>187615000</v>
      </c>
      <c r="AC29" s="919">
        <v>0</v>
      </c>
      <c r="AD29" s="920">
        <v>0</v>
      </c>
      <c r="AE29" s="919">
        <v>0</v>
      </c>
      <c r="AF29" s="920">
        <v>0</v>
      </c>
      <c r="AG29" s="884">
        <v>321</v>
      </c>
      <c r="AH29" s="885">
        <v>406991883</v>
      </c>
      <c r="AI29" s="884">
        <v>7009</v>
      </c>
      <c r="AJ29" s="885">
        <v>86309441087</v>
      </c>
      <c r="AL29" s="14"/>
      <c r="AM29" s="14"/>
      <c r="AN29" s="25"/>
      <c r="AO29" s="42"/>
      <c r="AP29" s="43"/>
      <c r="AQ29" s="25"/>
      <c r="AR29" s="1394">
        <f t="shared" si="1"/>
        <v>7770648033</v>
      </c>
      <c r="AS29" s="1395">
        <f t="shared" si="2"/>
        <v>406991883</v>
      </c>
      <c r="AU29" s="1036">
        <v>22577272847</v>
      </c>
      <c r="AV29" s="1037">
        <f t="shared" si="5"/>
        <v>13888363761</v>
      </c>
    </row>
    <row r="30" spans="1:48" s="37" customFormat="1" ht="50.1" customHeight="1" x14ac:dyDescent="0.2">
      <c r="A30" s="881">
        <v>17</v>
      </c>
      <c r="B30" s="890" t="s">
        <v>2918</v>
      </c>
      <c r="C30" s="927">
        <v>92</v>
      </c>
      <c r="D30" s="885">
        <v>1107670740</v>
      </c>
      <c r="E30" s="919">
        <v>30</v>
      </c>
      <c r="F30" s="885">
        <v>332723100</v>
      </c>
      <c r="G30" s="919">
        <v>0</v>
      </c>
      <c r="H30" s="920">
        <v>0</v>
      </c>
      <c r="I30" s="919">
        <v>43</v>
      </c>
      <c r="J30" s="920">
        <v>28250247</v>
      </c>
      <c r="K30" s="919">
        <v>1</v>
      </c>
      <c r="L30" s="920">
        <v>9300000</v>
      </c>
      <c r="M30" s="919">
        <v>0</v>
      </c>
      <c r="N30" s="920">
        <v>0</v>
      </c>
      <c r="O30" s="920">
        <v>0</v>
      </c>
      <c r="P30" s="920">
        <v>0</v>
      </c>
      <c r="Q30" s="919">
        <v>1</v>
      </c>
      <c r="R30" s="920">
        <v>2310000</v>
      </c>
      <c r="S30" s="884">
        <v>75</v>
      </c>
      <c r="T30" s="885">
        <v>372583347</v>
      </c>
      <c r="U30" s="885"/>
      <c r="V30" s="885"/>
      <c r="W30" s="919">
        <v>40</v>
      </c>
      <c r="X30" s="920">
        <v>1000000</v>
      </c>
      <c r="Y30" s="919">
        <v>1</v>
      </c>
      <c r="Z30" s="920">
        <v>9300000</v>
      </c>
      <c r="AA30" s="919">
        <v>0</v>
      </c>
      <c r="AB30" s="920">
        <v>0</v>
      </c>
      <c r="AC30" s="919">
        <v>0</v>
      </c>
      <c r="AD30" s="920">
        <v>0</v>
      </c>
      <c r="AE30" s="919">
        <v>0</v>
      </c>
      <c r="AF30" s="920">
        <v>0</v>
      </c>
      <c r="AG30" s="884">
        <v>41</v>
      </c>
      <c r="AH30" s="885">
        <v>10300000</v>
      </c>
      <c r="AI30" s="884">
        <v>92</v>
      </c>
      <c r="AJ30" s="885">
        <v>1107670740</v>
      </c>
      <c r="AL30" s="14"/>
      <c r="AM30" s="14"/>
      <c r="AN30" s="25"/>
      <c r="AO30" s="42"/>
      <c r="AP30" s="43"/>
      <c r="AQ30" s="25"/>
      <c r="AR30" s="1394">
        <f t="shared" si="1"/>
        <v>370273347</v>
      </c>
      <c r="AS30" s="1395">
        <f t="shared" si="2"/>
        <v>10300000</v>
      </c>
      <c r="AU30" s="1036">
        <v>610425190</v>
      </c>
      <c r="AV30" s="1037">
        <f t="shared" si="5"/>
        <v>237841843</v>
      </c>
    </row>
    <row r="31" spans="1:48" s="37" customFormat="1" ht="50.1" customHeight="1" x14ac:dyDescent="0.2">
      <c r="A31" s="881">
        <v>18</v>
      </c>
      <c r="B31" s="890" t="s">
        <v>2919</v>
      </c>
      <c r="C31" s="927">
        <v>90</v>
      </c>
      <c r="D31" s="885">
        <v>129932250</v>
      </c>
      <c r="E31" s="919">
        <v>29</v>
      </c>
      <c r="F31" s="885">
        <v>37300000</v>
      </c>
      <c r="G31" s="919">
        <v>4</v>
      </c>
      <c r="H31" s="920">
        <v>3605000</v>
      </c>
      <c r="I31" s="919">
        <v>0</v>
      </c>
      <c r="J31" s="920">
        <v>0</v>
      </c>
      <c r="K31" s="919">
        <v>1</v>
      </c>
      <c r="L31" s="920">
        <v>700000</v>
      </c>
      <c r="M31" s="919">
        <v>0</v>
      </c>
      <c r="N31" s="920">
        <v>0</v>
      </c>
      <c r="O31" s="920">
        <v>0</v>
      </c>
      <c r="P31" s="920">
        <v>0</v>
      </c>
      <c r="Q31" s="919">
        <v>0</v>
      </c>
      <c r="R31" s="920">
        <v>0</v>
      </c>
      <c r="S31" s="884">
        <v>34</v>
      </c>
      <c r="T31" s="885">
        <v>41605000</v>
      </c>
      <c r="U31" s="885"/>
      <c r="V31" s="885"/>
      <c r="W31" s="919">
        <v>4</v>
      </c>
      <c r="X31" s="920">
        <v>440000</v>
      </c>
      <c r="Y31" s="919">
        <v>1</v>
      </c>
      <c r="Z31" s="920">
        <v>700000</v>
      </c>
      <c r="AA31" s="919">
        <v>0</v>
      </c>
      <c r="AB31" s="920">
        <v>0</v>
      </c>
      <c r="AC31" s="919">
        <v>0</v>
      </c>
      <c r="AD31" s="920">
        <v>0</v>
      </c>
      <c r="AE31" s="919">
        <v>0</v>
      </c>
      <c r="AF31" s="920">
        <v>0</v>
      </c>
      <c r="AG31" s="884">
        <v>5</v>
      </c>
      <c r="AH31" s="885">
        <v>1140000</v>
      </c>
      <c r="AI31" s="884">
        <v>90</v>
      </c>
      <c r="AJ31" s="885">
        <v>129932250</v>
      </c>
      <c r="AL31" s="14"/>
      <c r="AM31" s="14"/>
      <c r="AN31" s="25"/>
      <c r="AO31" s="42"/>
      <c r="AP31" s="43"/>
      <c r="AQ31" s="25"/>
      <c r="AR31" s="1394">
        <f t="shared" si="1"/>
        <v>41605000</v>
      </c>
      <c r="AS31" s="1395">
        <f t="shared" si="2"/>
        <v>1140000</v>
      </c>
      <c r="AU31" s="1036">
        <v>130277750</v>
      </c>
      <c r="AV31" s="1037">
        <f t="shared" si="5"/>
        <v>88672750</v>
      </c>
    </row>
    <row r="32" spans="1:48" s="37" customFormat="1" ht="50.1" customHeight="1" x14ac:dyDescent="0.2">
      <c r="A32" s="881">
        <v>19</v>
      </c>
      <c r="B32" s="890" t="s">
        <v>2920</v>
      </c>
      <c r="C32" s="927">
        <v>3313</v>
      </c>
      <c r="D32" s="885">
        <v>11456503341</v>
      </c>
      <c r="E32" s="919">
        <v>921</v>
      </c>
      <c r="F32" s="885">
        <v>2280225271</v>
      </c>
      <c r="G32" s="919">
        <v>35</v>
      </c>
      <c r="H32" s="920">
        <v>87125000</v>
      </c>
      <c r="I32" s="919">
        <v>9</v>
      </c>
      <c r="J32" s="920">
        <v>131725000</v>
      </c>
      <c r="K32" s="919">
        <v>60</v>
      </c>
      <c r="L32" s="920">
        <v>227563750</v>
      </c>
      <c r="M32" s="919">
        <v>0</v>
      </c>
      <c r="N32" s="920">
        <v>0</v>
      </c>
      <c r="O32" s="920">
        <v>0</v>
      </c>
      <c r="P32" s="920">
        <v>0</v>
      </c>
      <c r="Q32" s="919">
        <v>3</v>
      </c>
      <c r="R32" s="920">
        <v>6836000</v>
      </c>
      <c r="S32" s="884">
        <v>1028</v>
      </c>
      <c r="T32" s="885">
        <v>2733475021</v>
      </c>
      <c r="U32" s="885"/>
      <c r="V32" s="885"/>
      <c r="W32" s="919">
        <v>249</v>
      </c>
      <c r="X32" s="920">
        <v>55350000</v>
      </c>
      <c r="Y32" s="919">
        <v>60</v>
      </c>
      <c r="Z32" s="920">
        <v>227563750</v>
      </c>
      <c r="AA32" s="919">
        <v>0</v>
      </c>
      <c r="AB32" s="920">
        <v>0</v>
      </c>
      <c r="AC32" s="919">
        <v>0</v>
      </c>
      <c r="AD32" s="920">
        <v>0</v>
      </c>
      <c r="AE32" s="919">
        <v>0</v>
      </c>
      <c r="AF32" s="920">
        <v>0</v>
      </c>
      <c r="AG32" s="884">
        <v>309</v>
      </c>
      <c r="AH32" s="885">
        <v>282913750</v>
      </c>
      <c r="AI32" s="884">
        <v>3313</v>
      </c>
      <c r="AJ32" s="885">
        <v>11456503341</v>
      </c>
      <c r="AL32" s="14"/>
      <c r="AM32" s="14"/>
      <c r="AN32" s="25"/>
      <c r="AO32" s="42"/>
      <c r="AP32" s="43"/>
      <c r="AQ32" s="25"/>
      <c r="AR32" s="1394">
        <f t="shared" si="1"/>
        <v>2726639021</v>
      </c>
      <c r="AS32" s="1395">
        <f t="shared" si="2"/>
        <v>282913750</v>
      </c>
      <c r="AU32" s="1036">
        <v>13216105767</v>
      </c>
      <c r="AV32" s="1037">
        <f t="shared" si="5"/>
        <v>10482630746</v>
      </c>
    </row>
    <row r="33" spans="1:48" s="37" customFormat="1" ht="50.1" customHeight="1" x14ac:dyDescent="0.2">
      <c r="A33" s="881"/>
      <c r="B33" s="882"/>
      <c r="C33" s="883"/>
      <c r="D33" s="886"/>
      <c r="E33" s="887"/>
      <c r="F33" s="888"/>
      <c r="G33" s="887"/>
      <c r="H33" s="888"/>
      <c r="I33" s="887"/>
      <c r="J33" s="888"/>
      <c r="K33" s="887"/>
      <c r="L33" s="888"/>
      <c r="M33" s="884"/>
      <c r="N33" s="885"/>
      <c r="O33" s="885"/>
      <c r="P33" s="885"/>
      <c r="Q33" s="887"/>
      <c r="R33" s="888"/>
      <c r="S33" s="884"/>
      <c r="T33" s="885"/>
      <c r="U33" s="885"/>
      <c r="V33" s="885"/>
      <c r="W33" s="887"/>
      <c r="X33" s="888"/>
      <c r="Y33" s="887"/>
      <c r="Z33" s="888"/>
      <c r="AA33" s="887"/>
      <c r="AB33" s="888"/>
      <c r="AC33" s="887"/>
      <c r="AD33" s="888"/>
      <c r="AE33" s="887"/>
      <c r="AF33" s="888"/>
      <c r="AG33" s="884"/>
      <c r="AH33" s="885"/>
      <c r="AI33" s="884"/>
      <c r="AJ33" s="885"/>
      <c r="AL33" s="14"/>
      <c r="AM33" s="24"/>
      <c r="AN33" s="25"/>
      <c r="AO33" s="44"/>
      <c r="AP33" s="39"/>
      <c r="AQ33" s="25"/>
      <c r="AR33" s="1394">
        <f t="shared" si="1"/>
        <v>0</v>
      </c>
      <c r="AS33" s="1395">
        <f t="shared" si="2"/>
        <v>0</v>
      </c>
    </row>
    <row r="34" spans="1:48" s="37" customFormat="1" ht="50.1" customHeight="1" x14ac:dyDescent="0.2">
      <c r="A34" s="889" t="s">
        <v>2921</v>
      </c>
      <c r="B34" s="878" t="s">
        <v>2922</v>
      </c>
      <c r="C34" s="892">
        <f>SUM(C35:C38)</f>
        <v>14746</v>
      </c>
      <c r="D34" s="892">
        <f t="shared" ref="D34:AJ34" si="6">SUM(D35:D38)</f>
        <v>4211802632813</v>
      </c>
      <c r="E34" s="892">
        <f t="shared" si="6"/>
        <v>639</v>
      </c>
      <c r="F34" s="892">
        <f t="shared" si="6"/>
        <v>59791907040</v>
      </c>
      <c r="G34" s="892">
        <f t="shared" si="6"/>
        <v>10</v>
      </c>
      <c r="H34" s="892">
        <f t="shared" si="6"/>
        <v>2678902447</v>
      </c>
      <c r="I34" s="892">
        <f t="shared" si="6"/>
        <v>177</v>
      </c>
      <c r="J34" s="892">
        <f t="shared" si="6"/>
        <v>110973562359</v>
      </c>
      <c r="K34" s="892">
        <f t="shared" si="6"/>
        <v>122</v>
      </c>
      <c r="L34" s="892">
        <f t="shared" si="6"/>
        <v>49844523694</v>
      </c>
      <c r="M34" s="892">
        <f t="shared" si="6"/>
        <v>0</v>
      </c>
      <c r="N34" s="892">
        <f t="shared" si="6"/>
        <v>0</v>
      </c>
      <c r="O34" s="892">
        <f t="shared" si="6"/>
        <v>2</v>
      </c>
      <c r="P34" s="892">
        <f t="shared" si="6"/>
        <v>127369451</v>
      </c>
      <c r="Q34" s="892">
        <f t="shared" si="6"/>
        <v>51</v>
      </c>
      <c r="R34" s="892">
        <f t="shared" si="6"/>
        <v>23608866905</v>
      </c>
      <c r="S34" s="892">
        <f t="shared" si="6"/>
        <v>1001</v>
      </c>
      <c r="T34" s="892">
        <f t="shared" si="6"/>
        <v>247025131896</v>
      </c>
      <c r="U34" s="892">
        <f t="shared" si="6"/>
        <v>0</v>
      </c>
      <c r="V34" s="892">
        <f t="shared" si="6"/>
        <v>0</v>
      </c>
      <c r="W34" s="892">
        <f t="shared" si="6"/>
        <v>33</v>
      </c>
      <c r="X34" s="892">
        <f t="shared" si="6"/>
        <v>442433900</v>
      </c>
      <c r="Y34" s="892">
        <f t="shared" si="6"/>
        <v>116</v>
      </c>
      <c r="Z34" s="892">
        <f t="shared" si="6"/>
        <v>49162342094</v>
      </c>
      <c r="AA34" s="892">
        <f t="shared" si="6"/>
        <v>400</v>
      </c>
      <c r="AB34" s="892">
        <f t="shared" si="6"/>
        <v>2708375900</v>
      </c>
      <c r="AC34" s="892">
        <f t="shared" si="6"/>
        <v>0</v>
      </c>
      <c r="AD34" s="892">
        <f t="shared" si="6"/>
        <v>0</v>
      </c>
      <c r="AE34" s="892">
        <f t="shared" si="6"/>
        <v>31</v>
      </c>
      <c r="AF34" s="892">
        <f t="shared" si="6"/>
        <v>10972130687</v>
      </c>
      <c r="AG34" s="892">
        <f t="shared" si="6"/>
        <v>580</v>
      </c>
      <c r="AH34" s="892">
        <f t="shared" si="6"/>
        <v>63285282581</v>
      </c>
      <c r="AI34" s="892">
        <f t="shared" si="6"/>
        <v>14746</v>
      </c>
      <c r="AJ34" s="892">
        <f t="shared" si="6"/>
        <v>4211802632813</v>
      </c>
      <c r="AL34" s="24">
        <f>SUM(AL35:AL36)</f>
        <v>0</v>
      </c>
      <c r="AM34" s="24">
        <f>SUM(AM35:AM36)</f>
        <v>0</v>
      </c>
      <c r="AN34" s="25"/>
      <c r="AO34" s="44">
        <f t="shared" ref="AO34:AP36" si="7">AI34-AL34</f>
        <v>14746</v>
      </c>
      <c r="AP34" s="39">
        <f t="shared" si="7"/>
        <v>4211802632813</v>
      </c>
      <c r="AQ34" s="25"/>
      <c r="AR34" s="1394">
        <f t="shared" si="1"/>
        <v>223416264991</v>
      </c>
      <c r="AS34" s="1395">
        <f t="shared" si="2"/>
        <v>52313151894</v>
      </c>
      <c r="AV34" s="1037"/>
    </row>
    <row r="35" spans="1:48" s="37" customFormat="1" ht="50.1" customHeight="1" x14ac:dyDescent="0.2">
      <c r="A35" s="881">
        <v>1</v>
      </c>
      <c r="B35" s="890" t="s">
        <v>513</v>
      </c>
      <c r="C35" s="918">
        <v>14448</v>
      </c>
      <c r="D35" s="885">
        <v>4160086773930</v>
      </c>
      <c r="E35" s="919">
        <v>636</v>
      </c>
      <c r="F35" s="885">
        <v>59241669540</v>
      </c>
      <c r="G35" s="919">
        <v>10</v>
      </c>
      <c r="H35" s="920">
        <v>2652127447</v>
      </c>
      <c r="I35" s="919">
        <v>160</v>
      </c>
      <c r="J35" s="920">
        <v>108747782980</v>
      </c>
      <c r="K35" s="919">
        <v>121</v>
      </c>
      <c r="L35" s="920">
        <v>49461137694</v>
      </c>
      <c r="M35" s="919">
        <v>0</v>
      </c>
      <c r="N35" s="920">
        <v>0</v>
      </c>
      <c r="O35" s="920">
        <v>2</v>
      </c>
      <c r="P35" s="920">
        <v>127369451</v>
      </c>
      <c r="Q35" s="919">
        <v>45</v>
      </c>
      <c r="R35" s="920">
        <v>23211233745</v>
      </c>
      <c r="S35" s="884">
        <v>974</v>
      </c>
      <c r="T35" s="885">
        <v>243441320857</v>
      </c>
      <c r="U35" s="885"/>
      <c r="V35" s="885"/>
      <c r="W35" s="919">
        <v>29</v>
      </c>
      <c r="X35" s="920">
        <v>381623900</v>
      </c>
      <c r="Y35" s="919">
        <v>116</v>
      </c>
      <c r="Z35" s="920">
        <v>49162342094</v>
      </c>
      <c r="AA35" s="919">
        <v>400</v>
      </c>
      <c r="AB35" s="920">
        <v>2708375900</v>
      </c>
      <c r="AC35" s="919">
        <v>0</v>
      </c>
      <c r="AD35" s="920">
        <v>0</v>
      </c>
      <c r="AE35" s="919">
        <v>31</v>
      </c>
      <c r="AF35" s="920">
        <v>10972130687</v>
      </c>
      <c r="AG35" s="884">
        <v>576</v>
      </c>
      <c r="AH35" s="885">
        <v>63224472581</v>
      </c>
      <c r="AI35" s="884">
        <v>14448</v>
      </c>
      <c r="AJ35" s="885">
        <v>4160086773930</v>
      </c>
      <c r="AL35" s="14"/>
      <c r="AM35" s="14"/>
      <c r="AN35" s="25"/>
      <c r="AO35" s="42">
        <f t="shared" si="7"/>
        <v>14448</v>
      </c>
      <c r="AP35" s="43">
        <f t="shared" si="7"/>
        <v>4160086773930</v>
      </c>
      <c r="AQ35" s="25"/>
      <c r="AR35" s="1394">
        <f t="shared" si="1"/>
        <v>220230087112</v>
      </c>
      <c r="AS35" s="1395">
        <f t="shared" si="2"/>
        <v>52252341894</v>
      </c>
      <c r="AU35" s="1036">
        <v>1226539200056</v>
      </c>
      <c r="AV35" s="1037">
        <f t="shared" si="5"/>
        <v>983097879199</v>
      </c>
    </row>
    <row r="36" spans="1:48" s="37" customFormat="1" ht="50.1" customHeight="1" x14ac:dyDescent="0.2">
      <c r="A36" s="881">
        <v>2</v>
      </c>
      <c r="B36" s="890" t="s">
        <v>673</v>
      </c>
      <c r="C36" s="918">
        <v>66</v>
      </c>
      <c r="D36" s="885">
        <v>10235079994</v>
      </c>
      <c r="E36" s="919">
        <v>1</v>
      </c>
      <c r="F36" s="885">
        <v>103040000</v>
      </c>
      <c r="G36" s="919">
        <v>0</v>
      </c>
      <c r="H36" s="920">
        <v>0</v>
      </c>
      <c r="I36" s="919">
        <v>1</v>
      </c>
      <c r="J36" s="920">
        <v>312194400</v>
      </c>
      <c r="K36" s="919">
        <v>0</v>
      </c>
      <c r="L36" s="920">
        <v>0</v>
      </c>
      <c r="M36" s="919">
        <v>0</v>
      </c>
      <c r="N36" s="920">
        <v>0</v>
      </c>
      <c r="O36" s="920">
        <v>0</v>
      </c>
      <c r="P36" s="920">
        <v>0</v>
      </c>
      <c r="Q36" s="919">
        <v>0</v>
      </c>
      <c r="R36" s="920">
        <v>0</v>
      </c>
      <c r="S36" s="884">
        <v>2</v>
      </c>
      <c r="T36" s="885">
        <v>415234400</v>
      </c>
      <c r="U36" s="885"/>
      <c r="V36" s="885"/>
      <c r="W36" s="919">
        <v>0</v>
      </c>
      <c r="X36" s="920">
        <v>0</v>
      </c>
      <c r="Y36" s="919">
        <v>0</v>
      </c>
      <c r="Z36" s="920">
        <v>0</v>
      </c>
      <c r="AA36" s="919">
        <v>0</v>
      </c>
      <c r="AB36" s="920">
        <v>0</v>
      </c>
      <c r="AC36" s="919">
        <v>0</v>
      </c>
      <c r="AD36" s="920">
        <v>0</v>
      </c>
      <c r="AE36" s="919">
        <v>0</v>
      </c>
      <c r="AF36" s="920">
        <v>0</v>
      </c>
      <c r="AG36" s="884">
        <v>0</v>
      </c>
      <c r="AH36" s="885">
        <v>0</v>
      </c>
      <c r="AI36" s="884">
        <v>66</v>
      </c>
      <c r="AJ36" s="885">
        <v>10235079994</v>
      </c>
      <c r="AL36" s="14"/>
      <c r="AM36" s="14"/>
      <c r="AN36" s="25"/>
      <c r="AO36" s="42">
        <f t="shared" si="7"/>
        <v>66</v>
      </c>
      <c r="AP36" s="43">
        <f t="shared" si="7"/>
        <v>10235079994</v>
      </c>
      <c r="AQ36" s="25"/>
      <c r="AR36" s="1394">
        <f t="shared" si="1"/>
        <v>415234400</v>
      </c>
      <c r="AS36" s="1395">
        <f t="shared" si="2"/>
        <v>0</v>
      </c>
      <c r="AU36" s="1036">
        <v>2463726170</v>
      </c>
      <c r="AV36" s="1037">
        <f t="shared" si="5"/>
        <v>2048491770</v>
      </c>
    </row>
    <row r="37" spans="1:48" s="37" customFormat="1" ht="50.1" customHeight="1" x14ac:dyDescent="0.2">
      <c r="A37" s="881">
        <v>3</v>
      </c>
      <c r="B37" s="890" t="s">
        <v>674</v>
      </c>
      <c r="C37" s="918">
        <v>24</v>
      </c>
      <c r="D37" s="885">
        <v>1513546630</v>
      </c>
      <c r="E37" s="919">
        <v>0</v>
      </c>
      <c r="F37" s="885">
        <v>0</v>
      </c>
      <c r="G37" s="919">
        <v>0</v>
      </c>
      <c r="H37" s="920">
        <v>0</v>
      </c>
      <c r="I37" s="919">
        <v>1</v>
      </c>
      <c r="J37" s="920">
        <v>95000000</v>
      </c>
      <c r="K37" s="919">
        <v>0</v>
      </c>
      <c r="L37" s="920">
        <v>0</v>
      </c>
      <c r="M37" s="919">
        <v>0</v>
      </c>
      <c r="N37" s="920">
        <v>0</v>
      </c>
      <c r="O37" s="920">
        <v>0</v>
      </c>
      <c r="P37" s="920">
        <v>0</v>
      </c>
      <c r="Q37" s="919">
        <v>0</v>
      </c>
      <c r="R37" s="920">
        <v>0</v>
      </c>
      <c r="S37" s="884">
        <v>1</v>
      </c>
      <c r="T37" s="885">
        <v>95000000</v>
      </c>
      <c r="U37" s="885"/>
      <c r="V37" s="885"/>
      <c r="W37" s="919">
        <v>0</v>
      </c>
      <c r="X37" s="920">
        <v>0</v>
      </c>
      <c r="Y37" s="919">
        <v>0</v>
      </c>
      <c r="Z37" s="920">
        <v>0</v>
      </c>
      <c r="AA37" s="919">
        <v>0</v>
      </c>
      <c r="AB37" s="920">
        <v>0</v>
      </c>
      <c r="AC37" s="919">
        <v>0</v>
      </c>
      <c r="AD37" s="920">
        <v>0</v>
      </c>
      <c r="AE37" s="919">
        <v>0</v>
      </c>
      <c r="AF37" s="920">
        <v>0</v>
      </c>
      <c r="AG37" s="884">
        <v>0</v>
      </c>
      <c r="AH37" s="885">
        <v>0</v>
      </c>
      <c r="AI37" s="884">
        <v>24</v>
      </c>
      <c r="AJ37" s="885">
        <v>1513546630</v>
      </c>
      <c r="AL37" s="14"/>
      <c r="AM37" s="14"/>
      <c r="AN37" s="25"/>
      <c r="AO37" s="42"/>
      <c r="AP37" s="43"/>
      <c r="AQ37" s="25"/>
      <c r="AR37" s="1394">
        <f t="shared" si="1"/>
        <v>95000000</v>
      </c>
      <c r="AS37" s="1395">
        <f t="shared" si="2"/>
        <v>0</v>
      </c>
      <c r="AU37" s="1036">
        <v>503871430</v>
      </c>
      <c r="AV37" s="1037">
        <f t="shared" si="5"/>
        <v>408871430</v>
      </c>
    </row>
    <row r="38" spans="1:48" s="37" customFormat="1" ht="50.1" customHeight="1" x14ac:dyDescent="0.2">
      <c r="A38" s="881">
        <v>4</v>
      </c>
      <c r="B38" s="890" t="s">
        <v>2923</v>
      </c>
      <c r="C38" s="918">
        <v>208</v>
      </c>
      <c r="D38" s="885">
        <v>39967232259</v>
      </c>
      <c r="E38" s="919">
        <v>2</v>
      </c>
      <c r="F38" s="885">
        <v>447197500</v>
      </c>
      <c r="G38" s="919">
        <v>0</v>
      </c>
      <c r="H38" s="920">
        <v>26775000</v>
      </c>
      <c r="I38" s="919">
        <v>15</v>
      </c>
      <c r="J38" s="920">
        <v>1818584979</v>
      </c>
      <c r="K38" s="919">
        <v>1</v>
      </c>
      <c r="L38" s="920">
        <v>383386000</v>
      </c>
      <c r="M38" s="919">
        <v>0</v>
      </c>
      <c r="N38" s="920">
        <v>0</v>
      </c>
      <c r="O38" s="920">
        <v>0</v>
      </c>
      <c r="P38" s="920">
        <v>0</v>
      </c>
      <c r="Q38" s="919">
        <v>6</v>
      </c>
      <c r="R38" s="920">
        <v>397633160</v>
      </c>
      <c r="S38" s="884">
        <v>24</v>
      </c>
      <c r="T38" s="885">
        <v>3073576639</v>
      </c>
      <c r="U38" s="885"/>
      <c r="V38" s="885"/>
      <c r="W38" s="919">
        <v>4</v>
      </c>
      <c r="X38" s="920">
        <v>60810000</v>
      </c>
      <c r="Y38" s="919">
        <v>0</v>
      </c>
      <c r="Z38" s="920">
        <v>0</v>
      </c>
      <c r="AA38" s="919">
        <v>0</v>
      </c>
      <c r="AB38" s="920">
        <v>0</v>
      </c>
      <c r="AC38" s="919">
        <v>0</v>
      </c>
      <c r="AD38" s="920">
        <v>0</v>
      </c>
      <c r="AE38" s="919">
        <v>0</v>
      </c>
      <c r="AF38" s="920">
        <v>0</v>
      </c>
      <c r="AG38" s="884">
        <v>4</v>
      </c>
      <c r="AH38" s="885">
        <v>60810000</v>
      </c>
      <c r="AI38" s="884">
        <v>208</v>
      </c>
      <c r="AJ38" s="885">
        <v>39967232259</v>
      </c>
      <c r="AL38" s="14"/>
      <c r="AM38" s="14"/>
      <c r="AN38" s="25"/>
      <c r="AO38" s="42"/>
      <c r="AP38" s="43"/>
      <c r="AQ38" s="25"/>
      <c r="AR38" s="1394">
        <f t="shared" si="1"/>
        <v>2675943479</v>
      </c>
      <c r="AS38" s="1395">
        <f t="shared" si="2"/>
        <v>60810000</v>
      </c>
      <c r="AU38" s="1036">
        <v>22741724776</v>
      </c>
      <c r="AV38" s="1037">
        <f t="shared" si="5"/>
        <v>19668148137</v>
      </c>
    </row>
    <row r="39" spans="1:48" s="37" customFormat="1" ht="50.1" customHeight="1" x14ac:dyDescent="0.2">
      <c r="A39" s="881"/>
      <c r="B39" s="882"/>
      <c r="C39" s="883"/>
      <c r="D39" s="886"/>
      <c r="E39" s="887"/>
      <c r="F39" s="888"/>
      <c r="G39" s="887"/>
      <c r="H39" s="888"/>
      <c r="I39" s="887"/>
      <c r="J39" s="888"/>
      <c r="K39" s="887"/>
      <c r="L39" s="888"/>
      <c r="M39" s="884"/>
      <c r="N39" s="885"/>
      <c r="O39" s="885"/>
      <c r="P39" s="885"/>
      <c r="Q39" s="887"/>
      <c r="R39" s="888"/>
      <c r="S39" s="884"/>
      <c r="T39" s="885"/>
      <c r="U39" s="885"/>
      <c r="V39" s="885"/>
      <c r="W39" s="887"/>
      <c r="X39" s="888"/>
      <c r="Y39" s="887"/>
      <c r="Z39" s="888"/>
      <c r="AA39" s="887"/>
      <c r="AB39" s="888"/>
      <c r="AC39" s="887"/>
      <c r="AD39" s="888"/>
      <c r="AE39" s="887"/>
      <c r="AF39" s="888"/>
      <c r="AG39" s="884"/>
      <c r="AH39" s="885"/>
      <c r="AI39" s="884"/>
      <c r="AJ39" s="885"/>
      <c r="AL39" s="14"/>
      <c r="AM39" s="24"/>
      <c r="AN39" s="25"/>
      <c r="AO39" s="44"/>
      <c r="AP39" s="39"/>
      <c r="AQ39" s="25"/>
      <c r="AR39" s="1394">
        <f t="shared" si="1"/>
        <v>0</v>
      </c>
      <c r="AS39" s="1395">
        <f t="shared" si="2"/>
        <v>0</v>
      </c>
    </row>
    <row r="40" spans="1:48" s="37" customFormat="1" ht="50.1" customHeight="1" x14ac:dyDescent="0.2">
      <c r="A40" s="889" t="s">
        <v>2895</v>
      </c>
      <c r="B40" s="878" t="s">
        <v>2924</v>
      </c>
      <c r="C40" s="892">
        <f>SUM(C41:C44)</f>
        <v>2227</v>
      </c>
      <c r="D40" s="892">
        <f t="shared" ref="D40:AJ40" si="8">SUM(D41:D44)</f>
        <v>62052263486</v>
      </c>
      <c r="E40" s="892">
        <f t="shared" si="8"/>
        <v>123</v>
      </c>
      <c r="F40" s="892">
        <f t="shared" si="8"/>
        <v>3834308316</v>
      </c>
      <c r="G40" s="892">
        <f t="shared" si="8"/>
        <v>7</v>
      </c>
      <c r="H40" s="892">
        <f t="shared" si="8"/>
        <v>431408500</v>
      </c>
      <c r="I40" s="892">
        <f t="shared" si="8"/>
        <v>12</v>
      </c>
      <c r="J40" s="892">
        <f t="shared" si="8"/>
        <v>677270500</v>
      </c>
      <c r="K40" s="892">
        <f t="shared" si="8"/>
        <v>0</v>
      </c>
      <c r="L40" s="892">
        <f t="shared" si="8"/>
        <v>0</v>
      </c>
      <c r="M40" s="892">
        <f t="shared" si="8"/>
        <v>0</v>
      </c>
      <c r="N40" s="892">
        <f t="shared" si="8"/>
        <v>0</v>
      </c>
      <c r="O40" s="892">
        <f t="shared" si="8"/>
        <v>0</v>
      </c>
      <c r="P40" s="892">
        <f t="shared" si="8"/>
        <v>0</v>
      </c>
      <c r="Q40" s="892">
        <f t="shared" si="8"/>
        <v>2</v>
      </c>
      <c r="R40" s="892">
        <f t="shared" si="8"/>
        <v>86500000</v>
      </c>
      <c r="S40" s="892">
        <f t="shared" si="8"/>
        <v>144</v>
      </c>
      <c r="T40" s="892">
        <f t="shared" si="8"/>
        <v>5029487316</v>
      </c>
      <c r="U40" s="892">
        <f t="shared" si="8"/>
        <v>0</v>
      </c>
      <c r="V40" s="892">
        <f t="shared" si="8"/>
        <v>0</v>
      </c>
      <c r="W40" s="892">
        <f t="shared" si="8"/>
        <v>0</v>
      </c>
      <c r="X40" s="892">
        <f t="shared" si="8"/>
        <v>0</v>
      </c>
      <c r="Y40" s="892">
        <f t="shared" si="8"/>
        <v>0</v>
      </c>
      <c r="Z40" s="892">
        <f t="shared" si="8"/>
        <v>0</v>
      </c>
      <c r="AA40" s="892">
        <f t="shared" si="8"/>
        <v>0</v>
      </c>
      <c r="AB40" s="892">
        <f t="shared" si="8"/>
        <v>0</v>
      </c>
      <c r="AC40" s="892">
        <f t="shared" si="8"/>
        <v>0</v>
      </c>
      <c r="AD40" s="892">
        <f t="shared" si="8"/>
        <v>0</v>
      </c>
      <c r="AE40" s="892">
        <f t="shared" si="8"/>
        <v>0</v>
      </c>
      <c r="AF40" s="892">
        <f t="shared" si="8"/>
        <v>0</v>
      </c>
      <c r="AG40" s="892">
        <f t="shared" si="8"/>
        <v>0</v>
      </c>
      <c r="AH40" s="892">
        <f t="shared" si="8"/>
        <v>0</v>
      </c>
      <c r="AI40" s="892">
        <f t="shared" si="8"/>
        <v>2227</v>
      </c>
      <c r="AJ40" s="892">
        <f t="shared" si="8"/>
        <v>62052263486</v>
      </c>
      <c r="AL40" s="24">
        <f>SUM(AL41:AL44)</f>
        <v>0</v>
      </c>
      <c r="AM40" s="24">
        <f>SUM(AM41:AM44)</f>
        <v>0</v>
      </c>
      <c r="AN40" s="25"/>
      <c r="AO40" s="44">
        <f t="shared" ref="AO40:AP44" si="9">AI40-AL40</f>
        <v>2227</v>
      </c>
      <c r="AP40" s="39">
        <f t="shared" si="9"/>
        <v>62052263486</v>
      </c>
      <c r="AQ40" s="25"/>
      <c r="AR40" s="1394">
        <f t="shared" si="1"/>
        <v>4942987316</v>
      </c>
      <c r="AS40" s="1395">
        <f t="shared" si="2"/>
        <v>0</v>
      </c>
    </row>
    <row r="41" spans="1:48" s="37" customFormat="1" ht="50.1" customHeight="1" x14ac:dyDescent="0.2">
      <c r="A41" s="881">
        <v>1</v>
      </c>
      <c r="B41" s="890" t="s">
        <v>515</v>
      </c>
      <c r="C41" s="918">
        <v>205</v>
      </c>
      <c r="D41" s="885">
        <v>16986070226</v>
      </c>
      <c r="E41" s="919">
        <v>0</v>
      </c>
      <c r="F41" s="885">
        <v>0</v>
      </c>
      <c r="G41" s="919">
        <v>0</v>
      </c>
      <c r="H41" s="920">
        <v>0</v>
      </c>
      <c r="I41" s="919">
        <v>0</v>
      </c>
      <c r="J41" s="920">
        <v>0</v>
      </c>
      <c r="K41" s="919">
        <v>0</v>
      </c>
      <c r="L41" s="920">
        <v>0</v>
      </c>
      <c r="M41" s="919">
        <v>0</v>
      </c>
      <c r="N41" s="920">
        <v>0</v>
      </c>
      <c r="O41" s="920">
        <v>0</v>
      </c>
      <c r="P41" s="920">
        <v>0</v>
      </c>
      <c r="Q41" s="919">
        <v>0</v>
      </c>
      <c r="R41" s="920">
        <v>0</v>
      </c>
      <c r="S41" s="884">
        <v>0</v>
      </c>
      <c r="T41" s="885">
        <v>0</v>
      </c>
      <c r="U41" s="885"/>
      <c r="V41" s="885"/>
      <c r="W41" s="919">
        <v>0</v>
      </c>
      <c r="X41" s="920">
        <v>0</v>
      </c>
      <c r="Y41" s="919">
        <v>0</v>
      </c>
      <c r="Z41" s="920">
        <v>0</v>
      </c>
      <c r="AA41" s="919">
        <v>0</v>
      </c>
      <c r="AB41" s="920">
        <v>0</v>
      </c>
      <c r="AC41" s="919">
        <v>0</v>
      </c>
      <c r="AD41" s="920">
        <v>0</v>
      </c>
      <c r="AE41" s="919">
        <v>0</v>
      </c>
      <c r="AF41" s="920">
        <v>0</v>
      </c>
      <c r="AG41" s="884">
        <v>0</v>
      </c>
      <c r="AH41" s="885">
        <v>0</v>
      </c>
      <c r="AI41" s="884">
        <v>205</v>
      </c>
      <c r="AJ41" s="885">
        <v>16986070226</v>
      </c>
      <c r="AL41" s="14"/>
      <c r="AM41" s="14"/>
      <c r="AN41" s="25"/>
      <c r="AO41" s="42">
        <f t="shared" si="9"/>
        <v>205</v>
      </c>
      <c r="AP41" s="43">
        <f t="shared" si="9"/>
        <v>16986070226</v>
      </c>
      <c r="AQ41" s="25"/>
      <c r="AR41" s="1394">
        <f t="shared" si="1"/>
        <v>0</v>
      </c>
      <c r="AS41" s="1395">
        <f t="shared" si="2"/>
        <v>0</v>
      </c>
      <c r="AU41" s="1036">
        <v>1793526700</v>
      </c>
      <c r="AV41" s="1037">
        <f>AU41-T41</f>
        <v>1793526700</v>
      </c>
    </row>
    <row r="42" spans="1:48" s="37" customFormat="1" ht="50.1" customHeight="1" x14ac:dyDescent="0.2">
      <c r="A42" s="881">
        <v>2</v>
      </c>
      <c r="B42" s="890" t="s">
        <v>2925</v>
      </c>
      <c r="C42" s="918">
        <v>349</v>
      </c>
      <c r="D42" s="885">
        <v>14448026189</v>
      </c>
      <c r="E42" s="919">
        <v>11</v>
      </c>
      <c r="F42" s="885">
        <v>290784700</v>
      </c>
      <c r="G42" s="919">
        <v>0</v>
      </c>
      <c r="H42" s="920">
        <v>98477500</v>
      </c>
      <c r="I42" s="919">
        <v>4</v>
      </c>
      <c r="J42" s="920">
        <v>271820000</v>
      </c>
      <c r="K42" s="919">
        <v>0</v>
      </c>
      <c r="L42" s="920">
        <v>0</v>
      </c>
      <c r="M42" s="919">
        <v>0</v>
      </c>
      <c r="N42" s="920">
        <v>0</v>
      </c>
      <c r="O42" s="920">
        <v>0</v>
      </c>
      <c r="P42" s="920">
        <v>0</v>
      </c>
      <c r="Q42" s="919">
        <v>0</v>
      </c>
      <c r="R42" s="920">
        <v>0</v>
      </c>
      <c r="S42" s="884">
        <v>15</v>
      </c>
      <c r="T42" s="885">
        <v>661082200</v>
      </c>
      <c r="U42" s="885"/>
      <c r="V42" s="885"/>
      <c r="W42" s="919">
        <v>0</v>
      </c>
      <c r="X42" s="920">
        <v>0</v>
      </c>
      <c r="Y42" s="919">
        <v>0</v>
      </c>
      <c r="Z42" s="920">
        <v>0</v>
      </c>
      <c r="AA42" s="919">
        <v>0</v>
      </c>
      <c r="AB42" s="920">
        <v>0</v>
      </c>
      <c r="AC42" s="919">
        <v>0</v>
      </c>
      <c r="AD42" s="920">
        <v>0</v>
      </c>
      <c r="AE42" s="919">
        <v>0</v>
      </c>
      <c r="AF42" s="920">
        <v>0</v>
      </c>
      <c r="AG42" s="884">
        <v>0</v>
      </c>
      <c r="AH42" s="885">
        <v>0</v>
      </c>
      <c r="AI42" s="884">
        <v>349</v>
      </c>
      <c r="AJ42" s="885">
        <v>14448026189</v>
      </c>
      <c r="AL42" s="14"/>
      <c r="AM42" s="14"/>
      <c r="AN42" s="25"/>
      <c r="AO42" s="42">
        <f t="shared" si="9"/>
        <v>349</v>
      </c>
      <c r="AP42" s="43">
        <f t="shared" si="9"/>
        <v>14448026189</v>
      </c>
      <c r="AQ42" s="25"/>
      <c r="AR42" s="1394">
        <f t="shared" si="1"/>
        <v>661082200</v>
      </c>
      <c r="AS42" s="1395">
        <f t="shared" si="2"/>
        <v>0</v>
      </c>
      <c r="AU42" s="1036">
        <v>2128538721</v>
      </c>
      <c r="AV42" s="1037">
        <f>AU42-T42</f>
        <v>1467456521</v>
      </c>
    </row>
    <row r="43" spans="1:48" s="37" customFormat="1" ht="50.1" customHeight="1" x14ac:dyDescent="0.2">
      <c r="A43" s="881">
        <v>3</v>
      </c>
      <c r="B43" s="890" t="s">
        <v>2926</v>
      </c>
      <c r="C43" s="918">
        <v>640</v>
      </c>
      <c r="D43" s="885">
        <v>12450351795</v>
      </c>
      <c r="E43" s="919">
        <v>35</v>
      </c>
      <c r="F43" s="885">
        <v>1146189200</v>
      </c>
      <c r="G43" s="919">
        <v>2</v>
      </c>
      <c r="H43" s="920">
        <v>117500000</v>
      </c>
      <c r="I43" s="919">
        <v>6</v>
      </c>
      <c r="J43" s="920">
        <v>214140000</v>
      </c>
      <c r="K43" s="919">
        <v>0</v>
      </c>
      <c r="L43" s="920">
        <v>0</v>
      </c>
      <c r="M43" s="919">
        <v>0</v>
      </c>
      <c r="N43" s="920">
        <v>0</v>
      </c>
      <c r="O43" s="920">
        <v>0</v>
      </c>
      <c r="P43" s="920">
        <v>0</v>
      </c>
      <c r="Q43" s="919">
        <v>1</v>
      </c>
      <c r="R43" s="920">
        <v>82000000</v>
      </c>
      <c r="S43" s="884">
        <v>44</v>
      </c>
      <c r="T43" s="885">
        <v>1559829200</v>
      </c>
      <c r="U43" s="885"/>
      <c r="V43" s="885"/>
      <c r="W43" s="919">
        <v>0</v>
      </c>
      <c r="X43" s="920">
        <v>0</v>
      </c>
      <c r="Y43" s="919">
        <v>0</v>
      </c>
      <c r="Z43" s="920">
        <v>0</v>
      </c>
      <c r="AA43" s="919">
        <v>0</v>
      </c>
      <c r="AB43" s="920">
        <v>0</v>
      </c>
      <c r="AC43" s="919">
        <v>0</v>
      </c>
      <c r="AD43" s="920">
        <v>0</v>
      </c>
      <c r="AE43" s="919">
        <v>0</v>
      </c>
      <c r="AF43" s="920">
        <v>0</v>
      </c>
      <c r="AG43" s="884">
        <v>0</v>
      </c>
      <c r="AH43" s="885">
        <v>0</v>
      </c>
      <c r="AI43" s="884">
        <v>640</v>
      </c>
      <c r="AJ43" s="885">
        <v>12450351795</v>
      </c>
      <c r="AL43" s="14"/>
      <c r="AM43" s="14"/>
      <c r="AN43" s="25"/>
      <c r="AO43" s="42">
        <f t="shared" si="9"/>
        <v>640</v>
      </c>
      <c r="AP43" s="43">
        <f t="shared" si="9"/>
        <v>12450351795</v>
      </c>
      <c r="AQ43" s="25"/>
      <c r="AR43" s="1394">
        <f t="shared" si="1"/>
        <v>1477829200</v>
      </c>
      <c r="AS43" s="1395">
        <f t="shared" si="2"/>
        <v>0</v>
      </c>
      <c r="AU43" s="1036">
        <v>2025014800</v>
      </c>
      <c r="AV43" s="1037">
        <f>AU43-T43</f>
        <v>465185600</v>
      </c>
    </row>
    <row r="44" spans="1:48" s="37" customFormat="1" ht="50.1" customHeight="1" x14ac:dyDescent="0.2">
      <c r="A44" s="881">
        <v>4</v>
      </c>
      <c r="B44" s="890" t="s">
        <v>517</v>
      </c>
      <c r="C44" s="918">
        <v>1033</v>
      </c>
      <c r="D44" s="885">
        <v>18167815276</v>
      </c>
      <c r="E44" s="919">
        <v>77</v>
      </c>
      <c r="F44" s="885">
        <v>2397334416</v>
      </c>
      <c r="G44" s="919">
        <v>5</v>
      </c>
      <c r="H44" s="920">
        <v>215431000</v>
      </c>
      <c r="I44" s="919">
        <v>2</v>
      </c>
      <c r="J44" s="920">
        <v>191310500</v>
      </c>
      <c r="K44" s="919">
        <v>0</v>
      </c>
      <c r="L44" s="920">
        <v>0</v>
      </c>
      <c r="M44" s="919">
        <v>0</v>
      </c>
      <c r="N44" s="920">
        <v>0</v>
      </c>
      <c r="O44" s="920">
        <v>0</v>
      </c>
      <c r="P44" s="920">
        <v>0</v>
      </c>
      <c r="Q44" s="919">
        <v>1</v>
      </c>
      <c r="R44" s="920">
        <v>4500000</v>
      </c>
      <c r="S44" s="884">
        <v>85</v>
      </c>
      <c r="T44" s="885">
        <v>2808575916</v>
      </c>
      <c r="U44" s="885"/>
      <c r="V44" s="885"/>
      <c r="W44" s="919">
        <v>0</v>
      </c>
      <c r="X44" s="920">
        <v>0</v>
      </c>
      <c r="Y44" s="919">
        <v>0</v>
      </c>
      <c r="Z44" s="920">
        <v>0</v>
      </c>
      <c r="AA44" s="919">
        <v>0</v>
      </c>
      <c r="AB44" s="920">
        <v>0</v>
      </c>
      <c r="AC44" s="919">
        <v>0</v>
      </c>
      <c r="AD44" s="920">
        <v>0</v>
      </c>
      <c r="AE44" s="919">
        <v>0</v>
      </c>
      <c r="AF44" s="920">
        <v>0</v>
      </c>
      <c r="AG44" s="884">
        <v>0</v>
      </c>
      <c r="AH44" s="885">
        <v>0</v>
      </c>
      <c r="AI44" s="884">
        <v>1033</v>
      </c>
      <c r="AJ44" s="885">
        <v>18167815276</v>
      </c>
      <c r="AL44" s="14"/>
      <c r="AM44" s="14"/>
      <c r="AN44" s="25"/>
      <c r="AO44" s="42">
        <f t="shared" si="9"/>
        <v>1033</v>
      </c>
      <c r="AP44" s="43">
        <f t="shared" si="9"/>
        <v>18167815276</v>
      </c>
      <c r="AQ44" s="25"/>
      <c r="AR44" s="1394">
        <f t="shared" si="1"/>
        <v>2804075916</v>
      </c>
      <c r="AS44" s="1395">
        <f t="shared" si="2"/>
        <v>0</v>
      </c>
      <c r="AU44" s="1036">
        <v>3296607785</v>
      </c>
      <c r="AV44" s="1037">
        <f>AU44-T44</f>
        <v>488031869</v>
      </c>
    </row>
    <row r="45" spans="1:48" s="37" customFormat="1" ht="50.1" customHeight="1" x14ac:dyDescent="0.2">
      <c r="A45" s="881"/>
      <c r="B45" s="882"/>
      <c r="C45" s="883"/>
      <c r="D45" s="886"/>
      <c r="E45" s="887"/>
      <c r="F45" s="888"/>
      <c r="G45" s="887"/>
      <c r="H45" s="888"/>
      <c r="I45" s="887"/>
      <c r="J45" s="888"/>
      <c r="K45" s="887"/>
      <c r="L45" s="888"/>
      <c r="M45" s="884"/>
      <c r="N45" s="885"/>
      <c r="O45" s="885"/>
      <c r="P45" s="885"/>
      <c r="Q45" s="887"/>
      <c r="R45" s="888"/>
      <c r="S45" s="884"/>
      <c r="T45" s="885"/>
      <c r="U45" s="885"/>
      <c r="V45" s="885"/>
      <c r="W45" s="887"/>
      <c r="X45" s="888"/>
      <c r="Y45" s="887"/>
      <c r="Z45" s="888"/>
      <c r="AA45" s="887"/>
      <c r="AB45" s="888"/>
      <c r="AC45" s="887"/>
      <c r="AD45" s="888"/>
      <c r="AE45" s="887"/>
      <c r="AF45" s="888"/>
      <c r="AG45" s="884"/>
      <c r="AH45" s="885"/>
      <c r="AI45" s="884"/>
      <c r="AJ45" s="885"/>
      <c r="AL45" s="14"/>
      <c r="AM45" s="24"/>
      <c r="AN45" s="25"/>
      <c r="AO45" s="44"/>
      <c r="AP45" s="39"/>
      <c r="AQ45" s="25"/>
      <c r="AR45" s="1394">
        <f t="shared" si="1"/>
        <v>0</v>
      </c>
      <c r="AS45" s="1395">
        <f t="shared" si="2"/>
        <v>0</v>
      </c>
    </row>
    <row r="46" spans="1:48" s="37" customFormat="1" ht="50.1" customHeight="1" x14ac:dyDescent="0.2">
      <c r="A46" s="881" t="s">
        <v>2927</v>
      </c>
      <c r="B46" s="878" t="s">
        <v>2928</v>
      </c>
      <c r="C46" s="892">
        <f>SUM(C47:C53)</f>
        <v>18696960</v>
      </c>
      <c r="D46" s="892">
        <f t="shared" ref="D46:AJ46" si="10">SUM(D47:D53)</f>
        <v>1219999481279</v>
      </c>
      <c r="E46" s="892">
        <f t="shared" si="10"/>
        <v>2799381</v>
      </c>
      <c r="F46" s="892">
        <f t="shared" si="10"/>
        <v>109933838636</v>
      </c>
      <c r="G46" s="892">
        <f t="shared" si="10"/>
        <v>881</v>
      </c>
      <c r="H46" s="892">
        <f t="shared" si="10"/>
        <v>169745500</v>
      </c>
      <c r="I46" s="892">
        <f t="shared" si="10"/>
        <v>3183</v>
      </c>
      <c r="J46" s="892">
        <f t="shared" si="10"/>
        <v>208808580</v>
      </c>
      <c r="K46" s="892">
        <f t="shared" si="10"/>
        <v>0</v>
      </c>
      <c r="L46" s="892">
        <f t="shared" si="10"/>
        <v>0</v>
      </c>
      <c r="M46" s="892">
        <f t="shared" si="10"/>
        <v>4</v>
      </c>
      <c r="N46" s="892">
        <f t="shared" si="10"/>
        <v>9200000</v>
      </c>
      <c r="O46" s="892">
        <f t="shared" si="10"/>
        <v>0</v>
      </c>
      <c r="P46" s="892">
        <f t="shared" si="10"/>
        <v>0</v>
      </c>
      <c r="Q46" s="892">
        <f t="shared" si="10"/>
        <v>71471</v>
      </c>
      <c r="R46" s="892">
        <f t="shared" si="10"/>
        <v>1958719155</v>
      </c>
      <c r="S46" s="892">
        <f t="shared" si="10"/>
        <v>2874920</v>
      </c>
      <c r="T46" s="892">
        <f t="shared" si="10"/>
        <v>112280311871</v>
      </c>
      <c r="U46" s="892">
        <f t="shared" si="10"/>
        <v>0</v>
      </c>
      <c r="V46" s="892">
        <f t="shared" si="10"/>
        <v>0</v>
      </c>
      <c r="W46" s="892">
        <f t="shared" si="10"/>
        <v>0</v>
      </c>
      <c r="X46" s="892">
        <f t="shared" si="10"/>
        <v>0</v>
      </c>
      <c r="Y46" s="892">
        <f t="shared" si="10"/>
        <v>0</v>
      </c>
      <c r="Z46" s="892">
        <f t="shared" si="10"/>
        <v>0</v>
      </c>
      <c r="AA46" s="892">
        <f t="shared" si="10"/>
        <v>2</v>
      </c>
      <c r="AB46" s="892">
        <f t="shared" si="10"/>
        <v>4875000</v>
      </c>
      <c r="AC46" s="892">
        <f t="shared" si="10"/>
        <v>0</v>
      </c>
      <c r="AD46" s="892">
        <f t="shared" si="10"/>
        <v>0</v>
      </c>
      <c r="AE46" s="892">
        <f t="shared" si="10"/>
        <v>25306</v>
      </c>
      <c r="AF46" s="892">
        <f t="shared" si="10"/>
        <v>500038105</v>
      </c>
      <c r="AG46" s="892">
        <f t="shared" si="10"/>
        <v>25308</v>
      </c>
      <c r="AH46" s="892">
        <f t="shared" si="10"/>
        <v>504913105</v>
      </c>
      <c r="AI46" s="892">
        <f t="shared" si="10"/>
        <v>18696960</v>
      </c>
      <c r="AJ46" s="892">
        <f t="shared" si="10"/>
        <v>1219999481279</v>
      </c>
      <c r="AL46" s="24">
        <f>SUM(AL47:AL49)</f>
        <v>0</v>
      </c>
      <c r="AM46" s="24">
        <f>SUM(AM47:AM49)</f>
        <v>0</v>
      </c>
      <c r="AN46" s="25"/>
      <c r="AO46" s="44">
        <f t="shared" ref="AO46:AP49" si="11">AI46-AL46</f>
        <v>18696960</v>
      </c>
      <c r="AP46" s="39">
        <f t="shared" si="11"/>
        <v>1219999481279</v>
      </c>
      <c r="AQ46" s="25"/>
      <c r="AR46" s="1394">
        <f t="shared" si="1"/>
        <v>110321592716</v>
      </c>
      <c r="AS46" s="1395">
        <f t="shared" si="2"/>
        <v>4875000</v>
      </c>
    </row>
    <row r="47" spans="1:48" s="37" customFormat="1" ht="50.1" customHeight="1" x14ac:dyDescent="0.2">
      <c r="A47" s="881">
        <v>1</v>
      </c>
      <c r="B47" s="890" t="s">
        <v>2929</v>
      </c>
      <c r="C47" s="918">
        <v>18643093</v>
      </c>
      <c r="D47" s="928">
        <v>1192395577187</v>
      </c>
      <c r="E47" s="919">
        <v>2794914</v>
      </c>
      <c r="F47" s="885">
        <v>108584351136</v>
      </c>
      <c r="G47" s="919">
        <v>718</v>
      </c>
      <c r="H47" s="920">
        <v>82370000</v>
      </c>
      <c r="I47" s="919">
        <v>3029</v>
      </c>
      <c r="J47" s="920">
        <v>169572150</v>
      </c>
      <c r="K47" s="919">
        <v>0</v>
      </c>
      <c r="L47" s="920">
        <v>0</v>
      </c>
      <c r="M47" s="919">
        <v>0</v>
      </c>
      <c r="N47" s="920">
        <v>0</v>
      </c>
      <c r="O47" s="920">
        <v>0</v>
      </c>
      <c r="P47" s="920">
        <v>0</v>
      </c>
      <c r="Q47" s="919">
        <v>71471</v>
      </c>
      <c r="R47" s="920">
        <v>1958719155</v>
      </c>
      <c r="S47" s="884">
        <v>2870132</v>
      </c>
      <c r="T47" s="885">
        <v>110795012441</v>
      </c>
      <c r="U47" s="885"/>
      <c r="V47" s="885"/>
      <c r="W47" s="919">
        <v>0</v>
      </c>
      <c r="X47" s="920">
        <v>0</v>
      </c>
      <c r="Y47" s="919">
        <v>0</v>
      </c>
      <c r="Z47" s="920">
        <v>0</v>
      </c>
      <c r="AA47" s="919">
        <v>0</v>
      </c>
      <c r="AB47" s="920">
        <v>0</v>
      </c>
      <c r="AC47" s="919">
        <v>0</v>
      </c>
      <c r="AD47" s="920">
        <v>0</v>
      </c>
      <c r="AE47" s="919">
        <v>25306</v>
      </c>
      <c r="AF47" s="920">
        <v>500038105</v>
      </c>
      <c r="AG47" s="884">
        <v>25306</v>
      </c>
      <c r="AH47" s="885">
        <v>500038105</v>
      </c>
      <c r="AI47" s="884">
        <v>18643093</v>
      </c>
      <c r="AJ47" s="885">
        <v>1192395577187</v>
      </c>
      <c r="AL47" s="14"/>
      <c r="AM47" s="14"/>
      <c r="AN47" s="25"/>
      <c r="AO47" s="42">
        <f t="shared" si="11"/>
        <v>18643093</v>
      </c>
      <c r="AP47" s="43">
        <f t="shared" si="11"/>
        <v>1192395577187</v>
      </c>
      <c r="AQ47" s="25"/>
      <c r="AR47" s="1394">
        <f t="shared" si="1"/>
        <v>108836293286</v>
      </c>
      <c r="AS47" s="1395">
        <f t="shared" si="2"/>
        <v>0</v>
      </c>
      <c r="AU47" s="1036">
        <v>132041275427</v>
      </c>
      <c r="AV47" s="1037">
        <f t="shared" ref="AV47:AV53" si="12">AU47-T47</f>
        <v>21246262986</v>
      </c>
    </row>
    <row r="48" spans="1:48" s="37" customFormat="1" ht="50.1" customHeight="1" x14ac:dyDescent="0.2">
      <c r="A48" s="881">
        <v>2</v>
      </c>
      <c r="B48" s="891" t="s">
        <v>519</v>
      </c>
      <c r="C48" s="918">
        <v>47301</v>
      </c>
      <c r="D48" s="928">
        <v>26768649692</v>
      </c>
      <c r="E48" s="919">
        <v>2780</v>
      </c>
      <c r="F48" s="885">
        <v>1243612500</v>
      </c>
      <c r="G48" s="919">
        <v>23</v>
      </c>
      <c r="H48" s="920">
        <v>41000000</v>
      </c>
      <c r="I48" s="919">
        <v>94</v>
      </c>
      <c r="J48" s="920">
        <v>38236430</v>
      </c>
      <c r="K48" s="919">
        <v>0</v>
      </c>
      <c r="L48" s="920">
        <v>0</v>
      </c>
      <c r="M48" s="919">
        <v>4</v>
      </c>
      <c r="N48" s="920">
        <v>9200000</v>
      </c>
      <c r="O48" s="920">
        <v>0</v>
      </c>
      <c r="P48" s="920">
        <v>0</v>
      </c>
      <c r="Q48" s="919">
        <v>0</v>
      </c>
      <c r="R48" s="920">
        <v>0</v>
      </c>
      <c r="S48" s="884">
        <v>2901</v>
      </c>
      <c r="T48" s="885">
        <v>1332048930</v>
      </c>
      <c r="U48" s="885"/>
      <c r="V48" s="885"/>
      <c r="W48" s="919">
        <v>0</v>
      </c>
      <c r="X48" s="920">
        <v>0</v>
      </c>
      <c r="Y48" s="919">
        <v>0</v>
      </c>
      <c r="Z48" s="920">
        <v>0</v>
      </c>
      <c r="AA48" s="919">
        <v>2</v>
      </c>
      <c r="AB48" s="920">
        <v>4875000</v>
      </c>
      <c r="AC48" s="919">
        <v>0</v>
      </c>
      <c r="AD48" s="920">
        <v>0</v>
      </c>
      <c r="AE48" s="919">
        <v>0</v>
      </c>
      <c r="AF48" s="920">
        <v>0</v>
      </c>
      <c r="AG48" s="884">
        <v>2</v>
      </c>
      <c r="AH48" s="885">
        <v>4875000</v>
      </c>
      <c r="AI48" s="884">
        <v>47301</v>
      </c>
      <c r="AJ48" s="885">
        <v>26768649692</v>
      </c>
      <c r="AL48" s="14"/>
      <c r="AM48" s="14"/>
      <c r="AN48" s="25"/>
      <c r="AO48" s="42">
        <f t="shared" si="11"/>
        <v>47301</v>
      </c>
      <c r="AP48" s="43">
        <f t="shared" si="11"/>
        <v>26768649692</v>
      </c>
      <c r="AQ48" s="25"/>
      <c r="AR48" s="1394">
        <f t="shared" si="1"/>
        <v>1332048930</v>
      </c>
      <c r="AS48" s="1395">
        <f t="shared" si="2"/>
        <v>4875000</v>
      </c>
      <c r="AU48" s="1036">
        <v>4750122380</v>
      </c>
      <c r="AV48" s="1037">
        <f t="shared" si="12"/>
        <v>3418073450</v>
      </c>
    </row>
    <row r="49" spans="1:48" s="37" customFormat="1" ht="50.1" customHeight="1" x14ac:dyDescent="0.2">
      <c r="A49" s="881">
        <v>3</v>
      </c>
      <c r="B49" s="891" t="s">
        <v>692</v>
      </c>
      <c r="C49" s="918">
        <v>682</v>
      </c>
      <c r="D49" s="928">
        <v>162432560</v>
      </c>
      <c r="E49" s="919">
        <v>60</v>
      </c>
      <c r="F49" s="885">
        <v>5775000</v>
      </c>
      <c r="G49" s="919">
        <v>0</v>
      </c>
      <c r="H49" s="920">
        <v>0</v>
      </c>
      <c r="I49" s="919">
        <v>0</v>
      </c>
      <c r="J49" s="920">
        <v>0</v>
      </c>
      <c r="K49" s="919">
        <v>0</v>
      </c>
      <c r="L49" s="920">
        <v>0</v>
      </c>
      <c r="M49" s="919">
        <v>0</v>
      </c>
      <c r="N49" s="920">
        <v>0</v>
      </c>
      <c r="O49" s="920">
        <v>0</v>
      </c>
      <c r="P49" s="920">
        <v>0</v>
      </c>
      <c r="Q49" s="919">
        <v>0</v>
      </c>
      <c r="R49" s="920">
        <v>0</v>
      </c>
      <c r="S49" s="884">
        <v>60</v>
      </c>
      <c r="T49" s="885">
        <v>5775000</v>
      </c>
      <c r="U49" s="885"/>
      <c r="V49" s="885"/>
      <c r="W49" s="919">
        <v>0</v>
      </c>
      <c r="X49" s="920">
        <v>0</v>
      </c>
      <c r="Y49" s="919">
        <v>0</v>
      </c>
      <c r="Z49" s="920">
        <v>0</v>
      </c>
      <c r="AA49" s="919">
        <v>0</v>
      </c>
      <c r="AB49" s="920">
        <v>0</v>
      </c>
      <c r="AC49" s="919">
        <v>0</v>
      </c>
      <c r="AD49" s="920">
        <v>0</v>
      </c>
      <c r="AE49" s="919">
        <v>0</v>
      </c>
      <c r="AF49" s="920">
        <v>0</v>
      </c>
      <c r="AG49" s="884">
        <v>0</v>
      </c>
      <c r="AH49" s="885">
        <v>0</v>
      </c>
      <c r="AI49" s="884">
        <v>682</v>
      </c>
      <c r="AJ49" s="885">
        <v>162432560</v>
      </c>
      <c r="AL49" s="14"/>
      <c r="AM49" s="14"/>
      <c r="AN49" s="25"/>
      <c r="AO49" s="42">
        <f t="shared" si="11"/>
        <v>682</v>
      </c>
      <c r="AP49" s="43">
        <f t="shared" si="11"/>
        <v>162432560</v>
      </c>
      <c r="AQ49" s="25"/>
      <c r="AR49" s="1394">
        <f t="shared" si="1"/>
        <v>5775000</v>
      </c>
      <c r="AS49" s="1395">
        <f t="shared" si="2"/>
        <v>0</v>
      </c>
      <c r="AU49" s="1036">
        <v>29900000</v>
      </c>
      <c r="AV49" s="1037">
        <f t="shared" si="12"/>
        <v>24125000</v>
      </c>
    </row>
    <row r="50" spans="1:48" s="37" customFormat="1" ht="50.1" customHeight="1" x14ac:dyDescent="0.2">
      <c r="A50" s="881">
        <v>4</v>
      </c>
      <c r="B50" s="891" t="s">
        <v>2930</v>
      </c>
      <c r="C50" s="918">
        <v>17</v>
      </c>
      <c r="D50" s="928">
        <v>1109200</v>
      </c>
      <c r="E50" s="919">
        <v>0</v>
      </c>
      <c r="F50" s="885">
        <v>0</v>
      </c>
      <c r="G50" s="919">
        <v>0</v>
      </c>
      <c r="H50" s="920">
        <v>0</v>
      </c>
      <c r="I50" s="919">
        <v>0</v>
      </c>
      <c r="J50" s="920">
        <v>0</v>
      </c>
      <c r="K50" s="919">
        <v>0</v>
      </c>
      <c r="L50" s="920">
        <v>0</v>
      </c>
      <c r="M50" s="919">
        <v>0</v>
      </c>
      <c r="N50" s="920">
        <v>0</v>
      </c>
      <c r="O50" s="920">
        <v>0</v>
      </c>
      <c r="P50" s="920">
        <v>0</v>
      </c>
      <c r="Q50" s="919">
        <v>0</v>
      </c>
      <c r="R50" s="920">
        <v>0</v>
      </c>
      <c r="S50" s="884">
        <v>0</v>
      </c>
      <c r="T50" s="885">
        <v>0</v>
      </c>
      <c r="U50" s="885"/>
      <c r="V50" s="885"/>
      <c r="W50" s="919">
        <v>0</v>
      </c>
      <c r="X50" s="920">
        <v>0</v>
      </c>
      <c r="Y50" s="919">
        <v>0</v>
      </c>
      <c r="Z50" s="920">
        <v>0</v>
      </c>
      <c r="AA50" s="919">
        <v>0</v>
      </c>
      <c r="AB50" s="920">
        <v>0</v>
      </c>
      <c r="AC50" s="919">
        <v>0</v>
      </c>
      <c r="AD50" s="920">
        <v>0</v>
      </c>
      <c r="AE50" s="919">
        <v>0</v>
      </c>
      <c r="AF50" s="920">
        <v>0</v>
      </c>
      <c r="AG50" s="884">
        <v>0</v>
      </c>
      <c r="AH50" s="885">
        <v>0</v>
      </c>
      <c r="AI50" s="884">
        <v>17</v>
      </c>
      <c r="AJ50" s="885">
        <v>1109200</v>
      </c>
      <c r="AL50" s="14"/>
      <c r="AM50" s="14"/>
      <c r="AN50" s="25"/>
      <c r="AO50" s="42"/>
      <c r="AP50" s="43"/>
      <c r="AQ50" s="25"/>
      <c r="AR50" s="1394">
        <f t="shared" si="1"/>
        <v>0</v>
      </c>
      <c r="AS50" s="1395">
        <f t="shared" si="2"/>
        <v>0</v>
      </c>
      <c r="AU50" s="1036">
        <v>0</v>
      </c>
      <c r="AV50" s="1037">
        <f t="shared" si="12"/>
        <v>0</v>
      </c>
    </row>
    <row r="51" spans="1:48" s="37" customFormat="1" ht="50.1" customHeight="1" x14ac:dyDescent="0.2">
      <c r="A51" s="881">
        <v>5</v>
      </c>
      <c r="B51" s="891" t="s">
        <v>693</v>
      </c>
      <c r="C51" s="918">
        <v>5739</v>
      </c>
      <c r="D51" s="928">
        <v>655212640</v>
      </c>
      <c r="E51" s="919">
        <v>1627</v>
      </c>
      <c r="F51" s="885">
        <v>100100000</v>
      </c>
      <c r="G51" s="919">
        <v>140</v>
      </c>
      <c r="H51" s="920">
        <v>46375500</v>
      </c>
      <c r="I51" s="919">
        <v>60</v>
      </c>
      <c r="J51" s="920">
        <v>1000000</v>
      </c>
      <c r="K51" s="919">
        <v>0</v>
      </c>
      <c r="L51" s="920">
        <v>0</v>
      </c>
      <c r="M51" s="919">
        <v>0</v>
      </c>
      <c r="N51" s="920">
        <v>0</v>
      </c>
      <c r="O51" s="920">
        <v>0</v>
      </c>
      <c r="P51" s="920">
        <v>0</v>
      </c>
      <c r="Q51" s="919">
        <v>0</v>
      </c>
      <c r="R51" s="920">
        <v>0</v>
      </c>
      <c r="S51" s="884">
        <v>1827</v>
      </c>
      <c r="T51" s="885">
        <v>147475500</v>
      </c>
      <c r="U51" s="885"/>
      <c r="V51" s="885"/>
      <c r="W51" s="919">
        <v>0</v>
      </c>
      <c r="X51" s="920">
        <v>0</v>
      </c>
      <c r="Y51" s="919">
        <v>0</v>
      </c>
      <c r="Z51" s="920">
        <v>0</v>
      </c>
      <c r="AA51" s="919">
        <v>0</v>
      </c>
      <c r="AB51" s="920">
        <v>0</v>
      </c>
      <c r="AC51" s="919">
        <v>0</v>
      </c>
      <c r="AD51" s="920">
        <v>0</v>
      </c>
      <c r="AE51" s="919">
        <v>0</v>
      </c>
      <c r="AF51" s="920">
        <v>0</v>
      </c>
      <c r="AG51" s="884">
        <v>0</v>
      </c>
      <c r="AH51" s="885">
        <v>0</v>
      </c>
      <c r="AI51" s="884">
        <v>5739</v>
      </c>
      <c r="AJ51" s="885">
        <v>655212640</v>
      </c>
      <c r="AL51" s="14"/>
      <c r="AM51" s="14"/>
      <c r="AN51" s="25"/>
      <c r="AO51" s="42"/>
      <c r="AP51" s="43"/>
      <c r="AQ51" s="25"/>
      <c r="AR51" s="1394">
        <f t="shared" si="1"/>
        <v>147475500</v>
      </c>
      <c r="AS51" s="1395">
        <f t="shared" si="2"/>
        <v>0</v>
      </c>
      <c r="AU51" s="1036">
        <v>61021750</v>
      </c>
      <c r="AV51" s="1037">
        <f t="shared" si="12"/>
        <v>-86453750</v>
      </c>
    </row>
    <row r="52" spans="1:48" s="37" customFormat="1" ht="50.1" customHeight="1" x14ac:dyDescent="0.2">
      <c r="A52" s="881">
        <v>6</v>
      </c>
      <c r="B52" s="891" t="s">
        <v>694</v>
      </c>
      <c r="C52" s="918">
        <v>128</v>
      </c>
      <c r="D52" s="928">
        <v>16500000</v>
      </c>
      <c r="E52" s="919">
        <v>0</v>
      </c>
      <c r="F52" s="885">
        <v>0</v>
      </c>
      <c r="G52" s="919">
        <v>0</v>
      </c>
      <c r="H52" s="920">
        <v>0</v>
      </c>
      <c r="I52" s="919">
        <v>0</v>
      </c>
      <c r="J52" s="920">
        <v>0</v>
      </c>
      <c r="K52" s="919">
        <v>0</v>
      </c>
      <c r="L52" s="920">
        <v>0</v>
      </c>
      <c r="M52" s="919">
        <v>0</v>
      </c>
      <c r="N52" s="920">
        <v>0</v>
      </c>
      <c r="O52" s="920">
        <v>0</v>
      </c>
      <c r="P52" s="920">
        <v>0</v>
      </c>
      <c r="Q52" s="919">
        <v>0</v>
      </c>
      <c r="R52" s="920">
        <v>0</v>
      </c>
      <c r="S52" s="884">
        <v>0</v>
      </c>
      <c r="T52" s="885">
        <v>0</v>
      </c>
      <c r="U52" s="885"/>
      <c r="V52" s="885"/>
      <c r="W52" s="919">
        <v>0</v>
      </c>
      <c r="X52" s="920">
        <v>0</v>
      </c>
      <c r="Y52" s="919">
        <v>0</v>
      </c>
      <c r="Z52" s="920">
        <v>0</v>
      </c>
      <c r="AA52" s="919">
        <v>0</v>
      </c>
      <c r="AB52" s="920">
        <v>0</v>
      </c>
      <c r="AC52" s="919">
        <v>0</v>
      </c>
      <c r="AD52" s="920">
        <v>0</v>
      </c>
      <c r="AE52" s="919">
        <v>0</v>
      </c>
      <c r="AF52" s="920">
        <v>0</v>
      </c>
      <c r="AG52" s="884">
        <v>0</v>
      </c>
      <c r="AH52" s="885">
        <v>0</v>
      </c>
      <c r="AI52" s="884">
        <v>128</v>
      </c>
      <c r="AJ52" s="885">
        <v>16500000</v>
      </c>
      <c r="AL52" s="14"/>
      <c r="AM52" s="14"/>
      <c r="AN52" s="25"/>
      <c r="AO52" s="42"/>
      <c r="AP52" s="43"/>
      <c r="AQ52" s="25"/>
      <c r="AR52" s="1394">
        <f t="shared" si="1"/>
        <v>0</v>
      </c>
      <c r="AS52" s="1395">
        <f t="shared" si="2"/>
        <v>0</v>
      </c>
      <c r="AU52" s="1036">
        <v>7500000</v>
      </c>
      <c r="AV52" s="1037">
        <f t="shared" si="12"/>
        <v>7500000</v>
      </c>
    </row>
    <row r="53" spans="1:48" s="37" customFormat="1" ht="50.1" customHeight="1" x14ac:dyDescent="0.2">
      <c r="A53" s="881">
        <v>7</v>
      </c>
      <c r="B53" s="891" t="s">
        <v>695</v>
      </c>
      <c r="C53" s="918">
        <v>0</v>
      </c>
      <c r="D53" s="928">
        <v>0</v>
      </c>
      <c r="E53" s="919">
        <v>0</v>
      </c>
      <c r="F53" s="885">
        <v>0</v>
      </c>
      <c r="G53" s="919">
        <v>0</v>
      </c>
      <c r="H53" s="920">
        <v>0</v>
      </c>
      <c r="I53" s="919">
        <v>0</v>
      </c>
      <c r="J53" s="920">
        <v>0</v>
      </c>
      <c r="K53" s="919">
        <v>0</v>
      </c>
      <c r="L53" s="920">
        <v>0</v>
      </c>
      <c r="M53" s="919">
        <v>0</v>
      </c>
      <c r="N53" s="920">
        <v>0</v>
      </c>
      <c r="O53" s="920">
        <v>0</v>
      </c>
      <c r="P53" s="920">
        <v>0</v>
      </c>
      <c r="Q53" s="919">
        <v>0</v>
      </c>
      <c r="R53" s="920">
        <v>0</v>
      </c>
      <c r="S53" s="884">
        <v>0</v>
      </c>
      <c r="T53" s="885">
        <v>0</v>
      </c>
      <c r="U53" s="885"/>
      <c r="V53" s="885"/>
      <c r="W53" s="919">
        <v>0</v>
      </c>
      <c r="X53" s="920">
        <v>0</v>
      </c>
      <c r="Y53" s="919">
        <v>0</v>
      </c>
      <c r="Z53" s="920">
        <v>0</v>
      </c>
      <c r="AA53" s="919">
        <v>0</v>
      </c>
      <c r="AB53" s="920">
        <v>0</v>
      </c>
      <c r="AC53" s="919">
        <v>0</v>
      </c>
      <c r="AD53" s="920">
        <v>0</v>
      </c>
      <c r="AE53" s="919">
        <v>0</v>
      </c>
      <c r="AF53" s="920">
        <v>0</v>
      </c>
      <c r="AG53" s="884">
        <v>0</v>
      </c>
      <c r="AH53" s="885">
        <v>0</v>
      </c>
      <c r="AI53" s="884">
        <v>0</v>
      </c>
      <c r="AJ53" s="885">
        <v>0</v>
      </c>
      <c r="AL53" s="14"/>
      <c r="AM53" s="14"/>
      <c r="AN53" s="25"/>
      <c r="AO53" s="42"/>
      <c r="AP53" s="43"/>
      <c r="AQ53" s="25"/>
      <c r="AR53" s="1394">
        <f t="shared" si="1"/>
        <v>0</v>
      </c>
      <c r="AS53" s="1395">
        <f t="shared" si="2"/>
        <v>0</v>
      </c>
      <c r="AU53" s="1036">
        <v>0</v>
      </c>
      <c r="AV53" s="1037">
        <f t="shared" si="12"/>
        <v>0</v>
      </c>
    </row>
    <row r="54" spans="1:48" s="37" customFormat="1" ht="50.1" customHeight="1" x14ac:dyDescent="0.2">
      <c r="A54" s="881"/>
      <c r="B54" s="882"/>
      <c r="C54" s="883"/>
      <c r="D54" s="886"/>
      <c r="E54" s="887"/>
      <c r="F54" s="888"/>
      <c r="G54" s="887"/>
      <c r="H54" s="888"/>
      <c r="I54" s="887"/>
      <c r="J54" s="888"/>
      <c r="K54" s="887"/>
      <c r="L54" s="888"/>
      <c r="M54" s="884"/>
      <c r="N54" s="885"/>
      <c r="O54" s="885"/>
      <c r="P54" s="885"/>
      <c r="Q54" s="887"/>
      <c r="R54" s="888"/>
      <c r="S54" s="884"/>
      <c r="T54" s="885"/>
      <c r="U54" s="885"/>
      <c r="V54" s="885"/>
      <c r="W54" s="887"/>
      <c r="X54" s="888"/>
      <c r="Y54" s="887"/>
      <c r="Z54" s="888"/>
      <c r="AA54" s="887"/>
      <c r="AB54" s="888"/>
      <c r="AC54" s="887"/>
      <c r="AD54" s="888"/>
      <c r="AE54" s="887"/>
      <c r="AF54" s="888"/>
      <c r="AG54" s="884"/>
      <c r="AH54" s="885"/>
      <c r="AI54" s="884"/>
      <c r="AJ54" s="885"/>
      <c r="AL54" s="14"/>
      <c r="AM54" s="24"/>
      <c r="AN54" s="25"/>
      <c r="AO54" s="44"/>
      <c r="AP54" s="39"/>
      <c r="AQ54" s="25"/>
      <c r="AR54" s="1394">
        <f t="shared" si="1"/>
        <v>0</v>
      </c>
      <c r="AS54" s="1395">
        <f t="shared" si="2"/>
        <v>0</v>
      </c>
      <c r="AU54" s="1036"/>
    </row>
    <row r="55" spans="1:48" s="45" customFormat="1" ht="50.1" customHeight="1" x14ac:dyDescent="0.2">
      <c r="A55" s="893">
        <v>6</v>
      </c>
      <c r="B55" s="878" t="s">
        <v>2931</v>
      </c>
      <c r="C55" s="892">
        <f>SUM(C56)</f>
        <v>50</v>
      </c>
      <c r="D55" s="892">
        <f t="shared" ref="D55:AJ55" si="13">SUM(D56)</f>
        <v>26497665369</v>
      </c>
      <c r="E55" s="892">
        <f t="shared" si="13"/>
        <v>0</v>
      </c>
      <c r="F55" s="892">
        <f t="shared" si="13"/>
        <v>0</v>
      </c>
      <c r="G55" s="892">
        <f t="shared" si="13"/>
        <v>0</v>
      </c>
      <c r="H55" s="892">
        <f t="shared" si="13"/>
        <v>0</v>
      </c>
      <c r="I55" s="892">
        <f t="shared" si="13"/>
        <v>1</v>
      </c>
      <c r="J55" s="892">
        <f t="shared" si="13"/>
        <v>623148000</v>
      </c>
      <c r="K55" s="892">
        <f t="shared" si="13"/>
        <v>0</v>
      </c>
      <c r="L55" s="892">
        <f t="shared" si="13"/>
        <v>0</v>
      </c>
      <c r="M55" s="892">
        <f t="shared" si="13"/>
        <v>101</v>
      </c>
      <c r="N55" s="892">
        <f t="shared" si="13"/>
        <v>2388517900</v>
      </c>
      <c r="O55" s="892">
        <f t="shared" si="13"/>
        <v>0</v>
      </c>
      <c r="P55" s="892">
        <f t="shared" si="13"/>
        <v>0</v>
      </c>
      <c r="Q55" s="892">
        <f t="shared" si="13"/>
        <v>0</v>
      </c>
      <c r="R55" s="892">
        <f t="shared" si="13"/>
        <v>0</v>
      </c>
      <c r="S55" s="892">
        <f t="shared" si="13"/>
        <v>102</v>
      </c>
      <c r="T55" s="892">
        <f t="shared" si="13"/>
        <v>3011665900</v>
      </c>
      <c r="U55" s="892">
        <f t="shared" si="13"/>
        <v>0</v>
      </c>
      <c r="V55" s="892">
        <f t="shared" si="13"/>
        <v>0</v>
      </c>
      <c r="W55" s="892">
        <f t="shared" si="13"/>
        <v>0</v>
      </c>
      <c r="X55" s="892">
        <f t="shared" si="13"/>
        <v>0</v>
      </c>
      <c r="Y55" s="892">
        <f t="shared" si="13"/>
        <v>0</v>
      </c>
      <c r="Z55" s="892">
        <f t="shared" si="13"/>
        <v>0</v>
      </c>
      <c r="AA55" s="892">
        <f t="shared" si="13"/>
        <v>0</v>
      </c>
      <c r="AB55" s="892">
        <f t="shared" si="13"/>
        <v>0</v>
      </c>
      <c r="AC55" s="892">
        <f t="shared" si="13"/>
        <v>0</v>
      </c>
      <c r="AD55" s="892">
        <f t="shared" si="13"/>
        <v>0</v>
      </c>
      <c r="AE55" s="892">
        <f t="shared" si="13"/>
        <v>5</v>
      </c>
      <c r="AF55" s="892">
        <f t="shared" si="13"/>
        <v>896351610</v>
      </c>
      <c r="AG55" s="892">
        <f t="shared" si="13"/>
        <v>5</v>
      </c>
      <c r="AH55" s="892">
        <f t="shared" si="13"/>
        <v>896351610</v>
      </c>
      <c r="AI55" s="892">
        <f t="shared" si="13"/>
        <v>50</v>
      </c>
      <c r="AJ55" s="892">
        <f t="shared" si="13"/>
        <v>26497665369</v>
      </c>
      <c r="AL55" s="24">
        <f>SUM(AL56)</f>
        <v>0</v>
      </c>
      <c r="AM55" s="24">
        <f>SUM(AM56)</f>
        <v>0</v>
      </c>
      <c r="AN55" s="25"/>
      <c r="AO55" s="44">
        <f>AI55-AL55</f>
        <v>50</v>
      </c>
      <c r="AP55" s="39">
        <f>AJ55-AM55</f>
        <v>26497665369</v>
      </c>
      <c r="AQ55" s="25"/>
      <c r="AR55" s="1394">
        <f t="shared" si="1"/>
        <v>3011665900</v>
      </c>
      <c r="AS55" s="1395">
        <f t="shared" si="2"/>
        <v>0</v>
      </c>
    </row>
    <row r="56" spans="1:48" s="37" customFormat="1" ht="50.1" customHeight="1" x14ac:dyDescent="0.2">
      <c r="A56" s="881"/>
      <c r="B56" s="882" t="s">
        <v>2932</v>
      </c>
      <c r="C56" s="918">
        <v>50</v>
      </c>
      <c r="D56" s="928">
        <v>26497665369</v>
      </c>
      <c r="E56" s="919">
        <v>0</v>
      </c>
      <c r="F56" s="885">
        <v>0</v>
      </c>
      <c r="G56" s="919">
        <v>0</v>
      </c>
      <c r="H56" s="920">
        <v>0</v>
      </c>
      <c r="I56" s="919">
        <v>1</v>
      </c>
      <c r="J56" s="920">
        <v>623148000</v>
      </c>
      <c r="K56" s="919">
        <v>0</v>
      </c>
      <c r="L56" s="920">
        <v>0</v>
      </c>
      <c r="M56" s="919">
        <v>101</v>
      </c>
      <c r="N56" s="920">
        <v>2388517900</v>
      </c>
      <c r="O56" s="920">
        <v>0</v>
      </c>
      <c r="P56" s="920">
        <v>0</v>
      </c>
      <c r="Q56" s="919">
        <v>0</v>
      </c>
      <c r="R56" s="920">
        <v>0</v>
      </c>
      <c r="S56" s="884">
        <v>102</v>
      </c>
      <c r="T56" s="885">
        <v>3011665900</v>
      </c>
      <c r="U56" s="885"/>
      <c r="V56" s="885"/>
      <c r="W56" s="919">
        <v>0</v>
      </c>
      <c r="X56" s="920">
        <v>0</v>
      </c>
      <c r="Y56" s="919">
        <v>0</v>
      </c>
      <c r="Z56" s="920">
        <v>0</v>
      </c>
      <c r="AA56" s="919">
        <v>0</v>
      </c>
      <c r="AB56" s="920">
        <v>0</v>
      </c>
      <c r="AC56" s="919">
        <v>0</v>
      </c>
      <c r="AD56" s="920">
        <v>0</v>
      </c>
      <c r="AE56" s="919">
        <v>5</v>
      </c>
      <c r="AF56" s="920">
        <v>896351610</v>
      </c>
      <c r="AG56" s="884">
        <v>5</v>
      </c>
      <c r="AH56" s="885">
        <v>896351610</v>
      </c>
      <c r="AI56" s="884">
        <v>50</v>
      </c>
      <c r="AJ56" s="885">
        <v>26497665369</v>
      </c>
      <c r="AL56" s="14"/>
      <c r="AM56" s="14"/>
      <c r="AN56" s="25"/>
      <c r="AO56" s="42">
        <f>AI56-AL56</f>
        <v>50</v>
      </c>
      <c r="AP56" s="43">
        <f>AJ56-AM56</f>
        <v>26497665369</v>
      </c>
      <c r="AQ56" s="25"/>
      <c r="AR56" s="1394">
        <f t="shared" si="1"/>
        <v>3011665900</v>
      </c>
      <c r="AS56" s="1395">
        <f t="shared" si="2"/>
        <v>0</v>
      </c>
      <c r="AU56" s="1036">
        <v>7772454200</v>
      </c>
      <c r="AV56" s="1037">
        <f>AU56-T56</f>
        <v>4760788300</v>
      </c>
    </row>
    <row r="57" spans="1:48" s="37" customFormat="1" ht="50.1" customHeight="1" x14ac:dyDescent="0.2">
      <c r="A57" s="881"/>
      <c r="B57" s="882"/>
      <c r="C57" s="883"/>
      <c r="D57" s="886"/>
      <c r="E57" s="887"/>
      <c r="F57" s="888"/>
      <c r="G57" s="887"/>
      <c r="H57" s="888"/>
      <c r="I57" s="887"/>
      <c r="J57" s="888"/>
      <c r="K57" s="887"/>
      <c r="L57" s="888"/>
      <c r="M57" s="884"/>
      <c r="N57" s="885"/>
      <c r="O57" s="885"/>
      <c r="P57" s="885"/>
      <c r="Q57" s="887"/>
      <c r="R57" s="888"/>
      <c r="S57" s="884"/>
      <c r="T57" s="885"/>
      <c r="U57" s="885"/>
      <c r="V57" s="885"/>
      <c r="W57" s="887"/>
      <c r="X57" s="888"/>
      <c r="Y57" s="887"/>
      <c r="Z57" s="888"/>
      <c r="AA57" s="887"/>
      <c r="AB57" s="888"/>
      <c r="AC57" s="887"/>
      <c r="AD57" s="888"/>
      <c r="AE57" s="887"/>
      <c r="AF57" s="888"/>
      <c r="AG57" s="884"/>
      <c r="AH57" s="885"/>
      <c r="AI57" s="884"/>
      <c r="AJ57" s="885"/>
      <c r="AL57" s="14"/>
      <c r="AM57" s="24"/>
      <c r="AN57" s="25"/>
      <c r="AO57" s="44"/>
      <c r="AP57" s="39"/>
      <c r="AQ57" s="25"/>
      <c r="AR57" s="25"/>
    </row>
    <row r="58" spans="1:48" s="46" customFormat="1" ht="50.1" customHeight="1" x14ac:dyDescent="0.2">
      <c r="A58" s="894"/>
      <c r="B58" s="895" t="s">
        <v>2933</v>
      </c>
      <c r="C58" s="896">
        <f>+C55+C46+C40+C34+C13+C10</f>
        <v>19322038</v>
      </c>
      <c r="D58" s="896">
        <f t="shared" ref="D58:AJ58" si="14">+D55+D46+D40+D34+D13+D10</f>
        <v>9826159658288</v>
      </c>
      <c r="E58" s="896">
        <f t="shared" si="14"/>
        <v>2910958</v>
      </c>
      <c r="F58" s="896">
        <f t="shared" si="14"/>
        <v>526463348069</v>
      </c>
      <c r="G58" s="896">
        <f t="shared" si="14"/>
        <v>4757</v>
      </c>
      <c r="H58" s="896">
        <f t="shared" si="14"/>
        <v>15925922227</v>
      </c>
      <c r="I58" s="896">
        <f t="shared" si="14"/>
        <v>12463</v>
      </c>
      <c r="J58" s="896">
        <f t="shared" si="14"/>
        <v>185074096874</v>
      </c>
      <c r="K58" s="896">
        <f t="shared" si="14"/>
        <v>9006</v>
      </c>
      <c r="L58" s="896">
        <f t="shared" si="14"/>
        <v>85776301309</v>
      </c>
      <c r="M58" s="896">
        <f t="shared" si="14"/>
        <v>450</v>
      </c>
      <c r="N58" s="896">
        <f t="shared" si="14"/>
        <v>4202466745</v>
      </c>
      <c r="O58" s="896">
        <f t="shared" si="14"/>
        <v>2</v>
      </c>
      <c r="P58" s="896">
        <f t="shared" si="14"/>
        <v>127369451</v>
      </c>
      <c r="Q58" s="896">
        <f t="shared" si="14"/>
        <v>76793</v>
      </c>
      <c r="R58" s="896">
        <f t="shared" si="14"/>
        <v>37891878401</v>
      </c>
      <c r="S58" s="896">
        <f t="shared" si="14"/>
        <v>3014429</v>
      </c>
      <c r="T58" s="896">
        <f t="shared" si="14"/>
        <v>855461383076</v>
      </c>
      <c r="U58" s="896">
        <f t="shared" si="14"/>
        <v>0</v>
      </c>
      <c r="V58" s="896">
        <f t="shared" si="14"/>
        <v>0</v>
      </c>
      <c r="W58" s="896">
        <f t="shared" si="14"/>
        <v>29120</v>
      </c>
      <c r="X58" s="896">
        <f t="shared" si="14"/>
        <v>8054597632</v>
      </c>
      <c r="Y58" s="896">
        <f t="shared" si="14"/>
        <v>8876</v>
      </c>
      <c r="Z58" s="896">
        <f t="shared" si="14"/>
        <v>81390892457</v>
      </c>
      <c r="AA58" s="896">
        <f t="shared" si="14"/>
        <v>450</v>
      </c>
      <c r="AB58" s="896">
        <f t="shared" si="14"/>
        <v>4202466745</v>
      </c>
      <c r="AC58" s="896">
        <f t="shared" si="14"/>
        <v>469</v>
      </c>
      <c r="AD58" s="896">
        <f t="shared" si="14"/>
        <v>1533480753</v>
      </c>
      <c r="AE58" s="896">
        <f t="shared" si="14"/>
        <v>25434</v>
      </c>
      <c r="AF58" s="896">
        <f t="shared" si="14"/>
        <v>17565136548</v>
      </c>
      <c r="AG58" s="896">
        <f t="shared" si="14"/>
        <v>64349</v>
      </c>
      <c r="AH58" s="896">
        <f t="shared" si="14"/>
        <v>112746574135</v>
      </c>
      <c r="AI58" s="896">
        <f t="shared" si="14"/>
        <v>19322038</v>
      </c>
      <c r="AJ58" s="896">
        <f t="shared" si="14"/>
        <v>9826159658288</v>
      </c>
      <c r="AK58" s="46" t="s">
        <v>2934</v>
      </c>
      <c r="AL58" s="47">
        <f>AL46+AL40+AL34+AL13+AL10+AL55</f>
        <v>0</v>
      </c>
      <c r="AM58" s="24">
        <f>AM46+AM40+AM34+AM13+AM10+AM55</f>
        <v>0</v>
      </c>
      <c r="AN58" s="25"/>
      <c r="AO58" s="44">
        <f>AI58-AL58</f>
        <v>19322038</v>
      </c>
      <c r="AP58" s="39">
        <f>AJ58-AM58</f>
        <v>9826159658288</v>
      </c>
      <c r="AQ58" s="25"/>
      <c r="AR58" s="44">
        <f>SUM(AR9:AR56)</f>
        <v>1632019303023</v>
      </c>
      <c r="AS58" s="44">
        <f>SUM(AS9:AS56)</f>
        <v>190362875174</v>
      </c>
    </row>
    <row r="59" spans="1:48" s="46" customFormat="1" ht="50.1" customHeight="1" x14ac:dyDescent="0.2">
      <c r="A59" s="898"/>
      <c r="B59" s="48"/>
      <c r="C59" s="899"/>
      <c r="D59" s="900"/>
      <c r="E59" s="899"/>
      <c r="F59" s="900"/>
      <c r="G59" s="899"/>
      <c r="H59" s="900"/>
      <c r="I59" s="899"/>
      <c r="J59" s="900"/>
      <c r="K59" s="899"/>
      <c r="L59" s="900" t="s">
        <v>2935</v>
      </c>
      <c r="M59" s="899"/>
      <c r="N59" s="900"/>
      <c r="O59" s="899"/>
      <c r="P59" s="900"/>
      <c r="Q59" s="899"/>
      <c r="R59" s="900"/>
      <c r="S59" s="899"/>
      <c r="T59" s="900"/>
      <c r="U59" s="900"/>
      <c r="V59" s="900"/>
      <c r="W59" s="899"/>
      <c r="X59" s="900"/>
      <c r="Y59" s="899"/>
      <c r="Z59" s="900" t="s">
        <v>2935</v>
      </c>
      <c r="AA59" s="899"/>
      <c r="AB59" s="900"/>
      <c r="AC59" s="899"/>
      <c r="AD59" s="900"/>
      <c r="AE59" s="899"/>
      <c r="AF59" s="900"/>
      <c r="AG59" s="899"/>
      <c r="AH59" s="900"/>
      <c r="AI59" s="899"/>
      <c r="AJ59" s="900"/>
      <c r="AL59" s="47"/>
      <c r="AM59" s="24"/>
      <c r="AN59" s="25"/>
      <c r="AO59" s="44"/>
      <c r="AP59" s="39"/>
      <c r="AQ59" s="25"/>
      <c r="AR59" s="44"/>
      <c r="AS59" s="44"/>
    </row>
    <row r="60" spans="1:48" s="46" customFormat="1" ht="50.1" customHeight="1" x14ac:dyDescent="0.2">
      <c r="A60" s="898"/>
      <c r="B60" s="48" t="s">
        <v>2936</v>
      </c>
      <c r="C60" s="899"/>
      <c r="D60" s="900"/>
      <c r="E60" s="899"/>
      <c r="F60" s="900"/>
      <c r="G60" s="899"/>
      <c r="H60" s="900"/>
      <c r="I60" s="899"/>
      <c r="J60" s="900"/>
      <c r="K60" s="899"/>
      <c r="L60" s="900"/>
      <c r="M60" s="899"/>
      <c r="N60" s="900"/>
      <c r="O60" s="899"/>
      <c r="P60" s="900"/>
      <c r="Q60" s="899"/>
      <c r="R60" s="900"/>
      <c r="S60" s="899"/>
      <c r="T60" s="900"/>
      <c r="U60" s="900"/>
      <c r="V60" s="900"/>
      <c r="W60" s="899"/>
      <c r="X60" s="900"/>
      <c r="Y60" s="899"/>
      <c r="Z60" s="900"/>
      <c r="AA60" s="899"/>
      <c r="AB60" s="900"/>
      <c r="AC60" s="899"/>
      <c r="AD60" s="900"/>
      <c r="AE60" s="899"/>
      <c r="AF60" s="900"/>
      <c r="AG60" s="899"/>
      <c r="AH60" s="900"/>
      <c r="AI60" s="899"/>
      <c r="AJ60" s="900"/>
      <c r="AL60" s="47"/>
      <c r="AM60" s="24"/>
      <c r="AN60" s="25"/>
      <c r="AO60" s="44"/>
      <c r="AP60" s="39"/>
      <c r="AQ60" s="25"/>
      <c r="AR60" s="44"/>
      <c r="AS60" s="44"/>
    </row>
    <row r="61" spans="1:48" s="46" customFormat="1" ht="50.1" customHeight="1" x14ac:dyDescent="0.2">
      <c r="A61" s="898"/>
      <c r="B61" s="48" t="s">
        <v>2937</v>
      </c>
      <c r="C61" s="899">
        <f>C58-C60</f>
        <v>19322038</v>
      </c>
      <c r="D61" s="899">
        <f t="shared" ref="D61:AJ61" si="15">D58-D60</f>
        <v>9826159658288</v>
      </c>
      <c r="E61" s="899">
        <f t="shared" si="15"/>
        <v>2910958</v>
      </c>
      <c r="F61" s="899">
        <f t="shared" si="15"/>
        <v>526463348069</v>
      </c>
      <c r="G61" s="899">
        <f t="shared" si="15"/>
        <v>4757</v>
      </c>
      <c r="H61" s="899">
        <f t="shared" si="15"/>
        <v>15925922227</v>
      </c>
      <c r="I61" s="899">
        <f t="shared" si="15"/>
        <v>12463</v>
      </c>
      <c r="J61" s="899">
        <f t="shared" si="15"/>
        <v>185074096874</v>
      </c>
      <c r="K61" s="899">
        <f t="shared" si="15"/>
        <v>9006</v>
      </c>
      <c r="L61" s="899">
        <f t="shared" si="15"/>
        <v>85776301309</v>
      </c>
      <c r="M61" s="899">
        <f t="shared" si="15"/>
        <v>450</v>
      </c>
      <c r="N61" s="899">
        <f t="shared" si="15"/>
        <v>4202466745</v>
      </c>
      <c r="O61" s="899">
        <f t="shared" si="15"/>
        <v>2</v>
      </c>
      <c r="P61" s="899">
        <f t="shared" si="15"/>
        <v>127369451</v>
      </c>
      <c r="Q61" s="899">
        <f t="shared" si="15"/>
        <v>76793</v>
      </c>
      <c r="R61" s="899">
        <f t="shared" si="15"/>
        <v>37891878401</v>
      </c>
      <c r="S61" s="899">
        <f t="shared" si="15"/>
        <v>3014429</v>
      </c>
      <c r="T61" s="899">
        <f t="shared" si="15"/>
        <v>855461383076</v>
      </c>
      <c r="U61" s="899">
        <f t="shared" si="15"/>
        <v>0</v>
      </c>
      <c r="V61" s="899">
        <f t="shared" si="15"/>
        <v>0</v>
      </c>
      <c r="W61" s="899">
        <f t="shared" si="15"/>
        <v>29120</v>
      </c>
      <c r="X61" s="899">
        <f t="shared" si="15"/>
        <v>8054597632</v>
      </c>
      <c r="Y61" s="899">
        <f t="shared" si="15"/>
        <v>8876</v>
      </c>
      <c r="Z61" s="899">
        <f t="shared" si="15"/>
        <v>81390892457</v>
      </c>
      <c r="AA61" s="899">
        <f t="shared" si="15"/>
        <v>450</v>
      </c>
      <c r="AB61" s="899">
        <f t="shared" si="15"/>
        <v>4202466745</v>
      </c>
      <c r="AC61" s="899">
        <f t="shared" si="15"/>
        <v>469</v>
      </c>
      <c r="AD61" s="899">
        <f t="shared" si="15"/>
        <v>1533480753</v>
      </c>
      <c r="AE61" s="899">
        <f t="shared" si="15"/>
        <v>25434</v>
      </c>
      <c r="AF61" s="899">
        <f t="shared" si="15"/>
        <v>17565136548</v>
      </c>
      <c r="AG61" s="899">
        <f t="shared" si="15"/>
        <v>64349</v>
      </c>
      <c r="AH61" s="899">
        <f t="shared" si="15"/>
        <v>112746574135</v>
      </c>
      <c r="AI61" s="899">
        <f t="shared" si="15"/>
        <v>19322038</v>
      </c>
      <c r="AJ61" s="899">
        <f t="shared" si="15"/>
        <v>9826159658288</v>
      </c>
      <c r="AL61" s="47"/>
      <c r="AM61" s="24"/>
      <c r="AN61" s="25"/>
      <c r="AO61" s="44"/>
      <c r="AP61" s="39"/>
      <c r="AQ61" s="25"/>
      <c r="AR61" s="44"/>
      <c r="AS61" s="44"/>
    </row>
    <row r="62" spans="1:48" s="174" customFormat="1" ht="50.1" customHeight="1" x14ac:dyDescent="0.2">
      <c r="A62" s="922"/>
      <c r="B62" s="923"/>
      <c r="C62" s="924"/>
      <c r="D62" s="925"/>
      <c r="E62" s="924"/>
      <c r="F62" s="926"/>
      <c r="G62" s="924"/>
      <c r="H62" s="925"/>
      <c r="I62" s="924"/>
      <c r="J62" s="925"/>
      <c r="K62" s="924">
        <f>K58-Y58</f>
        <v>130</v>
      </c>
      <c r="L62" s="924">
        <f>L58-Z58</f>
        <v>4385408852</v>
      </c>
      <c r="M62" s="924">
        <f>M58-AA58</f>
        <v>0</v>
      </c>
      <c r="N62" s="925">
        <f>N58-AB58</f>
        <v>0</v>
      </c>
      <c r="O62" s="924"/>
      <c r="P62" s="925"/>
      <c r="Q62" s="924"/>
      <c r="R62" s="925"/>
      <c r="S62" s="924"/>
      <c r="T62" s="925">
        <f>T63-T61</f>
        <v>1175012884790</v>
      </c>
      <c r="U62" s="925"/>
      <c r="V62" s="925"/>
      <c r="W62" s="924"/>
      <c r="X62" s="925"/>
      <c r="Y62" s="924"/>
      <c r="Z62" s="925"/>
      <c r="AA62" s="924"/>
      <c r="AB62" s="925"/>
      <c r="AC62" s="924"/>
      <c r="AD62" s="925"/>
      <c r="AE62" s="924"/>
      <c r="AF62" s="925"/>
      <c r="AG62" s="924"/>
      <c r="AH62" s="925">
        <f>AH63-AH61</f>
        <v>865403031521</v>
      </c>
      <c r="AI62" s="924"/>
      <c r="AJ62" s="925"/>
      <c r="AL62" s="47"/>
      <c r="AM62" s="24"/>
      <c r="AN62" s="25"/>
      <c r="AO62" s="44"/>
      <c r="AP62" s="39"/>
      <c r="AQ62" s="25"/>
      <c r="AR62" s="44"/>
      <c r="AS62" s="44"/>
    </row>
    <row r="63" spans="1:48" ht="23.25" x14ac:dyDescent="0.2">
      <c r="B63" s="49"/>
      <c r="C63" s="50"/>
      <c r="D63" s="901"/>
      <c r="E63" s="901"/>
      <c r="F63" s="51"/>
      <c r="G63" s="49"/>
      <c r="H63" s="49"/>
      <c r="I63" s="49"/>
      <c r="J63" s="49"/>
      <c r="K63" s="49"/>
      <c r="L63" s="902"/>
      <c r="M63" s="903"/>
      <c r="N63" s="904"/>
      <c r="O63" s="902"/>
      <c r="P63" s="902"/>
      <c r="Q63" s="49"/>
      <c r="R63" s="902"/>
      <c r="S63" s="51"/>
      <c r="T63" s="49">
        <v>2030474267866</v>
      </c>
      <c r="U63" s="51"/>
      <c r="V63" s="51"/>
      <c r="W63" s="49"/>
      <c r="Z63" s="905"/>
      <c r="AA63" s="49"/>
      <c r="AB63" s="906"/>
      <c r="AC63" s="906"/>
      <c r="AD63" s="906"/>
      <c r="AE63" s="49"/>
      <c r="AF63" s="905"/>
      <c r="AG63" s="51"/>
      <c r="AH63" s="49">
        <v>978149605656</v>
      </c>
      <c r="AI63" s="49"/>
      <c r="AJ63" s="907"/>
      <c r="AM63" s="24"/>
      <c r="AN63" s="25"/>
      <c r="AO63" s="25"/>
      <c r="AP63" s="26"/>
      <c r="AQ63" s="25"/>
      <c r="AR63" s="25"/>
    </row>
    <row r="64" spans="1:48" ht="44.25" hidden="1" customHeight="1" x14ac:dyDescent="0.2">
      <c r="A64" s="1467" t="s">
        <v>2875</v>
      </c>
      <c r="B64" s="1467"/>
      <c r="C64" s="1467"/>
      <c r="D64" s="1467"/>
      <c r="E64" s="1467"/>
      <c r="F64" s="1467"/>
      <c r="G64" s="1467"/>
      <c r="H64" s="1467"/>
      <c r="I64" s="1467"/>
      <c r="J64" s="1467"/>
      <c r="K64" s="1467"/>
      <c r="L64" s="1467"/>
      <c r="M64" s="1467"/>
      <c r="N64" s="1467"/>
      <c r="O64" s="1467"/>
      <c r="P64" s="1467"/>
      <c r="Q64" s="1467"/>
      <c r="R64" s="1467"/>
      <c r="S64" s="1467"/>
      <c r="T64" s="1467"/>
      <c r="U64" s="1467"/>
      <c r="V64" s="1467"/>
      <c r="W64" s="1467"/>
      <c r="X64" s="1467"/>
      <c r="Y64" s="1467"/>
      <c r="Z64" s="1467"/>
      <c r="AA64" s="1467"/>
      <c r="AB64" s="1467"/>
      <c r="AC64" s="1467"/>
      <c r="AD64" s="1467"/>
      <c r="AE64" s="1467"/>
      <c r="AF64" s="1467"/>
      <c r="AG64" s="1467"/>
      <c r="AH64" s="1467"/>
      <c r="AI64" s="1467"/>
      <c r="AJ64" s="1467"/>
      <c r="AM64" s="24"/>
      <c r="AN64" s="25"/>
      <c r="AO64" s="25"/>
      <c r="AP64" s="26"/>
      <c r="AQ64" s="25"/>
      <c r="AR64" s="25"/>
    </row>
    <row r="65" spans="1:45" ht="44.25" customHeight="1" x14ac:dyDescent="0.2">
      <c r="A65" s="1485" t="s">
        <v>2979</v>
      </c>
      <c r="B65" s="1485"/>
      <c r="C65" s="1485"/>
      <c r="D65" s="1485"/>
      <c r="E65" s="1485"/>
      <c r="F65" s="1485"/>
      <c r="G65" s="1485"/>
      <c r="H65" s="1485"/>
      <c r="I65" s="1485"/>
      <c r="J65" s="1485"/>
      <c r="K65" s="1485"/>
      <c r="L65" s="1485"/>
      <c r="M65" s="1485"/>
      <c r="N65" s="1485"/>
      <c r="O65" s="1485"/>
      <c r="P65" s="1485"/>
      <c r="Q65" s="1485"/>
      <c r="R65" s="1485"/>
      <c r="S65" s="1485"/>
      <c r="T65" s="1485"/>
      <c r="U65" s="1485"/>
      <c r="V65" s="1485"/>
      <c r="W65" s="1485"/>
      <c r="X65" s="1485"/>
      <c r="Y65" s="1485"/>
      <c r="Z65" s="1485"/>
      <c r="AA65" s="1485"/>
      <c r="AB65" s="1485"/>
      <c r="AC65" s="1485"/>
      <c r="AD65" s="1485"/>
      <c r="AE65" s="1485"/>
      <c r="AF65" s="1485"/>
      <c r="AG65" s="1485"/>
      <c r="AH65" s="1485"/>
      <c r="AI65" s="1485"/>
      <c r="AJ65" s="1485"/>
    </row>
    <row r="66" spans="1:45" s="23" customFormat="1" ht="21.75" customHeight="1" x14ac:dyDescent="0.2">
      <c r="A66" s="1460" t="s">
        <v>2876</v>
      </c>
      <c r="B66" s="1460" t="s">
        <v>2877</v>
      </c>
      <c r="C66" s="1495" t="s">
        <v>2878</v>
      </c>
      <c r="D66" s="1498" t="s">
        <v>4218</v>
      </c>
      <c r="E66" s="1501" t="s">
        <v>2878</v>
      </c>
      <c r="F66" s="1462" t="s">
        <v>2880</v>
      </c>
      <c r="G66" s="1463"/>
      <c r="H66" s="1463"/>
      <c r="I66" s="1463"/>
      <c r="J66" s="1463"/>
      <c r="K66" s="1463"/>
      <c r="L66" s="1463"/>
      <c r="M66" s="1463"/>
      <c r="N66" s="1463"/>
      <c r="O66" s="1463"/>
      <c r="P66" s="1463"/>
      <c r="Q66" s="1463"/>
      <c r="R66" s="1463"/>
      <c r="S66" s="1463"/>
      <c r="T66" s="1464"/>
      <c r="U66" s="908"/>
      <c r="V66" s="908"/>
      <c r="W66" s="1463" t="s">
        <v>2881</v>
      </c>
      <c r="X66" s="1463"/>
      <c r="Y66" s="1463"/>
      <c r="Z66" s="1463"/>
      <c r="AA66" s="1463"/>
      <c r="AB66" s="1463"/>
      <c r="AC66" s="1463"/>
      <c r="AD66" s="1463"/>
      <c r="AE66" s="1463"/>
      <c r="AF66" s="1463"/>
      <c r="AG66" s="1463"/>
      <c r="AH66" s="1464"/>
      <c r="AI66" s="909"/>
      <c r="AJ66" s="1460" t="s">
        <v>2938</v>
      </c>
      <c r="AM66" s="24"/>
      <c r="AN66" s="25"/>
      <c r="AO66" s="25"/>
      <c r="AP66" s="26"/>
      <c r="AQ66" s="25"/>
      <c r="AR66" s="25"/>
      <c r="AS66" s="25"/>
    </row>
    <row r="67" spans="1:45" s="23" customFormat="1" ht="21.75" customHeight="1" x14ac:dyDescent="0.2">
      <c r="A67" s="1494"/>
      <c r="B67" s="1494"/>
      <c r="C67" s="1496"/>
      <c r="D67" s="1499"/>
      <c r="E67" s="1502"/>
      <c r="F67" s="910"/>
      <c r="G67" s="1460" t="s">
        <v>2878</v>
      </c>
      <c r="H67" s="1460" t="s">
        <v>2883</v>
      </c>
      <c r="I67" s="1460" t="s">
        <v>2878</v>
      </c>
      <c r="J67" s="1492" t="s">
        <v>2884</v>
      </c>
      <c r="K67" s="1460" t="s">
        <v>2878</v>
      </c>
      <c r="L67" s="1460" t="s">
        <v>2885</v>
      </c>
      <c r="M67" s="1462" t="s">
        <v>2886</v>
      </c>
      <c r="N67" s="1463"/>
      <c r="O67" s="1463"/>
      <c r="P67" s="1464"/>
      <c r="Q67" s="1460" t="s">
        <v>2878</v>
      </c>
      <c r="R67" s="1460" t="s">
        <v>2887</v>
      </c>
      <c r="S67" s="1460" t="s">
        <v>2878</v>
      </c>
      <c r="T67" s="1460" t="s">
        <v>2888</v>
      </c>
      <c r="U67" s="911"/>
      <c r="V67" s="911"/>
      <c r="W67" s="1460" t="s">
        <v>2878</v>
      </c>
      <c r="X67" s="1460" t="s">
        <v>2889</v>
      </c>
      <c r="Y67" s="1460" t="s">
        <v>2878</v>
      </c>
      <c r="Z67" s="1460" t="s">
        <v>2890</v>
      </c>
      <c r="AA67" s="1462" t="s">
        <v>2886</v>
      </c>
      <c r="AB67" s="1463"/>
      <c r="AC67" s="1463"/>
      <c r="AD67" s="1464"/>
      <c r="AE67" s="1460" t="s">
        <v>2878</v>
      </c>
      <c r="AF67" s="1460" t="s">
        <v>2400</v>
      </c>
      <c r="AG67" s="1460" t="s">
        <v>2878</v>
      </c>
      <c r="AH67" s="1460" t="s">
        <v>2891</v>
      </c>
      <c r="AI67" s="912"/>
      <c r="AJ67" s="1494"/>
      <c r="AM67" s="24"/>
      <c r="AN67" s="25"/>
      <c r="AO67" s="25"/>
      <c r="AP67" s="26"/>
      <c r="AQ67" s="25"/>
      <c r="AR67" s="1510" t="s">
        <v>2892</v>
      </c>
      <c r="AS67" s="1510"/>
    </row>
    <row r="68" spans="1:45" s="23" customFormat="1" ht="73.5" customHeight="1" thickBot="1" x14ac:dyDescent="0.25">
      <c r="A68" s="1461"/>
      <c r="B68" s="1461"/>
      <c r="C68" s="1497"/>
      <c r="D68" s="1500"/>
      <c r="E68" s="1503"/>
      <c r="F68" s="910" t="s">
        <v>567</v>
      </c>
      <c r="G68" s="1461"/>
      <c r="H68" s="1461"/>
      <c r="I68" s="1461"/>
      <c r="J68" s="1493"/>
      <c r="K68" s="1461"/>
      <c r="L68" s="1461"/>
      <c r="M68" s="913" t="s">
        <v>2878</v>
      </c>
      <c r="N68" s="913" t="s">
        <v>506</v>
      </c>
      <c r="O68" s="913" t="s">
        <v>2878</v>
      </c>
      <c r="P68" s="913" t="s">
        <v>528</v>
      </c>
      <c r="Q68" s="1461"/>
      <c r="R68" s="1461"/>
      <c r="S68" s="1461"/>
      <c r="T68" s="1461"/>
      <c r="U68" s="914"/>
      <c r="V68" s="914"/>
      <c r="W68" s="1461"/>
      <c r="X68" s="1461"/>
      <c r="Y68" s="1461"/>
      <c r="Z68" s="1461"/>
      <c r="AA68" s="914" t="s">
        <v>2878</v>
      </c>
      <c r="AB68" s="913" t="s">
        <v>506</v>
      </c>
      <c r="AC68" s="913" t="s">
        <v>2878</v>
      </c>
      <c r="AD68" s="913" t="s">
        <v>528</v>
      </c>
      <c r="AE68" s="1461"/>
      <c r="AF68" s="1461"/>
      <c r="AG68" s="1461"/>
      <c r="AH68" s="1461"/>
      <c r="AI68" s="913" t="s">
        <v>2878</v>
      </c>
      <c r="AJ68" s="1461"/>
      <c r="AL68" s="1511" t="s">
        <v>2893</v>
      </c>
      <c r="AM68" s="1511"/>
      <c r="AN68" s="25"/>
      <c r="AO68" s="1512" t="s">
        <v>2894</v>
      </c>
      <c r="AP68" s="1512"/>
      <c r="AQ68" s="25"/>
      <c r="AR68" s="27" t="s">
        <v>2895</v>
      </c>
      <c r="AS68" s="28" t="s">
        <v>2896</v>
      </c>
    </row>
    <row r="69" spans="1:45" s="29" customFormat="1" ht="21.75" customHeight="1" thickTop="1" x14ac:dyDescent="0.2">
      <c r="A69" s="915">
        <v>1</v>
      </c>
      <c r="B69" s="916">
        <v>2</v>
      </c>
      <c r="C69" s="1504">
        <v>3</v>
      </c>
      <c r="D69" s="1505"/>
      <c r="E69" s="1506">
        <v>4</v>
      </c>
      <c r="F69" s="1507"/>
      <c r="G69" s="1508">
        <v>5</v>
      </c>
      <c r="H69" s="1509"/>
      <c r="I69" s="1458">
        <v>6</v>
      </c>
      <c r="J69" s="1459"/>
      <c r="K69" s="1458">
        <v>7</v>
      </c>
      <c r="L69" s="1459"/>
      <c r="M69" s="1458">
        <v>8</v>
      </c>
      <c r="N69" s="1459"/>
      <c r="O69" s="1458">
        <v>9</v>
      </c>
      <c r="P69" s="1459"/>
      <c r="Q69" s="1458">
        <v>10</v>
      </c>
      <c r="R69" s="1459"/>
      <c r="S69" s="1458">
        <v>11</v>
      </c>
      <c r="T69" s="1459"/>
      <c r="U69" s="917"/>
      <c r="V69" s="917"/>
      <c r="W69" s="1458">
        <v>12</v>
      </c>
      <c r="X69" s="1459"/>
      <c r="Y69" s="1458">
        <v>13</v>
      </c>
      <c r="Z69" s="1459"/>
      <c r="AA69" s="1458">
        <v>14</v>
      </c>
      <c r="AB69" s="1459"/>
      <c r="AC69" s="1458">
        <v>15</v>
      </c>
      <c r="AD69" s="1459"/>
      <c r="AE69" s="1458">
        <v>16</v>
      </c>
      <c r="AF69" s="1459"/>
      <c r="AG69" s="1458">
        <v>17</v>
      </c>
      <c r="AH69" s="1459"/>
      <c r="AI69" s="1458">
        <v>18</v>
      </c>
      <c r="AJ69" s="1459"/>
      <c r="AL69" s="30" t="s">
        <v>2878</v>
      </c>
      <c r="AM69" s="31" t="s">
        <v>2897</v>
      </c>
      <c r="AN69" s="30"/>
      <c r="AO69" s="30" t="s">
        <v>2878</v>
      </c>
      <c r="AP69" s="32" t="s">
        <v>2897</v>
      </c>
      <c r="AQ69" s="33"/>
      <c r="AR69" s="33"/>
      <c r="AS69" s="33"/>
    </row>
    <row r="70" spans="1:45" s="37" customFormat="1" ht="50.1" customHeight="1" x14ac:dyDescent="0.2">
      <c r="A70" s="881">
        <v>1</v>
      </c>
      <c r="B70" s="878" t="s">
        <v>2939</v>
      </c>
      <c r="C70" s="892">
        <f t="shared" ref="C70:T70" si="16">SUM(C71:C71)</f>
        <v>98</v>
      </c>
      <c r="D70" s="880">
        <f t="shared" si="16"/>
        <v>1650082834</v>
      </c>
      <c r="E70" s="892">
        <f t="shared" si="16"/>
        <v>5</v>
      </c>
      <c r="F70" s="880">
        <f t="shared" si="16"/>
        <v>222998500</v>
      </c>
      <c r="G70" s="892">
        <f t="shared" si="16"/>
        <v>0</v>
      </c>
      <c r="H70" s="880">
        <f t="shared" si="16"/>
        <v>0</v>
      </c>
      <c r="I70" s="892">
        <f t="shared" si="16"/>
        <v>29</v>
      </c>
      <c r="J70" s="880">
        <f t="shared" si="16"/>
        <v>368629800</v>
      </c>
      <c r="K70" s="892">
        <f t="shared" si="16"/>
        <v>0</v>
      </c>
      <c r="L70" s="880">
        <f t="shared" si="16"/>
        <v>0</v>
      </c>
      <c r="M70" s="892">
        <f t="shared" si="16"/>
        <v>0</v>
      </c>
      <c r="N70" s="880">
        <f t="shared" si="16"/>
        <v>0</v>
      </c>
      <c r="O70" s="892">
        <f t="shared" si="16"/>
        <v>3</v>
      </c>
      <c r="P70" s="880">
        <f t="shared" si="16"/>
        <v>147875000</v>
      </c>
      <c r="Q70" s="892">
        <f t="shared" si="16"/>
        <v>0</v>
      </c>
      <c r="R70" s="880">
        <f t="shared" si="16"/>
        <v>0</v>
      </c>
      <c r="S70" s="892">
        <f t="shared" si="16"/>
        <v>37</v>
      </c>
      <c r="T70" s="880">
        <f t="shared" si="16"/>
        <v>739503300</v>
      </c>
      <c r="U70" s="880"/>
      <c r="V70" s="880"/>
      <c r="W70" s="892">
        <f t="shared" ref="W70:AM70" si="17">SUM(W71:W71)</f>
        <v>0</v>
      </c>
      <c r="X70" s="880">
        <f t="shared" si="17"/>
        <v>0</v>
      </c>
      <c r="Y70" s="892">
        <f t="shared" si="17"/>
        <v>0</v>
      </c>
      <c r="Z70" s="880">
        <f t="shared" si="17"/>
        <v>0</v>
      </c>
      <c r="AA70" s="892">
        <f t="shared" si="17"/>
        <v>0</v>
      </c>
      <c r="AB70" s="880">
        <f t="shared" si="17"/>
        <v>0</v>
      </c>
      <c r="AC70" s="892">
        <f t="shared" si="17"/>
        <v>0</v>
      </c>
      <c r="AD70" s="880">
        <f t="shared" si="17"/>
        <v>0</v>
      </c>
      <c r="AE70" s="892">
        <f t="shared" si="17"/>
        <v>0</v>
      </c>
      <c r="AF70" s="880">
        <f t="shared" si="17"/>
        <v>0</v>
      </c>
      <c r="AG70" s="892">
        <f t="shared" si="17"/>
        <v>0</v>
      </c>
      <c r="AH70" s="880">
        <f t="shared" si="17"/>
        <v>0</v>
      </c>
      <c r="AI70" s="892">
        <f t="shared" si="17"/>
        <v>135</v>
      </c>
      <c r="AJ70" s="880">
        <f t="shared" si="17"/>
        <v>2389586134</v>
      </c>
      <c r="AL70" s="24">
        <f t="shared" si="17"/>
        <v>0</v>
      </c>
      <c r="AM70" s="24">
        <f t="shared" si="17"/>
        <v>0</v>
      </c>
      <c r="AN70" s="25"/>
      <c r="AO70" s="44">
        <f>AI70-AL70</f>
        <v>135</v>
      </c>
      <c r="AP70" s="39">
        <f>AJ70-AM70</f>
        <v>2389586134</v>
      </c>
      <c r="AQ70" s="25"/>
      <c r="AR70" s="25"/>
    </row>
    <row r="71" spans="1:45" s="37" customFormat="1" ht="50.1" customHeight="1" x14ac:dyDescent="0.2">
      <c r="A71" s="881"/>
      <c r="B71" s="890" t="s">
        <v>2381</v>
      </c>
      <c r="C71" s="919">
        <v>98</v>
      </c>
      <c r="D71" s="920">
        <v>1650082834</v>
      </c>
      <c r="E71" s="919">
        <v>5</v>
      </c>
      <c r="F71" s="885">
        <v>222998500</v>
      </c>
      <c r="G71" s="919">
        <v>0</v>
      </c>
      <c r="H71" s="920">
        <v>0</v>
      </c>
      <c r="I71" s="919">
        <v>29</v>
      </c>
      <c r="J71" s="920">
        <v>368629800</v>
      </c>
      <c r="K71" s="919">
        <v>0</v>
      </c>
      <c r="L71" s="920">
        <v>0</v>
      </c>
      <c r="M71" s="919">
        <v>0</v>
      </c>
      <c r="N71" s="920">
        <v>0</v>
      </c>
      <c r="O71" s="920">
        <v>3</v>
      </c>
      <c r="P71" s="920">
        <v>147875000</v>
      </c>
      <c r="Q71" s="919">
        <v>0</v>
      </c>
      <c r="R71" s="920">
        <v>0</v>
      </c>
      <c r="S71" s="884">
        <v>37</v>
      </c>
      <c r="T71" s="885">
        <v>739503300</v>
      </c>
      <c r="U71" s="885">
        <v>0</v>
      </c>
      <c r="V71" s="885">
        <v>0</v>
      </c>
      <c r="W71" s="919">
        <v>0</v>
      </c>
      <c r="X71" s="920">
        <v>0</v>
      </c>
      <c r="Y71" s="919">
        <v>0</v>
      </c>
      <c r="Z71" s="920">
        <v>0</v>
      </c>
      <c r="AA71" s="919">
        <v>0</v>
      </c>
      <c r="AB71" s="920">
        <v>0</v>
      </c>
      <c r="AC71" s="919">
        <v>0</v>
      </c>
      <c r="AD71" s="920">
        <v>0</v>
      </c>
      <c r="AE71" s="919">
        <v>0</v>
      </c>
      <c r="AF71" s="920">
        <v>0</v>
      </c>
      <c r="AG71" s="884">
        <v>0</v>
      </c>
      <c r="AH71" s="885">
        <v>0</v>
      </c>
      <c r="AI71" s="884">
        <f>C71+S71-AG71</f>
        <v>135</v>
      </c>
      <c r="AJ71" s="885">
        <f>D71+T71-AH71</f>
        <v>2389586134</v>
      </c>
      <c r="AL71" s="14"/>
      <c r="AM71" s="14"/>
      <c r="AN71" s="25"/>
      <c r="AO71" s="42">
        <f>AI71-AL71</f>
        <v>135</v>
      </c>
      <c r="AP71" s="43">
        <f>AJ71-AM71</f>
        <v>2389586134</v>
      </c>
      <c r="AQ71" s="25"/>
      <c r="AR71" s="1394">
        <f t="shared" ref="AR71" si="18">F71+H71+J71+L71+N71+P71</f>
        <v>739503300</v>
      </c>
      <c r="AS71" s="1395">
        <f t="shared" ref="AS71" si="19">X71+Z71+AB71+AD71</f>
        <v>0</v>
      </c>
    </row>
    <row r="72" spans="1:45" s="37" customFormat="1" ht="50.1" customHeight="1" x14ac:dyDescent="0.2">
      <c r="A72" s="881"/>
      <c r="B72" s="882"/>
      <c r="C72" s="887"/>
      <c r="D72" s="888"/>
      <c r="E72" s="887"/>
      <c r="F72" s="888"/>
      <c r="G72" s="887"/>
      <c r="H72" s="888"/>
      <c r="I72" s="887"/>
      <c r="J72" s="888"/>
      <c r="K72" s="887"/>
      <c r="L72" s="888"/>
      <c r="M72" s="884"/>
      <c r="N72" s="885"/>
      <c r="O72" s="885"/>
      <c r="P72" s="885"/>
      <c r="Q72" s="887"/>
      <c r="R72" s="888"/>
      <c r="S72" s="884"/>
      <c r="T72" s="885"/>
      <c r="U72" s="885"/>
      <c r="V72" s="885"/>
      <c r="W72" s="887"/>
      <c r="X72" s="888"/>
      <c r="Y72" s="887"/>
      <c r="Z72" s="888"/>
      <c r="AA72" s="887"/>
      <c r="AB72" s="888"/>
      <c r="AC72" s="887"/>
      <c r="AD72" s="888"/>
      <c r="AE72" s="887"/>
      <c r="AF72" s="888"/>
      <c r="AG72" s="884"/>
      <c r="AH72" s="885"/>
      <c r="AI72" s="884"/>
      <c r="AJ72" s="885"/>
      <c r="AL72" s="14"/>
      <c r="AM72" s="24"/>
      <c r="AN72" s="25"/>
      <c r="AO72" s="44"/>
      <c r="AP72" s="39"/>
      <c r="AQ72" s="25"/>
      <c r="AR72" s="25"/>
    </row>
    <row r="73" spans="1:45" s="45" customFormat="1" ht="50.1" customHeight="1" x14ac:dyDescent="0.2">
      <c r="A73" s="893">
        <v>2</v>
      </c>
      <c r="B73" s="878" t="s">
        <v>2940</v>
      </c>
      <c r="C73" s="887">
        <f>SUM(C74)</f>
        <v>0</v>
      </c>
      <c r="D73" s="880">
        <f t="shared" ref="D73:R73" si="20">SUM(D74)</f>
        <v>0</v>
      </c>
      <c r="E73" s="887">
        <f>SUM(E74)</f>
        <v>0</v>
      </c>
      <c r="F73" s="880">
        <f t="shared" si="20"/>
        <v>0</v>
      </c>
      <c r="G73" s="887">
        <f t="shared" si="20"/>
        <v>0</v>
      </c>
      <c r="H73" s="880">
        <f t="shared" si="20"/>
        <v>0</v>
      </c>
      <c r="I73" s="887">
        <f t="shared" si="20"/>
        <v>0</v>
      </c>
      <c r="J73" s="880">
        <f t="shared" si="20"/>
        <v>0</v>
      </c>
      <c r="K73" s="887">
        <f t="shared" si="20"/>
        <v>0</v>
      </c>
      <c r="L73" s="880">
        <f t="shared" si="20"/>
        <v>0</v>
      </c>
      <c r="M73" s="887">
        <f t="shared" si="20"/>
        <v>0</v>
      </c>
      <c r="N73" s="880">
        <f t="shared" si="20"/>
        <v>0</v>
      </c>
      <c r="O73" s="887">
        <f t="shared" si="20"/>
        <v>0</v>
      </c>
      <c r="P73" s="880">
        <f t="shared" si="20"/>
        <v>0</v>
      </c>
      <c r="Q73" s="887">
        <f t="shared" si="20"/>
        <v>0</v>
      </c>
      <c r="R73" s="880">
        <f t="shared" si="20"/>
        <v>0</v>
      </c>
      <c r="S73" s="879">
        <f>SUM(S74)</f>
        <v>0</v>
      </c>
      <c r="T73" s="880">
        <f>SUM(T74)</f>
        <v>0</v>
      </c>
      <c r="U73" s="880"/>
      <c r="V73" s="880"/>
      <c r="W73" s="887">
        <f t="shared" ref="W73:AF73" si="21">SUM(W74)</f>
        <v>0</v>
      </c>
      <c r="X73" s="880">
        <f t="shared" si="21"/>
        <v>0</v>
      </c>
      <c r="Y73" s="887">
        <f t="shared" si="21"/>
        <v>0</v>
      </c>
      <c r="Z73" s="880">
        <f t="shared" si="21"/>
        <v>0</v>
      </c>
      <c r="AA73" s="887">
        <f t="shared" si="21"/>
        <v>0</v>
      </c>
      <c r="AB73" s="880">
        <f t="shared" si="21"/>
        <v>0</v>
      </c>
      <c r="AC73" s="887">
        <f t="shared" si="21"/>
        <v>0</v>
      </c>
      <c r="AD73" s="880">
        <f t="shared" si="21"/>
        <v>0</v>
      </c>
      <c r="AE73" s="887">
        <f t="shared" si="21"/>
        <v>0</v>
      </c>
      <c r="AF73" s="880">
        <f t="shared" si="21"/>
        <v>0</v>
      </c>
      <c r="AG73" s="879">
        <f>SUM(AG74)</f>
        <v>0</v>
      </c>
      <c r="AH73" s="880">
        <f>SUM(AH74)</f>
        <v>0</v>
      </c>
      <c r="AI73" s="879">
        <f>SUM(AI74)</f>
        <v>0</v>
      </c>
      <c r="AJ73" s="880">
        <f>SUM(AJ74)</f>
        <v>0</v>
      </c>
      <c r="AL73" s="24"/>
      <c r="AM73" s="24"/>
      <c r="AN73" s="25"/>
      <c r="AO73" s="44">
        <f>AI73-AL73</f>
        <v>0</v>
      </c>
      <c r="AP73" s="39">
        <f>AJ73-AM73</f>
        <v>0</v>
      </c>
      <c r="AQ73" s="25"/>
      <c r="AR73" s="25"/>
    </row>
    <row r="74" spans="1:45" s="37" customFormat="1" ht="50.1" customHeight="1" x14ac:dyDescent="0.2">
      <c r="A74" s="881"/>
      <c r="B74" s="882" t="s">
        <v>2941</v>
      </c>
      <c r="C74" s="918"/>
      <c r="D74" s="921"/>
      <c r="E74" s="919">
        <v>0</v>
      </c>
      <c r="F74" s="885">
        <v>0</v>
      </c>
      <c r="G74" s="919">
        <v>0</v>
      </c>
      <c r="H74" s="920">
        <v>0</v>
      </c>
      <c r="I74" s="919">
        <v>0</v>
      </c>
      <c r="J74" s="920">
        <v>0</v>
      </c>
      <c r="K74" s="919">
        <v>0</v>
      </c>
      <c r="L74" s="920">
        <v>0</v>
      </c>
      <c r="M74" s="919">
        <v>0</v>
      </c>
      <c r="N74" s="920">
        <v>0</v>
      </c>
      <c r="O74" s="920">
        <v>0</v>
      </c>
      <c r="P74" s="920">
        <v>0</v>
      </c>
      <c r="Q74" s="919">
        <v>0</v>
      </c>
      <c r="R74" s="920">
        <v>0</v>
      </c>
      <c r="S74" s="884">
        <v>0</v>
      </c>
      <c r="T74" s="885">
        <v>0</v>
      </c>
      <c r="U74" s="885"/>
      <c r="V74" s="885"/>
      <c r="W74" s="919">
        <v>0</v>
      </c>
      <c r="X74" s="920">
        <v>0</v>
      </c>
      <c r="Y74" s="919">
        <v>0</v>
      </c>
      <c r="Z74" s="920">
        <v>0</v>
      </c>
      <c r="AA74" s="919">
        <v>0</v>
      </c>
      <c r="AB74" s="920">
        <v>0</v>
      </c>
      <c r="AC74" s="919">
        <v>0</v>
      </c>
      <c r="AD74" s="920">
        <v>0</v>
      </c>
      <c r="AE74" s="919">
        <v>0</v>
      </c>
      <c r="AF74" s="920">
        <v>0</v>
      </c>
      <c r="AG74" s="884">
        <v>0</v>
      </c>
      <c r="AH74" s="885">
        <v>0</v>
      </c>
      <c r="AI74" s="884">
        <f>C74+S74-AG74</f>
        <v>0</v>
      </c>
      <c r="AJ74" s="885">
        <f>D74+T74-AH74</f>
        <v>0</v>
      </c>
      <c r="AL74" s="14"/>
      <c r="AM74" s="14"/>
      <c r="AN74" s="25"/>
      <c r="AO74" s="42">
        <f>AI74-AL74</f>
        <v>0</v>
      </c>
      <c r="AP74" s="43">
        <f>AJ74-AM74</f>
        <v>0</v>
      </c>
      <c r="AQ74" s="25"/>
      <c r="AR74" s="1394">
        <f t="shared" ref="AR74" si="22">F74+H74+J74+L74+N74+P74</f>
        <v>0</v>
      </c>
      <c r="AS74" s="1395">
        <f t="shared" ref="AS74" si="23">X74+Z74+AB74+AD74</f>
        <v>0</v>
      </c>
    </row>
    <row r="75" spans="1:45" s="37" customFormat="1" ht="50.1" customHeight="1" x14ac:dyDescent="0.2">
      <c r="A75" s="881"/>
      <c r="B75" s="882"/>
      <c r="C75" s="883"/>
      <c r="D75" s="886"/>
      <c r="E75" s="887"/>
      <c r="F75" s="888"/>
      <c r="G75" s="887"/>
      <c r="H75" s="888"/>
      <c r="I75" s="887"/>
      <c r="J75" s="888"/>
      <c r="K75" s="887"/>
      <c r="L75" s="888"/>
      <c r="M75" s="884"/>
      <c r="N75" s="885"/>
      <c r="O75" s="885"/>
      <c r="P75" s="885"/>
      <c r="Q75" s="887"/>
      <c r="R75" s="888"/>
      <c r="S75" s="884"/>
      <c r="T75" s="885"/>
      <c r="U75" s="885"/>
      <c r="V75" s="885"/>
      <c r="W75" s="887"/>
      <c r="X75" s="888"/>
      <c r="Y75" s="887"/>
      <c r="Z75" s="888"/>
      <c r="AA75" s="887"/>
      <c r="AB75" s="888"/>
      <c r="AC75" s="887"/>
      <c r="AD75" s="888"/>
      <c r="AE75" s="887"/>
      <c r="AF75" s="888"/>
      <c r="AG75" s="884"/>
      <c r="AH75" s="885"/>
      <c r="AI75" s="884"/>
      <c r="AJ75" s="885"/>
      <c r="AL75" s="14"/>
      <c r="AM75" s="24"/>
      <c r="AN75" s="25"/>
      <c r="AO75" s="44"/>
      <c r="AP75" s="39"/>
      <c r="AQ75" s="25"/>
      <c r="AR75" s="25"/>
    </row>
    <row r="76" spans="1:45" s="46" customFormat="1" ht="50.1" customHeight="1" x14ac:dyDescent="0.2">
      <c r="A76" s="894"/>
      <c r="B76" s="895" t="s">
        <v>2933</v>
      </c>
      <c r="C76" s="896">
        <f>C70+C73</f>
        <v>98</v>
      </c>
      <c r="D76" s="897">
        <f>D70+D73</f>
        <v>1650082834</v>
      </c>
      <c r="E76" s="896">
        <f t="shared" ref="E76:AM76" si="24">E70+E73</f>
        <v>5</v>
      </c>
      <c r="F76" s="897">
        <f t="shared" si="24"/>
        <v>222998500</v>
      </c>
      <c r="G76" s="896">
        <f t="shared" si="24"/>
        <v>0</v>
      </c>
      <c r="H76" s="897">
        <f t="shared" si="24"/>
        <v>0</v>
      </c>
      <c r="I76" s="896">
        <f t="shared" si="24"/>
        <v>29</v>
      </c>
      <c r="J76" s="897">
        <f t="shared" si="24"/>
        <v>368629800</v>
      </c>
      <c r="K76" s="896">
        <f t="shared" si="24"/>
        <v>0</v>
      </c>
      <c r="L76" s="897">
        <f t="shared" si="24"/>
        <v>0</v>
      </c>
      <c r="M76" s="896">
        <f t="shared" si="24"/>
        <v>0</v>
      </c>
      <c r="N76" s="897">
        <f t="shared" si="24"/>
        <v>0</v>
      </c>
      <c r="O76" s="896">
        <f t="shared" si="24"/>
        <v>3</v>
      </c>
      <c r="P76" s="897">
        <f t="shared" si="24"/>
        <v>147875000</v>
      </c>
      <c r="Q76" s="896">
        <f t="shared" si="24"/>
        <v>0</v>
      </c>
      <c r="R76" s="897">
        <f t="shared" si="24"/>
        <v>0</v>
      </c>
      <c r="S76" s="896">
        <f t="shared" si="24"/>
        <v>37</v>
      </c>
      <c r="T76" s="897">
        <f t="shared" si="24"/>
        <v>739503300</v>
      </c>
      <c r="U76" s="896">
        <f t="shared" si="24"/>
        <v>0</v>
      </c>
      <c r="V76" s="897">
        <f t="shared" si="24"/>
        <v>0</v>
      </c>
      <c r="W76" s="896">
        <f t="shared" si="24"/>
        <v>0</v>
      </c>
      <c r="X76" s="897">
        <f t="shared" si="24"/>
        <v>0</v>
      </c>
      <c r="Y76" s="896">
        <f t="shared" si="24"/>
        <v>0</v>
      </c>
      <c r="Z76" s="897">
        <f t="shared" si="24"/>
        <v>0</v>
      </c>
      <c r="AA76" s="896">
        <f t="shared" si="24"/>
        <v>0</v>
      </c>
      <c r="AB76" s="897">
        <f t="shared" si="24"/>
        <v>0</v>
      </c>
      <c r="AC76" s="896">
        <f t="shared" si="24"/>
        <v>0</v>
      </c>
      <c r="AD76" s="897">
        <f t="shared" si="24"/>
        <v>0</v>
      </c>
      <c r="AE76" s="896">
        <f t="shared" si="24"/>
        <v>0</v>
      </c>
      <c r="AF76" s="897">
        <f t="shared" si="24"/>
        <v>0</v>
      </c>
      <c r="AG76" s="896">
        <f t="shared" si="24"/>
        <v>0</v>
      </c>
      <c r="AH76" s="897">
        <f t="shared" si="24"/>
        <v>0</v>
      </c>
      <c r="AI76" s="896">
        <f t="shared" si="24"/>
        <v>135</v>
      </c>
      <c r="AJ76" s="897">
        <f t="shared" si="24"/>
        <v>2389586134</v>
      </c>
      <c r="AK76" s="46" t="s">
        <v>2934</v>
      </c>
      <c r="AL76" s="47">
        <f t="shared" si="24"/>
        <v>0</v>
      </c>
      <c r="AM76" s="24">
        <f t="shared" si="24"/>
        <v>0</v>
      </c>
      <c r="AN76" s="25"/>
      <c r="AO76" s="44">
        <f>AI76-AL76</f>
        <v>135</v>
      </c>
      <c r="AP76" s="39">
        <f>AJ76-AM76</f>
        <v>2389586134</v>
      </c>
      <c r="AQ76" s="25"/>
      <c r="AR76" s="44">
        <f>SUM(AR35:AR74)</f>
        <v>2092727563178</v>
      </c>
      <c r="AS76" s="44">
        <f>SUM(AS35:AS74)</f>
        <v>242685777068</v>
      </c>
    </row>
    <row r="77" spans="1:45" ht="33" customHeight="1" x14ac:dyDescent="0.2">
      <c r="B77" s="48" t="s">
        <v>2936</v>
      </c>
      <c r="C77" s="52"/>
      <c r="D77" s="52"/>
      <c r="E77" s="52"/>
      <c r="F77" s="53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3"/>
      <c r="T77" s="53"/>
      <c r="U77" s="53"/>
      <c r="V77" s="53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3"/>
      <c r="AH77" s="52"/>
      <c r="AI77" s="52"/>
      <c r="AJ77" s="52"/>
    </row>
    <row r="78" spans="1:45" ht="35.25" customHeight="1" x14ac:dyDescent="0.2">
      <c r="B78" s="48" t="s">
        <v>2937</v>
      </c>
      <c r="C78" s="54">
        <f>C76-C77</f>
        <v>98</v>
      </c>
      <c r="D78" s="54">
        <f>D76-D77</f>
        <v>1650082834</v>
      </c>
      <c r="E78" s="54">
        <f t="shared" ref="E78:AJ78" si="25">E76-E77</f>
        <v>5</v>
      </c>
      <c r="F78" s="54">
        <f t="shared" si="25"/>
        <v>222998500</v>
      </c>
      <c r="G78" s="54">
        <f t="shared" si="25"/>
        <v>0</v>
      </c>
      <c r="H78" s="54">
        <f t="shared" si="25"/>
        <v>0</v>
      </c>
      <c r="I78" s="54">
        <f t="shared" si="25"/>
        <v>29</v>
      </c>
      <c r="J78" s="54">
        <f t="shared" si="25"/>
        <v>368629800</v>
      </c>
      <c r="K78" s="54">
        <f t="shared" si="25"/>
        <v>0</v>
      </c>
      <c r="L78" s="54">
        <f t="shared" si="25"/>
        <v>0</v>
      </c>
      <c r="M78" s="54">
        <f t="shared" si="25"/>
        <v>0</v>
      </c>
      <c r="N78" s="54">
        <f t="shared" si="25"/>
        <v>0</v>
      </c>
      <c r="O78" s="54">
        <f t="shared" si="25"/>
        <v>3</v>
      </c>
      <c r="P78" s="54">
        <f t="shared" si="25"/>
        <v>147875000</v>
      </c>
      <c r="Q78" s="54">
        <f t="shared" si="25"/>
        <v>0</v>
      </c>
      <c r="R78" s="54">
        <f t="shared" si="25"/>
        <v>0</v>
      </c>
      <c r="S78" s="54">
        <f t="shared" si="25"/>
        <v>37</v>
      </c>
      <c r="T78" s="54">
        <f t="shared" si="25"/>
        <v>739503300</v>
      </c>
      <c r="U78" s="54">
        <f t="shared" si="25"/>
        <v>0</v>
      </c>
      <c r="V78" s="54">
        <f t="shared" si="25"/>
        <v>0</v>
      </c>
      <c r="W78" s="54">
        <f t="shared" si="25"/>
        <v>0</v>
      </c>
      <c r="X78" s="54">
        <f t="shared" si="25"/>
        <v>0</v>
      </c>
      <c r="Y78" s="54">
        <f t="shared" si="25"/>
        <v>0</v>
      </c>
      <c r="Z78" s="54">
        <f t="shared" si="25"/>
        <v>0</v>
      </c>
      <c r="AA78" s="54">
        <f t="shared" si="25"/>
        <v>0</v>
      </c>
      <c r="AB78" s="54">
        <f t="shared" si="25"/>
        <v>0</v>
      </c>
      <c r="AC78" s="54">
        <f t="shared" si="25"/>
        <v>0</v>
      </c>
      <c r="AD78" s="54">
        <f t="shared" si="25"/>
        <v>0</v>
      </c>
      <c r="AE78" s="54">
        <f t="shared" si="25"/>
        <v>0</v>
      </c>
      <c r="AF78" s="54">
        <f t="shared" si="25"/>
        <v>0</v>
      </c>
      <c r="AG78" s="54">
        <f t="shared" si="25"/>
        <v>0</v>
      </c>
      <c r="AH78" s="54">
        <f t="shared" si="25"/>
        <v>0</v>
      </c>
      <c r="AI78" s="54">
        <f t="shared" si="25"/>
        <v>135</v>
      </c>
      <c r="AJ78" s="54">
        <f t="shared" si="25"/>
        <v>2389586134</v>
      </c>
    </row>
    <row r="79" spans="1:45" x14ac:dyDescent="0.2">
      <c r="B79" s="49"/>
      <c r="C79" s="50"/>
      <c r="D79" s="49"/>
      <c r="E79" s="49"/>
      <c r="F79" s="51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1"/>
      <c r="T79" s="51"/>
      <c r="U79" s="51"/>
      <c r="V79" s="51"/>
      <c r="W79" s="49"/>
      <c r="X79" s="49"/>
      <c r="Y79" s="49"/>
      <c r="AA79" s="49"/>
      <c r="AE79" s="49"/>
      <c r="AG79" s="51"/>
      <c r="AI79" s="49"/>
    </row>
    <row r="80" spans="1:45" x14ac:dyDescent="0.2">
      <c r="B80" s="49"/>
      <c r="C80" s="50"/>
      <c r="D80" s="49"/>
      <c r="E80" s="49"/>
      <c r="F80" s="51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1"/>
      <c r="T80" s="51"/>
      <c r="U80" s="51"/>
      <c r="V80" s="51"/>
      <c r="W80" s="49"/>
      <c r="X80" s="49"/>
      <c r="Y80" s="49"/>
      <c r="AA80" s="49"/>
      <c r="AE80" s="49"/>
      <c r="AG80" s="51"/>
      <c r="AI80" s="49"/>
    </row>
    <row r="81" spans="2:35" x14ac:dyDescent="0.2">
      <c r="B81" s="49"/>
      <c r="C81" s="50"/>
      <c r="D81" s="49"/>
      <c r="E81" s="49"/>
      <c r="F81" s="51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1"/>
      <c r="T81" s="51"/>
      <c r="U81" s="51"/>
      <c r="V81" s="51"/>
      <c r="W81" s="49"/>
      <c r="X81" s="49"/>
      <c r="Y81" s="49"/>
      <c r="AA81" s="49"/>
      <c r="AE81" s="49"/>
      <c r="AG81" s="51"/>
      <c r="AI81" s="49"/>
    </row>
    <row r="82" spans="2:35" x14ac:dyDescent="0.2">
      <c r="B82" s="49"/>
      <c r="C82" s="50"/>
      <c r="D82" s="49"/>
      <c r="E82" s="49"/>
      <c r="F82" s="51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1"/>
      <c r="T82" s="51"/>
      <c r="U82" s="51"/>
      <c r="V82" s="51"/>
      <c r="W82" s="49"/>
      <c r="X82" s="49"/>
      <c r="Y82" s="49"/>
      <c r="AA82" s="49"/>
      <c r="AE82" s="49"/>
      <c r="AG82" s="51"/>
      <c r="AI82" s="49"/>
    </row>
    <row r="83" spans="2:35" x14ac:dyDescent="0.2">
      <c r="B83" s="49"/>
      <c r="C83" s="50"/>
      <c r="D83" s="49"/>
      <c r="E83" s="49"/>
      <c r="F83" s="51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1"/>
      <c r="T83" s="51"/>
      <c r="U83" s="51"/>
      <c r="V83" s="51"/>
      <c r="W83" s="49"/>
      <c r="X83" s="49"/>
      <c r="Y83" s="49"/>
      <c r="AA83" s="49"/>
      <c r="AE83" s="49"/>
      <c r="AG83" s="51"/>
      <c r="AI83" s="49"/>
    </row>
    <row r="84" spans="2:35" x14ac:dyDescent="0.2">
      <c r="B84" s="49"/>
      <c r="C84" s="50"/>
      <c r="D84" s="49"/>
      <c r="E84" s="49"/>
      <c r="F84" s="51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1"/>
      <c r="T84" s="51"/>
      <c r="U84" s="51"/>
      <c r="V84" s="51"/>
      <c r="W84" s="49"/>
      <c r="X84" s="49"/>
      <c r="Y84" s="49"/>
      <c r="AA84" s="49"/>
      <c r="AE84" s="49"/>
      <c r="AG84" s="51"/>
      <c r="AI84" s="49"/>
    </row>
    <row r="85" spans="2:35" x14ac:dyDescent="0.2">
      <c r="B85" s="49"/>
      <c r="C85" s="50"/>
      <c r="D85" s="49"/>
      <c r="E85" s="49"/>
      <c r="F85" s="51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1"/>
      <c r="T85" s="51"/>
      <c r="U85" s="51"/>
      <c r="V85" s="51"/>
      <c r="W85" s="49"/>
      <c r="X85" s="49"/>
      <c r="Y85" s="49"/>
      <c r="AA85" s="49"/>
      <c r="AE85" s="49"/>
      <c r="AG85" s="51"/>
      <c r="AI85" s="49"/>
    </row>
    <row r="86" spans="2:35" x14ac:dyDescent="0.2">
      <c r="B86" s="49"/>
      <c r="C86" s="50"/>
      <c r="D86" s="49"/>
      <c r="E86" s="49"/>
      <c r="F86" s="51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1"/>
      <c r="T86" s="51"/>
      <c r="U86" s="51"/>
      <c r="V86" s="51"/>
      <c r="W86" s="49"/>
      <c r="X86" s="49"/>
      <c r="Y86" s="49"/>
      <c r="AA86" s="49"/>
      <c r="AE86" s="49"/>
      <c r="AG86" s="51"/>
      <c r="AI86" s="49"/>
    </row>
    <row r="87" spans="2:35" x14ac:dyDescent="0.2">
      <c r="B87" s="49"/>
      <c r="C87" s="50"/>
      <c r="D87" s="49"/>
      <c r="E87" s="49"/>
      <c r="F87" s="5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1"/>
      <c r="T87" s="51"/>
      <c r="U87" s="51"/>
      <c r="V87" s="51"/>
      <c r="W87" s="49"/>
      <c r="X87" s="49"/>
      <c r="Y87" s="49"/>
      <c r="AA87" s="49"/>
      <c r="AE87" s="49"/>
      <c r="AG87" s="51"/>
      <c r="AI87" s="49"/>
    </row>
    <row r="88" spans="2:35" x14ac:dyDescent="0.2">
      <c r="B88" s="49"/>
      <c r="C88" s="50"/>
      <c r="D88" s="49"/>
      <c r="E88" s="49"/>
      <c r="F88" s="51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1"/>
      <c r="T88" s="51"/>
      <c r="U88" s="51"/>
      <c r="V88" s="51"/>
      <c r="W88" s="49"/>
      <c r="X88" s="49"/>
      <c r="Y88" s="49"/>
      <c r="AA88" s="49"/>
      <c r="AE88" s="49"/>
      <c r="AG88" s="51"/>
      <c r="AI88" s="49"/>
    </row>
    <row r="89" spans="2:35" x14ac:dyDescent="0.2">
      <c r="B89" s="49"/>
      <c r="C89" s="50"/>
      <c r="D89" s="49"/>
      <c r="E89" s="49"/>
      <c r="F89" s="51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1"/>
      <c r="T89" s="51"/>
      <c r="U89" s="51"/>
      <c r="V89" s="51"/>
      <c r="W89" s="49"/>
      <c r="X89" s="49"/>
      <c r="Y89" s="49"/>
      <c r="AA89" s="49"/>
      <c r="AE89" s="49"/>
      <c r="AG89" s="51"/>
      <c r="AI89" s="49"/>
    </row>
    <row r="90" spans="2:35" x14ac:dyDescent="0.2">
      <c r="B90" s="49"/>
      <c r="C90" s="50"/>
      <c r="D90" s="49"/>
      <c r="E90" s="49"/>
      <c r="F90" s="51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1"/>
      <c r="T90" s="51"/>
      <c r="U90" s="51"/>
      <c r="V90" s="51"/>
      <c r="W90" s="49"/>
      <c r="X90" s="49"/>
      <c r="Y90" s="49"/>
      <c r="AA90" s="49"/>
      <c r="AE90" s="49"/>
      <c r="AG90" s="51"/>
      <c r="AI90" s="49"/>
    </row>
    <row r="1496" spans="12:12" x14ac:dyDescent="0.2">
      <c r="L1496" s="18">
        <f>SUM(L1497:L1517)</f>
        <v>9308382484</v>
      </c>
    </row>
    <row r="1515" spans="12:12" x14ac:dyDescent="0.2">
      <c r="L1515" s="18">
        <v>9308382484</v>
      </c>
    </row>
    <row r="1548" spans="12:12" x14ac:dyDescent="0.3">
      <c r="L1548" s="745">
        <v>372195503907.41998</v>
      </c>
    </row>
    <row r="1610" spans="12:16" x14ac:dyDescent="0.3">
      <c r="L1610" s="18">
        <f>+L1611+L1643+L1653+L1656+L1673+L1680+L1647+L1659</f>
        <v>0</v>
      </c>
      <c r="P1610" s="745"/>
    </row>
    <row r="1611" spans="12:16" x14ac:dyDescent="0.3">
      <c r="P1611" s="745"/>
    </row>
    <row r="1612" spans="12:16" x14ac:dyDescent="0.3">
      <c r="P1612" s="745"/>
    </row>
    <row r="1613" spans="12:16" x14ac:dyDescent="0.3">
      <c r="P1613" s="745"/>
    </row>
    <row r="1614" spans="12:16" x14ac:dyDescent="0.3">
      <c r="P1614" s="745"/>
    </row>
    <row r="1615" spans="12:16" x14ac:dyDescent="0.3">
      <c r="P1615" s="745"/>
    </row>
    <row r="1616" spans="12:16" x14ac:dyDescent="0.3">
      <c r="P1616" s="745"/>
    </row>
    <row r="1617" spans="16:16" x14ac:dyDescent="0.3">
      <c r="P1617" s="745"/>
    </row>
    <row r="1618" spans="16:16" x14ac:dyDescent="0.3">
      <c r="P1618" s="745"/>
    </row>
    <row r="1619" spans="16:16" x14ac:dyDescent="0.3">
      <c r="P1619" s="745"/>
    </row>
    <row r="1620" spans="16:16" x14ac:dyDescent="0.3">
      <c r="P1620" s="745"/>
    </row>
    <row r="1621" spans="16:16" x14ac:dyDescent="0.3">
      <c r="P1621" s="745"/>
    </row>
    <row r="1622" spans="16:16" x14ac:dyDescent="0.3">
      <c r="P1622" s="745"/>
    </row>
    <row r="1623" spans="16:16" x14ac:dyDescent="0.3">
      <c r="P1623" s="745"/>
    </row>
    <row r="1624" spans="16:16" x14ac:dyDescent="0.3">
      <c r="P1624" s="745"/>
    </row>
    <row r="1625" spans="16:16" x14ac:dyDescent="0.3">
      <c r="P1625" s="745"/>
    </row>
    <row r="1626" spans="16:16" x14ac:dyDescent="0.3">
      <c r="P1626" s="745"/>
    </row>
    <row r="1627" spans="16:16" x14ac:dyDescent="0.3">
      <c r="P1627" s="745"/>
    </row>
    <row r="1628" spans="16:16" x14ac:dyDescent="0.3">
      <c r="P1628" s="745"/>
    </row>
    <row r="1629" spans="16:16" x14ac:dyDescent="0.3">
      <c r="P1629" s="745"/>
    </row>
    <row r="1630" spans="16:16" x14ac:dyDescent="0.3">
      <c r="P1630" s="745"/>
    </row>
    <row r="1631" spans="16:16" x14ac:dyDescent="0.3">
      <c r="P1631" s="745"/>
    </row>
    <row r="1632" spans="16:16" x14ac:dyDescent="0.3">
      <c r="P1632" s="745"/>
    </row>
    <row r="1633" spans="16:16" x14ac:dyDescent="0.3">
      <c r="P1633" s="745"/>
    </row>
    <row r="1634" spans="16:16" x14ac:dyDescent="0.3">
      <c r="P1634" s="745"/>
    </row>
    <row r="1635" spans="16:16" x14ac:dyDescent="0.3">
      <c r="P1635" s="745"/>
    </row>
    <row r="1636" spans="16:16" x14ac:dyDescent="0.3">
      <c r="P1636" s="745"/>
    </row>
    <row r="1637" spans="16:16" x14ac:dyDescent="0.3">
      <c r="P1637" s="745"/>
    </row>
    <row r="1638" spans="16:16" x14ac:dyDescent="0.3">
      <c r="P1638" s="745"/>
    </row>
    <row r="1639" spans="16:16" x14ac:dyDescent="0.3">
      <c r="P1639" s="745"/>
    </row>
    <row r="1640" spans="16:16" x14ac:dyDescent="0.3">
      <c r="P1640" s="745"/>
    </row>
    <row r="1641" spans="16:16" x14ac:dyDescent="0.3">
      <c r="P1641" s="745"/>
    </row>
    <row r="1642" spans="16:16" x14ac:dyDescent="0.3">
      <c r="P1642" s="745"/>
    </row>
    <row r="1643" spans="16:16" x14ac:dyDescent="0.3">
      <c r="P1643" s="745"/>
    </row>
    <row r="1644" spans="16:16" x14ac:dyDescent="0.3">
      <c r="P1644" s="745"/>
    </row>
    <row r="1645" spans="16:16" x14ac:dyDescent="0.3">
      <c r="P1645" s="745"/>
    </row>
    <row r="1646" spans="16:16" x14ac:dyDescent="0.3">
      <c r="P1646" s="745"/>
    </row>
    <row r="1647" spans="16:16" x14ac:dyDescent="0.3">
      <c r="P1647" s="745"/>
    </row>
    <row r="1648" spans="16:16" x14ac:dyDescent="0.3">
      <c r="P1648" s="745"/>
    </row>
    <row r="1649" spans="16:16" x14ac:dyDescent="0.3">
      <c r="P1649" s="745"/>
    </row>
    <row r="1650" spans="16:16" x14ac:dyDescent="0.3">
      <c r="P1650" s="745"/>
    </row>
    <row r="1651" spans="16:16" x14ac:dyDescent="0.3">
      <c r="P1651" s="745"/>
    </row>
    <row r="1652" spans="16:16" x14ac:dyDescent="0.3">
      <c r="P1652" s="745"/>
    </row>
    <row r="1653" spans="16:16" x14ac:dyDescent="0.3">
      <c r="P1653" s="745"/>
    </row>
    <row r="1654" spans="16:16" x14ac:dyDescent="0.3">
      <c r="P1654" s="745"/>
    </row>
    <row r="1655" spans="16:16" x14ac:dyDescent="0.3">
      <c r="P1655" s="745"/>
    </row>
    <row r="1656" spans="16:16" x14ac:dyDescent="0.3">
      <c r="P1656" s="745"/>
    </row>
    <row r="1657" spans="16:16" x14ac:dyDescent="0.3">
      <c r="P1657" s="745"/>
    </row>
    <row r="1658" spans="16:16" x14ac:dyDescent="0.3">
      <c r="P1658" s="745"/>
    </row>
    <row r="1659" spans="16:16" x14ac:dyDescent="0.3">
      <c r="P1659" s="745"/>
    </row>
    <row r="1660" spans="16:16" x14ac:dyDescent="0.3">
      <c r="P1660" s="745"/>
    </row>
    <row r="1661" spans="16:16" x14ac:dyDescent="0.3">
      <c r="P1661" s="745"/>
    </row>
    <row r="1662" spans="16:16" x14ac:dyDescent="0.3">
      <c r="P1662" s="745"/>
    </row>
    <row r="1663" spans="16:16" x14ac:dyDescent="0.3">
      <c r="P1663" s="745"/>
    </row>
    <row r="1664" spans="16:16" x14ac:dyDescent="0.3">
      <c r="P1664" s="745"/>
    </row>
    <row r="1665" spans="16:16" x14ac:dyDescent="0.3">
      <c r="P1665" s="745"/>
    </row>
    <row r="1666" spans="16:16" x14ac:dyDescent="0.3">
      <c r="P1666" s="745"/>
    </row>
    <row r="1667" spans="16:16" x14ac:dyDescent="0.3">
      <c r="P1667" s="745"/>
    </row>
    <row r="1668" spans="16:16" x14ac:dyDescent="0.3">
      <c r="P1668" s="745"/>
    </row>
    <row r="1669" spans="16:16" x14ac:dyDescent="0.3">
      <c r="P1669" s="745"/>
    </row>
    <row r="1670" spans="16:16" x14ac:dyDescent="0.3">
      <c r="P1670" s="745"/>
    </row>
    <row r="1671" spans="16:16" x14ac:dyDescent="0.3">
      <c r="P1671" s="745"/>
    </row>
    <row r="1672" spans="16:16" x14ac:dyDescent="0.3">
      <c r="P1672" s="745"/>
    </row>
    <row r="1673" spans="16:16" x14ac:dyDescent="0.3">
      <c r="P1673" s="745"/>
    </row>
    <row r="1674" spans="16:16" x14ac:dyDescent="0.3">
      <c r="P1674" s="745"/>
    </row>
    <row r="1675" spans="16:16" x14ac:dyDescent="0.3">
      <c r="P1675" s="745"/>
    </row>
    <row r="1676" spans="16:16" x14ac:dyDescent="0.3">
      <c r="P1676" s="745"/>
    </row>
    <row r="1677" spans="16:16" x14ac:dyDescent="0.3">
      <c r="P1677" s="745"/>
    </row>
    <row r="1678" spans="16:16" x14ac:dyDescent="0.3">
      <c r="P1678" s="745"/>
    </row>
    <row r="1679" spans="16:16" x14ac:dyDescent="0.3">
      <c r="P1679" s="745"/>
    </row>
    <row r="1680" spans="16:16" x14ac:dyDescent="0.3">
      <c r="P1680" s="745"/>
    </row>
    <row r="1681" spans="16:16" x14ac:dyDescent="0.3">
      <c r="P1681" s="745"/>
    </row>
    <row r="1682" spans="16:16" x14ac:dyDescent="0.3">
      <c r="P1682" s="745"/>
    </row>
    <row r="1683" spans="16:16" x14ac:dyDescent="0.3">
      <c r="P1683" s="745"/>
    </row>
    <row r="1684" spans="16:16" x14ac:dyDescent="0.3">
      <c r="P1684" s="745"/>
    </row>
    <row r="1685" spans="16:16" x14ac:dyDescent="0.3">
      <c r="P1685" s="745"/>
    </row>
    <row r="1686" spans="16:16" x14ac:dyDescent="0.3">
      <c r="P1686" s="745"/>
    </row>
    <row r="1687" spans="16:16" x14ac:dyDescent="0.3">
      <c r="P1687" s="745"/>
    </row>
    <row r="1688" spans="16:16" x14ac:dyDescent="0.3">
      <c r="P1688" s="745"/>
    </row>
    <row r="1689" spans="16:16" x14ac:dyDescent="0.3">
      <c r="P1689" s="745"/>
    </row>
    <row r="1690" spans="16:16" x14ac:dyDescent="0.3">
      <c r="P1690" s="745"/>
    </row>
    <row r="1691" spans="16:16" x14ac:dyDescent="0.3">
      <c r="P1691" s="745"/>
    </row>
    <row r="1692" spans="16:16" x14ac:dyDescent="0.3">
      <c r="P1692" s="745"/>
    </row>
    <row r="1693" spans="16:16" x14ac:dyDescent="0.3">
      <c r="P1693" s="745"/>
    </row>
    <row r="1694" spans="16:16" x14ac:dyDescent="0.3">
      <c r="P1694" s="745"/>
    </row>
    <row r="1695" spans="16:16" x14ac:dyDescent="0.3">
      <c r="P1695" s="745"/>
    </row>
    <row r="1696" spans="16:16" x14ac:dyDescent="0.3">
      <c r="P1696" s="745"/>
    </row>
    <row r="1697" spans="16:16" x14ac:dyDescent="0.3">
      <c r="P1697" s="745"/>
    </row>
    <row r="1698" spans="16:16" x14ac:dyDescent="0.3">
      <c r="P1698" s="745"/>
    </row>
    <row r="1699" spans="16:16" x14ac:dyDescent="0.3">
      <c r="P1699" s="745"/>
    </row>
    <row r="1700" spans="16:16" x14ac:dyDescent="0.3">
      <c r="P1700" s="745"/>
    </row>
  </sheetData>
  <mergeCells count="99">
    <mergeCell ref="O69:P69"/>
    <mergeCell ref="Q69:R69"/>
    <mergeCell ref="S69:T69"/>
    <mergeCell ref="W69:X69"/>
    <mergeCell ref="Y69:Z69"/>
    <mergeCell ref="AR67:AS67"/>
    <mergeCell ref="AL68:AM68"/>
    <mergeCell ref="AO68:AP68"/>
    <mergeCell ref="AI69:AJ69"/>
    <mergeCell ref="Q67:Q68"/>
    <mergeCell ref="AC69:AD69"/>
    <mergeCell ref="AE69:AF69"/>
    <mergeCell ref="AG69:AH69"/>
    <mergeCell ref="AE67:AE68"/>
    <mergeCell ref="AF67:AF68"/>
    <mergeCell ref="AJ66:AJ68"/>
    <mergeCell ref="C69:D69"/>
    <mergeCell ref="E69:F69"/>
    <mergeCell ref="G69:H69"/>
    <mergeCell ref="I69:J69"/>
    <mergeCell ref="K69:L69"/>
    <mergeCell ref="M69:N69"/>
    <mergeCell ref="A64:AJ64"/>
    <mergeCell ref="A66:A68"/>
    <mergeCell ref="B66:B68"/>
    <mergeCell ref="C66:C68"/>
    <mergeCell ref="W67:W68"/>
    <mergeCell ref="X67:X68"/>
    <mergeCell ref="AG67:AG68"/>
    <mergeCell ref="AH67:AH68"/>
    <mergeCell ref="L67:L68"/>
    <mergeCell ref="F66:T66"/>
    <mergeCell ref="R67:R68"/>
    <mergeCell ref="S67:S68"/>
    <mergeCell ref="T67:T68"/>
    <mergeCell ref="D66:D68"/>
    <mergeCell ref="E66:E68"/>
    <mergeCell ref="E8:F8"/>
    <mergeCell ref="G67:G68"/>
    <mergeCell ref="H67:H68"/>
    <mergeCell ref="I67:I68"/>
    <mergeCell ref="J67:J68"/>
    <mergeCell ref="K67:K68"/>
    <mergeCell ref="AE8:AF8"/>
    <mergeCell ref="M67:P67"/>
    <mergeCell ref="A65:AJ65"/>
    <mergeCell ref="O8:P8"/>
    <mergeCell ref="Q8:R8"/>
    <mergeCell ref="S8:T8"/>
    <mergeCell ref="W8:X8"/>
    <mergeCell ref="C8:D8"/>
    <mergeCell ref="AG8:AH8"/>
    <mergeCell ref="AI8:AJ8"/>
    <mergeCell ref="G8:H8"/>
    <mergeCell ref="I8:J8"/>
    <mergeCell ref="K8:L8"/>
    <mergeCell ref="M8:N8"/>
    <mergeCell ref="AC8:AD8"/>
    <mergeCell ref="AR6:AS6"/>
    <mergeCell ref="AL7:AM7"/>
    <mergeCell ref="AO7:AP7"/>
    <mergeCell ref="X6:X7"/>
    <mergeCell ref="AE6:AE7"/>
    <mergeCell ref="AF6:AF7"/>
    <mergeCell ref="AG6:AG7"/>
    <mergeCell ref="AH6:AH7"/>
    <mergeCell ref="Z6:Z7"/>
    <mergeCell ref="A1:AJ1"/>
    <mergeCell ref="A2:AJ2"/>
    <mergeCell ref="A5:A7"/>
    <mergeCell ref="B5:B7"/>
    <mergeCell ref="C5:C7"/>
    <mergeCell ref="D5:D7"/>
    <mergeCell ref="E5:E7"/>
    <mergeCell ref="AA6:AD6"/>
    <mergeCell ref="Y6:Y7"/>
    <mergeCell ref="L6:L7"/>
    <mergeCell ref="F5:T5"/>
    <mergeCell ref="W5:AH5"/>
    <mergeCell ref="AJ5:AJ7"/>
    <mergeCell ref="F6:F7"/>
    <mergeCell ref="G6:G7"/>
    <mergeCell ref="M6:P6"/>
    <mergeCell ref="H6:H7"/>
    <mergeCell ref="I6:I7"/>
    <mergeCell ref="J6:J7"/>
    <mergeCell ref="W6:W7"/>
    <mergeCell ref="AA69:AB69"/>
    <mergeCell ref="Y67:Y68"/>
    <mergeCell ref="Z67:Z68"/>
    <mergeCell ref="AA67:AD67"/>
    <mergeCell ref="K6:K7"/>
    <mergeCell ref="Q6:Q7"/>
    <mergeCell ref="R6:R7"/>
    <mergeCell ref="S6:S7"/>
    <mergeCell ref="T6:T7"/>
    <mergeCell ref="Y8:Z8"/>
    <mergeCell ref="AA8:AB8"/>
    <mergeCell ref="W66:AH66"/>
  </mergeCells>
  <printOptions horizontalCentered="1"/>
  <pageMargins left="0.15748031496062992" right="0.15748031496062992" top="0.74803149606299213" bottom="0.35433070866141736" header="0.31496062992125984" footer="0.31496062992125984"/>
  <pageSetup paperSize="11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1700"/>
  <sheetViews>
    <sheetView view="pageBreakPreview" zoomScale="70" zoomScaleNormal="50" zoomScaleSheetLayoutView="70" workbookViewId="0">
      <selection activeCell="A4" sqref="A4"/>
    </sheetView>
  </sheetViews>
  <sheetFormatPr defaultRowHeight="11.25" x14ac:dyDescent="0.2"/>
  <cols>
    <col min="1" max="1" width="8.33203125" style="55" customWidth="1"/>
    <col min="2" max="2" width="64.33203125" style="55" customWidth="1"/>
    <col min="3" max="3" width="14.33203125" style="55" customWidth="1"/>
    <col min="4" max="4" width="33.5" style="55" customWidth="1"/>
    <col min="5" max="5" width="15.33203125" style="55" bestFit="1" customWidth="1"/>
    <col min="6" max="6" width="33.5" style="55" customWidth="1"/>
    <col min="7" max="7" width="12.1640625" style="55" customWidth="1"/>
    <col min="8" max="8" width="33.5" style="55" customWidth="1"/>
    <col min="9" max="9" width="12.1640625" style="55" customWidth="1"/>
    <col min="10" max="10" width="28.1640625" style="55" bestFit="1" customWidth="1"/>
    <col min="11" max="11" width="12.1640625" style="55" customWidth="1"/>
    <col min="12" max="12" width="30.83203125" style="55" bestFit="1" customWidth="1"/>
    <col min="13" max="13" width="7.83203125" style="55" bestFit="1" customWidth="1"/>
    <col min="14" max="14" width="30.6640625" style="55" customWidth="1"/>
    <col min="15" max="15" width="12.1640625" style="55" customWidth="1"/>
    <col min="16" max="16" width="29.6640625" style="55" customWidth="1"/>
    <col min="17" max="17" width="8.5" style="55" bestFit="1" customWidth="1"/>
    <col min="18" max="18" width="24" style="55" customWidth="1"/>
    <col min="19" max="19" width="12.1640625" style="55" customWidth="1"/>
    <col min="20" max="20" width="24" style="55" customWidth="1"/>
    <col min="21" max="21" width="7.83203125" style="55" bestFit="1" customWidth="1"/>
    <col min="22" max="22" width="8.5" style="55" bestFit="1" customWidth="1"/>
    <col min="23" max="23" width="7.83203125" style="55" bestFit="1" customWidth="1"/>
    <col min="24" max="24" width="23.33203125" style="55" bestFit="1" customWidth="1"/>
    <col min="25" max="25" width="12.1640625" style="55" customWidth="1"/>
    <col min="26" max="26" width="24" style="55" customWidth="1"/>
    <col min="27" max="27" width="7.83203125" style="55" bestFit="1" customWidth="1"/>
    <col min="28" max="28" width="25.6640625" style="55" customWidth="1"/>
    <col min="29" max="29" width="12.1640625" style="55" customWidth="1"/>
    <col min="30" max="30" width="24" style="55" customWidth="1"/>
    <col min="31" max="31" width="18.1640625" style="55" bestFit="1" customWidth="1"/>
    <col min="32" max="32" width="30" style="55" customWidth="1"/>
    <col min="33" max="33" width="9.33203125" style="55"/>
    <col min="34" max="34" width="13.5" style="55" bestFit="1" customWidth="1"/>
    <col min="35" max="35" width="26.1640625" style="55" bestFit="1" customWidth="1"/>
    <col min="36" max="36" width="9.33203125" style="55"/>
    <col min="37" max="37" width="13.5" style="55" bestFit="1" customWidth="1"/>
    <col min="38" max="38" width="30.83203125" style="55" bestFit="1" customWidth="1"/>
    <col min="39" max="16384" width="9.33203125" style="55"/>
  </cols>
  <sheetData>
    <row r="1" spans="1:38" ht="24" customHeight="1" x14ac:dyDescent="0.2">
      <c r="A1" s="1513" t="s">
        <v>528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1513"/>
      <c r="O1" s="1513"/>
      <c r="P1" s="1513"/>
      <c r="Q1" s="1513"/>
      <c r="R1" s="1513"/>
      <c r="S1" s="1513"/>
      <c r="T1" s="1513"/>
      <c r="U1" s="1513"/>
      <c r="V1" s="1513"/>
      <c r="W1" s="1513"/>
      <c r="X1" s="1513"/>
      <c r="Y1" s="1513"/>
      <c r="Z1" s="1513"/>
      <c r="AA1" s="1513"/>
      <c r="AB1" s="1513"/>
      <c r="AC1" s="1513"/>
      <c r="AD1" s="1513"/>
      <c r="AE1" s="1513"/>
      <c r="AF1" s="1513"/>
    </row>
    <row r="2" spans="1:38" ht="24" customHeight="1" x14ac:dyDescent="0.2">
      <c r="A2" s="1513" t="s">
        <v>2942</v>
      </c>
      <c r="B2" s="1513"/>
      <c r="C2" s="1513"/>
      <c r="D2" s="1513"/>
      <c r="E2" s="1513"/>
      <c r="F2" s="1513"/>
      <c r="G2" s="1513"/>
      <c r="H2" s="1513"/>
      <c r="I2" s="1513"/>
      <c r="J2" s="1513"/>
      <c r="K2" s="1513"/>
      <c r="L2" s="1513"/>
      <c r="M2" s="1513"/>
      <c r="N2" s="1513"/>
      <c r="O2" s="1513"/>
      <c r="P2" s="1513"/>
      <c r="Q2" s="1513"/>
      <c r="R2" s="1513"/>
      <c r="S2" s="1513"/>
      <c r="T2" s="1513"/>
      <c r="U2" s="1513"/>
      <c r="V2" s="1513"/>
      <c r="W2" s="1513"/>
      <c r="X2" s="1513"/>
      <c r="Y2" s="1513"/>
      <c r="Z2" s="1513"/>
      <c r="AA2" s="1513"/>
      <c r="AB2" s="1513"/>
      <c r="AC2" s="1513"/>
      <c r="AD2" s="1513"/>
      <c r="AE2" s="1513"/>
      <c r="AF2" s="1513"/>
    </row>
    <row r="3" spans="1:38" ht="21.75" customHeight="1" x14ac:dyDescent="0.2">
      <c r="A3" s="1514" t="s">
        <v>3231</v>
      </c>
      <c r="B3" s="1514"/>
      <c r="C3" s="1514"/>
      <c r="D3" s="1514"/>
      <c r="E3" s="1514"/>
      <c r="F3" s="1514"/>
      <c r="G3" s="1514"/>
      <c r="H3" s="1514"/>
      <c r="I3" s="1514"/>
      <c r="J3" s="1514"/>
      <c r="K3" s="1514"/>
      <c r="L3" s="1514"/>
      <c r="M3" s="1514"/>
      <c r="N3" s="1514"/>
      <c r="O3" s="1514"/>
      <c r="P3" s="1514"/>
      <c r="Q3" s="1514"/>
      <c r="R3" s="1514"/>
      <c r="S3" s="1514"/>
      <c r="T3" s="1514"/>
      <c r="U3" s="1514"/>
      <c r="V3" s="1514"/>
      <c r="W3" s="1514"/>
      <c r="X3" s="1514"/>
      <c r="Y3" s="1514"/>
      <c r="Z3" s="1514"/>
      <c r="AA3" s="1514"/>
      <c r="AB3" s="1514"/>
      <c r="AC3" s="1514"/>
      <c r="AD3" s="1514"/>
      <c r="AE3" s="1514"/>
      <c r="AF3" s="1514"/>
    </row>
    <row r="4" spans="1:38" ht="21.75" customHeight="1" x14ac:dyDescent="0.2">
      <c r="A4" s="56"/>
      <c r="B4" s="56"/>
      <c r="C4" s="57"/>
      <c r="D4" s="57"/>
      <c r="E4" s="57"/>
      <c r="F4" s="58"/>
      <c r="G4" s="57"/>
      <c r="H4" s="57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8" ht="21.75" customHeight="1" x14ac:dyDescent="0.2">
      <c r="A5" s="59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8" s="60" customFormat="1" ht="21.75" customHeight="1" x14ac:dyDescent="0.2">
      <c r="A6" s="1515" t="s">
        <v>2876</v>
      </c>
      <c r="B6" s="1515" t="s">
        <v>2877</v>
      </c>
      <c r="C6" s="1518" t="s">
        <v>2878</v>
      </c>
      <c r="D6" s="1518" t="s">
        <v>2879</v>
      </c>
      <c r="E6" s="1521" t="s">
        <v>2943</v>
      </c>
      <c r="F6" s="1522"/>
      <c r="G6" s="1522"/>
      <c r="H6" s="1522"/>
      <c r="I6" s="1515" t="s">
        <v>2878</v>
      </c>
      <c r="J6" s="1515" t="s">
        <v>2888</v>
      </c>
      <c r="K6" s="1523" t="s">
        <v>2944</v>
      </c>
      <c r="L6" s="1523"/>
      <c r="M6" s="1523"/>
      <c r="N6" s="1523"/>
      <c r="O6" s="1523"/>
      <c r="P6" s="1523"/>
      <c r="Q6" s="1523"/>
      <c r="R6" s="1523"/>
      <c r="S6" s="1523"/>
      <c r="T6" s="1523"/>
      <c r="U6" s="1523"/>
      <c r="V6" s="1523"/>
      <c r="W6" s="1523"/>
      <c r="X6" s="1523"/>
      <c r="Y6" s="1523"/>
      <c r="Z6" s="1523"/>
      <c r="AA6" s="1523"/>
      <c r="AB6" s="1523"/>
      <c r="AC6" s="1515" t="s">
        <v>2878</v>
      </c>
      <c r="AD6" s="1515" t="s">
        <v>2891</v>
      </c>
      <c r="AE6" s="1515" t="s">
        <v>2878</v>
      </c>
      <c r="AF6" s="1515" t="s">
        <v>2882</v>
      </c>
    </row>
    <row r="7" spans="1:38" s="60" customFormat="1" ht="32.25" customHeight="1" x14ac:dyDescent="0.2">
      <c r="A7" s="1516"/>
      <c r="B7" s="1516"/>
      <c r="C7" s="1519"/>
      <c r="D7" s="1519"/>
      <c r="E7" s="1518" t="s">
        <v>2878</v>
      </c>
      <c r="F7" s="1518" t="s">
        <v>2945</v>
      </c>
      <c r="G7" s="1518" t="s">
        <v>2878</v>
      </c>
      <c r="H7" s="1518" t="s">
        <v>2946</v>
      </c>
      <c r="I7" s="1516"/>
      <c r="J7" s="1516"/>
      <c r="K7" s="1523" t="s">
        <v>2947</v>
      </c>
      <c r="L7" s="1523"/>
      <c r="M7" s="1523"/>
      <c r="N7" s="1523"/>
      <c r="O7" s="1523"/>
      <c r="P7" s="1523"/>
      <c r="Q7" s="1523"/>
      <c r="R7" s="1523"/>
      <c r="S7" s="1523" t="s">
        <v>2948</v>
      </c>
      <c r="T7" s="1523"/>
      <c r="U7" s="1523"/>
      <c r="V7" s="1523"/>
      <c r="W7" s="1523"/>
      <c r="X7" s="1523"/>
      <c r="Y7" s="1523"/>
      <c r="Z7" s="1523"/>
      <c r="AA7" s="1523"/>
      <c r="AB7" s="1523"/>
      <c r="AC7" s="1516"/>
      <c r="AD7" s="1516"/>
      <c r="AE7" s="1516"/>
      <c r="AF7" s="1516"/>
    </row>
    <row r="8" spans="1:38" s="60" customFormat="1" ht="62.25" customHeight="1" thickBot="1" x14ac:dyDescent="0.25">
      <c r="A8" s="1517"/>
      <c r="B8" s="1517"/>
      <c r="C8" s="1520"/>
      <c r="D8" s="1520"/>
      <c r="E8" s="1520"/>
      <c r="F8" s="1520"/>
      <c r="G8" s="1520"/>
      <c r="H8" s="1520"/>
      <c r="I8" s="1517"/>
      <c r="J8" s="1517"/>
      <c r="K8" s="61" t="s">
        <v>2878</v>
      </c>
      <c r="L8" s="61" t="s">
        <v>2949</v>
      </c>
      <c r="M8" s="61" t="s">
        <v>2878</v>
      </c>
      <c r="N8" s="61" t="s">
        <v>2946</v>
      </c>
      <c r="O8" s="61" t="s">
        <v>2878</v>
      </c>
      <c r="P8" s="61" t="s">
        <v>2400</v>
      </c>
      <c r="Q8" s="61" t="s">
        <v>2878</v>
      </c>
      <c r="R8" s="61" t="s">
        <v>2950</v>
      </c>
      <c r="S8" s="61" t="s">
        <v>2878</v>
      </c>
      <c r="T8" s="61" t="s">
        <v>2951</v>
      </c>
      <c r="U8" s="61" t="s">
        <v>2878</v>
      </c>
      <c r="V8" s="61" t="s">
        <v>2952</v>
      </c>
      <c r="W8" s="61" t="s">
        <v>2878</v>
      </c>
      <c r="X8" s="61" t="s">
        <v>2953</v>
      </c>
      <c r="Y8" s="61" t="s">
        <v>2878</v>
      </c>
      <c r="Z8" s="61" t="s">
        <v>2954</v>
      </c>
      <c r="AA8" s="61" t="s">
        <v>2878</v>
      </c>
      <c r="AB8" s="61" t="s">
        <v>2955</v>
      </c>
      <c r="AC8" s="1517"/>
      <c r="AD8" s="1517"/>
      <c r="AE8" s="1517"/>
      <c r="AF8" s="1517"/>
      <c r="AH8" s="1511" t="s">
        <v>2893</v>
      </c>
      <c r="AI8" s="1511"/>
      <c r="AJ8" s="62"/>
      <c r="AK8" s="1512" t="s">
        <v>2894</v>
      </c>
      <c r="AL8" s="1512"/>
    </row>
    <row r="9" spans="1:38" s="64" customFormat="1" ht="21.75" customHeight="1" thickTop="1" x14ac:dyDescent="0.2">
      <c r="A9" s="63">
        <v>1</v>
      </c>
      <c r="B9" s="63">
        <v>2</v>
      </c>
      <c r="C9" s="1524">
        <v>3</v>
      </c>
      <c r="D9" s="1525"/>
      <c r="E9" s="1524">
        <v>4</v>
      </c>
      <c r="F9" s="1525"/>
      <c r="G9" s="1524">
        <v>5</v>
      </c>
      <c r="H9" s="1525"/>
      <c r="I9" s="1524">
        <v>6</v>
      </c>
      <c r="J9" s="1525"/>
      <c r="K9" s="1524">
        <v>7</v>
      </c>
      <c r="L9" s="1525"/>
      <c r="M9" s="1524">
        <v>8</v>
      </c>
      <c r="N9" s="1525"/>
      <c r="O9" s="1524">
        <v>9</v>
      </c>
      <c r="P9" s="1525"/>
      <c r="Q9" s="1524">
        <v>10</v>
      </c>
      <c r="R9" s="1525"/>
      <c r="S9" s="1524">
        <v>11</v>
      </c>
      <c r="T9" s="1525"/>
      <c r="U9" s="1524">
        <v>12</v>
      </c>
      <c r="V9" s="1525"/>
      <c r="W9" s="1524">
        <v>13</v>
      </c>
      <c r="X9" s="1525"/>
      <c r="Y9" s="1524">
        <v>14</v>
      </c>
      <c r="Z9" s="1525"/>
      <c r="AA9" s="1524">
        <v>15</v>
      </c>
      <c r="AB9" s="1525"/>
      <c r="AC9" s="1524">
        <v>16</v>
      </c>
      <c r="AD9" s="1525"/>
      <c r="AE9" s="1524">
        <v>17</v>
      </c>
      <c r="AF9" s="1525"/>
      <c r="AH9" s="30" t="s">
        <v>2878</v>
      </c>
      <c r="AI9" s="65" t="s">
        <v>2897</v>
      </c>
      <c r="AJ9" s="66"/>
      <c r="AK9" s="66" t="s">
        <v>2878</v>
      </c>
      <c r="AL9" s="67" t="s">
        <v>2897</v>
      </c>
    </row>
    <row r="10" spans="1:38" s="71" customFormat="1" ht="37.5" customHeight="1" x14ac:dyDescent="0.2">
      <c r="A10" s="68"/>
      <c r="B10" s="68"/>
      <c r="C10" s="68"/>
      <c r="D10" s="68"/>
      <c r="E10" s="68"/>
      <c r="F10" s="68"/>
      <c r="G10" s="68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70"/>
    </row>
    <row r="11" spans="1:38" s="77" customFormat="1" ht="37.5" customHeight="1" x14ac:dyDescent="0.2">
      <c r="A11" s="72" t="s">
        <v>2898</v>
      </c>
      <c r="B11" s="73" t="s">
        <v>2899</v>
      </c>
      <c r="C11" s="74">
        <f>SUM(C12)</f>
        <v>0</v>
      </c>
      <c r="D11" s="75">
        <f>SUM(D12)</f>
        <v>0</v>
      </c>
      <c r="E11" s="74">
        <f t="shared" ref="E11:AI11" si="0">SUM(E12)</f>
        <v>0</v>
      </c>
      <c r="F11" s="75">
        <f t="shared" si="0"/>
        <v>0</v>
      </c>
      <c r="G11" s="74">
        <f t="shared" si="0"/>
        <v>0</v>
      </c>
      <c r="H11" s="76">
        <f t="shared" si="0"/>
        <v>0</v>
      </c>
      <c r="I11" s="74">
        <f t="shared" si="0"/>
        <v>0</v>
      </c>
      <c r="J11" s="75">
        <f t="shared" si="0"/>
        <v>0</v>
      </c>
      <c r="K11" s="74">
        <f t="shared" si="0"/>
        <v>0</v>
      </c>
      <c r="L11" s="75">
        <f t="shared" si="0"/>
        <v>0</v>
      </c>
      <c r="M11" s="74">
        <f t="shared" si="0"/>
        <v>0</v>
      </c>
      <c r="N11" s="76">
        <f t="shared" si="0"/>
        <v>0</v>
      </c>
      <c r="O11" s="74">
        <f t="shared" si="0"/>
        <v>0</v>
      </c>
      <c r="P11" s="75">
        <f t="shared" si="0"/>
        <v>0</v>
      </c>
      <c r="Q11" s="74">
        <f t="shared" si="0"/>
        <v>0</v>
      </c>
      <c r="R11" s="75">
        <f t="shared" si="0"/>
        <v>0</v>
      </c>
      <c r="S11" s="74">
        <f t="shared" si="0"/>
        <v>0</v>
      </c>
      <c r="T11" s="75">
        <f t="shared" si="0"/>
        <v>0</v>
      </c>
      <c r="U11" s="74">
        <f t="shared" si="0"/>
        <v>0</v>
      </c>
      <c r="V11" s="76">
        <f t="shared" si="0"/>
        <v>0</v>
      </c>
      <c r="W11" s="75">
        <f t="shared" si="0"/>
        <v>0</v>
      </c>
      <c r="X11" s="76">
        <f t="shared" si="0"/>
        <v>0</v>
      </c>
      <c r="Y11" s="74">
        <f t="shared" si="0"/>
        <v>0</v>
      </c>
      <c r="Z11" s="76">
        <f t="shared" si="0"/>
        <v>0</v>
      </c>
      <c r="AA11" s="74">
        <f t="shared" si="0"/>
        <v>0</v>
      </c>
      <c r="AB11" s="75">
        <f t="shared" si="0"/>
        <v>0</v>
      </c>
      <c r="AC11" s="74">
        <f t="shared" si="0"/>
        <v>0</v>
      </c>
      <c r="AD11" s="75">
        <f t="shared" si="0"/>
        <v>0</v>
      </c>
      <c r="AE11" s="74">
        <f t="shared" si="0"/>
        <v>0</v>
      </c>
      <c r="AF11" s="75">
        <f t="shared" si="0"/>
        <v>0</v>
      </c>
      <c r="AH11" s="78">
        <f t="shared" si="0"/>
        <v>0</v>
      </c>
      <c r="AI11" s="78">
        <f t="shared" si="0"/>
        <v>0</v>
      </c>
      <c r="AK11" s="79">
        <f>AE11-AH11</f>
        <v>0</v>
      </c>
      <c r="AL11" s="80">
        <f>AF11-AI11</f>
        <v>0</v>
      </c>
    </row>
    <row r="12" spans="1:38" s="77" customFormat="1" ht="37.5" customHeight="1" x14ac:dyDescent="0.2">
      <c r="A12" s="72"/>
      <c r="B12" s="81" t="s">
        <v>507</v>
      </c>
      <c r="C12" s="166"/>
      <c r="D12" s="167"/>
      <c r="E12" s="166"/>
      <c r="F12" s="167"/>
      <c r="G12" s="166"/>
      <c r="H12" s="168"/>
      <c r="I12" s="81">
        <f>E12+G12</f>
        <v>0</v>
      </c>
      <c r="J12" s="82">
        <f>F12+H12</f>
        <v>0</v>
      </c>
      <c r="K12" s="166"/>
      <c r="L12" s="167"/>
      <c r="M12" s="166"/>
      <c r="N12" s="168"/>
      <c r="O12" s="166"/>
      <c r="P12" s="167"/>
      <c r="Q12" s="84">
        <f>K12+M12+O12</f>
        <v>0</v>
      </c>
      <c r="R12" s="85">
        <f>L12+N12+P12</f>
        <v>0</v>
      </c>
      <c r="S12" s="166"/>
      <c r="T12" s="167"/>
      <c r="U12" s="166"/>
      <c r="V12" s="168"/>
      <c r="W12" s="167"/>
      <c r="X12" s="168"/>
      <c r="Y12" s="166"/>
      <c r="Z12" s="168"/>
      <c r="AA12" s="84">
        <f>S12+U12+W12+Y12</f>
        <v>0</v>
      </c>
      <c r="AB12" s="85">
        <f>T12+V12+X12+Z12</f>
        <v>0</v>
      </c>
      <c r="AC12" s="84">
        <f>Q12+AA12</f>
        <v>0</v>
      </c>
      <c r="AD12" s="85">
        <f>R12+AB12</f>
        <v>0</v>
      </c>
      <c r="AE12" s="84">
        <f>C12+I12-AC12</f>
        <v>0</v>
      </c>
      <c r="AF12" s="85">
        <f>D12+J12-AD12</f>
        <v>0</v>
      </c>
      <c r="AH12" s="78">
        <v>0</v>
      </c>
      <c r="AI12" s="78">
        <v>0</v>
      </c>
      <c r="AK12" s="79">
        <f t="shared" ref="AK12:AL57" si="1">AE12-AH12</f>
        <v>0</v>
      </c>
      <c r="AL12" s="80">
        <f t="shared" si="1"/>
        <v>0</v>
      </c>
    </row>
    <row r="13" spans="1:38" s="77" customFormat="1" ht="37.5" customHeight="1" x14ac:dyDescent="0.2">
      <c r="A13" s="72"/>
      <c r="B13" s="81"/>
      <c r="C13" s="81"/>
      <c r="D13" s="82"/>
      <c r="E13" s="82"/>
      <c r="F13" s="82"/>
      <c r="G13" s="82"/>
      <c r="H13" s="83"/>
      <c r="I13" s="81"/>
      <c r="J13" s="82"/>
      <c r="K13" s="81"/>
      <c r="L13" s="82"/>
      <c r="M13" s="81"/>
      <c r="N13" s="83"/>
      <c r="O13" s="84"/>
      <c r="P13" s="85"/>
      <c r="Q13" s="84"/>
      <c r="R13" s="85"/>
      <c r="S13" s="84"/>
      <c r="T13" s="85"/>
      <c r="U13" s="84"/>
      <c r="V13" s="86"/>
      <c r="W13" s="85"/>
      <c r="X13" s="86"/>
      <c r="Y13" s="84"/>
      <c r="Z13" s="86"/>
      <c r="AA13" s="84"/>
      <c r="AB13" s="85"/>
      <c r="AC13" s="84"/>
      <c r="AD13" s="85"/>
      <c r="AE13" s="84"/>
      <c r="AF13" s="85"/>
      <c r="AH13" s="78"/>
      <c r="AI13" s="78"/>
      <c r="AK13" s="79"/>
      <c r="AL13" s="80"/>
    </row>
    <row r="14" spans="1:38" s="79" customFormat="1" ht="37.5" customHeight="1" x14ac:dyDescent="0.2">
      <c r="A14" s="87" t="s">
        <v>2900</v>
      </c>
      <c r="B14" s="88" t="s">
        <v>2901</v>
      </c>
      <c r="C14" s="74">
        <f>SUM(C15:C23)</f>
        <v>0</v>
      </c>
      <c r="D14" s="75">
        <f>SUM(D15:D23)</f>
        <v>0</v>
      </c>
      <c r="E14" s="74">
        <f t="shared" ref="E14:AF14" si="2">SUM(E15:E23)</f>
        <v>0</v>
      </c>
      <c r="F14" s="75">
        <f>SUM(F15:F23)</f>
        <v>0</v>
      </c>
      <c r="G14" s="74">
        <f t="shared" si="2"/>
        <v>0</v>
      </c>
      <c r="H14" s="76">
        <f t="shared" si="2"/>
        <v>0</v>
      </c>
      <c r="I14" s="74">
        <f t="shared" si="2"/>
        <v>0</v>
      </c>
      <c r="J14" s="75">
        <f t="shared" si="2"/>
        <v>0</v>
      </c>
      <c r="K14" s="74">
        <f t="shared" si="2"/>
        <v>0</v>
      </c>
      <c r="L14" s="75">
        <f t="shared" si="2"/>
        <v>0</v>
      </c>
      <c r="M14" s="74">
        <f t="shared" si="2"/>
        <v>0</v>
      </c>
      <c r="N14" s="76">
        <f t="shared" si="2"/>
        <v>0</v>
      </c>
      <c r="O14" s="74">
        <f t="shared" si="2"/>
        <v>0</v>
      </c>
      <c r="P14" s="75">
        <f t="shared" si="2"/>
        <v>0</v>
      </c>
      <c r="Q14" s="74">
        <f t="shared" si="2"/>
        <v>0</v>
      </c>
      <c r="R14" s="75">
        <f t="shared" si="2"/>
        <v>0</v>
      </c>
      <c r="S14" s="74">
        <f t="shared" si="2"/>
        <v>0</v>
      </c>
      <c r="T14" s="75">
        <f t="shared" si="2"/>
        <v>0</v>
      </c>
      <c r="U14" s="74">
        <f t="shared" si="2"/>
        <v>0</v>
      </c>
      <c r="V14" s="76">
        <f t="shared" si="2"/>
        <v>0</v>
      </c>
      <c r="W14" s="75">
        <f t="shared" si="2"/>
        <v>0</v>
      </c>
      <c r="X14" s="76">
        <f t="shared" si="2"/>
        <v>0</v>
      </c>
      <c r="Y14" s="74">
        <f t="shared" si="2"/>
        <v>0</v>
      </c>
      <c r="Z14" s="76">
        <f t="shared" si="2"/>
        <v>0</v>
      </c>
      <c r="AA14" s="74">
        <f t="shared" si="2"/>
        <v>0</v>
      </c>
      <c r="AB14" s="75">
        <f t="shared" si="2"/>
        <v>0</v>
      </c>
      <c r="AC14" s="74">
        <f t="shared" si="2"/>
        <v>0</v>
      </c>
      <c r="AD14" s="75">
        <f t="shared" si="2"/>
        <v>0</v>
      </c>
      <c r="AE14" s="74">
        <f t="shared" si="2"/>
        <v>0</v>
      </c>
      <c r="AF14" s="75">
        <f t="shared" si="2"/>
        <v>0</v>
      </c>
      <c r="AH14" s="78"/>
      <c r="AI14" s="78"/>
      <c r="AK14" s="79">
        <f t="shared" si="1"/>
        <v>0</v>
      </c>
      <c r="AL14" s="80">
        <f t="shared" si="1"/>
        <v>0</v>
      </c>
    </row>
    <row r="15" spans="1:38" s="77" customFormat="1" ht="37.5" customHeight="1" x14ac:dyDescent="0.2">
      <c r="A15" s="72">
        <v>1</v>
      </c>
      <c r="B15" s="89" t="s">
        <v>2902</v>
      </c>
      <c r="C15" s="166"/>
      <c r="D15" s="167"/>
      <c r="E15" s="166"/>
      <c r="F15" s="167"/>
      <c r="G15" s="166"/>
      <c r="H15" s="168"/>
      <c r="I15" s="81">
        <f t="shared" ref="I15:J23" si="3">E15+G15</f>
        <v>0</v>
      </c>
      <c r="J15" s="82">
        <f t="shared" si="3"/>
        <v>0</v>
      </c>
      <c r="K15" s="166"/>
      <c r="L15" s="167"/>
      <c r="M15" s="166"/>
      <c r="N15" s="168"/>
      <c r="O15" s="166"/>
      <c r="P15" s="167"/>
      <c r="Q15" s="84">
        <f t="shared" ref="Q15:R23" si="4">K15+M15+O15</f>
        <v>0</v>
      </c>
      <c r="R15" s="85">
        <f t="shared" si="4"/>
        <v>0</v>
      </c>
      <c r="S15" s="166"/>
      <c r="T15" s="167"/>
      <c r="U15" s="166"/>
      <c r="V15" s="168"/>
      <c r="W15" s="167"/>
      <c r="X15" s="168"/>
      <c r="Y15" s="166"/>
      <c r="Z15" s="168"/>
      <c r="AA15" s="84">
        <f t="shared" ref="AA15:AB23" si="5">S15+U15+W15+Y15</f>
        <v>0</v>
      </c>
      <c r="AB15" s="85">
        <f t="shared" si="5"/>
        <v>0</v>
      </c>
      <c r="AC15" s="84">
        <f t="shared" ref="AC15:AD23" si="6">Q15+AA15</f>
        <v>0</v>
      </c>
      <c r="AD15" s="85">
        <f t="shared" si="6"/>
        <v>0</v>
      </c>
      <c r="AE15" s="84">
        <f t="shared" ref="AE15:AF23" si="7">C15+I15-AC15</f>
        <v>0</v>
      </c>
      <c r="AF15" s="85">
        <f t="shared" si="7"/>
        <v>0</v>
      </c>
      <c r="AH15" s="78"/>
      <c r="AI15" s="78"/>
      <c r="AK15" s="79">
        <f t="shared" si="1"/>
        <v>0</v>
      </c>
      <c r="AL15" s="80">
        <f t="shared" si="1"/>
        <v>0</v>
      </c>
    </row>
    <row r="16" spans="1:38" s="77" customFormat="1" ht="37.5" customHeight="1" x14ac:dyDescent="0.2">
      <c r="A16" s="72">
        <v>2</v>
      </c>
      <c r="B16" s="89" t="s">
        <v>2903</v>
      </c>
      <c r="C16" s="166"/>
      <c r="D16" s="167"/>
      <c r="E16" s="166"/>
      <c r="F16" s="167"/>
      <c r="G16" s="166"/>
      <c r="H16" s="168"/>
      <c r="I16" s="81">
        <f t="shared" si="3"/>
        <v>0</v>
      </c>
      <c r="J16" s="82">
        <f t="shared" si="3"/>
        <v>0</v>
      </c>
      <c r="K16" s="166"/>
      <c r="L16" s="167"/>
      <c r="M16" s="166"/>
      <c r="N16" s="168"/>
      <c r="O16" s="166"/>
      <c r="P16" s="167"/>
      <c r="Q16" s="84">
        <f t="shared" si="4"/>
        <v>0</v>
      </c>
      <c r="R16" s="85">
        <f t="shared" si="4"/>
        <v>0</v>
      </c>
      <c r="S16" s="166"/>
      <c r="T16" s="167"/>
      <c r="U16" s="166"/>
      <c r="V16" s="168"/>
      <c r="W16" s="167"/>
      <c r="X16" s="168"/>
      <c r="Y16" s="166"/>
      <c r="Z16" s="168"/>
      <c r="AA16" s="84">
        <f t="shared" si="5"/>
        <v>0</v>
      </c>
      <c r="AB16" s="85">
        <f t="shared" si="5"/>
        <v>0</v>
      </c>
      <c r="AC16" s="84">
        <f t="shared" si="6"/>
        <v>0</v>
      </c>
      <c r="AD16" s="85">
        <f t="shared" si="6"/>
        <v>0</v>
      </c>
      <c r="AE16" s="84">
        <f t="shared" si="7"/>
        <v>0</v>
      </c>
      <c r="AF16" s="85">
        <f t="shared" si="7"/>
        <v>0</v>
      </c>
      <c r="AH16" s="78"/>
      <c r="AI16" s="78"/>
      <c r="AK16" s="79">
        <f t="shared" si="1"/>
        <v>0</v>
      </c>
      <c r="AL16" s="80">
        <f t="shared" si="1"/>
        <v>0</v>
      </c>
    </row>
    <row r="17" spans="1:38" s="77" customFormat="1" ht="37.5" customHeight="1" x14ac:dyDescent="0.2">
      <c r="A17" s="72">
        <v>3</v>
      </c>
      <c r="B17" s="90" t="s">
        <v>2904</v>
      </c>
      <c r="C17" s="166"/>
      <c r="D17" s="167"/>
      <c r="E17" s="166"/>
      <c r="F17" s="167"/>
      <c r="G17" s="166"/>
      <c r="H17" s="168"/>
      <c r="I17" s="81">
        <f t="shared" si="3"/>
        <v>0</v>
      </c>
      <c r="J17" s="82">
        <f t="shared" si="3"/>
        <v>0</v>
      </c>
      <c r="K17" s="166"/>
      <c r="L17" s="167"/>
      <c r="M17" s="166"/>
      <c r="N17" s="168"/>
      <c r="O17" s="166"/>
      <c r="P17" s="167"/>
      <c r="Q17" s="84">
        <f t="shared" si="4"/>
        <v>0</v>
      </c>
      <c r="R17" s="85">
        <f t="shared" si="4"/>
        <v>0</v>
      </c>
      <c r="S17" s="166"/>
      <c r="T17" s="167"/>
      <c r="U17" s="166"/>
      <c r="V17" s="168"/>
      <c r="W17" s="167"/>
      <c r="X17" s="168"/>
      <c r="Y17" s="166"/>
      <c r="Z17" s="168"/>
      <c r="AA17" s="84">
        <f t="shared" si="5"/>
        <v>0</v>
      </c>
      <c r="AB17" s="85">
        <f t="shared" si="5"/>
        <v>0</v>
      </c>
      <c r="AC17" s="84">
        <f t="shared" si="6"/>
        <v>0</v>
      </c>
      <c r="AD17" s="85">
        <f t="shared" si="6"/>
        <v>0</v>
      </c>
      <c r="AE17" s="84">
        <f t="shared" si="7"/>
        <v>0</v>
      </c>
      <c r="AF17" s="85">
        <f t="shared" si="7"/>
        <v>0</v>
      </c>
      <c r="AH17" s="78"/>
      <c r="AI17" s="78"/>
      <c r="AK17" s="79">
        <f t="shared" si="1"/>
        <v>0</v>
      </c>
      <c r="AL17" s="80">
        <f t="shared" si="1"/>
        <v>0</v>
      </c>
    </row>
    <row r="18" spans="1:38" s="77" customFormat="1" ht="37.5" customHeight="1" x14ac:dyDescent="0.2">
      <c r="A18" s="72">
        <v>4</v>
      </c>
      <c r="B18" s="90" t="s">
        <v>2905</v>
      </c>
      <c r="C18" s="166"/>
      <c r="D18" s="167"/>
      <c r="E18" s="166"/>
      <c r="F18" s="167"/>
      <c r="G18" s="166"/>
      <c r="H18" s="168"/>
      <c r="I18" s="81">
        <f t="shared" si="3"/>
        <v>0</v>
      </c>
      <c r="J18" s="82">
        <f t="shared" si="3"/>
        <v>0</v>
      </c>
      <c r="K18" s="166"/>
      <c r="L18" s="167"/>
      <c r="M18" s="166"/>
      <c r="N18" s="168"/>
      <c r="O18" s="166"/>
      <c r="P18" s="167"/>
      <c r="Q18" s="84">
        <f t="shared" si="4"/>
        <v>0</v>
      </c>
      <c r="R18" s="85">
        <f t="shared" si="4"/>
        <v>0</v>
      </c>
      <c r="S18" s="166"/>
      <c r="T18" s="167"/>
      <c r="U18" s="166"/>
      <c r="V18" s="168"/>
      <c r="W18" s="167"/>
      <c r="X18" s="168"/>
      <c r="Y18" s="166"/>
      <c r="Z18" s="168"/>
      <c r="AA18" s="84">
        <f t="shared" si="5"/>
        <v>0</v>
      </c>
      <c r="AB18" s="85">
        <f t="shared" si="5"/>
        <v>0</v>
      </c>
      <c r="AC18" s="84">
        <f t="shared" si="6"/>
        <v>0</v>
      </c>
      <c r="AD18" s="85">
        <f t="shared" si="6"/>
        <v>0</v>
      </c>
      <c r="AE18" s="84">
        <f t="shared" si="7"/>
        <v>0</v>
      </c>
      <c r="AF18" s="85">
        <f t="shared" si="7"/>
        <v>0</v>
      </c>
      <c r="AH18" s="78"/>
      <c r="AI18" s="78"/>
      <c r="AK18" s="79">
        <f t="shared" si="1"/>
        <v>0</v>
      </c>
      <c r="AL18" s="80">
        <f t="shared" si="1"/>
        <v>0</v>
      </c>
    </row>
    <row r="19" spans="1:38" s="77" customFormat="1" ht="37.5" customHeight="1" x14ac:dyDescent="0.2">
      <c r="A19" s="72">
        <v>5</v>
      </c>
      <c r="B19" s="90" t="s">
        <v>2906</v>
      </c>
      <c r="C19" s="166"/>
      <c r="D19" s="167"/>
      <c r="E19" s="166"/>
      <c r="F19" s="167"/>
      <c r="G19" s="166"/>
      <c r="H19" s="168"/>
      <c r="I19" s="81">
        <f t="shared" si="3"/>
        <v>0</v>
      </c>
      <c r="J19" s="82">
        <f t="shared" si="3"/>
        <v>0</v>
      </c>
      <c r="K19" s="166"/>
      <c r="L19" s="167"/>
      <c r="M19" s="166"/>
      <c r="N19" s="168"/>
      <c r="O19" s="166"/>
      <c r="P19" s="167"/>
      <c r="Q19" s="84">
        <f t="shared" si="4"/>
        <v>0</v>
      </c>
      <c r="R19" s="85">
        <f t="shared" si="4"/>
        <v>0</v>
      </c>
      <c r="S19" s="166"/>
      <c r="T19" s="167"/>
      <c r="U19" s="166"/>
      <c r="V19" s="168"/>
      <c r="W19" s="167"/>
      <c r="X19" s="168"/>
      <c r="Y19" s="166"/>
      <c r="Z19" s="168"/>
      <c r="AA19" s="84">
        <f t="shared" si="5"/>
        <v>0</v>
      </c>
      <c r="AB19" s="85">
        <f t="shared" si="5"/>
        <v>0</v>
      </c>
      <c r="AC19" s="84">
        <f t="shared" si="6"/>
        <v>0</v>
      </c>
      <c r="AD19" s="85">
        <f t="shared" si="6"/>
        <v>0</v>
      </c>
      <c r="AE19" s="84">
        <f t="shared" si="7"/>
        <v>0</v>
      </c>
      <c r="AF19" s="85">
        <f t="shared" si="7"/>
        <v>0</v>
      </c>
      <c r="AH19" s="78"/>
      <c r="AI19" s="78"/>
      <c r="AK19" s="79">
        <f t="shared" si="1"/>
        <v>0</v>
      </c>
      <c r="AL19" s="80">
        <f t="shared" si="1"/>
        <v>0</v>
      </c>
    </row>
    <row r="20" spans="1:38" s="77" customFormat="1" ht="37.5" customHeight="1" x14ac:dyDescent="0.2">
      <c r="A20" s="72">
        <v>6</v>
      </c>
      <c r="B20" s="90" t="s">
        <v>2956</v>
      </c>
      <c r="C20" s="166"/>
      <c r="D20" s="167"/>
      <c r="E20" s="166"/>
      <c r="F20" s="167"/>
      <c r="G20" s="166"/>
      <c r="H20" s="168"/>
      <c r="I20" s="81">
        <f t="shared" si="3"/>
        <v>0</v>
      </c>
      <c r="J20" s="82">
        <f t="shared" si="3"/>
        <v>0</v>
      </c>
      <c r="K20" s="166"/>
      <c r="L20" s="167"/>
      <c r="M20" s="166"/>
      <c r="N20" s="168"/>
      <c r="O20" s="166"/>
      <c r="P20" s="167"/>
      <c r="Q20" s="84">
        <f t="shared" si="4"/>
        <v>0</v>
      </c>
      <c r="R20" s="85">
        <f t="shared" si="4"/>
        <v>0</v>
      </c>
      <c r="S20" s="166"/>
      <c r="T20" s="167"/>
      <c r="U20" s="166"/>
      <c r="V20" s="168"/>
      <c r="W20" s="167"/>
      <c r="X20" s="168"/>
      <c r="Y20" s="166"/>
      <c r="Z20" s="168"/>
      <c r="AA20" s="84">
        <f t="shared" si="5"/>
        <v>0</v>
      </c>
      <c r="AB20" s="85">
        <f t="shared" si="5"/>
        <v>0</v>
      </c>
      <c r="AC20" s="84">
        <f t="shared" si="6"/>
        <v>0</v>
      </c>
      <c r="AD20" s="85">
        <f t="shared" si="6"/>
        <v>0</v>
      </c>
      <c r="AE20" s="84">
        <f t="shared" si="7"/>
        <v>0</v>
      </c>
      <c r="AF20" s="85">
        <f t="shared" si="7"/>
        <v>0</v>
      </c>
      <c r="AH20" s="78"/>
      <c r="AI20" s="78"/>
      <c r="AK20" s="79">
        <f t="shared" si="1"/>
        <v>0</v>
      </c>
      <c r="AL20" s="80">
        <f t="shared" si="1"/>
        <v>0</v>
      </c>
    </row>
    <row r="21" spans="1:38" s="77" customFormat="1" ht="37.5" customHeight="1" x14ac:dyDescent="0.2">
      <c r="A21" s="72">
        <v>7</v>
      </c>
      <c r="B21" s="89" t="s">
        <v>2908</v>
      </c>
      <c r="C21" s="166"/>
      <c r="D21" s="167"/>
      <c r="E21" s="166"/>
      <c r="F21" s="167"/>
      <c r="G21" s="166"/>
      <c r="H21" s="168"/>
      <c r="I21" s="81">
        <f t="shared" si="3"/>
        <v>0</v>
      </c>
      <c r="J21" s="82">
        <f t="shared" si="3"/>
        <v>0</v>
      </c>
      <c r="K21" s="166"/>
      <c r="L21" s="167"/>
      <c r="M21" s="166"/>
      <c r="N21" s="168"/>
      <c r="O21" s="166"/>
      <c r="P21" s="167"/>
      <c r="Q21" s="84">
        <f t="shared" si="4"/>
        <v>0</v>
      </c>
      <c r="R21" s="85">
        <f t="shared" si="4"/>
        <v>0</v>
      </c>
      <c r="S21" s="166"/>
      <c r="T21" s="167"/>
      <c r="U21" s="166"/>
      <c r="V21" s="168"/>
      <c r="W21" s="167"/>
      <c r="X21" s="168"/>
      <c r="Y21" s="166"/>
      <c r="Z21" s="168"/>
      <c r="AA21" s="84">
        <f t="shared" si="5"/>
        <v>0</v>
      </c>
      <c r="AB21" s="85">
        <f t="shared" si="5"/>
        <v>0</v>
      </c>
      <c r="AC21" s="84">
        <f t="shared" si="6"/>
        <v>0</v>
      </c>
      <c r="AD21" s="85">
        <f t="shared" si="6"/>
        <v>0</v>
      </c>
      <c r="AE21" s="84">
        <f t="shared" si="7"/>
        <v>0</v>
      </c>
      <c r="AF21" s="85">
        <f t="shared" si="7"/>
        <v>0</v>
      </c>
      <c r="AH21" s="78"/>
      <c r="AI21" s="78"/>
      <c r="AK21" s="79">
        <f t="shared" si="1"/>
        <v>0</v>
      </c>
      <c r="AL21" s="80">
        <f t="shared" si="1"/>
        <v>0</v>
      </c>
    </row>
    <row r="22" spans="1:38" s="77" customFormat="1" ht="37.5" customHeight="1" x14ac:dyDescent="0.2">
      <c r="A22" s="72">
        <v>8</v>
      </c>
      <c r="B22" s="89" t="s">
        <v>2909</v>
      </c>
      <c r="C22" s="166"/>
      <c r="D22" s="167"/>
      <c r="E22" s="166"/>
      <c r="F22" s="167"/>
      <c r="G22" s="166"/>
      <c r="H22" s="168"/>
      <c r="I22" s="81">
        <f t="shared" si="3"/>
        <v>0</v>
      </c>
      <c r="J22" s="82">
        <f t="shared" si="3"/>
        <v>0</v>
      </c>
      <c r="K22" s="166"/>
      <c r="L22" s="167"/>
      <c r="M22" s="166"/>
      <c r="N22" s="168"/>
      <c r="O22" s="166"/>
      <c r="P22" s="167"/>
      <c r="Q22" s="84">
        <f t="shared" si="4"/>
        <v>0</v>
      </c>
      <c r="R22" s="85">
        <f t="shared" si="4"/>
        <v>0</v>
      </c>
      <c r="S22" s="166"/>
      <c r="T22" s="167"/>
      <c r="U22" s="166"/>
      <c r="V22" s="168"/>
      <c r="W22" s="167"/>
      <c r="X22" s="168"/>
      <c r="Y22" s="166"/>
      <c r="Z22" s="168"/>
      <c r="AA22" s="84">
        <f t="shared" si="5"/>
        <v>0</v>
      </c>
      <c r="AB22" s="85">
        <f t="shared" si="5"/>
        <v>0</v>
      </c>
      <c r="AC22" s="84">
        <f t="shared" si="6"/>
        <v>0</v>
      </c>
      <c r="AD22" s="85">
        <f t="shared" si="6"/>
        <v>0</v>
      </c>
      <c r="AE22" s="84">
        <f t="shared" si="7"/>
        <v>0</v>
      </c>
      <c r="AF22" s="85">
        <f t="shared" si="7"/>
        <v>0</v>
      </c>
      <c r="AH22" s="78"/>
      <c r="AI22" s="78"/>
      <c r="AK22" s="79">
        <f t="shared" si="1"/>
        <v>0</v>
      </c>
      <c r="AL22" s="80">
        <f t="shared" si="1"/>
        <v>0</v>
      </c>
    </row>
    <row r="23" spans="1:38" s="77" customFormat="1" ht="37.5" customHeight="1" x14ac:dyDescent="0.2">
      <c r="A23" s="72">
        <v>9</v>
      </c>
      <c r="B23" s="89" t="s">
        <v>2910</v>
      </c>
      <c r="C23" s="166"/>
      <c r="D23" s="167"/>
      <c r="E23" s="166"/>
      <c r="F23" s="167"/>
      <c r="G23" s="166"/>
      <c r="H23" s="168"/>
      <c r="I23" s="81">
        <f t="shared" si="3"/>
        <v>0</v>
      </c>
      <c r="J23" s="82">
        <f t="shared" si="3"/>
        <v>0</v>
      </c>
      <c r="K23" s="166"/>
      <c r="L23" s="167"/>
      <c r="M23" s="166"/>
      <c r="N23" s="168"/>
      <c r="O23" s="166"/>
      <c r="P23" s="167"/>
      <c r="Q23" s="84">
        <f t="shared" si="4"/>
        <v>0</v>
      </c>
      <c r="R23" s="85">
        <f t="shared" si="4"/>
        <v>0</v>
      </c>
      <c r="S23" s="166"/>
      <c r="T23" s="167"/>
      <c r="U23" s="166"/>
      <c r="V23" s="168"/>
      <c r="W23" s="167"/>
      <c r="X23" s="168"/>
      <c r="Y23" s="166"/>
      <c r="Z23" s="168"/>
      <c r="AA23" s="84">
        <f t="shared" si="5"/>
        <v>0</v>
      </c>
      <c r="AB23" s="85">
        <f t="shared" si="5"/>
        <v>0</v>
      </c>
      <c r="AC23" s="84">
        <f t="shared" si="6"/>
        <v>0</v>
      </c>
      <c r="AD23" s="85">
        <f t="shared" si="6"/>
        <v>0</v>
      </c>
      <c r="AE23" s="84">
        <f t="shared" si="7"/>
        <v>0</v>
      </c>
      <c r="AF23" s="85">
        <f t="shared" si="7"/>
        <v>0</v>
      </c>
      <c r="AH23" s="78"/>
      <c r="AI23" s="78"/>
      <c r="AK23" s="79">
        <f t="shared" si="1"/>
        <v>0</v>
      </c>
      <c r="AL23" s="80">
        <f t="shared" si="1"/>
        <v>0</v>
      </c>
    </row>
    <row r="24" spans="1:38" s="77" customFormat="1" ht="37.5" customHeight="1" x14ac:dyDescent="0.2">
      <c r="A24" s="72">
        <v>10</v>
      </c>
      <c r="B24" s="91" t="s">
        <v>2911</v>
      </c>
      <c r="C24" s="166"/>
      <c r="D24" s="167"/>
      <c r="E24" s="166"/>
      <c r="F24" s="167"/>
      <c r="G24" s="166"/>
      <c r="H24" s="168"/>
      <c r="I24" s="81">
        <f t="shared" ref="I24:I33" si="8">E24+G24</f>
        <v>0</v>
      </c>
      <c r="J24" s="82">
        <f t="shared" ref="J24:J33" si="9">F24+H24</f>
        <v>0</v>
      </c>
      <c r="K24" s="166"/>
      <c r="L24" s="167"/>
      <c r="M24" s="166"/>
      <c r="N24" s="168"/>
      <c r="O24" s="166"/>
      <c r="P24" s="167"/>
      <c r="Q24" s="84">
        <f t="shared" ref="Q24:Q33" si="10">K24+M24+O24</f>
        <v>0</v>
      </c>
      <c r="R24" s="85">
        <f t="shared" ref="R24:R33" si="11">L24+N24+P24</f>
        <v>0</v>
      </c>
      <c r="S24" s="166"/>
      <c r="T24" s="167"/>
      <c r="U24" s="166"/>
      <c r="V24" s="168"/>
      <c r="W24" s="167"/>
      <c r="X24" s="168"/>
      <c r="Y24" s="166"/>
      <c r="Z24" s="168"/>
      <c r="AA24" s="84">
        <f t="shared" ref="AA24:AA33" si="12">S24+U24+W24+Y24</f>
        <v>0</v>
      </c>
      <c r="AB24" s="85">
        <f t="shared" ref="AB24:AB33" si="13">T24+V24+X24+Z24</f>
        <v>0</v>
      </c>
      <c r="AC24" s="84">
        <f t="shared" ref="AC24:AC33" si="14">Q24+AA24</f>
        <v>0</v>
      </c>
      <c r="AD24" s="85">
        <f t="shared" ref="AD24:AD33" si="15">R24+AB24</f>
        <v>0</v>
      </c>
      <c r="AE24" s="84">
        <f t="shared" ref="AE24:AE33" si="16">C24+I24-AC24</f>
        <v>0</v>
      </c>
      <c r="AF24" s="85">
        <f t="shared" ref="AF24:AF33" si="17">D24+J24-AD24</f>
        <v>0</v>
      </c>
      <c r="AH24" s="78"/>
      <c r="AI24" s="78"/>
      <c r="AK24" s="79">
        <f t="shared" ref="AK24:AK33" si="18">AE24-AH24</f>
        <v>0</v>
      </c>
      <c r="AL24" s="80">
        <f t="shared" ref="AL24:AL33" si="19">AF24-AI24</f>
        <v>0</v>
      </c>
    </row>
    <row r="25" spans="1:38" s="77" customFormat="1" ht="37.5" customHeight="1" x14ac:dyDescent="0.2">
      <c r="A25" s="72">
        <v>11</v>
      </c>
      <c r="B25" s="91" t="s">
        <v>2957</v>
      </c>
      <c r="C25" s="166"/>
      <c r="D25" s="167"/>
      <c r="E25" s="166"/>
      <c r="F25" s="167"/>
      <c r="G25" s="166"/>
      <c r="H25" s="168"/>
      <c r="I25" s="81">
        <f t="shared" si="8"/>
        <v>0</v>
      </c>
      <c r="J25" s="82">
        <f t="shared" si="9"/>
        <v>0</v>
      </c>
      <c r="K25" s="166"/>
      <c r="L25" s="167"/>
      <c r="M25" s="166"/>
      <c r="N25" s="168"/>
      <c r="O25" s="166"/>
      <c r="P25" s="167"/>
      <c r="Q25" s="84">
        <f t="shared" si="10"/>
        <v>0</v>
      </c>
      <c r="R25" s="85">
        <f t="shared" si="11"/>
        <v>0</v>
      </c>
      <c r="S25" s="166"/>
      <c r="T25" s="167"/>
      <c r="U25" s="166"/>
      <c r="V25" s="168"/>
      <c r="W25" s="167"/>
      <c r="X25" s="168"/>
      <c r="Y25" s="166"/>
      <c r="Z25" s="168"/>
      <c r="AA25" s="84">
        <f t="shared" si="12"/>
        <v>0</v>
      </c>
      <c r="AB25" s="85">
        <f t="shared" si="13"/>
        <v>0</v>
      </c>
      <c r="AC25" s="84">
        <f t="shared" si="14"/>
        <v>0</v>
      </c>
      <c r="AD25" s="85">
        <f t="shared" si="15"/>
        <v>0</v>
      </c>
      <c r="AE25" s="84">
        <f t="shared" si="16"/>
        <v>0</v>
      </c>
      <c r="AF25" s="85">
        <f t="shared" si="17"/>
        <v>0</v>
      </c>
      <c r="AH25" s="78"/>
      <c r="AI25" s="78"/>
      <c r="AK25" s="79">
        <f t="shared" si="18"/>
        <v>0</v>
      </c>
      <c r="AL25" s="80">
        <f t="shared" si="19"/>
        <v>0</v>
      </c>
    </row>
    <row r="26" spans="1:38" s="77" customFormat="1" ht="37.5" customHeight="1" x14ac:dyDescent="0.2">
      <c r="A26" s="72">
        <v>12</v>
      </c>
      <c r="B26" s="91" t="s">
        <v>2913</v>
      </c>
      <c r="C26" s="166"/>
      <c r="D26" s="167"/>
      <c r="E26" s="166"/>
      <c r="F26" s="167"/>
      <c r="G26" s="166"/>
      <c r="H26" s="168"/>
      <c r="I26" s="81">
        <f t="shared" si="8"/>
        <v>0</v>
      </c>
      <c r="J26" s="82">
        <f t="shared" si="9"/>
        <v>0</v>
      </c>
      <c r="K26" s="166"/>
      <c r="L26" s="167"/>
      <c r="M26" s="166"/>
      <c r="N26" s="168"/>
      <c r="O26" s="166"/>
      <c r="P26" s="167"/>
      <c r="Q26" s="84">
        <f t="shared" si="10"/>
        <v>0</v>
      </c>
      <c r="R26" s="85">
        <f t="shared" si="11"/>
        <v>0</v>
      </c>
      <c r="S26" s="166"/>
      <c r="T26" s="167"/>
      <c r="U26" s="166"/>
      <c r="V26" s="168"/>
      <c r="W26" s="167"/>
      <c r="X26" s="168"/>
      <c r="Y26" s="166"/>
      <c r="Z26" s="168"/>
      <c r="AA26" s="84">
        <f t="shared" si="12"/>
        <v>0</v>
      </c>
      <c r="AB26" s="85">
        <f t="shared" si="13"/>
        <v>0</v>
      </c>
      <c r="AC26" s="84">
        <f t="shared" si="14"/>
        <v>0</v>
      </c>
      <c r="AD26" s="85">
        <f t="shared" si="15"/>
        <v>0</v>
      </c>
      <c r="AE26" s="84">
        <f t="shared" si="16"/>
        <v>0</v>
      </c>
      <c r="AF26" s="85">
        <f t="shared" si="17"/>
        <v>0</v>
      </c>
      <c r="AH26" s="78"/>
      <c r="AI26" s="78"/>
      <c r="AK26" s="79">
        <f t="shared" si="18"/>
        <v>0</v>
      </c>
      <c r="AL26" s="80">
        <f t="shared" si="19"/>
        <v>0</v>
      </c>
    </row>
    <row r="27" spans="1:38" s="77" customFormat="1" ht="37.5" customHeight="1" x14ac:dyDescent="0.2">
      <c r="A27" s="72">
        <v>13</v>
      </c>
      <c r="B27" s="91" t="s">
        <v>2914</v>
      </c>
      <c r="C27" s="166"/>
      <c r="D27" s="167"/>
      <c r="E27" s="166"/>
      <c r="F27" s="167"/>
      <c r="G27" s="166"/>
      <c r="H27" s="168"/>
      <c r="I27" s="81">
        <f t="shared" si="8"/>
        <v>0</v>
      </c>
      <c r="J27" s="82">
        <f t="shared" si="9"/>
        <v>0</v>
      </c>
      <c r="K27" s="166"/>
      <c r="L27" s="167"/>
      <c r="M27" s="166"/>
      <c r="N27" s="168"/>
      <c r="O27" s="166"/>
      <c r="P27" s="167"/>
      <c r="Q27" s="84">
        <f t="shared" si="10"/>
        <v>0</v>
      </c>
      <c r="R27" s="85">
        <f t="shared" si="11"/>
        <v>0</v>
      </c>
      <c r="S27" s="166"/>
      <c r="T27" s="167"/>
      <c r="U27" s="166"/>
      <c r="V27" s="168"/>
      <c r="W27" s="167"/>
      <c r="X27" s="168"/>
      <c r="Y27" s="166"/>
      <c r="Z27" s="168"/>
      <c r="AA27" s="84">
        <f t="shared" si="12"/>
        <v>0</v>
      </c>
      <c r="AB27" s="85">
        <f t="shared" si="13"/>
        <v>0</v>
      </c>
      <c r="AC27" s="84">
        <f t="shared" si="14"/>
        <v>0</v>
      </c>
      <c r="AD27" s="85">
        <f t="shared" si="15"/>
        <v>0</v>
      </c>
      <c r="AE27" s="84">
        <f t="shared" si="16"/>
        <v>0</v>
      </c>
      <c r="AF27" s="85">
        <f t="shared" si="17"/>
        <v>0</v>
      </c>
      <c r="AH27" s="78"/>
      <c r="AI27" s="78"/>
      <c r="AK27" s="79">
        <f t="shared" si="18"/>
        <v>0</v>
      </c>
      <c r="AL27" s="80">
        <f t="shared" si="19"/>
        <v>0</v>
      </c>
    </row>
    <row r="28" spans="1:38" s="77" customFormat="1" ht="37.5" customHeight="1" x14ac:dyDescent="0.2">
      <c r="A28" s="72">
        <v>14</v>
      </c>
      <c r="B28" s="91" t="s">
        <v>2915</v>
      </c>
      <c r="C28" s="166"/>
      <c r="D28" s="167"/>
      <c r="E28" s="166"/>
      <c r="F28" s="167"/>
      <c r="G28" s="166"/>
      <c r="H28" s="168"/>
      <c r="I28" s="81">
        <f t="shared" si="8"/>
        <v>0</v>
      </c>
      <c r="J28" s="82">
        <f t="shared" si="9"/>
        <v>0</v>
      </c>
      <c r="K28" s="166"/>
      <c r="L28" s="167"/>
      <c r="M28" s="166"/>
      <c r="N28" s="168"/>
      <c r="O28" s="166"/>
      <c r="P28" s="167"/>
      <c r="Q28" s="84">
        <f t="shared" si="10"/>
        <v>0</v>
      </c>
      <c r="R28" s="85">
        <f t="shared" si="11"/>
        <v>0</v>
      </c>
      <c r="S28" s="166"/>
      <c r="T28" s="167"/>
      <c r="U28" s="166"/>
      <c r="V28" s="168"/>
      <c r="W28" s="167"/>
      <c r="X28" s="168"/>
      <c r="Y28" s="166"/>
      <c r="Z28" s="168"/>
      <c r="AA28" s="84">
        <f t="shared" si="12"/>
        <v>0</v>
      </c>
      <c r="AB28" s="85">
        <f t="shared" si="13"/>
        <v>0</v>
      </c>
      <c r="AC28" s="84">
        <f t="shared" si="14"/>
        <v>0</v>
      </c>
      <c r="AD28" s="85">
        <f t="shared" si="15"/>
        <v>0</v>
      </c>
      <c r="AE28" s="84">
        <f t="shared" si="16"/>
        <v>0</v>
      </c>
      <c r="AF28" s="85">
        <f t="shared" si="17"/>
        <v>0</v>
      </c>
      <c r="AH28" s="78"/>
      <c r="AI28" s="78"/>
      <c r="AK28" s="79">
        <f t="shared" si="18"/>
        <v>0</v>
      </c>
      <c r="AL28" s="80">
        <f t="shared" si="19"/>
        <v>0</v>
      </c>
    </row>
    <row r="29" spans="1:38" s="77" customFormat="1" ht="37.5" customHeight="1" x14ac:dyDescent="0.2">
      <c r="A29" s="72">
        <v>15</v>
      </c>
      <c r="B29" s="91" t="s">
        <v>2916</v>
      </c>
      <c r="C29" s="166"/>
      <c r="D29" s="167"/>
      <c r="E29" s="166"/>
      <c r="F29" s="167"/>
      <c r="G29" s="166"/>
      <c r="H29" s="168"/>
      <c r="I29" s="81">
        <f t="shared" si="8"/>
        <v>0</v>
      </c>
      <c r="J29" s="82">
        <f t="shared" si="9"/>
        <v>0</v>
      </c>
      <c r="K29" s="166"/>
      <c r="L29" s="167"/>
      <c r="M29" s="166"/>
      <c r="N29" s="168"/>
      <c r="O29" s="166"/>
      <c r="P29" s="167"/>
      <c r="Q29" s="84">
        <f t="shared" si="10"/>
        <v>0</v>
      </c>
      <c r="R29" s="85">
        <f t="shared" si="11"/>
        <v>0</v>
      </c>
      <c r="S29" s="166"/>
      <c r="T29" s="167"/>
      <c r="U29" s="166"/>
      <c r="V29" s="168"/>
      <c r="W29" s="167"/>
      <c r="X29" s="168"/>
      <c r="Y29" s="166"/>
      <c r="Z29" s="168"/>
      <c r="AA29" s="84">
        <f t="shared" si="12"/>
        <v>0</v>
      </c>
      <c r="AB29" s="85">
        <f t="shared" si="13"/>
        <v>0</v>
      </c>
      <c r="AC29" s="84">
        <f t="shared" si="14"/>
        <v>0</v>
      </c>
      <c r="AD29" s="85">
        <f t="shared" si="15"/>
        <v>0</v>
      </c>
      <c r="AE29" s="84">
        <f t="shared" si="16"/>
        <v>0</v>
      </c>
      <c r="AF29" s="85">
        <f t="shared" si="17"/>
        <v>0</v>
      </c>
      <c r="AH29" s="78"/>
      <c r="AI29" s="78"/>
      <c r="AK29" s="79">
        <f t="shared" si="18"/>
        <v>0</v>
      </c>
      <c r="AL29" s="80">
        <f t="shared" si="19"/>
        <v>0</v>
      </c>
    </row>
    <row r="30" spans="1:38" s="77" customFormat="1" ht="37.5" customHeight="1" x14ac:dyDescent="0.2">
      <c r="A30" s="72">
        <v>16</v>
      </c>
      <c r="B30" s="91" t="s">
        <v>2917</v>
      </c>
      <c r="C30" s="166"/>
      <c r="D30" s="167"/>
      <c r="E30" s="166"/>
      <c r="F30" s="167"/>
      <c r="G30" s="166"/>
      <c r="H30" s="168"/>
      <c r="I30" s="81">
        <f t="shared" si="8"/>
        <v>0</v>
      </c>
      <c r="J30" s="82">
        <f t="shared" si="9"/>
        <v>0</v>
      </c>
      <c r="K30" s="166"/>
      <c r="L30" s="167"/>
      <c r="M30" s="166"/>
      <c r="N30" s="168"/>
      <c r="O30" s="166"/>
      <c r="P30" s="167"/>
      <c r="Q30" s="84">
        <f t="shared" si="10"/>
        <v>0</v>
      </c>
      <c r="R30" s="85">
        <f t="shared" si="11"/>
        <v>0</v>
      </c>
      <c r="S30" s="166"/>
      <c r="T30" s="167"/>
      <c r="U30" s="166"/>
      <c r="V30" s="168"/>
      <c r="W30" s="167"/>
      <c r="X30" s="168"/>
      <c r="Y30" s="166"/>
      <c r="Z30" s="168"/>
      <c r="AA30" s="84">
        <f t="shared" si="12"/>
        <v>0</v>
      </c>
      <c r="AB30" s="85">
        <f t="shared" si="13"/>
        <v>0</v>
      </c>
      <c r="AC30" s="84">
        <f t="shared" si="14"/>
        <v>0</v>
      </c>
      <c r="AD30" s="85">
        <f t="shared" si="15"/>
        <v>0</v>
      </c>
      <c r="AE30" s="84">
        <f t="shared" si="16"/>
        <v>0</v>
      </c>
      <c r="AF30" s="85">
        <f t="shared" si="17"/>
        <v>0</v>
      </c>
      <c r="AH30" s="78"/>
      <c r="AI30" s="78"/>
      <c r="AK30" s="79">
        <f t="shared" si="18"/>
        <v>0</v>
      </c>
      <c r="AL30" s="80">
        <f t="shared" si="19"/>
        <v>0</v>
      </c>
    </row>
    <row r="31" spans="1:38" s="77" customFormat="1" ht="37.5" customHeight="1" x14ac:dyDescent="0.2">
      <c r="A31" s="72">
        <v>17</v>
      </c>
      <c r="B31" s="91" t="s">
        <v>2918</v>
      </c>
      <c r="C31" s="166"/>
      <c r="D31" s="167"/>
      <c r="E31" s="166"/>
      <c r="F31" s="167"/>
      <c r="G31" s="166"/>
      <c r="H31" s="168"/>
      <c r="I31" s="81">
        <f t="shared" si="8"/>
        <v>0</v>
      </c>
      <c r="J31" s="82">
        <f t="shared" si="9"/>
        <v>0</v>
      </c>
      <c r="K31" s="166"/>
      <c r="L31" s="167"/>
      <c r="M31" s="166"/>
      <c r="N31" s="168"/>
      <c r="O31" s="166"/>
      <c r="P31" s="167"/>
      <c r="Q31" s="84">
        <f t="shared" si="10"/>
        <v>0</v>
      </c>
      <c r="R31" s="85">
        <f t="shared" si="11"/>
        <v>0</v>
      </c>
      <c r="S31" s="166"/>
      <c r="T31" s="167"/>
      <c r="U31" s="166"/>
      <c r="V31" s="168"/>
      <c r="W31" s="167"/>
      <c r="X31" s="168"/>
      <c r="Y31" s="166"/>
      <c r="Z31" s="168"/>
      <c r="AA31" s="84">
        <f t="shared" si="12"/>
        <v>0</v>
      </c>
      <c r="AB31" s="85">
        <f t="shared" si="13"/>
        <v>0</v>
      </c>
      <c r="AC31" s="84">
        <f t="shared" si="14"/>
        <v>0</v>
      </c>
      <c r="AD31" s="85">
        <f t="shared" si="15"/>
        <v>0</v>
      </c>
      <c r="AE31" s="84">
        <f t="shared" si="16"/>
        <v>0</v>
      </c>
      <c r="AF31" s="85">
        <f t="shared" si="17"/>
        <v>0</v>
      </c>
      <c r="AH31" s="78"/>
      <c r="AI31" s="78"/>
      <c r="AK31" s="79">
        <f t="shared" si="18"/>
        <v>0</v>
      </c>
      <c r="AL31" s="80">
        <f t="shared" si="19"/>
        <v>0</v>
      </c>
    </row>
    <row r="32" spans="1:38" s="77" customFormat="1" ht="37.5" customHeight="1" x14ac:dyDescent="0.2">
      <c r="A32" s="72">
        <v>18</v>
      </c>
      <c r="B32" s="91" t="s">
        <v>2919</v>
      </c>
      <c r="C32" s="166"/>
      <c r="D32" s="167"/>
      <c r="E32" s="166"/>
      <c r="F32" s="167"/>
      <c r="G32" s="166"/>
      <c r="H32" s="168"/>
      <c r="I32" s="81">
        <f t="shared" si="8"/>
        <v>0</v>
      </c>
      <c r="J32" s="82">
        <f t="shared" si="9"/>
        <v>0</v>
      </c>
      <c r="K32" s="166"/>
      <c r="L32" s="167"/>
      <c r="M32" s="166"/>
      <c r="N32" s="168"/>
      <c r="O32" s="166"/>
      <c r="P32" s="167"/>
      <c r="Q32" s="84">
        <f t="shared" si="10"/>
        <v>0</v>
      </c>
      <c r="R32" s="85">
        <f t="shared" si="11"/>
        <v>0</v>
      </c>
      <c r="S32" s="166"/>
      <c r="T32" s="167"/>
      <c r="U32" s="166"/>
      <c r="V32" s="168"/>
      <c r="W32" s="167"/>
      <c r="X32" s="168"/>
      <c r="Y32" s="166"/>
      <c r="Z32" s="168"/>
      <c r="AA32" s="84">
        <f t="shared" si="12"/>
        <v>0</v>
      </c>
      <c r="AB32" s="85">
        <f t="shared" si="13"/>
        <v>0</v>
      </c>
      <c r="AC32" s="84">
        <f t="shared" si="14"/>
        <v>0</v>
      </c>
      <c r="AD32" s="85">
        <f t="shared" si="15"/>
        <v>0</v>
      </c>
      <c r="AE32" s="84">
        <f t="shared" si="16"/>
        <v>0</v>
      </c>
      <c r="AF32" s="85">
        <f t="shared" si="17"/>
        <v>0</v>
      </c>
      <c r="AH32" s="78"/>
      <c r="AI32" s="78"/>
      <c r="AK32" s="79">
        <f t="shared" si="18"/>
        <v>0</v>
      </c>
      <c r="AL32" s="80">
        <f t="shared" si="19"/>
        <v>0</v>
      </c>
    </row>
    <row r="33" spans="1:38" s="77" customFormat="1" ht="37.5" customHeight="1" x14ac:dyDescent="0.2">
      <c r="A33" s="72">
        <v>19</v>
      </c>
      <c r="B33" s="91" t="s">
        <v>2920</v>
      </c>
      <c r="C33" s="166"/>
      <c r="D33" s="167"/>
      <c r="E33" s="166"/>
      <c r="F33" s="167"/>
      <c r="G33" s="166"/>
      <c r="H33" s="168"/>
      <c r="I33" s="81">
        <f t="shared" si="8"/>
        <v>0</v>
      </c>
      <c r="J33" s="82">
        <f t="shared" si="9"/>
        <v>0</v>
      </c>
      <c r="K33" s="166"/>
      <c r="L33" s="167"/>
      <c r="M33" s="166"/>
      <c r="N33" s="168"/>
      <c r="O33" s="166"/>
      <c r="P33" s="167"/>
      <c r="Q33" s="84">
        <f t="shared" si="10"/>
        <v>0</v>
      </c>
      <c r="R33" s="85">
        <f t="shared" si="11"/>
        <v>0</v>
      </c>
      <c r="S33" s="166"/>
      <c r="T33" s="167"/>
      <c r="U33" s="166"/>
      <c r="V33" s="168"/>
      <c r="W33" s="167"/>
      <c r="X33" s="168"/>
      <c r="Y33" s="166"/>
      <c r="Z33" s="168"/>
      <c r="AA33" s="84">
        <f t="shared" si="12"/>
        <v>0</v>
      </c>
      <c r="AB33" s="85">
        <f t="shared" si="13"/>
        <v>0</v>
      </c>
      <c r="AC33" s="84">
        <f t="shared" si="14"/>
        <v>0</v>
      </c>
      <c r="AD33" s="85">
        <f t="shared" si="15"/>
        <v>0</v>
      </c>
      <c r="AE33" s="84">
        <f t="shared" si="16"/>
        <v>0</v>
      </c>
      <c r="AF33" s="85">
        <f t="shared" si="17"/>
        <v>0</v>
      </c>
      <c r="AH33" s="78"/>
      <c r="AI33" s="78"/>
      <c r="AK33" s="79">
        <f t="shared" si="18"/>
        <v>0</v>
      </c>
      <c r="AL33" s="80">
        <f t="shared" si="19"/>
        <v>0</v>
      </c>
    </row>
    <row r="34" spans="1:38" s="77" customFormat="1" ht="37.5" customHeight="1" x14ac:dyDescent="0.2">
      <c r="A34" s="72"/>
      <c r="B34" s="81"/>
      <c r="C34" s="81"/>
      <c r="D34" s="82"/>
      <c r="E34" s="82"/>
      <c r="F34" s="82"/>
      <c r="G34" s="82"/>
      <c r="H34" s="83"/>
      <c r="I34" s="81"/>
      <c r="J34" s="82"/>
      <c r="K34" s="81"/>
      <c r="L34" s="82"/>
      <c r="M34" s="81"/>
      <c r="N34" s="83"/>
      <c r="O34" s="81"/>
      <c r="P34" s="82"/>
      <c r="Q34" s="81"/>
      <c r="R34" s="82"/>
      <c r="S34" s="81"/>
      <c r="T34" s="82"/>
      <c r="U34" s="81"/>
      <c r="V34" s="83"/>
      <c r="W34" s="82"/>
      <c r="X34" s="83"/>
      <c r="Y34" s="81"/>
      <c r="Z34" s="83"/>
      <c r="AA34" s="81"/>
      <c r="AB34" s="82"/>
      <c r="AC34" s="81"/>
      <c r="AD34" s="82"/>
      <c r="AE34" s="81"/>
      <c r="AF34" s="82"/>
      <c r="AH34" s="78"/>
      <c r="AI34" s="78"/>
      <c r="AK34" s="79"/>
      <c r="AL34" s="80"/>
    </row>
    <row r="35" spans="1:38" s="77" customFormat="1" ht="37.5" customHeight="1" x14ac:dyDescent="0.2">
      <c r="A35" s="72" t="s">
        <v>2921</v>
      </c>
      <c r="B35" s="73" t="s">
        <v>2922</v>
      </c>
      <c r="C35" s="92">
        <f>SUM(C36:C37)</f>
        <v>0</v>
      </c>
      <c r="D35" s="93">
        <f>SUM(D36:D37)</f>
        <v>0</v>
      </c>
      <c r="E35" s="92">
        <f t="shared" ref="E35:AF35" si="20">SUM(E36:E37)</f>
        <v>0</v>
      </c>
      <c r="F35" s="93">
        <f t="shared" si="20"/>
        <v>0</v>
      </c>
      <c r="G35" s="92">
        <f t="shared" si="20"/>
        <v>0</v>
      </c>
      <c r="H35" s="94">
        <f t="shared" si="20"/>
        <v>0</v>
      </c>
      <c r="I35" s="92">
        <f t="shared" si="20"/>
        <v>0</v>
      </c>
      <c r="J35" s="93">
        <f t="shared" si="20"/>
        <v>0</v>
      </c>
      <c r="K35" s="92">
        <f t="shared" si="20"/>
        <v>0</v>
      </c>
      <c r="L35" s="93">
        <f t="shared" si="20"/>
        <v>0</v>
      </c>
      <c r="M35" s="92">
        <f t="shared" si="20"/>
        <v>0</v>
      </c>
      <c r="N35" s="94">
        <f t="shared" si="20"/>
        <v>0</v>
      </c>
      <c r="O35" s="92">
        <f t="shared" si="20"/>
        <v>0</v>
      </c>
      <c r="P35" s="93">
        <f t="shared" si="20"/>
        <v>0</v>
      </c>
      <c r="Q35" s="92">
        <f t="shared" si="20"/>
        <v>0</v>
      </c>
      <c r="R35" s="93">
        <f t="shared" si="20"/>
        <v>0</v>
      </c>
      <c r="S35" s="92">
        <f t="shared" si="20"/>
        <v>0</v>
      </c>
      <c r="T35" s="93">
        <f t="shared" si="20"/>
        <v>0</v>
      </c>
      <c r="U35" s="92">
        <f t="shared" si="20"/>
        <v>0</v>
      </c>
      <c r="V35" s="94">
        <f t="shared" si="20"/>
        <v>0</v>
      </c>
      <c r="W35" s="93">
        <f t="shared" si="20"/>
        <v>0</v>
      </c>
      <c r="X35" s="94">
        <f t="shared" si="20"/>
        <v>0</v>
      </c>
      <c r="Y35" s="92">
        <f t="shared" si="20"/>
        <v>0</v>
      </c>
      <c r="Z35" s="94">
        <f t="shared" si="20"/>
        <v>0</v>
      </c>
      <c r="AA35" s="92">
        <f t="shared" si="20"/>
        <v>0</v>
      </c>
      <c r="AB35" s="93">
        <f t="shared" si="20"/>
        <v>0</v>
      </c>
      <c r="AC35" s="92">
        <f t="shared" si="20"/>
        <v>0</v>
      </c>
      <c r="AD35" s="93">
        <f t="shared" si="20"/>
        <v>0</v>
      </c>
      <c r="AE35" s="92">
        <f t="shared" si="20"/>
        <v>0</v>
      </c>
      <c r="AF35" s="93">
        <f t="shared" si="20"/>
        <v>0</v>
      </c>
      <c r="AH35" s="78"/>
      <c r="AI35" s="78"/>
      <c r="AK35" s="79">
        <f t="shared" si="1"/>
        <v>0</v>
      </c>
      <c r="AL35" s="80">
        <f t="shared" si="1"/>
        <v>0</v>
      </c>
    </row>
    <row r="36" spans="1:38" s="77" customFormat="1" ht="37.5" customHeight="1" x14ac:dyDescent="0.2">
      <c r="A36" s="72">
        <v>1</v>
      </c>
      <c r="B36" s="89" t="s">
        <v>513</v>
      </c>
      <c r="C36" s="166"/>
      <c r="D36" s="167"/>
      <c r="E36" s="166"/>
      <c r="F36" s="167"/>
      <c r="G36" s="166"/>
      <c r="H36" s="168"/>
      <c r="I36" s="81">
        <f t="shared" ref="I36:J39" si="21">E36+G36</f>
        <v>0</v>
      </c>
      <c r="J36" s="82">
        <f t="shared" si="21"/>
        <v>0</v>
      </c>
      <c r="K36" s="166"/>
      <c r="L36" s="167"/>
      <c r="M36" s="166"/>
      <c r="N36" s="168"/>
      <c r="O36" s="166"/>
      <c r="P36" s="167"/>
      <c r="Q36" s="84">
        <f t="shared" ref="Q36:R39" si="22">K36+M36+O36</f>
        <v>0</v>
      </c>
      <c r="R36" s="85">
        <f t="shared" si="22"/>
        <v>0</v>
      </c>
      <c r="S36" s="166"/>
      <c r="T36" s="167"/>
      <c r="U36" s="166"/>
      <c r="V36" s="168"/>
      <c r="W36" s="167"/>
      <c r="X36" s="168"/>
      <c r="Y36" s="166"/>
      <c r="Z36" s="168"/>
      <c r="AA36" s="84">
        <f t="shared" ref="AA36:AB39" si="23">S36+U36+W36+Y36</f>
        <v>0</v>
      </c>
      <c r="AB36" s="85">
        <f t="shared" si="23"/>
        <v>0</v>
      </c>
      <c r="AC36" s="84">
        <f t="shared" ref="AC36:AD39" si="24">Q36+AA36</f>
        <v>0</v>
      </c>
      <c r="AD36" s="85">
        <f t="shared" si="24"/>
        <v>0</v>
      </c>
      <c r="AE36" s="84">
        <f t="shared" ref="AE36:AF39" si="25">C36+I36-AC36</f>
        <v>0</v>
      </c>
      <c r="AF36" s="85">
        <f t="shared" si="25"/>
        <v>0</v>
      </c>
      <c r="AH36" s="78"/>
      <c r="AI36" s="78"/>
      <c r="AK36" s="79">
        <f t="shared" si="1"/>
        <v>0</v>
      </c>
      <c r="AL36" s="80">
        <f t="shared" si="1"/>
        <v>0</v>
      </c>
    </row>
    <row r="37" spans="1:38" s="77" customFormat="1" ht="37.5" customHeight="1" x14ac:dyDescent="0.2">
      <c r="A37" s="72">
        <v>2</v>
      </c>
      <c r="B37" s="89" t="s">
        <v>673</v>
      </c>
      <c r="C37" s="166"/>
      <c r="D37" s="167"/>
      <c r="E37" s="166"/>
      <c r="F37" s="167"/>
      <c r="G37" s="166"/>
      <c r="H37" s="168"/>
      <c r="I37" s="81">
        <f t="shared" si="21"/>
        <v>0</v>
      </c>
      <c r="J37" s="82">
        <f t="shared" si="21"/>
        <v>0</v>
      </c>
      <c r="K37" s="166"/>
      <c r="L37" s="167"/>
      <c r="M37" s="166"/>
      <c r="N37" s="168"/>
      <c r="O37" s="166"/>
      <c r="P37" s="167"/>
      <c r="Q37" s="84">
        <f t="shared" si="22"/>
        <v>0</v>
      </c>
      <c r="R37" s="85">
        <f t="shared" si="22"/>
        <v>0</v>
      </c>
      <c r="S37" s="166"/>
      <c r="T37" s="167"/>
      <c r="U37" s="166"/>
      <c r="V37" s="168"/>
      <c r="W37" s="167"/>
      <c r="X37" s="168"/>
      <c r="Y37" s="166"/>
      <c r="Z37" s="168"/>
      <c r="AA37" s="84">
        <f t="shared" si="23"/>
        <v>0</v>
      </c>
      <c r="AB37" s="85">
        <f t="shared" si="23"/>
        <v>0</v>
      </c>
      <c r="AC37" s="84">
        <f t="shared" si="24"/>
        <v>0</v>
      </c>
      <c r="AD37" s="85">
        <f t="shared" si="24"/>
        <v>0</v>
      </c>
      <c r="AE37" s="84">
        <f t="shared" si="25"/>
        <v>0</v>
      </c>
      <c r="AF37" s="85">
        <f t="shared" si="25"/>
        <v>0</v>
      </c>
      <c r="AH37" s="78"/>
      <c r="AI37" s="78"/>
      <c r="AK37" s="79">
        <f t="shared" si="1"/>
        <v>0</v>
      </c>
      <c r="AL37" s="80">
        <f t="shared" si="1"/>
        <v>0</v>
      </c>
    </row>
    <row r="38" spans="1:38" s="77" customFormat="1" ht="37.5" customHeight="1" x14ac:dyDescent="0.2">
      <c r="A38" s="72">
        <v>3</v>
      </c>
      <c r="B38" s="89" t="s">
        <v>674</v>
      </c>
      <c r="C38" s="166"/>
      <c r="D38" s="167"/>
      <c r="E38" s="166"/>
      <c r="F38" s="167"/>
      <c r="G38" s="166"/>
      <c r="H38" s="168"/>
      <c r="I38" s="81">
        <f t="shared" si="21"/>
        <v>0</v>
      </c>
      <c r="J38" s="82">
        <f t="shared" si="21"/>
        <v>0</v>
      </c>
      <c r="K38" s="166"/>
      <c r="L38" s="167"/>
      <c r="M38" s="166"/>
      <c r="N38" s="168"/>
      <c r="O38" s="166"/>
      <c r="P38" s="167"/>
      <c r="Q38" s="84">
        <f t="shared" si="22"/>
        <v>0</v>
      </c>
      <c r="R38" s="85">
        <f t="shared" si="22"/>
        <v>0</v>
      </c>
      <c r="S38" s="166"/>
      <c r="T38" s="167"/>
      <c r="U38" s="166"/>
      <c r="V38" s="168"/>
      <c r="W38" s="167"/>
      <c r="X38" s="168"/>
      <c r="Y38" s="166"/>
      <c r="Z38" s="168"/>
      <c r="AA38" s="84">
        <f t="shared" si="23"/>
        <v>0</v>
      </c>
      <c r="AB38" s="85">
        <f t="shared" si="23"/>
        <v>0</v>
      </c>
      <c r="AC38" s="84">
        <f t="shared" si="24"/>
        <v>0</v>
      </c>
      <c r="AD38" s="85">
        <f t="shared" si="24"/>
        <v>0</v>
      </c>
      <c r="AE38" s="84">
        <f t="shared" si="25"/>
        <v>0</v>
      </c>
      <c r="AF38" s="85">
        <f t="shared" si="25"/>
        <v>0</v>
      </c>
      <c r="AH38" s="78"/>
      <c r="AI38" s="78"/>
      <c r="AK38" s="79">
        <f>AE38-AH38</f>
        <v>0</v>
      </c>
      <c r="AL38" s="80">
        <f>AF38-AI38</f>
        <v>0</v>
      </c>
    </row>
    <row r="39" spans="1:38" s="77" customFormat="1" ht="37.5" customHeight="1" x14ac:dyDescent="0.2">
      <c r="A39" s="72">
        <v>4</v>
      </c>
      <c r="B39" s="89" t="s">
        <v>2923</v>
      </c>
      <c r="C39" s="166"/>
      <c r="D39" s="167"/>
      <c r="E39" s="166"/>
      <c r="F39" s="167"/>
      <c r="G39" s="166"/>
      <c r="H39" s="168"/>
      <c r="I39" s="81">
        <f t="shared" si="21"/>
        <v>0</v>
      </c>
      <c r="J39" s="82">
        <f t="shared" si="21"/>
        <v>0</v>
      </c>
      <c r="K39" s="166"/>
      <c r="L39" s="167"/>
      <c r="M39" s="166"/>
      <c r="N39" s="168"/>
      <c r="O39" s="166"/>
      <c r="P39" s="167"/>
      <c r="Q39" s="84">
        <f t="shared" si="22"/>
        <v>0</v>
      </c>
      <c r="R39" s="85">
        <f t="shared" si="22"/>
        <v>0</v>
      </c>
      <c r="S39" s="166"/>
      <c r="T39" s="167"/>
      <c r="U39" s="166"/>
      <c r="V39" s="168"/>
      <c r="W39" s="167"/>
      <c r="X39" s="168"/>
      <c r="Y39" s="166"/>
      <c r="Z39" s="168"/>
      <c r="AA39" s="84">
        <f t="shared" si="23"/>
        <v>0</v>
      </c>
      <c r="AB39" s="85">
        <f t="shared" si="23"/>
        <v>0</v>
      </c>
      <c r="AC39" s="84">
        <f t="shared" si="24"/>
        <v>0</v>
      </c>
      <c r="AD39" s="85">
        <f t="shared" si="24"/>
        <v>0</v>
      </c>
      <c r="AE39" s="84">
        <f t="shared" si="25"/>
        <v>0</v>
      </c>
      <c r="AF39" s="85">
        <f t="shared" si="25"/>
        <v>0</v>
      </c>
      <c r="AH39" s="78"/>
      <c r="AI39" s="78"/>
      <c r="AK39" s="79">
        <f>AE39-AH39</f>
        <v>0</v>
      </c>
      <c r="AL39" s="80">
        <f>AF39-AI39</f>
        <v>0</v>
      </c>
    </row>
    <row r="40" spans="1:38" s="77" customFormat="1" ht="37.5" customHeight="1" x14ac:dyDescent="0.2">
      <c r="A40" s="72"/>
      <c r="B40" s="81"/>
      <c r="C40" s="81"/>
      <c r="D40" s="82"/>
      <c r="E40" s="82"/>
      <c r="F40" s="82"/>
      <c r="G40" s="82"/>
      <c r="H40" s="83"/>
      <c r="I40" s="81"/>
      <c r="J40" s="82"/>
      <c r="K40" s="81"/>
      <c r="L40" s="82"/>
      <c r="M40" s="81"/>
      <c r="N40" s="83"/>
      <c r="O40" s="81"/>
      <c r="P40" s="82"/>
      <c r="Q40" s="81"/>
      <c r="R40" s="82"/>
      <c r="S40" s="81"/>
      <c r="T40" s="82"/>
      <c r="U40" s="81"/>
      <c r="V40" s="83"/>
      <c r="W40" s="82"/>
      <c r="X40" s="83"/>
      <c r="Y40" s="81"/>
      <c r="Z40" s="83"/>
      <c r="AA40" s="81"/>
      <c r="AB40" s="82"/>
      <c r="AC40" s="81"/>
      <c r="AD40" s="82"/>
      <c r="AE40" s="81"/>
      <c r="AF40" s="82"/>
      <c r="AH40" s="78"/>
      <c r="AI40" s="78"/>
      <c r="AK40" s="79"/>
      <c r="AL40" s="80"/>
    </row>
    <row r="41" spans="1:38" s="77" customFormat="1" ht="37.5" customHeight="1" x14ac:dyDescent="0.2">
      <c r="A41" s="72" t="s">
        <v>2895</v>
      </c>
      <c r="B41" s="73" t="s">
        <v>2958</v>
      </c>
      <c r="C41" s="92">
        <f>SUM(C42:C45)</f>
        <v>0</v>
      </c>
      <c r="D41" s="93">
        <f>SUM(D42:D45)</f>
        <v>0</v>
      </c>
      <c r="E41" s="92">
        <f t="shared" ref="E41:AF41" si="26">SUM(E42:E45)</f>
        <v>0</v>
      </c>
      <c r="F41" s="93">
        <f t="shared" si="26"/>
        <v>0</v>
      </c>
      <c r="G41" s="92">
        <f t="shared" si="26"/>
        <v>0</v>
      </c>
      <c r="H41" s="94">
        <f t="shared" si="26"/>
        <v>0</v>
      </c>
      <c r="I41" s="92">
        <f t="shared" si="26"/>
        <v>0</v>
      </c>
      <c r="J41" s="93">
        <f t="shared" si="26"/>
        <v>0</v>
      </c>
      <c r="K41" s="92">
        <f t="shared" si="26"/>
        <v>0</v>
      </c>
      <c r="L41" s="93">
        <f t="shared" si="26"/>
        <v>0</v>
      </c>
      <c r="M41" s="92">
        <f t="shared" si="26"/>
        <v>0</v>
      </c>
      <c r="N41" s="94">
        <f t="shared" si="26"/>
        <v>0</v>
      </c>
      <c r="O41" s="92">
        <f t="shared" si="26"/>
        <v>0</v>
      </c>
      <c r="P41" s="93">
        <f t="shared" si="26"/>
        <v>0</v>
      </c>
      <c r="Q41" s="92">
        <f t="shared" si="26"/>
        <v>0</v>
      </c>
      <c r="R41" s="93">
        <f t="shared" si="26"/>
        <v>0</v>
      </c>
      <c r="S41" s="92">
        <f t="shared" si="26"/>
        <v>0</v>
      </c>
      <c r="T41" s="93">
        <f t="shared" si="26"/>
        <v>0</v>
      </c>
      <c r="U41" s="92">
        <f t="shared" si="26"/>
        <v>0</v>
      </c>
      <c r="V41" s="94">
        <f t="shared" si="26"/>
        <v>0</v>
      </c>
      <c r="W41" s="93">
        <f t="shared" si="26"/>
        <v>0</v>
      </c>
      <c r="X41" s="94">
        <f t="shared" si="26"/>
        <v>0</v>
      </c>
      <c r="Y41" s="92">
        <f t="shared" si="26"/>
        <v>0</v>
      </c>
      <c r="Z41" s="94">
        <f t="shared" si="26"/>
        <v>0</v>
      </c>
      <c r="AA41" s="92">
        <f t="shared" si="26"/>
        <v>0</v>
      </c>
      <c r="AB41" s="93">
        <f t="shared" si="26"/>
        <v>0</v>
      </c>
      <c r="AC41" s="92">
        <f t="shared" si="26"/>
        <v>0</v>
      </c>
      <c r="AD41" s="93">
        <f t="shared" si="26"/>
        <v>0</v>
      </c>
      <c r="AE41" s="92">
        <f t="shared" si="26"/>
        <v>0</v>
      </c>
      <c r="AF41" s="93">
        <f t="shared" si="26"/>
        <v>0</v>
      </c>
      <c r="AH41" s="78"/>
      <c r="AI41" s="78"/>
      <c r="AK41" s="79">
        <f t="shared" si="1"/>
        <v>0</v>
      </c>
      <c r="AL41" s="80">
        <f t="shared" si="1"/>
        <v>0</v>
      </c>
    </row>
    <row r="42" spans="1:38" s="77" customFormat="1" ht="37.5" customHeight="1" x14ac:dyDescent="0.2">
      <c r="A42" s="72">
        <v>1</v>
      </c>
      <c r="B42" s="89" t="s">
        <v>515</v>
      </c>
      <c r="C42" s="166"/>
      <c r="D42" s="167"/>
      <c r="E42" s="166"/>
      <c r="F42" s="167"/>
      <c r="G42" s="166"/>
      <c r="H42" s="168"/>
      <c r="I42" s="81">
        <f t="shared" ref="I42:J45" si="27">E42+G42</f>
        <v>0</v>
      </c>
      <c r="J42" s="82">
        <f t="shared" si="27"/>
        <v>0</v>
      </c>
      <c r="K42" s="166"/>
      <c r="L42" s="167"/>
      <c r="M42" s="166"/>
      <c r="N42" s="168"/>
      <c r="O42" s="166"/>
      <c r="P42" s="167"/>
      <c r="Q42" s="84">
        <f t="shared" ref="Q42:R45" si="28">K42+M42+O42</f>
        <v>0</v>
      </c>
      <c r="R42" s="85">
        <f t="shared" si="28"/>
        <v>0</v>
      </c>
      <c r="S42" s="166"/>
      <c r="T42" s="167"/>
      <c r="U42" s="166"/>
      <c r="V42" s="168"/>
      <c r="W42" s="167"/>
      <c r="X42" s="168"/>
      <c r="Y42" s="166"/>
      <c r="Z42" s="168"/>
      <c r="AA42" s="84">
        <f t="shared" ref="AA42:AB45" si="29">S42+U42+W42+Y42</f>
        <v>0</v>
      </c>
      <c r="AB42" s="85">
        <f t="shared" si="29"/>
        <v>0</v>
      </c>
      <c r="AC42" s="84">
        <f t="shared" ref="AC42:AD45" si="30">Q42+AA42</f>
        <v>0</v>
      </c>
      <c r="AD42" s="85">
        <f t="shared" si="30"/>
        <v>0</v>
      </c>
      <c r="AE42" s="84">
        <f t="shared" ref="AE42:AF45" si="31">C42+I42-AC42</f>
        <v>0</v>
      </c>
      <c r="AF42" s="85">
        <f t="shared" si="31"/>
        <v>0</v>
      </c>
      <c r="AH42" s="78"/>
      <c r="AI42" s="78"/>
      <c r="AK42" s="79">
        <f t="shared" si="1"/>
        <v>0</v>
      </c>
      <c r="AL42" s="80">
        <f t="shared" si="1"/>
        <v>0</v>
      </c>
    </row>
    <row r="43" spans="1:38" s="77" customFormat="1" ht="37.5" customHeight="1" x14ac:dyDescent="0.2">
      <c r="A43" s="72">
        <v>2</v>
      </c>
      <c r="B43" s="89" t="s">
        <v>2925</v>
      </c>
      <c r="C43" s="166"/>
      <c r="D43" s="167"/>
      <c r="E43" s="166"/>
      <c r="F43" s="167"/>
      <c r="G43" s="166"/>
      <c r="H43" s="168"/>
      <c r="I43" s="81">
        <f t="shared" si="27"/>
        <v>0</v>
      </c>
      <c r="J43" s="82">
        <f t="shared" si="27"/>
        <v>0</v>
      </c>
      <c r="K43" s="166"/>
      <c r="L43" s="167"/>
      <c r="M43" s="166"/>
      <c r="N43" s="168"/>
      <c r="O43" s="166"/>
      <c r="P43" s="167"/>
      <c r="Q43" s="84">
        <f t="shared" si="28"/>
        <v>0</v>
      </c>
      <c r="R43" s="85">
        <f t="shared" si="28"/>
        <v>0</v>
      </c>
      <c r="S43" s="166"/>
      <c r="T43" s="167"/>
      <c r="U43" s="166"/>
      <c r="V43" s="168"/>
      <c r="W43" s="167"/>
      <c r="X43" s="168"/>
      <c r="Y43" s="166"/>
      <c r="Z43" s="168"/>
      <c r="AA43" s="84">
        <f t="shared" si="29"/>
        <v>0</v>
      </c>
      <c r="AB43" s="85">
        <f t="shared" si="29"/>
        <v>0</v>
      </c>
      <c r="AC43" s="84">
        <f t="shared" si="30"/>
        <v>0</v>
      </c>
      <c r="AD43" s="85">
        <f t="shared" si="30"/>
        <v>0</v>
      </c>
      <c r="AE43" s="84">
        <f t="shared" si="31"/>
        <v>0</v>
      </c>
      <c r="AF43" s="85">
        <f t="shared" si="31"/>
        <v>0</v>
      </c>
      <c r="AH43" s="78"/>
      <c r="AI43" s="78"/>
      <c r="AK43" s="79">
        <f t="shared" si="1"/>
        <v>0</v>
      </c>
      <c r="AL43" s="80">
        <f t="shared" si="1"/>
        <v>0</v>
      </c>
    </row>
    <row r="44" spans="1:38" s="77" customFormat="1" ht="37.5" customHeight="1" x14ac:dyDescent="0.2">
      <c r="A44" s="72">
        <v>3</v>
      </c>
      <c r="B44" s="89" t="s">
        <v>2926</v>
      </c>
      <c r="C44" s="166"/>
      <c r="D44" s="167"/>
      <c r="E44" s="166"/>
      <c r="F44" s="167"/>
      <c r="G44" s="166"/>
      <c r="H44" s="168"/>
      <c r="I44" s="81">
        <f t="shared" si="27"/>
        <v>0</v>
      </c>
      <c r="J44" s="82">
        <f t="shared" si="27"/>
        <v>0</v>
      </c>
      <c r="K44" s="166"/>
      <c r="L44" s="167"/>
      <c r="M44" s="166"/>
      <c r="N44" s="168"/>
      <c r="O44" s="166"/>
      <c r="P44" s="167"/>
      <c r="Q44" s="84">
        <f t="shared" si="28"/>
        <v>0</v>
      </c>
      <c r="R44" s="85">
        <f t="shared" si="28"/>
        <v>0</v>
      </c>
      <c r="S44" s="166"/>
      <c r="T44" s="167"/>
      <c r="U44" s="166"/>
      <c r="V44" s="168"/>
      <c r="W44" s="167"/>
      <c r="X44" s="168"/>
      <c r="Y44" s="166"/>
      <c r="Z44" s="168"/>
      <c r="AA44" s="84">
        <f t="shared" si="29"/>
        <v>0</v>
      </c>
      <c r="AB44" s="85">
        <f t="shared" si="29"/>
        <v>0</v>
      </c>
      <c r="AC44" s="84">
        <f t="shared" si="30"/>
        <v>0</v>
      </c>
      <c r="AD44" s="85">
        <f t="shared" si="30"/>
        <v>0</v>
      </c>
      <c r="AE44" s="84">
        <f t="shared" si="31"/>
        <v>0</v>
      </c>
      <c r="AF44" s="85">
        <f t="shared" si="31"/>
        <v>0</v>
      </c>
      <c r="AH44" s="78"/>
      <c r="AI44" s="78"/>
      <c r="AK44" s="79">
        <f t="shared" si="1"/>
        <v>0</v>
      </c>
      <c r="AL44" s="80">
        <f t="shared" si="1"/>
        <v>0</v>
      </c>
    </row>
    <row r="45" spans="1:38" s="77" customFormat="1" ht="37.5" customHeight="1" x14ac:dyDescent="0.2">
      <c r="A45" s="72">
        <v>4</v>
      </c>
      <c r="B45" s="89" t="s">
        <v>517</v>
      </c>
      <c r="C45" s="166"/>
      <c r="D45" s="167"/>
      <c r="E45" s="166"/>
      <c r="F45" s="167"/>
      <c r="G45" s="166"/>
      <c r="H45" s="168"/>
      <c r="I45" s="81">
        <f t="shared" si="27"/>
        <v>0</v>
      </c>
      <c r="J45" s="82">
        <f t="shared" si="27"/>
        <v>0</v>
      </c>
      <c r="K45" s="166"/>
      <c r="L45" s="167"/>
      <c r="M45" s="166"/>
      <c r="N45" s="168"/>
      <c r="O45" s="166"/>
      <c r="P45" s="167"/>
      <c r="Q45" s="84">
        <f t="shared" si="28"/>
        <v>0</v>
      </c>
      <c r="R45" s="85">
        <f t="shared" si="28"/>
        <v>0</v>
      </c>
      <c r="S45" s="166"/>
      <c r="T45" s="167"/>
      <c r="U45" s="166"/>
      <c r="V45" s="168"/>
      <c r="W45" s="167"/>
      <c r="X45" s="168"/>
      <c r="Y45" s="166"/>
      <c r="Z45" s="168"/>
      <c r="AA45" s="84">
        <f t="shared" si="29"/>
        <v>0</v>
      </c>
      <c r="AB45" s="85">
        <f t="shared" si="29"/>
        <v>0</v>
      </c>
      <c r="AC45" s="84">
        <f t="shared" si="30"/>
        <v>0</v>
      </c>
      <c r="AD45" s="85">
        <f t="shared" si="30"/>
        <v>0</v>
      </c>
      <c r="AE45" s="84">
        <f t="shared" si="31"/>
        <v>0</v>
      </c>
      <c r="AF45" s="85">
        <f t="shared" si="31"/>
        <v>0</v>
      </c>
      <c r="AH45" s="78"/>
      <c r="AI45" s="78"/>
      <c r="AK45" s="79">
        <f t="shared" si="1"/>
        <v>0</v>
      </c>
      <c r="AL45" s="80">
        <f t="shared" si="1"/>
        <v>0</v>
      </c>
    </row>
    <row r="46" spans="1:38" s="77" customFormat="1" ht="37.5" customHeight="1" x14ac:dyDescent="0.2">
      <c r="A46" s="72"/>
      <c r="B46" s="81"/>
      <c r="C46" s="81"/>
      <c r="D46" s="82"/>
      <c r="E46" s="82"/>
      <c r="F46" s="82"/>
      <c r="G46" s="82"/>
      <c r="H46" s="83"/>
      <c r="I46" s="81"/>
      <c r="J46" s="82"/>
      <c r="K46" s="81"/>
      <c r="L46" s="82"/>
      <c r="M46" s="81"/>
      <c r="N46" s="83"/>
      <c r="O46" s="81"/>
      <c r="P46" s="82"/>
      <c r="Q46" s="81"/>
      <c r="R46" s="82"/>
      <c r="S46" s="81"/>
      <c r="T46" s="82"/>
      <c r="U46" s="81"/>
      <c r="V46" s="83"/>
      <c r="W46" s="82"/>
      <c r="X46" s="83"/>
      <c r="Y46" s="81"/>
      <c r="Z46" s="83"/>
      <c r="AA46" s="81"/>
      <c r="AB46" s="82"/>
      <c r="AC46" s="81"/>
      <c r="AD46" s="82"/>
      <c r="AE46" s="81"/>
      <c r="AF46" s="82"/>
      <c r="AH46" s="78"/>
      <c r="AI46" s="78"/>
      <c r="AK46" s="79"/>
      <c r="AL46" s="80"/>
    </row>
    <row r="47" spans="1:38" s="77" customFormat="1" ht="37.5" customHeight="1" x14ac:dyDescent="0.2">
      <c r="A47" s="72" t="s">
        <v>2927</v>
      </c>
      <c r="B47" s="73" t="s">
        <v>2959</v>
      </c>
      <c r="C47" s="92">
        <f>SUM(C48:C50)</f>
        <v>0</v>
      </c>
      <c r="D47" s="93">
        <f>SUM(D48:D50)</f>
        <v>0</v>
      </c>
      <c r="E47" s="92">
        <f t="shared" ref="E47:AF47" si="32">SUM(E48:E50)</f>
        <v>0</v>
      </c>
      <c r="F47" s="93">
        <f t="shared" si="32"/>
        <v>0</v>
      </c>
      <c r="G47" s="92">
        <f t="shared" si="32"/>
        <v>0</v>
      </c>
      <c r="H47" s="94">
        <f t="shared" si="32"/>
        <v>0</v>
      </c>
      <c r="I47" s="92">
        <f t="shared" si="32"/>
        <v>0</v>
      </c>
      <c r="J47" s="93">
        <f t="shared" si="32"/>
        <v>0</v>
      </c>
      <c r="K47" s="92">
        <f t="shared" si="32"/>
        <v>0</v>
      </c>
      <c r="L47" s="93">
        <f t="shared" si="32"/>
        <v>0</v>
      </c>
      <c r="M47" s="92">
        <f t="shared" si="32"/>
        <v>0</v>
      </c>
      <c r="N47" s="94">
        <f t="shared" si="32"/>
        <v>0</v>
      </c>
      <c r="O47" s="92">
        <f t="shared" si="32"/>
        <v>0</v>
      </c>
      <c r="P47" s="93">
        <f t="shared" si="32"/>
        <v>0</v>
      </c>
      <c r="Q47" s="92">
        <f t="shared" si="32"/>
        <v>0</v>
      </c>
      <c r="R47" s="93">
        <f t="shared" si="32"/>
        <v>0</v>
      </c>
      <c r="S47" s="92">
        <f t="shared" si="32"/>
        <v>0</v>
      </c>
      <c r="T47" s="93">
        <f t="shared" si="32"/>
        <v>0</v>
      </c>
      <c r="U47" s="92">
        <f t="shared" si="32"/>
        <v>0</v>
      </c>
      <c r="V47" s="94">
        <f t="shared" si="32"/>
        <v>0</v>
      </c>
      <c r="W47" s="93">
        <f t="shared" si="32"/>
        <v>0</v>
      </c>
      <c r="X47" s="94">
        <f t="shared" si="32"/>
        <v>0</v>
      </c>
      <c r="Y47" s="92">
        <f t="shared" si="32"/>
        <v>0</v>
      </c>
      <c r="Z47" s="94">
        <f t="shared" si="32"/>
        <v>0</v>
      </c>
      <c r="AA47" s="92">
        <f t="shared" si="32"/>
        <v>0</v>
      </c>
      <c r="AB47" s="93">
        <f t="shared" si="32"/>
        <v>0</v>
      </c>
      <c r="AC47" s="92">
        <f t="shared" si="32"/>
        <v>0</v>
      </c>
      <c r="AD47" s="93">
        <f t="shared" si="32"/>
        <v>0</v>
      </c>
      <c r="AE47" s="92">
        <f t="shared" si="32"/>
        <v>0</v>
      </c>
      <c r="AF47" s="93">
        <f t="shared" si="32"/>
        <v>0</v>
      </c>
      <c r="AH47" s="78"/>
      <c r="AI47" s="78"/>
      <c r="AK47" s="79">
        <f t="shared" si="1"/>
        <v>0</v>
      </c>
      <c r="AL47" s="80">
        <f t="shared" si="1"/>
        <v>0</v>
      </c>
    </row>
    <row r="48" spans="1:38" s="77" customFormat="1" ht="37.5" customHeight="1" x14ac:dyDescent="0.2">
      <c r="A48" s="72">
        <v>1</v>
      </c>
      <c r="B48" s="89" t="s">
        <v>2929</v>
      </c>
      <c r="C48" s="166"/>
      <c r="D48" s="167"/>
      <c r="E48" s="166"/>
      <c r="F48" s="167"/>
      <c r="G48" s="166"/>
      <c r="H48" s="168"/>
      <c r="I48" s="81">
        <f t="shared" ref="I48:J50" si="33">E48+G48</f>
        <v>0</v>
      </c>
      <c r="J48" s="82">
        <f t="shared" si="33"/>
        <v>0</v>
      </c>
      <c r="K48" s="166"/>
      <c r="L48" s="167"/>
      <c r="M48" s="166"/>
      <c r="N48" s="168"/>
      <c r="O48" s="166"/>
      <c r="P48" s="167"/>
      <c r="Q48" s="84">
        <f t="shared" ref="Q48:R50" si="34">K48+M48+O48</f>
        <v>0</v>
      </c>
      <c r="R48" s="85">
        <f t="shared" si="34"/>
        <v>0</v>
      </c>
      <c r="S48" s="166"/>
      <c r="T48" s="167"/>
      <c r="U48" s="166"/>
      <c r="V48" s="168"/>
      <c r="W48" s="167"/>
      <c r="X48" s="168"/>
      <c r="Y48" s="166"/>
      <c r="Z48" s="168"/>
      <c r="AA48" s="84">
        <f t="shared" ref="AA48:AB50" si="35">S48+U48+W48+Y48</f>
        <v>0</v>
      </c>
      <c r="AB48" s="85">
        <f t="shared" si="35"/>
        <v>0</v>
      </c>
      <c r="AC48" s="84">
        <f t="shared" ref="AC48:AD50" si="36">Q48+AA48</f>
        <v>0</v>
      </c>
      <c r="AD48" s="85">
        <f t="shared" si="36"/>
        <v>0</v>
      </c>
      <c r="AE48" s="84">
        <f t="shared" ref="AE48:AF50" si="37">C48+I48-AC48</f>
        <v>0</v>
      </c>
      <c r="AF48" s="85">
        <f t="shared" si="37"/>
        <v>0</v>
      </c>
      <c r="AH48" s="78"/>
      <c r="AI48" s="78"/>
      <c r="AK48" s="79">
        <f t="shared" si="1"/>
        <v>0</v>
      </c>
      <c r="AL48" s="80">
        <f t="shared" si="1"/>
        <v>0</v>
      </c>
    </row>
    <row r="49" spans="1:38" s="77" customFormat="1" ht="37.5" customHeight="1" x14ac:dyDescent="0.2">
      <c r="A49" s="72">
        <v>2</v>
      </c>
      <c r="B49" s="90" t="s">
        <v>2960</v>
      </c>
      <c r="C49" s="166"/>
      <c r="D49" s="167"/>
      <c r="E49" s="166"/>
      <c r="F49" s="167"/>
      <c r="G49" s="166"/>
      <c r="H49" s="168"/>
      <c r="I49" s="81">
        <f t="shared" si="33"/>
        <v>0</v>
      </c>
      <c r="J49" s="82">
        <f t="shared" si="33"/>
        <v>0</v>
      </c>
      <c r="K49" s="166"/>
      <c r="L49" s="167"/>
      <c r="M49" s="166"/>
      <c r="N49" s="168"/>
      <c r="O49" s="166"/>
      <c r="P49" s="167"/>
      <c r="Q49" s="84">
        <f t="shared" si="34"/>
        <v>0</v>
      </c>
      <c r="R49" s="85">
        <f t="shared" si="34"/>
        <v>0</v>
      </c>
      <c r="S49" s="166"/>
      <c r="T49" s="167"/>
      <c r="U49" s="166"/>
      <c r="V49" s="168"/>
      <c r="W49" s="167"/>
      <c r="X49" s="168"/>
      <c r="Y49" s="166"/>
      <c r="Z49" s="168"/>
      <c r="AA49" s="84">
        <f t="shared" si="35"/>
        <v>0</v>
      </c>
      <c r="AB49" s="85">
        <f t="shared" si="35"/>
        <v>0</v>
      </c>
      <c r="AC49" s="84">
        <f t="shared" si="36"/>
        <v>0</v>
      </c>
      <c r="AD49" s="85">
        <f t="shared" si="36"/>
        <v>0</v>
      </c>
      <c r="AE49" s="84">
        <f t="shared" si="37"/>
        <v>0</v>
      </c>
      <c r="AF49" s="85">
        <f t="shared" si="37"/>
        <v>0</v>
      </c>
      <c r="AH49" s="78"/>
      <c r="AI49" s="78"/>
      <c r="AK49" s="79">
        <f t="shared" si="1"/>
        <v>0</v>
      </c>
      <c r="AL49" s="80">
        <f t="shared" si="1"/>
        <v>0</v>
      </c>
    </row>
    <row r="50" spans="1:38" s="77" customFormat="1" ht="37.5" customHeight="1" x14ac:dyDescent="0.2">
      <c r="A50" s="72">
        <v>3</v>
      </c>
      <c r="B50" s="90" t="s">
        <v>692</v>
      </c>
      <c r="C50" s="166"/>
      <c r="D50" s="167"/>
      <c r="E50" s="166"/>
      <c r="F50" s="167"/>
      <c r="G50" s="166"/>
      <c r="H50" s="168"/>
      <c r="I50" s="81">
        <f t="shared" si="33"/>
        <v>0</v>
      </c>
      <c r="J50" s="82">
        <f t="shared" si="33"/>
        <v>0</v>
      </c>
      <c r="K50" s="166"/>
      <c r="L50" s="167"/>
      <c r="M50" s="166"/>
      <c r="N50" s="168"/>
      <c r="O50" s="166"/>
      <c r="P50" s="167"/>
      <c r="Q50" s="84">
        <f t="shared" si="34"/>
        <v>0</v>
      </c>
      <c r="R50" s="85">
        <f t="shared" si="34"/>
        <v>0</v>
      </c>
      <c r="S50" s="166"/>
      <c r="T50" s="167"/>
      <c r="U50" s="166"/>
      <c r="V50" s="168"/>
      <c r="W50" s="167"/>
      <c r="X50" s="168"/>
      <c r="Y50" s="166"/>
      <c r="Z50" s="168"/>
      <c r="AA50" s="84">
        <f t="shared" si="35"/>
        <v>0</v>
      </c>
      <c r="AB50" s="85">
        <f t="shared" si="35"/>
        <v>0</v>
      </c>
      <c r="AC50" s="84">
        <f t="shared" si="36"/>
        <v>0</v>
      </c>
      <c r="AD50" s="85">
        <f t="shared" si="36"/>
        <v>0</v>
      </c>
      <c r="AE50" s="84">
        <f t="shared" si="37"/>
        <v>0</v>
      </c>
      <c r="AF50" s="85">
        <f t="shared" si="37"/>
        <v>0</v>
      </c>
      <c r="AH50" s="78"/>
      <c r="AI50" s="78"/>
      <c r="AK50" s="79">
        <f t="shared" si="1"/>
        <v>0</v>
      </c>
      <c r="AL50" s="80">
        <f t="shared" si="1"/>
        <v>0</v>
      </c>
    </row>
    <row r="51" spans="1:38" s="77" customFormat="1" ht="37.5" customHeight="1" x14ac:dyDescent="0.2">
      <c r="A51" s="72">
        <v>4</v>
      </c>
      <c r="B51" s="90" t="s">
        <v>2930</v>
      </c>
      <c r="C51" s="166"/>
      <c r="D51" s="167"/>
      <c r="E51" s="166"/>
      <c r="F51" s="167"/>
      <c r="G51" s="166"/>
      <c r="H51" s="168"/>
      <c r="I51" s="81">
        <f t="shared" ref="I51:J54" si="38">E51+G51</f>
        <v>0</v>
      </c>
      <c r="J51" s="82">
        <f t="shared" si="38"/>
        <v>0</v>
      </c>
      <c r="K51" s="166"/>
      <c r="L51" s="167"/>
      <c r="M51" s="166"/>
      <c r="N51" s="168"/>
      <c r="O51" s="166"/>
      <c r="P51" s="167"/>
      <c r="Q51" s="84">
        <f t="shared" ref="Q51:R54" si="39">K51+M51+O51</f>
        <v>0</v>
      </c>
      <c r="R51" s="85">
        <f t="shared" si="39"/>
        <v>0</v>
      </c>
      <c r="S51" s="166"/>
      <c r="T51" s="167"/>
      <c r="U51" s="166"/>
      <c r="V51" s="168"/>
      <c r="W51" s="167"/>
      <c r="X51" s="168"/>
      <c r="Y51" s="166"/>
      <c r="Z51" s="168"/>
      <c r="AA51" s="84">
        <f t="shared" ref="AA51:AB54" si="40">S51+U51+W51+Y51</f>
        <v>0</v>
      </c>
      <c r="AB51" s="85">
        <f t="shared" si="40"/>
        <v>0</v>
      </c>
      <c r="AC51" s="84">
        <f t="shared" ref="AC51:AD54" si="41">Q51+AA51</f>
        <v>0</v>
      </c>
      <c r="AD51" s="85">
        <f t="shared" si="41"/>
        <v>0</v>
      </c>
      <c r="AE51" s="84">
        <f t="shared" ref="AE51:AF54" si="42">C51+I51-AC51</f>
        <v>0</v>
      </c>
      <c r="AF51" s="85">
        <f t="shared" si="42"/>
        <v>0</v>
      </c>
      <c r="AH51" s="78"/>
      <c r="AI51" s="78"/>
      <c r="AK51" s="79">
        <f t="shared" ref="AK51:AL54" si="43">AE51-AH51</f>
        <v>0</v>
      </c>
      <c r="AL51" s="80">
        <f t="shared" si="43"/>
        <v>0</v>
      </c>
    </row>
    <row r="52" spans="1:38" s="77" customFormat="1" ht="37.5" customHeight="1" x14ac:dyDescent="0.2">
      <c r="A52" s="72">
        <v>5</v>
      </c>
      <c r="B52" s="90" t="s">
        <v>693</v>
      </c>
      <c r="C52" s="166"/>
      <c r="D52" s="167"/>
      <c r="E52" s="166"/>
      <c r="F52" s="167"/>
      <c r="G52" s="166"/>
      <c r="H52" s="168"/>
      <c r="I52" s="81">
        <f t="shared" si="38"/>
        <v>0</v>
      </c>
      <c r="J52" s="82">
        <f t="shared" si="38"/>
        <v>0</v>
      </c>
      <c r="K52" s="166"/>
      <c r="L52" s="167"/>
      <c r="M52" s="166"/>
      <c r="N52" s="168"/>
      <c r="O52" s="166"/>
      <c r="P52" s="167"/>
      <c r="Q52" s="84">
        <f t="shared" si="39"/>
        <v>0</v>
      </c>
      <c r="R52" s="85">
        <f t="shared" si="39"/>
        <v>0</v>
      </c>
      <c r="S52" s="166"/>
      <c r="T52" s="167"/>
      <c r="U52" s="166"/>
      <c r="V52" s="168"/>
      <c r="W52" s="167"/>
      <c r="X52" s="168"/>
      <c r="Y52" s="166"/>
      <c r="Z52" s="168"/>
      <c r="AA52" s="84">
        <f t="shared" si="40"/>
        <v>0</v>
      </c>
      <c r="AB52" s="85">
        <f t="shared" si="40"/>
        <v>0</v>
      </c>
      <c r="AC52" s="84">
        <f t="shared" si="41"/>
        <v>0</v>
      </c>
      <c r="AD52" s="85">
        <f t="shared" si="41"/>
        <v>0</v>
      </c>
      <c r="AE52" s="84">
        <f t="shared" si="42"/>
        <v>0</v>
      </c>
      <c r="AF52" s="85">
        <f t="shared" si="42"/>
        <v>0</v>
      </c>
      <c r="AH52" s="78"/>
      <c r="AI52" s="78"/>
      <c r="AK52" s="79">
        <f t="shared" si="43"/>
        <v>0</v>
      </c>
      <c r="AL52" s="80">
        <f t="shared" si="43"/>
        <v>0</v>
      </c>
    </row>
    <row r="53" spans="1:38" s="77" customFormat="1" ht="37.5" customHeight="1" x14ac:dyDescent="0.2">
      <c r="A53" s="72">
        <v>6</v>
      </c>
      <c r="B53" s="90" t="s">
        <v>694</v>
      </c>
      <c r="C53" s="166"/>
      <c r="D53" s="167"/>
      <c r="E53" s="166"/>
      <c r="F53" s="167"/>
      <c r="G53" s="166"/>
      <c r="H53" s="168"/>
      <c r="I53" s="81">
        <f t="shared" si="38"/>
        <v>0</v>
      </c>
      <c r="J53" s="82">
        <f t="shared" si="38"/>
        <v>0</v>
      </c>
      <c r="K53" s="166"/>
      <c r="L53" s="167"/>
      <c r="M53" s="166"/>
      <c r="N53" s="168"/>
      <c r="O53" s="166"/>
      <c r="P53" s="167"/>
      <c r="Q53" s="84">
        <f t="shared" si="39"/>
        <v>0</v>
      </c>
      <c r="R53" s="85">
        <f t="shared" si="39"/>
        <v>0</v>
      </c>
      <c r="S53" s="166"/>
      <c r="T53" s="167"/>
      <c r="U53" s="166"/>
      <c r="V53" s="168"/>
      <c r="W53" s="167"/>
      <c r="X53" s="168"/>
      <c r="Y53" s="166"/>
      <c r="Z53" s="168"/>
      <c r="AA53" s="84">
        <f t="shared" si="40"/>
        <v>0</v>
      </c>
      <c r="AB53" s="85">
        <f t="shared" si="40"/>
        <v>0</v>
      </c>
      <c r="AC53" s="84">
        <f t="shared" si="41"/>
        <v>0</v>
      </c>
      <c r="AD53" s="85">
        <f t="shared" si="41"/>
        <v>0</v>
      </c>
      <c r="AE53" s="84">
        <f t="shared" si="42"/>
        <v>0</v>
      </c>
      <c r="AF53" s="85">
        <f t="shared" si="42"/>
        <v>0</v>
      </c>
      <c r="AH53" s="78"/>
      <c r="AI53" s="78"/>
      <c r="AK53" s="79">
        <f t="shared" si="43"/>
        <v>0</v>
      </c>
      <c r="AL53" s="80">
        <f t="shared" si="43"/>
        <v>0</v>
      </c>
    </row>
    <row r="54" spans="1:38" s="77" customFormat="1" ht="37.5" customHeight="1" x14ac:dyDescent="0.2">
      <c r="A54" s="72">
        <v>7</v>
      </c>
      <c r="B54" s="90" t="s">
        <v>695</v>
      </c>
      <c r="C54" s="166"/>
      <c r="D54" s="167"/>
      <c r="E54" s="166"/>
      <c r="F54" s="167"/>
      <c r="G54" s="166"/>
      <c r="H54" s="168"/>
      <c r="I54" s="81">
        <f t="shared" si="38"/>
        <v>0</v>
      </c>
      <c r="J54" s="82">
        <f t="shared" si="38"/>
        <v>0</v>
      </c>
      <c r="K54" s="166"/>
      <c r="L54" s="167"/>
      <c r="M54" s="166"/>
      <c r="N54" s="168"/>
      <c r="O54" s="166"/>
      <c r="P54" s="167"/>
      <c r="Q54" s="84">
        <f t="shared" si="39"/>
        <v>0</v>
      </c>
      <c r="R54" s="85">
        <f t="shared" si="39"/>
        <v>0</v>
      </c>
      <c r="S54" s="166"/>
      <c r="T54" s="167"/>
      <c r="U54" s="166"/>
      <c r="V54" s="168"/>
      <c r="W54" s="167"/>
      <c r="X54" s="168"/>
      <c r="Y54" s="166"/>
      <c r="Z54" s="168"/>
      <c r="AA54" s="84">
        <f t="shared" si="40"/>
        <v>0</v>
      </c>
      <c r="AB54" s="85">
        <f t="shared" si="40"/>
        <v>0</v>
      </c>
      <c r="AC54" s="84">
        <f t="shared" si="41"/>
        <v>0</v>
      </c>
      <c r="AD54" s="85">
        <f t="shared" si="41"/>
        <v>0</v>
      </c>
      <c r="AE54" s="84">
        <f t="shared" si="42"/>
        <v>0</v>
      </c>
      <c r="AF54" s="85">
        <f t="shared" si="42"/>
        <v>0</v>
      </c>
      <c r="AH54" s="78"/>
      <c r="AI54" s="78"/>
      <c r="AK54" s="79">
        <f t="shared" si="43"/>
        <v>0</v>
      </c>
      <c r="AL54" s="80">
        <f t="shared" si="43"/>
        <v>0</v>
      </c>
    </row>
    <row r="55" spans="1:38" s="77" customFormat="1" ht="37.5" customHeight="1" x14ac:dyDescent="0.2">
      <c r="A55" s="89"/>
      <c r="B55" s="81"/>
      <c r="C55" s="81"/>
      <c r="D55" s="82"/>
      <c r="E55" s="82"/>
      <c r="F55" s="82"/>
      <c r="G55" s="82"/>
      <c r="H55" s="83"/>
      <c r="I55" s="81"/>
      <c r="J55" s="82"/>
      <c r="K55" s="81"/>
      <c r="L55" s="82"/>
      <c r="M55" s="81"/>
      <c r="N55" s="83"/>
      <c r="O55" s="81"/>
      <c r="P55" s="82"/>
      <c r="Q55" s="81"/>
      <c r="R55" s="82"/>
      <c r="S55" s="81"/>
      <c r="T55" s="82"/>
      <c r="U55" s="81"/>
      <c r="V55" s="83"/>
      <c r="W55" s="82"/>
      <c r="X55" s="83"/>
      <c r="Y55" s="81"/>
      <c r="Z55" s="83"/>
      <c r="AA55" s="81"/>
      <c r="AB55" s="82"/>
      <c r="AC55" s="81"/>
      <c r="AD55" s="82"/>
      <c r="AE55" s="81"/>
      <c r="AF55" s="82"/>
      <c r="AH55" s="78"/>
      <c r="AI55" s="78"/>
      <c r="AK55" s="79"/>
      <c r="AL55" s="80"/>
    </row>
    <row r="56" spans="1:38" s="77" customFormat="1" ht="37.5" customHeight="1" x14ac:dyDescent="0.2">
      <c r="A56" s="72" t="s">
        <v>2961</v>
      </c>
      <c r="B56" s="73" t="s">
        <v>2932</v>
      </c>
      <c r="C56" s="92">
        <f>SUM(C57)</f>
        <v>0</v>
      </c>
      <c r="D56" s="93">
        <f>SUM(D57)</f>
        <v>0</v>
      </c>
      <c r="E56" s="92">
        <f t="shared" ref="E56:AF56" si="44">SUM(E57)</f>
        <v>0</v>
      </c>
      <c r="F56" s="93">
        <f t="shared" si="44"/>
        <v>0</v>
      </c>
      <c r="G56" s="92">
        <f t="shared" si="44"/>
        <v>0</v>
      </c>
      <c r="H56" s="94">
        <f t="shared" si="44"/>
        <v>0</v>
      </c>
      <c r="I56" s="92">
        <f t="shared" si="44"/>
        <v>0</v>
      </c>
      <c r="J56" s="93">
        <f t="shared" si="44"/>
        <v>0</v>
      </c>
      <c r="K56" s="92">
        <f t="shared" si="44"/>
        <v>0</v>
      </c>
      <c r="L56" s="93">
        <f t="shared" si="44"/>
        <v>0</v>
      </c>
      <c r="M56" s="92">
        <f t="shared" si="44"/>
        <v>0</v>
      </c>
      <c r="N56" s="94">
        <f t="shared" si="44"/>
        <v>0</v>
      </c>
      <c r="O56" s="92">
        <f t="shared" si="44"/>
        <v>0</v>
      </c>
      <c r="P56" s="93">
        <f t="shared" si="44"/>
        <v>0</v>
      </c>
      <c r="Q56" s="92">
        <f t="shared" si="44"/>
        <v>0</v>
      </c>
      <c r="R56" s="93">
        <f t="shared" si="44"/>
        <v>0</v>
      </c>
      <c r="S56" s="92">
        <f t="shared" si="44"/>
        <v>0</v>
      </c>
      <c r="T56" s="93">
        <f t="shared" si="44"/>
        <v>0</v>
      </c>
      <c r="U56" s="92">
        <f t="shared" si="44"/>
        <v>0</v>
      </c>
      <c r="V56" s="94">
        <f t="shared" si="44"/>
        <v>0</v>
      </c>
      <c r="W56" s="93">
        <f t="shared" si="44"/>
        <v>0</v>
      </c>
      <c r="X56" s="94">
        <f t="shared" si="44"/>
        <v>0</v>
      </c>
      <c r="Y56" s="92">
        <f t="shared" si="44"/>
        <v>0</v>
      </c>
      <c r="Z56" s="94">
        <f t="shared" si="44"/>
        <v>0</v>
      </c>
      <c r="AA56" s="92">
        <f t="shared" si="44"/>
        <v>0</v>
      </c>
      <c r="AB56" s="93">
        <f t="shared" si="44"/>
        <v>0</v>
      </c>
      <c r="AC56" s="92">
        <f t="shared" si="44"/>
        <v>0</v>
      </c>
      <c r="AD56" s="93">
        <f t="shared" si="44"/>
        <v>0</v>
      </c>
      <c r="AE56" s="92">
        <f t="shared" si="44"/>
        <v>0</v>
      </c>
      <c r="AF56" s="93">
        <f t="shared" si="44"/>
        <v>0</v>
      </c>
      <c r="AH56" s="78"/>
      <c r="AI56" s="78"/>
      <c r="AK56" s="79">
        <f t="shared" si="1"/>
        <v>0</v>
      </c>
      <c r="AL56" s="80">
        <f t="shared" si="1"/>
        <v>0</v>
      </c>
    </row>
    <row r="57" spans="1:38" s="77" customFormat="1" ht="37.5" customHeight="1" x14ac:dyDescent="0.2">
      <c r="A57" s="95"/>
      <c r="B57" s="96" t="s">
        <v>2932</v>
      </c>
      <c r="C57" s="166"/>
      <c r="D57" s="167"/>
      <c r="E57" s="166"/>
      <c r="F57" s="167"/>
      <c r="G57" s="166"/>
      <c r="H57" s="168"/>
      <c r="I57" s="81">
        <f>E57+G57</f>
        <v>0</v>
      </c>
      <c r="J57" s="82">
        <f>F57+H57</f>
        <v>0</v>
      </c>
      <c r="K57" s="166"/>
      <c r="L57" s="167"/>
      <c r="M57" s="166"/>
      <c r="N57" s="168"/>
      <c r="O57" s="166"/>
      <c r="P57" s="167"/>
      <c r="Q57" s="84">
        <f>K57+M57+O57</f>
        <v>0</v>
      </c>
      <c r="R57" s="85">
        <f>L57+N57+P57</f>
        <v>0</v>
      </c>
      <c r="S57" s="166"/>
      <c r="T57" s="167"/>
      <c r="U57" s="166"/>
      <c r="V57" s="168"/>
      <c r="W57" s="167"/>
      <c r="X57" s="168"/>
      <c r="Y57" s="166"/>
      <c r="Z57" s="168"/>
      <c r="AA57" s="84">
        <f>S57+U57+W57+Y57</f>
        <v>0</v>
      </c>
      <c r="AB57" s="85">
        <f>T57+V57+X57+Z57</f>
        <v>0</v>
      </c>
      <c r="AC57" s="84">
        <f>Q57+AA57</f>
        <v>0</v>
      </c>
      <c r="AD57" s="85">
        <f>R57+AB57</f>
        <v>0</v>
      </c>
      <c r="AE57" s="84">
        <f>C57+I57-AC57</f>
        <v>0</v>
      </c>
      <c r="AF57" s="85">
        <f>D57+J57-AD57</f>
        <v>0</v>
      </c>
      <c r="AH57" s="78"/>
      <c r="AI57" s="78"/>
      <c r="AK57" s="79">
        <f t="shared" si="1"/>
        <v>0</v>
      </c>
      <c r="AL57" s="80">
        <f t="shared" si="1"/>
        <v>0</v>
      </c>
    </row>
    <row r="58" spans="1:38" s="103" customFormat="1" ht="37.5" customHeight="1" x14ac:dyDescent="0.2">
      <c r="A58" s="97"/>
      <c r="B58" s="98"/>
      <c r="C58" s="99"/>
      <c r="D58" s="100"/>
      <c r="E58" s="100"/>
      <c r="F58" s="100"/>
      <c r="G58" s="100"/>
      <c r="H58" s="101"/>
      <c r="I58" s="99"/>
      <c r="J58" s="100"/>
      <c r="K58" s="99"/>
      <c r="L58" s="100"/>
      <c r="M58" s="99"/>
      <c r="N58" s="101"/>
      <c r="O58" s="102"/>
      <c r="P58" s="100"/>
      <c r="Q58" s="99"/>
      <c r="R58" s="100"/>
      <c r="S58" s="99"/>
      <c r="T58" s="100"/>
      <c r="U58" s="99"/>
      <c r="V58" s="101"/>
      <c r="W58" s="100"/>
      <c r="X58" s="101"/>
      <c r="Y58" s="99"/>
      <c r="Z58" s="101"/>
      <c r="AA58" s="99"/>
      <c r="AB58" s="100"/>
      <c r="AC58" s="99"/>
      <c r="AD58" s="100"/>
      <c r="AE58" s="99"/>
      <c r="AF58" s="100"/>
    </row>
    <row r="59" spans="1:38" s="109" customFormat="1" ht="37.5" customHeight="1" x14ac:dyDescent="0.2">
      <c r="A59" s="104"/>
      <c r="B59" s="105" t="s">
        <v>2933</v>
      </c>
      <c r="C59" s="106">
        <f t="shared" ref="C59:AF59" si="45">C11+C14+C35+C41+C47+C56</f>
        <v>0</v>
      </c>
      <c r="D59" s="107">
        <f t="shared" si="45"/>
        <v>0</v>
      </c>
      <c r="E59" s="106">
        <f t="shared" si="45"/>
        <v>0</v>
      </c>
      <c r="F59" s="107">
        <f t="shared" si="45"/>
        <v>0</v>
      </c>
      <c r="G59" s="106">
        <f t="shared" si="45"/>
        <v>0</v>
      </c>
      <c r="H59" s="108">
        <f t="shared" si="45"/>
        <v>0</v>
      </c>
      <c r="I59" s="106">
        <f t="shared" si="45"/>
        <v>0</v>
      </c>
      <c r="J59" s="107">
        <f t="shared" si="45"/>
        <v>0</v>
      </c>
      <c r="K59" s="106">
        <f t="shared" si="45"/>
        <v>0</v>
      </c>
      <c r="L59" s="107">
        <f t="shared" si="45"/>
        <v>0</v>
      </c>
      <c r="M59" s="106">
        <f t="shared" si="45"/>
        <v>0</v>
      </c>
      <c r="N59" s="108">
        <f t="shared" si="45"/>
        <v>0</v>
      </c>
      <c r="O59" s="106">
        <f t="shared" si="45"/>
        <v>0</v>
      </c>
      <c r="P59" s="107">
        <f t="shared" si="45"/>
        <v>0</v>
      </c>
      <c r="Q59" s="106">
        <f t="shared" si="45"/>
        <v>0</v>
      </c>
      <c r="R59" s="107">
        <f t="shared" si="45"/>
        <v>0</v>
      </c>
      <c r="S59" s="106">
        <f t="shared" si="45"/>
        <v>0</v>
      </c>
      <c r="T59" s="107">
        <f t="shared" si="45"/>
        <v>0</v>
      </c>
      <c r="U59" s="106">
        <f t="shared" si="45"/>
        <v>0</v>
      </c>
      <c r="V59" s="108">
        <f t="shared" si="45"/>
        <v>0</v>
      </c>
      <c r="W59" s="107">
        <f t="shared" si="45"/>
        <v>0</v>
      </c>
      <c r="X59" s="108">
        <f t="shared" si="45"/>
        <v>0</v>
      </c>
      <c r="Y59" s="106">
        <f t="shared" si="45"/>
        <v>0</v>
      </c>
      <c r="Z59" s="108">
        <f t="shared" si="45"/>
        <v>0</v>
      </c>
      <c r="AA59" s="106">
        <f t="shared" si="45"/>
        <v>0</v>
      </c>
      <c r="AB59" s="107">
        <f t="shared" si="45"/>
        <v>0</v>
      </c>
      <c r="AC59" s="106">
        <f t="shared" si="45"/>
        <v>0</v>
      </c>
      <c r="AD59" s="107">
        <f t="shared" si="45"/>
        <v>0</v>
      </c>
      <c r="AE59" s="106">
        <f t="shared" si="45"/>
        <v>0</v>
      </c>
      <c r="AF59" s="107">
        <f t="shared" si="45"/>
        <v>0</v>
      </c>
      <c r="AH59" s="110">
        <f>AH11+AH14+AH35+AH41+AH47+AH56</f>
        <v>0</v>
      </c>
      <c r="AI59" s="110">
        <f>AI11+AI14+AI35+AI41+AI47+AI56</f>
        <v>0</v>
      </c>
      <c r="AK59" s="110">
        <f>AK11+AK14+AK35+AK41+AK47+AK56</f>
        <v>0</v>
      </c>
      <c r="AL59" s="110">
        <f>AL11+AL14+AL35+AL41+AL47+AL56</f>
        <v>0</v>
      </c>
    </row>
    <row r="60" spans="1:38" s="114" customFormat="1" ht="22.5" customHeight="1" x14ac:dyDescent="0.2">
      <c r="A60" s="111"/>
      <c r="B60" s="112" t="s">
        <v>2936</v>
      </c>
      <c r="C60" s="113">
        <v>205</v>
      </c>
      <c r="D60" s="113">
        <v>181193472</v>
      </c>
      <c r="E60" s="113">
        <v>18132</v>
      </c>
      <c r="F60" s="113">
        <v>5581420749</v>
      </c>
      <c r="G60" s="113">
        <v>0</v>
      </c>
      <c r="H60" s="113">
        <v>0</v>
      </c>
      <c r="I60" s="113">
        <v>18132</v>
      </c>
      <c r="J60" s="113">
        <v>5581420749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  <c r="AD60" s="113">
        <v>0</v>
      </c>
      <c r="AE60" s="113">
        <v>18337</v>
      </c>
      <c r="AF60" s="113">
        <v>5762614221</v>
      </c>
    </row>
    <row r="61" spans="1:38" s="114" customFormat="1" ht="22.5" customHeight="1" x14ac:dyDescent="0.2">
      <c r="A61" s="111"/>
      <c r="B61" s="112" t="s">
        <v>2937</v>
      </c>
      <c r="C61" s="113">
        <f>C59-C60</f>
        <v>-205</v>
      </c>
      <c r="D61" s="113">
        <f t="shared" ref="D61:AF61" si="46">D59-D60</f>
        <v>-181193472</v>
      </c>
      <c r="E61" s="113">
        <f t="shared" si="46"/>
        <v>-18132</v>
      </c>
      <c r="F61" s="113">
        <f t="shared" si="46"/>
        <v>-5581420749</v>
      </c>
      <c r="G61" s="113">
        <f t="shared" si="46"/>
        <v>0</v>
      </c>
      <c r="H61" s="113">
        <f t="shared" si="46"/>
        <v>0</v>
      </c>
      <c r="I61" s="113">
        <f t="shared" si="46"/>
        <v>-18132</v>
      </c>
      <c r="J61" s="113">
        <f t="shared" si="46"/>
        <v>-5581420749</v>
      </c>
      <c r="K61" s="113">
        <f t="shared" si="46"/>
        <v>0</v>
      </c>
      <c r="L61" s="113">
        <f t="shared" si="46"/>
        <v>0</v>
      </c>
      <c r="M61" s="113">
        <f t="shared" si="46"/>
        <v>0</v>
      </c>
      <c r="N61" s="113">
        <f t="shared" si="46"/>
        <v>0</v>
      </c>
      <c r="O61" s="113">
        <f t="shared" si="46"/>
        <v>0</v>
      </c>
      <c r="P61" s="113">
        <f t="shared" si="46"/>
        <v>0</v>
      </c>
      <c r="Q61" s="113">
        <f t="shared" si="46"/>
        <v>0</v>
      </c>
      <c r="R61" s="113">
        <f t="shared" si="46"/>
        <v>0</v>
      </c>
      <c r="S61" s="113">
        <f t="shared" si="46"/>
        <v>0</v>
      </c>
      <c r="T61" s="113">
        <f t="shared" si="46"/>
        <v>0</v>
      </c>
      <c r="U61" s="113">
        <f t="shared" si="46"/>
        <v>0</v>
      </c>
      <c r="V61" s="113">
        <f t="shared" si="46"/>
        <v>0</v>
      </c>
      <c r="W61" s="113">
        <f t="shared" si="46"/>
        <v>0</v>
      </c>
      <c r="X61" s="113">
        <f t="shared" si="46"/>
        <v>0</v>
      </c>
      <c r="Y61" s="113">
        <f t="shared" si="46"/>
        <v>0</v>
      </c>
      <c r="Z61" s="113">
        <f t="shared" si="46"/>
        <v>0</v>
      </c>
      <c r="AA61" s="113">
        <f t="shared" si="46"/>
        <v>0</v>
      </c>
      <c r="AB61" s="113">
        <f t="shared" si="46"/>
        <v>0</v>
      </c>
      <c r="AC61" s="113">
        <f t="shared" si="46"/>
        <v>0</v>
      </c>
      <c r="AD61" s="113">
        <f t="shared" si="46"/>
        <v>0</v>
      </c>
      <c r="AE61" s="113">
        <f t="shared" si="46"/>
        <v>-18337</v>
      </c>
      <c r="AF61" s="113">
        <f t="shared" si="46"/>
        <v>-5762614221</v>
      </c>
    </row>
    <row r="62" spans="1:38" ht="22.5" customHeight="1" x14ac:dyDescent="0.2">
      <c r="A62" s="115"/>
      <c r="B62" s="115"/>
      <c r="C62" s="116"/>
      <c r="D62" s="116"/>
      <c r="E62" s="116"/>
      <c r="F62" s="116"/>
      <c r="G62" s="116" t="s">
        <v>2962</v>
      </c>
      <c r="H62" s="116"/>
      <c r="I62" s="116"/>
      <c r="J62" s="116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</row>
    <row r="63" spans="1:38" ht="20.25" x14ac:dyDescent="0.2">
      <c r="V63" s="1527"/>
      <c r="W63" s="1527"/>
      <c r="X63" s="1527"/>
      <c r="Y63" s="1527"/>
      <c r="Z63" s="1527"/>
      <c r="AA63" s="1527"/>
      <c r="AB63" s="1527"/>
      <c r="AC63" s="1527"/>
      <c r="AD63" s="1527"/>
      <c r="AE63" s="1527"/>
    </row>
    <row r="64" spans="1:38" ht="20.25" x14ac:dyDescent="0.2">
      <c r="V64" s="1527"/>
      <c r="W64" s="1527"/>
      <c r="X64" s="1527"/>
      <c r="Y64" s="1527"/>
      <c r="Z64" s="1527"/>
      <c r="AA64" s="1527"/>
      <c r="AB64" s="1527"/>
      <c r="AC64" s="1527"/>
      <c r="AD64" s="1527"/>
      <c r="AE64" s="1527"/>
    </row>
    <row r="65" spans="22:31" ht="20.25" x14ac:dyDescent="0.2"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</row>
    <row r="66" spans="22:31" ht="20.25" x14ac:dyDescent="0.2"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</row>
    <row r="67" spans="22:31" ht="20.25" x14ac:dyDescent="0.3">
      <c r="Y67" s="119"/>
      <c r="Z67" s="119"/>
      <c r="AA67" s="119"/>
      <c r="AB67" s="119"/>
      <c r="AC67" s="120"/>
    </row>
    <row r="68" spans="22:31" ht="20.25" x14ac:dyDescent="0.3">
      <c r="Y68" s="119"/>
      <c r="Z68" s="119"/>
      <c r="AA68" s="119"/>
      <c r="AB68" s="119"/>
      <c r="AC68" s="120"/>
    </row>
    <row r="69" spans="22:31" ht="20.25" x14ac:dyDescent="0.2">
      <c r="V69" s="1528"/>
      <c r="W69" s="1528"/>
      <c r="X69" s="1528"/>
      <c r="Y69" s="1528"/>
      <c r="Z69" s="1528"/>
      <c r="AA69" s="1528"/>
      <c r="AB69" s="1528"/>
      <c r="AC69" s="1528"/>
      <c r="AD69" s="1528"/>
      <c r="AE69" s="1528"/>
    </row>
    <row r="70" spans="22:31" ht="20.25" x14ac:dyDescent="0.2">
      <c r="V70" s="1526"/>
      <c r="W70" s="1526"/>
      <c r="X70" s="1526"/>
      <c r="Y70" s="1526"/>
      <c r="Z70" s="1526"/>
      <c r="AA70" s="1526"/>
      <c r="AB70" s="1526"/>
      <c r="AC70" s="1526"/>
      <c r="AD70" s="1526"/>
      <c r="AE70" s="1526"/>
    </row>
    <row r="71" spans="22:31" ht="20.25" x14ac:dyDescent="0.2">
      <c r="V71" s="1526"/>
      <c r="W71" s="1526"/>
      <c r="X71" s="1526"/>
      <c r="Y71" s="1526"/>
      <c r="Z71" s="1526"/>
      <c r="AA71" s="1526"/>
      <c r="AB71" s="1526"/>
      <c r="AC71" s="1526"/>
      <c r="AD71" s="1526"/>
      <c r="AE71" s="1526"/>
    </row>
    <row r="1496" spans="12:12" x14ac:dyDescent="0.2">
      <c r="L1496" s="55">
        <f>SUM(L1497:L1517)</f>
        <v>9308382484</v>
      </c>
    </row>
    <row r="1515" spans="12:12" x14ac:dyDescent="0.2">
      <c r="L1515" s="55">
        <v>9308382484</v>
      </c>
    </row>
    <row r="1548" spans="12:12" ht="15" x14ac:dyDescent="0.2">
      <c r="L1548" s="743">
        <v>372195503907.41998</v>
      </c>
    </row>
    <row r="1610" spans="12:16" ht="15.75" x14ac:dyDescent="0.25">
      <c r="L1610" s="55">
        <f>+L1611+L1643+L1653+L1656+L1673+L1680+L1647+L1659</f>
        <v>0</v>
      </c>
      <c r="P1610" s="751"/>
    </row>
    <row r="1611" spans="12:16" ht="15" x14ac:dyDescent="0.2">
      <c r="P1611" s="741"/>
    </row>
    <row r="1612" spans="12:16" ht="15" x14ac:dyDescent="0.2">
      <c r="P1612" s="741"/>
    </row>
    <row r="1613" spans="12:16" ht="15" x14ac:dyDescent="0.2">
      <c r="P1613" s="741"/>
    </row>
    <row r="1614" spans="12:16" ht="15" x14ac:dyDescent="0.2">
      <c r="P1614" s="741"/>
    </row>
    <row r="1615" spans="12:16" ht="15" x14ac:dyDescent="0.2">
      <c r="P1615" s="741"/>
    </row>
    <row r="1616" spans="12:16" ht="15" x14ac:dyDescent="0.2">
      <c r="P1616" s="741"/>
    </row>
    <row r="1617" spans="16:16" ht="15" x14ac:dyDescent="0.2">
      <c r="P1617" s="741"/>
    </row>
    <row r="1618" spans="16:16" ht="15" x14ac:dyDescent="0.2">
      <c r="P1618" s="741"/>
    </row>
    <row r="1619" spans="16:16" ht="15" x14ac:dyDescent="0.2">
      <c r="P1619" s="741"/>
    </row>
    <row r="1620" spans="16:16" ht="15" x14ac:dyDescent="0.2">
      <c r="P1620" s="741"/>
    </row>
    <row r="1621" spans="16:16" ht="15" x14ac:dyDescent="0.2">
      <c r="P1621" s="741"/>
    </row>
    <row r="1622" spans="16:16" ht="15" x14ac:dyDescent="0.2">
      <c r="P1622" s="741"/>
    </row>
    <row r="1623" spans="16:16" ht="15" x14ac:dyDescent="0.2">
      <c r="P1623" s="741"/>
    </row>
    <row r="1624" spans="16:16" ht="15" x14ac:dyDescent="0.2">
      <c r="P1624" s="741"/>
    </row>
    <row r="1625" spans="16:16" ht="15" x14ac:dyDescent="0.2">
      <c r="P1625" s="741"/>
    </row>
    <row r="1626" spans="16:16" ht="15" x14ac:dyDescent="0.2">
      <c r="P1626" s="741"/>
    </row>
    <row r="1627" spans="16:16" ht="15" x14ac:dyDescent="0.2">
      <c r="P1627" s="741"/>
    </row>
    <row r="1628" spans="16:16" ht="15" x14ac:dyDescent="0.2">
      <c r="P1628" s="741"/>
    </row>
    <row r="1629" spans="16:16" ht="15" x14ac:dyDescent="0.2">
      <c r="P1629" s="741"/>
    </row>
    <row r="1630" spans="16:16" ht="15" x14ac:dyDescent="0.2">
      <c r="P1630" s="741"/>
    </row>
    <row r="1631" spans="16:16" ht="15" x14ac:dyDescent="0.2">
      <c r="P1631" s="741"/>
    </row>
    <row r="1632" spans="16:16" ht="15" x14ac:dyDescent="0.2">
      <c r="P1632" s="741"/>
    </row>
    <row r="1633" spans="16:16" ht="15" x14ac:dyDescent="0.2">
      <c r="P1633" s="741"/>
    </row>
    <row r="1634" spans="16:16" ht="15" x14ac:dyDescent="0.2">
      <c r="P1634" s="741"/>
    </row>
    <row r="1635" spans="16:16" ht="15" x14ac:dyDescent="0.2">
      <c r="P1635" s="741"/>
    </row>
    <row r="1636" spans="16:16" ht="15" x14ac:dyDescent="0.2">
      <c r="P1636" s="741"/>
    </row>
    <row r="1637" spans="16:16" ht="15" x14ac:dyDescent="0.2">
      <c r="P1637" s="741"/>
    </row>
    <row r="1638" spans="16:16" ht="15" x14ac:dyDescent="0.2">
      <c r="P1638" s="741"/>
    </row>
    <row r="1639" spans="16:16" ht="15" x14ac:dyDescent="0.2">
      <c r="P1639" s="741"/>
    </row>
    <row r="1640" spans="16:16" ht="15" x14ac:dyDescent="0.2">
      <c r="P1640" s="741"/>
    </row>
    <row r="1641" spans="16:16" ht="15" x14ac:dyDescent="0.2">
      <c r="P1641" s="741"/>
    </row>
    <row r="1642" spans="16:16" ht="15" x14ac:dyDescent="0.2">
      <c r="P1642" s="741"/>
    </row>
    <row r="1643" spans="16:16" ht="15" x14ac:dyDescent="0.2">
      <c r="P1643" s="741"/>
    </row>
    <row r="1644" spans="16:16" ht="15" x14ac:dyDescent="0.2">
      <c r="P1644" s="741"/>
    </row>
    <row r="1645" spans="16:16" ht="15" x14ac:dyDescent="0.2">
      <c r="P1645" s="741"/>
    </row>
    <row r="1646" spans="16:16" ht="15" x14ac:dyDescent="0.2">
      <c r="P1646" s="741"/>
    </row>
    <row r="1647" spans="16:16" ht="15" x14ac:dyDescent="0.2">
      <c r="P1647" s="741"/>
    </row>
    <row r="1648" spans="16:16" ht="15" x14ac:dyDescent="0.2">
      <c r="P1648" s="741"/>
    </row>
    <row r="1649" spans="16:16" ht="15" x14ac:dyDescent="0.2">
      <c r="P1649" s="741"/>
    </row>
    <row r="1650" spans="16:16" ht="15" x14ac:dyDescent="0.2">
      <c r="P1650" s="741"/>
    </row>
    <row r="1651" spans="16:16" ht="15" x14ac:dyDescent="0.2">
      <c r="P1651" s="741"/>
    </row>
    <row r="1652" spans="16:16" ht="15" x14ac:dyDescent="0.2">
      <c r="P1652" s="741"/>
    </row>
    <row r="1653" spans="16:16" ht="15" x14ac:dyDescent="0.2">
      <c r="P1653" s="741"/>
    </row>
    <row r="1654" spans="16:16" ht="15" x14ac:dyDescent="0.2">
      <c r="P1654" s="741"/>
    </row>
    <row r="1655" spans="16:16" ht="15" x14ac:dyDescent="0.2">
      <c r="P1655" s="741"/>
    </row>
    <row r="1656" spans="16:16" ht="15" x14ac:dyDescent="0.2">
      <c r="P1656" s="741"/>
    </row>
    <row r="1657" spans="16:16" ht="15" x14ac:dyDescent="0.2">
      <c r="P1657" s="741"/>
    </row>
    <row r="1658" spans="16:16" ht="15" x14ac:dyDescent="0.2">
      <c r="P1658" s="741"/>
    </row>
    <row r="1659" spans="16:16" ht="15" x14ac:dyDescent="0.2">
      <c r="P1659" s="741"/>
    </row>
    <row r="1660" spans="16:16" ht="15" x14ac:dyDescent="0.2">
      <c r="P1660" s="741"/>
    </row>
    <row r="1661" spans="16:16" ht="15" x14ac:dyDescent="0.2">
      <c r="P1661" s="741"/>
    </row>
    <row r="1662" spans="16:16" ht="15" x14ac:dyDescent="0.2">
      <c r="P1662" s="741"/>
    </row>
    <row r="1663" spans="16:16" ht="15" x14ac:dyDescent="0.2">
      <c r="P1663" s="741"/>
    </row>
    <row r="1664" spans="16:16" ht="15" x14ac:dyDescent="0.2">
      <c r="P1664" s="741"/>
    </row>
    <row r="1665" spans="16:16" ht="15" x14ac:dyDescent="0.2">
      <c r="P1665" s="741"/>
    </row>
    <row r="1666" spans="16:16" ht="15" x14ac:dyDescent="0.2">
      <c r="P1666" s="741"/>
    </row>
    <row r="1667" spans="16:16" ht="15" x14ac:dyDescent="0.2">
      <c r="P1667" s="741"/>
    </row>
    <row r="1668" spans="16:16" ht="15" x14ac:dyDescent="0.2">
      <c r="P1668" s="741"/>
    </row>
    <row r="1669" spans="16:16" ht="15" x14ac:dyDescent="0.2">
      <c r="P1669" s="741"/>
    </row>
    <row r="1670" spans="16:16" ht="15" x14ac:dyDescent="0.2">
      <c r="P1670" s="741"/>
    </row>
    <row r="1671" spans="16:16" ht="15" x14ac:dyDescent="0.2">
      <c r="P1671" s="741"/>
    </row>
    <row r="1672" spans="16:16" ht="15" x14ac:dyDescent="0.2">
      <c r="P1672" s="741"/>
    </row>
    <row r="1673" spans="16:16" ht="15" x14ac:dyDescent="0.2">
      <c r="P1673" s="741"/>
    </row>
    <row r="1674" spans="16:16" ht="15" x14ac:dyDescent="0.2">
      <c r="P1674" s="741"/>
    </row>
    <row r="1675" spans="16:16" ht="15" x14ac:dyDescent="0.2">
      <c r="P1675" s="741"/>
    </row>
    <row r="1676" spans="16:16" ht="15" x14ac:dyDescent="0.2">
      <c r="P1676" s="741"/>
    </row>
    <row r="1677" spans="16:16" ht="15" x14ac:dyDescent="0.2">
      <c r="P1677" s="741"/>
    </row>
    <row r="1678" spans="16:16" ht="15" x14ac:dyDescent="0.2">
      <c r="P1678" s="741"/>
    </row>
    <row r="1679" spans="16:16" ht="15" x14ac:dyDescent="0.2">
      <c r="P1679" s="741"/>
    </row>
    <row r="1680" spans="16:16" ht="15" x14ac:dyDescent="0.2">
      <c r="P1680" s="741"/>
    </row>
    <row r="1681" spans="16:16" ht="15" x14ac:dyDescent="0.2">
      <c r="P1681" s="741"/>
    </row>
    <row r="1682" spans="16:16" ht="15.75" x14ac:dyDescent="0.25">
      <c r="P1682" s="752"/>
    </row>
    <row r="1683" spans="16:16" ht="15" x14ac:dyDescent="0.2">
      <c r="P1683" s="753"/>
    </row>
    <row r="1684" spans="16:16" ht="15" x14ac:dyDescent="0.2">
      <c r="P1684" s="753"/>
    </row>
    <row r="1685" spans="16:16" ht="15.75" x14ac:dyDescent="0.25">
      <c r="P1685" s="752"/>
    </row>
    <row r="1686" spans="16:16" ht="15" x14ac:dyDescent="0.2">
      <c r="P1686" s="753"/>
    </row>
    <row r="1687" spans="16:16" ht="15" x14ac:dyDescent="0.2">
      <c r="P1687" s="753"/>
    </row>
    <row r="1688" spans="16:16" ht="15" x14ac:dyDescent="0.2">
      <c r="P1688" s="753"/>
    </row>
    <row r="1689" spans="16:16" ht="15.75" x14ac:dyDescent="0.25">
      <c r="P1689" s="752"/>
    </row>
    <row r="1690" spans="16:16" ht="15.75" x14ac:dyDescent="0.25">
      <c r="P1690" s="752"/>
    </row>
    <row r="1691" spans="16:16" ht="15.75" x14ac:dyDescent="0.25">
      <c r="P1691" s="752"/>
    </row>
    <row r="1692" spans="16:16" ht="15.75" x14ac:dyDescent="0.25">
      <c r="P1692" s="752"/>
    </row>
    <row r="1693" spans="16:16" ht="15" x14ac:dyDescent="0.2">
      <c r="P1693" s="753"/>
    </row>
    <row r="1694" spans="16:16" ht="15" x14ac:dyDescent="0.2">
      <c r="P1694" s="753"/>
    </row>
    <row r="1695" spans="16:16" ht="15" x14ac:dyDescent="0.2">
      <c r="P1695" s="753"/>
    </row>
    <row r="1696" spans="16:16" ht="15.75" x14ac:dyDescent="0.25">
      <c r="P1696" s="752"/>
    </row>
    <row r="1697" spans="16:16" ht="15" x14ac:dyDescent="0.2">
      <c r="P1697" s="753"/>
    </row>
    <row r="1698" spans="16:16" ht="15" x14ac:dyDescent="0.2">
      <c r="P1698" s="753"/>
    </row>
    <row r="1699" spans="16:16" ht="15.75" x14ac:dyDescent="0.25">
      <c r="P1699" s="752"/>
    </row>
    <row r="1700" spans="16:16" ht="15" x14ac:dyDescent="0.2">
      <c r="P1700" s="754"/>
    </row>
  </sheetData>
  <mergeCells count="43">
    <mergeCell ref="S9:T9"/>
    <mergeCell ref="O9:P9"/>
    <mergeCell ref="Y9:Z9"/>
    <mergeCell ref="V71:AE71"/>
    <mergeCell ref="AC9:AD9"/>
    <mergeCell ref="AE9:AF9"/>
    <mergeCell ref="V63:AE63"/>
    <mergeCell ref="V64:AE64"/>
    <mergeCell ref="V69:AE69"/>
    <mergeCell ref="V70:AE70"/>
    <mergeCell ref="AA9:AB9"/>
    <mergeCell ref="AH8:AI8"/>
    <mergeCell ref="AK8:AL8"/>
    <mergeCell ref="S7:AB7"/>
    <mergeCell ref="C9:D9"/>
    <mergeCell ref="E9:F9"/>
    <mergeCell ref="G9:H9"/>
    <mergeCell ref="I9:J9"/>
    <mergeCell ref="K9:L9"/>
    <mergeCell ref="M9:N9"/>
    <mergeCell ref="U9:V9"/>
    <mergeCell ref="W9:X9"/>
    <mergeCell ref="F7:F8"/>
    <mergeCell ref="G7:G8"/>
    <mergeCell ref="H7:H8"/>
    <mergeCell ref="Q9:R9"/>
    <mergeCell ref="J6:J8"/>
    <mergeCell ref="A1:AF1"/>
    <mergeCell ref="A2:AF2"/>
    <mergeCell ref="A3:AF3"/>
    <mergeCell ref="A6:A8"/>
    <mergeCell ref="B6:B8"/>
    <mergeCell ref="C6:C8"/>
    <mergeCell ref="D6:D8"/>
    <mergeCell ref="E6:H6"/>
    <mergeCell ref="I6:I8"/>
    <mergeCell ref="E7:E8"/>
    <mergeCell ref="AC6:AC8"/>
    <mergeCell ref="AD6:AD8"/>
    <mergeCell ref="AE6:AE8"/>
    <mergeCell ref="AF6:AF8"/>
    <mergeCell ref="K7:R7"/>
    <mergeCell ref="K6:AB6"/>
  </mergeCells>
  <printOptions horizontalCentered="1"/>
  <pageMargins left="0.11811023622047245" right="0.11811023622047245" top="0.62992125984251968" bottom="0.23622047244094491" header="0.31496062992125984" footer="0.31496062992125984"/>
  <pageSetup paperSize="9" scale="25" orientation="landscape" r:id="rId1"/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P49"/>
  <sheetViews>
    <sheetView view="pageBreakPreview" zoomScale="80" zoomScaleNormal="90" zoomScaleSheetLayoutView="80" workbookViewId="0">
      <selection activeCell="A3" sqref="A3"/>
    </sheetView>
  </sheetViews>
  <sheetFormatPr defaultColWidth="10.6640625" defaultRowHeight="15" x14ac:dyDescent="0.25"/>
  <cols>
    <col min="1" max="1" width="7.1640625" style="122" customWidth="1"/>
    <col min="2" max="2" width="37.1640625" style="122" customWidth="1"/>
    <col min="3" max="3" width="29.1640625" style="122" customWidth="1"/>
    <col min="4" max="4" width="30.83203125" style="122" customWidth="1"/>
    <col min="5" max="5" width="16.83203125" style="122" hidden="1" customWidth="1"/>
    <col min="6" max="6" width="22" style="122" hidden="1" customWidth="1"/>
    <col min="7" max="8" width="22" style="122" customWidth="1"/>
    <col min="9" max="9" width="24.6640625" style="122" customWidth="1"/>
    <col min="10" max="10" width="24.5" style="122" customWidth="1"/>
    <col min="11" max="11" width="21.83203125" style="122" customWidth="1"/>
    <col min="12" max="12" width="27" style="122" customWidth="1"/>
    <col min="13" max="13" width="29" style="122" customWidth="1"/>
    <col min="14" max="14" width="29.33203125" style="122" customWidth="1"/>
    <col min="15" max="15" width="25.33203125" style="122" customWidth="1"/>
    <col min="16" max="16" width="25.33203125" style="122" bestFit="1" customWidth="1"/>
    <col min="17" max="16384" width="10.6640625" style="122"/>
  </cols>
  <sheetData>
    <row r="2" spans="1:16" ht="15" customHeight="1" x14ac:dyDescent="0.25">
      <c r="A2" s="1529" t="s">
        <v>4411</v>
      </c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21"/>
      <c r="P2" s="121"/>
    </row>
    <row r="3" spans="1:16" ht="15.75" x14ac:dyDescent="0.25">
      <c r="B3" s="123"/>
    </row>
    <row r="4" spans="1:16" s="124" customFormat="1" x14ac:dyDescent="0.25">
      <c r="A4" s="124" t="s">
        <v>2963</v>
      </c>
      <c r="B4" s="124" t="s">
        <v>2978</v>
      </c>
    </row>
    <row r="5" spans="1:16" s="124" customFormat="1" ht="8.25" customHeight="1" x14ac:dyDescent="0.25"/>
    <row r="6" spans="1:16" s="171" customFormat="1" ht="15" customHeight="1" x14ac:dyDescent="0.25">
      <c r="A6" s="1530" t="s">
        <v>2964</v>
      </c>
      <c r="B6" s="1530" t="s">
        <v>2965</v>
      </c>
      <c r="C6" s="1531" t="s">
        <v>4412</v>
      </c>
      <c r="D6" s="1532" t="s">
        <v>2966</v>
      </c>
      <c r="E6" s="170"/>
      <c r="F6" s="170"/>
      <c r="G6" s="1531" t="s">
        <v>2967</v>
      </c>
      <c r="H6" s="1531"/>
      <c r="I6" s="1532" t="s">
        <v>2968</v>
      </c>
      <c r="J6" s="1531" t="s">
        <v>3063</v>
      </c>
      <c r="K6" s="1531"/>
      <c r="L6" s="1532" t="s">
        <v>2969</v>
      </c>
      <c r="M6" s="1532" t="s">
        <v>704</v>
      </c>
      <c r="N6" s="1531" t="s">
        <v>4413</v>
      </c>
      <c r="O6" s="1535" t="s">
        <v>2971</v>
      </c>
      <c r="P6" s="1537" t="s">
        <v>2894</v>
      </c>
    </row>
    <row r="7" spans="1:16" s="171" customFormat="1" ht="15" customHeight="1" x14ac:dyDescent="0.25">
      <c r="A7" s="1530"/>
      <c r="B7" s="1530"/>
      <c r="C7" s="1531"/>
      <c r="D7" s="1533"/>
      <c r="E7" s="172"/>
      <c r="F7" s="172"/>
      <c r="G7" s="175" t="s">
        <v>3064</v>
      </c>
      <c r="H7" s="175" t="s">
        <v>3065</v>
      </c>
      <c r="I7" s="1533"/>
      <c r="J7" s="175" t="s">
        <v>3064</v>
      </c>
      <c r="K7" s="175" t="s">
        <v>3065</v>
      </c>
      <c r="L7" s="1533"/>
      <c r="M7" s="1533"/>
      <c r="N7" s="1531"/>
      <c r="O7" s="1536"/>
      <c r="P7" s="1538"/>
    </row>
    <row r="8" spans="1:16" s="131" customFormat="1" x14ac:dyDescent="0.25">
      <c r="A8" s="125"/>
      <c r="B8" s="125"/>
      <c r="C8" s="126"/>
      <c r="D8" s="127"/>
      <c r="E8" s="127"/>
      <c r="F8" s="127"/>
      <c r="G8" s="127"/>
      <c r="H8" s="127"/>
      <c r="I8" s="127"/>
      <c r="J8" s="128"/>
      <c r="K8" s="127"/>
      <c r="L8" s="127"/>
      <c r="M8" s="127"/>
      <c r="N8" s="129"/>
      <c r="O8" s="130"/>
      <c r="P8" s="130"/>
    </row>
    <row r="9" spans="1:16" x14ac:dyDescent="0.25">
      <c r="A9" s="132">
        <v>1</v>
      </c>
      <c r="B9" s="133" t="s">
        <v>2902</v>
      </c>
      <c r="C9" s="134">
        <v>5133865803.25</v>
      </c>
      <c r="D9" s="169">
        <v>10167283380.75</v>
      </c>
      <c r="E9" s="135"/>
      <c r="F9" s="135">
        <f>E9-D9</f>
        <v>-10167283380.75</v>
      </c>
      <c r="G9" s="169">
        <v>16796125</v>
      </c>
      <c r="H9" s="169">
        <v>0</v>
      </c>
      <c r="I9" s="135">
        <f t="shared" ref="I9:I36" si="0">+D9+G9-H9</f>
        <v>10184079505.75</v>
      </c>
      <c r="J9" s="169">
        <v>0</v>
      </c>
      <c r="K9" s="169">
        <v>0</v>
      </c>
      <c r="L9" s="169">
        <v>1541938244.8900001</v>
      </c>
      <c r="M9" s="135">
        <f t="shared" ref="M9:M36" si="1">+I9+J9-K9+L9</f>
        <v>11726017750.639999</v>
      </c>
      <c r="N9" s="136">
        <f t="shared" ref="N9:N18" si="2">+C9-M9</f>
        <v>-6592151947.3899994</v>
      </c>
      <c r="O9" s="137"/>
      <c r="P9" s="137">
        <f t="shared" ref="P9:P36" si="3">M9-O9</f>
        <v>11726017750.639999</v>
      </c>
    </row>
    <row r="10" spans="1:16" x14ac:dyDescent="0.25">
      <c r="A10" s="132">
        <v>2</v>
      </c>
      <c r="B10" s="133" t="s">
        <v>2903</v>
      </c>
      <c r="C10" s="134">
        <v>26911717458.230003</v>
      </c>
      <c r="D10" s="169">
        <v>66930597876.519997</v>
      </c>
      <c r="E10" s="135"/>
      <c r="F10" s="135">
        <f t="shared" ref="F10:F35" si="4">E10-D10</f>
        <v>-66930597876.519997</v>
      </c>
      <c r="G10" s="169">
        <v>4955883802</v>
      </c>
      <c r="H10" s="169">
        <v>23840000</v>
      </c>
      <c r="I10" s="135">
        <f t="shared" si="0"/>
        <v>71862641678.519989</v>
      </c>
      <c r="J10" s="169">
        <v>288751875</v>
      </c>
      <c r="K10" s="169">
        <v>668012604.38999999</v>
      </c>
      <c r="L10" s="169">
        <v>8094834857.5100002</v>
      </c>
      <c r="M10" s="135">
        <f t="shared" si="1"/>
        <v>79578215806.639984</v>
      </c>
      <c r="N10" s="136">
        <f t="shared" si="2"/>
        <v>-52666498348.409981</v>
      </c>
      <c r="O10" s="137"/>
      <c r="P10" s="137">
        <f t="shared" si="3"/>
        <v>79578215806.639984</v>
      </c>
    </row>
    <row r="11" spans="1:16" x14ac:dyDescent="0.25">
      <c r="A11" s="132">
        <v>3</v>
      </c>
      <c r="B11" s="133" t="s">
        <v>2904</v>
      </c>
      <c r="C11" s="134">
        <v>98004074190</v>
      </c>
      <c r="D11" s="169">
        <v>171530099038</v>
      </c>
      <c r="E11" s="135"/>
      <c r="F11" s="135">
        <f t="shared" si="4"/>
        <v>-171530099038</v>
      </c>
      <c r="G11" s="169">
        <v>29125031.899999999</v>
      </c>
      <c r="H11" s="169">
        <v>208998968.59999999</v>
      </c>
      <c r="I11" s="135">
        <f t="shared" si="0"/>
        <v>171350225101.29999</v>
      </c>
      <c r="J11" s="169">
        <v>147400000</v>
      </c>
      <c r="K11" s="169">
        <v>0</v>
      </c>
      <c r="L11" s="169">
        <v>26345416963.700001</v>
      </c>
      <c r="M11" s="135">
        <f t="shared" si="1"/>
        <v>197843042065</v>
      </c>
      <c r="N11" s="136">
        <f t="shared" si="2"/>
        <v>-99838967875</v>
      </c>
      <c r="O11" s="137"/>
      <c r="P11" s="137">
        <f t="shared" si="3"/>
        <v>197843042065</v>
      </c>
    </row>
    <row r="12" spans="1:16" x14ac:dyDescent="0.25">
      <c r="A12" s="132">
        <v>4</v>
      </c>
      <c r="B12" s="133" t="s">
        <v>2905</v>
      </c>
      <c r="C12" s="134">
        <v>1579717032.5</v>
      </c>
      <c r="D12" s="169">
        <v>11723519999</v>
      </c>
      <c r="E12" s="135"/>
      <c r="F12" s="135">
        <f t="shared" si="4"/>
        <v>-11723519999</v>
      </c>
      <c r="G12" s="169">
        <v>125000000</v>
      </c>
      <c r="H12" s="169">
        <v>0</v>
      </c>
      <c r="I12" s="135">
        <f t="shared" si="0"/>
        <v>11848519999</v>
      </c>
      <c r="J12" s="169">
        <v>0</v>
      </c>
      <c r="K12" s="169">
        <v>0</v>
      </c>
      <c r="L12" s="169">
        <v>1158526594.25</v>
      </c>
      <c r="M12" s="135">
        <f t="shared" si="1"/>
        <v>13007046593.25</v>
      </c>
      <c r="N12" s="136">
        <f t="shared" si="2"/>
        <v>-11427329560.75</v>
      </c>
      <c r="O12" s="137"/>
      <c r="P12" s="137">
        <f t="shared" si="3"/>
        <v>13007046593.25</v>
      </c>
    </row>
    <row r="13" spans="1:16" s="140" customFormat="1" x14ac:dyDescent="0.25">
      <c r="A13" s="132">
        <v>5</v>
      </c>
      <c r="B13" s="133" t="s">
        <v>2906</v>
      </c>
      <c r="C13" s="138">
        <v>179216201060.87</v>
      </c>
      <c r="D13" s="169">
        <v>481903744784.72998</v>
      </c>
      <c r="E13" s="135"/>
      <c r="F13" s="135">
        <f t="shared" si="4"/>
        <v>-481903744784.72998</v>
      </c>
      <c r="G13" s="169">
        <v>1274815676.5999999</v>
      </c>
      <c r="H13" s="169">
        <v>966479025</v>
      </c>
      <c r="I13" s="135">
        <f t="shared" si="0"/>
        <v>482212081436.32996</v>
      </c>
      <c r="J13" s="169">
        <v>197412000</v>
      </c>
      <c r="K13" s="169">
        <v>195762000</v>
      </c>
      <c r="L13" s="169">
        <v>89930739110.539993</v>
      </c>
      <c r="M13" s="135">
        <f t="shared" si="1"/>
        <v>572144470546.87</v>
      </c>
      <c r="N13" s="136">
        <f t="shared" si="2"/>
        <v>-392928269486</v>
      </c>
      <c r="O13" s="139"/>
      <c r="P13" s="137">
        <f t="shared" si="3"/>
        <v>572144470546.87</v>
      </c>
    </row>
    <row r="14" spans="1:16" s="140" customFormat="1" ht="25.5" x14ac:dyDescent="0.25">
      <c r="A14" s="132">
        <v>6</v>
      </c>
      <c r="B14" s="133" t="s">
        <v>2956</v>
      </c>
      <c r="C14" s="138">
        <v>23096785728</v>
      </c>
      <c r="D14" s="169">
        <v>99524832776.800003</v>
      </c>
      <c r="E14" s="135"/>
      <c r="F14" s="135">
        <f t="shared" si="4"/>
        <v>-99524832776.800003</v>
      </c>
      <c r="G14" s="169">
        <v>36652280.799999997</v>
      </c>
      <c r="H14" s="169">
        <v>77858400</v>
      </c>
      <c r="I14" s="135">
        <f t="shared" si="0"/>
        <v>99483626657.600006</v>
      </c>
      <c r="J14" s="169">
        <v>0</v>
      </c>
      <c r="K14" s="169">
        <v>0</v>
      </c>
      <c r="L14" s="169">
        <v>10957540851.4</v>
      </c>
      <c r="M14" s="135">
        <f t="shared" si="1"/>
        <v>110441167509</v>
      </c>
      <c r="N14" s="136">
        <f t="shared" si="2"/>
        <v>-87344381781</v>
      </c>
      <c r="O14" s="139"/>
      <c r="P14" s="137">
        <f t="shared" si="3"/>
        <v>110441167509</v>
      </c>
    </row>
    <row r="15" spans="1:16" s="140" customFormat="1" ht="25.5" x14ac:dyDescent="0.25">
      <c r="A15" s="132">
        <v>7</v>
      </c>
      <c r="B15" s="133" t="s">
        <v>2908</v>
      </c>
      <c r="C15" s="138">
        <v>1771503936.4000006</v>
      </c>
      <c r="D15" s="169">
        <v>5320560428.6000004</v>
      </c>
      <c r="E15" s="135"/>
      <c r="F15" s="135">
        <f t="shared" si="4"/>
        <v>-5320560428.6000004</v>
      </c>
      <c r="G15" s="169">
        <v>505619000</v>
      </c>
      <c r="H15" s="169">
        <v>2869000</v>
      </c>
      <c r="I15" s="135">
        <f t="shared" si="0"/>
        <v>5823310428.6000004</v>
      </c>
      <c r="J15" s="169">
        <v>0</v>
      </c>
      <c r="K15" s="169">
        <v>0</v>
      </c>
      <c r="L15" s="169">
        <v>987655671.60000002</v>
      </c>
      <c r="M15" s="135">
        <f t="shared" si="1"/>
        <v>6810966100.2000008</v>
      </c>
      <c r="N15" s="136">
        <f t="shared" si="2"/>
        <v>-5039462163.8000002</v>
      </c>
      <c r="O15" s="139"/>
      <c r="P15" s="137">
        <f t="shared" si="3"/>
        <v>6810966100.2000008</v>
      </c>
    </row>
    <row r="16" spans="1:16" s="140" customFormat="1" x14ac:dyDescent="0.25">
      <c r="A16" s="132">
        <v>8</v>
      </c>
      <c r="B16" s="133" t="s">
        <v>2909</v>
      </c>
      <c r="C16" s="138">
        <v>99358953867.330017</v>
      </c>
      <c r="D16" s="169">
        <v>200235310487.04999</v>
      </c>
      <c r="E16" s="135"/>
      <c r="F16" s="135">
        <f t="shared" si="4"/>
        <v>-200235310487.04999</v>
      </c>
      <c r="G16" s="169">
        <v>229009821.41999999</v>
      </c>
      <c r="H16" s="169">
        <v>50691947.329999998</v>
      </c>
      <c r="I16" s="135">
        <f t="shared" si="0"/>
        <v>200413628361.14001</v>
      </c>
      <c r="J16" s="169">
        <v>3900000</v>
      </c>
      <c r="K16" s="169">
        <v>1840000</v>
      </c>
      <c r="L16" s="169">
        <v>25793599649.040001</v>
      </c>
      <c r="M16" s="135">
        <f t="shared" si="1"/>
        <v>226209288010.18002</v>
      </c>
      <c r="N16" s="136">
        <f t="shared" si="2"/>
        <v>-126850334142.85001</v>
      </c>
      <c r="O16" s="139"/>
      <c r="P16" s="137">
        <f t="shared" si="3"/>
        <v>226209288010.18002</v>
      </c>
    </row>
    <row r="17" spans="1:16" s="140" customFormat="1" x14ac:dyDescent="0.25">
      <c r="A17" s="132">
        <v>9</v>
      </c>
      <c r="B17" s="133" t="s">
        <v>2910</v>
      </c>
      <c r="C17" s="138">
        <v>356303891</v>
      </c>
      <c r="D17" s="169">
        <v>2413164250</v>
      </c>
      <c r="E17" s="135"/>
      <c r="F17" s="135">
        <f t="shared" si="4"/>
        <v>-2413164250</v>
      </c>
      <c r="G17" s="169">
        <v>0</v>
      </c>
      <c r="H17" s="169">
        <v>6300000</v>
      </c>
      <c r="I17" s="135">
        <f t="shared" si="0"/>
        <v>2406864250</v>
      </c>
      <c r="J17" s="169">
        <v>0</v>
      </c>
      <c r="K17" s="169">
        <v>0</v>
      </c>
      <c r="L17" s="169">
        <v>224210326.5</v>
      </c>
      <c r="M17" s="135">
        <f t="shared" si="1"/>
        <v>2631074576.5</v>
      </c>
      <c r="N17" s="136">
        <f t="shared" si="2"/>
        <v>-2274770685.5</v>
      </c>
      <c r="O17" s="139"/>
      <c r="P17" s="137">
        <f t="shared" si="3"/>
        <v>2631074576.5</v>
      </c>
    </row>
    <row r="18" spans="1:16" s="140" customFormat="1" x14ac:dyDescent="0.25">
      <c r="A18" s="132">
        <v>10</v>
      </c>
      <c r="B18" s="133" t="s">
        <v>2911</v>
      </c>
      <c r="C18" s="138">
        <v>203408310481.25</v>
      </c>
      <c r="D18" s="169">
        <v>583652827250.25</v>
      </c>
      <c r="E18" s="135"/>
      <c r="F18" s="135">
        <f t="shared" si="4"/>
        <v>-583652827250.25</v>
      </c>
      <c r="G18" s="169">
        <v>506704999.5</v>
      </c>
      <c r="H18" s="169">
        <v>1352086423.5</v>
      </c>
      <c r="I18" s="135">
        <f t="shared" si="0"/>
        <v>582807445826.25</v>
      </c>
      <c r="J18" s="169">
        <v>0</v>
      </c>
      <c r="K18" s="169">
        <v>0</v>
      </c>
      <c r="L18" s="169">
        <v>134269443055.5</v>
      </c>
      <c r="M18" s="135">
        <f t="shared" si="1"/>
        <v>717076888881.75</v>
      </c>
      <c r="N18" s="136">
        <f t="shared" si="2"/>
        <v>-513668578400.5</v>
      </c>
      <c r="O18" s="139"/>
      <c r="P18" s="137">
        <f t="shared" si="3"/>
        <v>717076888881.75</v>
      </c>
    </row>
    <row r="19" spans="1:16" s="140" customFormat="1" x14ac:dyDescent="0.25">
      <c r="A19" s="132">
        <v>11</v>
      </c>
      <c r="B19" s="133" t="s">
        <v>2957</v>
      </c>
      <c r="C19" s="138"/>
      <c r="D19" s="169">
        <v>70138048.799999997</v>
      </c>
      <c r="E19" s="135"/>
      <c r="F19" s="135"/>
      <c r="G19" s="169">
        <v>0</v>
      </c>
      <c r="H19" s="169">
        <v>0</v>
      </c>
      <c r="I19" s="135">
        <f t="shared" si="0"/>
        <v>70138048.799999997</v>
      </c>
      <c r="J19" s="169">
        <v>0</v>
      </c>
      <c r="K19" s="169">
        <v>0</v>
      </c>
      <c r="L19" s="169">
        <v>38812482.200000003</v>
      </c>
      <c r="M19" s="135">
        <f t="shared" si="1"/>
        <v>108950531</v>
      </c>
      <c r="N19" s="136"/>
      <c r="O19" s="139"/>
      <c r="P19" s="137">
        <f t="shared" si="3"/>
        <v>108950531</v>
      </c>
    </row>
    <row r="20" spans="1:16" s="140" customFormat="1" x14ac:dyDescent="0.25">
      <c r="A20" s="132">
        <v>12</v>
      </c>
      <c r="B20" s="133" t="s">
        <v>2913</v>
      </c>
      <c r="C20" s="138"/>
      <c r="D20" s="169">
        <v>2848000</v>
      </c>
      <c r="E20" s="135"/>
      <c r="F20" s="135"/>
      <c r="G20" s="169">
        <v>0</v>
      </c>
      <c r="H20" s="169">
        <v>0</v>
      </c>
      <c r="I20" s="135">
        <f t="shared" si="0"/>
        <v>2848000</v>
      </c>
      <c r="J20" s="169">
        <v>0</v>
      </c>
      <c r="K20" s="169">
        <v>0</v>
      </c>
      <c r="L20" s="169">
        <v>13141500</v>
      </c>
      <c r="M20" s="135">
        <f t="shared" si="1"/>
        <v>15989500</v>
      </c>
      <c r="N20" s="136"/>
      <c r="O20" s="139"/>
      <c r="P20" s="137">
        <f t="shared" si="3"/>
        <v>15989500</v>
      </c>
    </row>
    <row r="21" spans="1:16" s="140" customFormat="1" ht="25.5" x14ac:dyDescent="0.25">
      <c r="A21" s="132">
        <v>13</v>
      </c>
      <c r="B21" s="133" t="s">
        <v>2914</v>
      </c>
      <c r="C21" s="138"/>
      <c r="D21" s="169">
        <v>17235676.66</v>
      </c>
      <c r="E21" s="135"/>
      <c r="F21" s="135"/>
      <c r="G21" s="169">
        <v>3135000</v>
      </c>
      <c r="H21" s="169">
        <v>0</v>
      </c>
      <c r="I21" s="135">
        <f t="shared" si="0"/>
        <v>20370676.66</v>
      </c>
      <c r="J21" s="169">
        <v>0</v>
      </c>
      <c r="K21" s="169">
        <v>0</v>
      </c>
      <c r="L21" s="169">
        <v>38932468.350000001</v>
      </c>
      <c r="M21" s="135">
        <f t="shared" si="1"/>
        <v>59303145.010000005</v>
      </c>
      <c r="N21" s="136"/>
      <c r="O21" s="139"/>
      <c r="P21" s="137">
        <f t="shared" si="3"/>
        <v>59303145.010000005</v>
      </c>
    </row>
    <row r="22" spans="1:16" s="140" customFormat="1" x14ac:dyDescent="0.25">
      <c r="A22" s="132">
        <v>14</v>
      </c>
      <c r="B22" s="133" t="s">
        <v>2915</v>
      </c>
      <c r="C22" s="138"/>
      <c r="D22" s="169">
        <v>2118000</v>
      </c>
      <c r="E22" s="135"/>
      <c r="F22" s="135"/>
      <c r="G22" s="169">
        <v>0</v>
      </c>
      <c r="H22" s="169">
        <v>0</v>
      </c>
      <c r="I22" s="135">
        <f t="shared" si="0"/>
        <v>2118000</v>
      </c>
      <c r="J22" s="169">
        <v>0</v>
      </c>
      <c r="K22" s="169">
        <v>0</v>
      </c>
      <c r="L22" s="169">
        <v>2118000</v>
      </c>
      <c r="M22" s="135">
        <f t="shared" si="1"/>
        <v>4236000</v>
      </c>
      <c r="N22" s="136"/>
      <c r="O22" s="139"/>
      <c r="P22" s="137">
        <f t="shared" si="3"/>
        <v>4236000</v>
      </c>
    </row>
    <row r="23" spans="1:16" s="140" customFormat="1" x14ac:dyDescent="0.25">
      <c r="A23" s="132">
        <v>15</v>
      </c>
      <c r="B23" s="133" t="s">
        <v>2916</v>
      </c>
      <c r="C23" s="138"/>
      <c r="D23" s="169">
        <v>1227606875.5999999</v>
      </c>
      <c r="E23" s="135"/>
      <c r="F23" s="135"/>
      <c r="G23" s="169">
        <v>3840000</v>
      </c>
      <c r="H23" s="169">
        <v>0</v>
      </c>
      <c r="I23" s="135">
        <f t="shared" si="0"/>
        <v>1231446875.5999999</v>
      </c>
      <c r="J23" s="169">
        <v>0</v>
      </c>
      <c r="K23" s="169">
        <v>0</v>
      </c>
      <c r="L23" s="169">
        <v>734206418.60000002</v>
      </c>
      <c r="M23" s="135">
        <f t="shared" si="1"/>
        <v>1965653294.1999998</v>
      </c>
      <c r="N23" s="136"/>
      <c r="O23" s="139"/>
      <c r="P23" s="137">
        <f t="shared" si="3"/>
        <v>1965653294.1999998</v>
      </c>
    </row>
    <row r="24" spans="1:16" s="140" customFormat="1" x14ac:dyDescent="0.25">
      <c r="A24" s="132">
        <v>16</v>
      </c>
      <c r="B24" s="133" t="s">
        <v>2917</v>
      </c>
      <c r="C24" s="138"/>
      <c r="D24" s="169">
        <v>16322550325.299999</v>
      </c>
      <c r="E24" s="135"/>
      <c r="F24" s="135"/>
      <c r="G24" s="169">
        <v>233905027</v>
      </c>
      <c r="H24" s="169">
        <v>0</v>
      </c>
      <c r="I24" s="135">
        <f t="shared" si="0"/>
        <v>16556455352.299999</v>
      </c>
      <c r="J24" s="169">
        <v>218650083.5</v>
      </c>
      <c r="K24" s="169">
        <v>18761500</v>
      </c>
      <c r="L24" s="169">
        <v>9409780829</v>
      </c>
      <c r="M24" s="135">
        <f t="shared" si="1"/>
        <v>26166124764.799999</v>
      </c>
      <c r="N24" s="136"/>
      <c r="O24" s="139"/>
      <c r="P24" s="137">
        <f t="shared" si="3"/>
        <v>26166124764.799999</v>
      </c>
    </row>
    <row r="25" spans="1:16" s="140" customFormat="1" x14ac:dyDescent="0.25">
      <c r="A25" s="132">
        <v>17</v>
      </c>
      <c r="B25" s="133" t="s">
        <v>2918</v>
      </c>
      <c r="C25" s="138"/>
      <c r="D25" s="169">
        <v>242879573.75</v>
      </c>
      <c r="E25" s="135"/>
      <c r="F25" s="135"/>
      <c r="G25" s="169">
        <v>0</v>
      </c>
      <c r="H25" s="169">
        <v>0</v>
      </c>
      <c r="I25" s="135">
        <f t="shared" si="0"/>
        <v>242879573.75</v>
      </c>
      <c r="J25" s="169">
        <v>0</v>
      </c>
      <c r="K25" s="169">
        <v>0</v>
      </c>
      <c r="L25" s="169">
        <v>182963010.88</v>
      </c>
      <c r="M25" s="135">
        <f t="shared" si="1"/>
        <v>425842584.63</v>
      </c>
      <c r="N25" s="136"/>
      <c r="O25" s="139"/>
      <c r="P25" s="137">
        <f t="shared" si="3"/>
        <v>425842584.63</v>
      </c>
    </row>
    <row r="26" spans="1:16" s="140" customFormat="1" x14ac:dyDescent="0.25">
      <c r="A26" s="132">
        <v>18</v>
      </c>
      <c r="B26" s="133" t="s">
        <v>2919</v>
      </c>
      <c r="C26" s="138"/>
      <c r="D26" s="169">
        <v>18901681.25</v>
      </c>
      <c r="E26" s="135"/>
      <c r="F26" s="135"/>
      <c r="G26" s="169">
        <v>0</v>
      </c>
      <c r="H26" s="169">
        <v>0</v>
      </c>
      <c r="I26" s="135">
        <f t="shared" si="0"/>
        <v>18901681.25</v>
      </c>
      <c r="J26" s="169">
        <v>0</v>
      </c>
      <c r="K26" s="169">
        <v>0</v>
      </c>
      <c r="L26" s="169">
        <v>21299656.25</v>
      </c>
      <c r="M26" s="135">
        <f t="shared" si="1"/>
        <v>40201337.5</v>
      </c>
      <c r="N26" s="136"/>
      <c r="O26" s="139"/>
      <c r="P26" s="137">
        <f t="shared" si="3"/>
        <v>40201337.5</v>
      </c>
    </row>
    <row r="27" spans="1:16" s="140" customFormat="1" x14ac:dyDescent="0.25">
      <c r="A27" s="132">
        <v>19</v>
      </c>
      <c r="B27" s="133" t="s">
        <v>2920</v>
      </c>
      <c r="C27" s="138">
        <v>8361584734.25</v>
      </c>
      <c r="D27" s="169">
        <v>9817568894.5</v>
      </c>
      <c r="E27" s="135"/>
      <c r="F27" s="135"/>
      <c r="G27" s="169">
        <v>6836000</v>
      </c>
      <c r="H27" s="169">
        <v>0</v>
      </c>
      <c r="I27" s="135">
        <f t="shared" si="0"/>
        <v>9824404894.5</v>
      </c>
      <c r="J27" s="169">
        <v>0</v>
      </c>
      <c r="K27" s="169">
        <v>0</v>
      </c>
      <c r="L27" s="169">
        <v>1243460554.25</v>
      </c>
      <c r="M27" s="135">
        <f t="shared" si="1"/>
        <v>11067865448.75</v>
      </c>
      <c r="N27" s="136">
        <f>+C27-M27</f>
        <v>-2706280714.5</v>
      </c>
      <c r="O27" s="139"/>
      <c r="P27" s="137">
        <f t="shared" si="3"/>
        <v>11067865448.75</v>
      </c>
    </row>
    <row r="28" spans="1:16" s="140" customFormat="1" x14ac:dyDescent="0.25">
      <c r="A28" s="132">
        <v>20</v>
      </c>
      <c r="B28" s="133" t="s">
        <v>513</v>
      </c>
      <c r="C28" s="138">
        <v>3173261403526.6299</v>
      </c>
      <c r="D28" s="169">
        <v>1001367164569.4301</v>
      </c>
      <c r="E28" s="135"/>
      <c r="F28" s="135">
        <f t="shared" si="4"/>
        <v>-1001367164569.4301</v>
      </c>
      <c r="G28" s="169">
        <v>4229013345.4200001</v>
      </c>
      <c r="H28" s="169">
        <v>4266437853.1199999</v>
      </c>
      <c r="I28" s="135">
        <f t="shared" si="0"/>
        <v>1001329740061.7301</v>
      </c>
      <c r="J28" s="169">
        <v>0</v>
      </c>
      <c r="K28" s="169">
        <v>0</v>
      </c>
      <c r="L28" s="169">
        <v>88425707075.860001</v>
      </c>
      <c r="M28" s="135">
        <f t="shared" si="1"/>
        <v>1089755447137.5901</v>
      </c>
      <c r="N28" s="136">
        <f>+C28-M28</f>
        <v>2083505956389.0398</v>
      </c>
      <c r="O28" s="139"/>
      <c r="P28" s="137">
        <f t="shared" si="3"/>
        <v>1089755447137.5901</v>
      </c>
    </row>
    <row r="29" spans="1:16" x14ac:dyDescent="0.25">
      <c r="A29" s="132">
        <v>21</v>
      </c>
      <c r="B29" s="133" t="s">
        <v>673</v>
      </c>
      <c r="C29" s="134">
        <v>8845960937.2900009</v>
      </c>
      <c r="D29" s="169">
        <v>1304953384.71</v>
      </c>
      <c r="E29" s="135"/>
      <c r="F29" s="135">
        <f t="shared" si="4"/>
        <v>-1304953384.71</v>
      </c>
      <c r="G29" s="169">
        <v>0</v>
      </c>
      <c r="H29" s="169">
        <v>0</v>
      </c>
      <c r="I29" s="135">
        <f t="shared" si="0"/>
        <v>1304953384.71</v>
      </c>
      <c r="J29" s="169">
        <v>0</v>
      </c>
      <c r="K29" s="169">
        <v>0</v>
      </c>
      <c r="L29" s="169">
        <v>248734889.09</v>
      </c>
      <c r="M29" s="135">
        <f t="shared" si="1"/>
        <v>1553688273.8</v>
      </c>
      <c r="N29" s="136">
        <f>+C29-M29</f>
        <v>7292272663.4900007</v>
      </c>
      <c r="O29" s="137"/>
      <c r="P29" s="137">
        <f t="shared" si="3"/>
        <v>1553688273.8</v>
      </c>
    </row>
    <row r="30" spans="1:16" x14ac:dyDescent="0.25">
      <c r="A30" s="132">
        <v>22</v>
      </c>
      <c r="B30" s="133" t="s">
        <v>674</v>
      </c>
      <c r="C30" s="134"/>
      <c r="D30" s="169">
        <v>214674167</v>
      </c>
      <c r="E30" s="135"/>
      <c r="F30" s="135"/>
      <c r="G30" s="169">
        <v>0</v>
      </c>
      <c r="H30" s="169">
        <v>0</v>
      </c>
      <c r="I30" s="135">
        <f t="shared" si="0"/>
        <v>214674167</v>
      </c>
      <c r="J30" s="169">
        <v>0</v>
      </c>
      <c r="K30" s="169">
        <v>0</v>
      </c>
      <c r="L30" s="169">
        <v>32144715</v>
      </c>
      <c r="M30" s="135">
        <f t="shared" si="1"/>
        <v>246818882</v>
      </c>
      <c r="N30" s="136"/>
      <c r="O30" s="137"/>
      <c r="P30" s="137">
        <f t="shared" si="3"/>
        <v>246818882</v>
      </c>
    </row>
    <row r="31" spans="1:16" x14ac:dyDescent="0.25">
      <c r="A31" s="132">
        <v>23</v>
      </c>
      <c r="B31" s="133" t="s">
        <v>2923</v>
      </c>
      <c r="C31" s="134"/>
      <c r="D31" s="169">
        <v>5137217224.9300003</v>
      </c>
      <c r="E31" s="135"/>
      <c r="F31" s="135"/>
      <c r="G31" s="169">
        <v>186429953.19999999</v>
      </c>
      <c r="H31" s="169">
        <v>5562000</v>
      </c>
      <c r="I31" s="135">
        <f t="shared" si="0"/>
        <v>5318085178.1300001</v>
      </c>
      <c r="J31" s="169">
        <v>0</v>
      </c>
      <c r="K31" s="169">
        <v>0</v>
      </c>
      <c r="L31" s="169">
        <v>860524441.07000005</v>
      </c>
      <c r="M31" s="135">
        <f t="shared" si="1"/>
        <v>6178609619.1999998</v>
      </c>
      <c r="N31" s="136"/>
      <c r="O31" s="137"/>
      <c r="P31" s="137">
        <f t="shared" si="3"/>
        <v>6178609619.1999998</v>
      </c>
    </row>
    <row r="32" spans="1:16" x14ac:dyDescent="0.25">
      <c r="A32" s="132">
        <v>24</v>
      </c>
      <c r="B32" s="133" t="s">
        <v>515</v>
      </c>
      <c r="C32" s="134">
        <v>6984333252.3999996</v>
      </c>
      <c r="D32" s="169">
        <v>10001736973.6</v>
      </c>
      <c r="E32" s="135"/>
      <c r="F32" s="135">
        <f t="shared" si="4"/>
        <v>-10001736973.6</v>
      </c>
      <c r="G32" s="169">
        <v>0</v>
      </c>
      <c r="H32" s="169">
        <v>0</v>
      </c>
      <c r="I32" s="135">
        <f t="shared" si="0"/>
        <v>10001736973.6</v>
      </c>
      <c r="J32" s="169">
        <v>0</v>
      </c>
      <c r="K32" s="169">
        <v>0</v>
      </c>
      <c r="L32" s="169">
        <v>1078059927.4000001</v>
      </c>
      <c r="M32" s="135">
        <f t="shared" si="1"/>
        <v>11079796901</v>
      </c>
      <c r="N32" s="136">
        <f>+C32-M32</f>
        <v>-4095463648.6000004</v>
      </c>
      <c r="O32" s="137"/>
      <c r="P32" s="137">
        <f t="shared" si="3"/>
        <v>11079796901</v>
      </c>
    </row>
    <row r="33" spans="1:16" x14ac:dyDescent="0.25">
      <c r="A33" s="132">
        <v>25</v>
      </c>
      <c r="B33" s="133" t="s">
        <v>2925</v>
      </c>
      <c r="C33" s="134">
        <v>11538090737.129999</v>
      </c>
      <c r="D33" s="169">
        <v>3330215697.4499998</v>
      </c>
      <c r="E33" s="135"/>
      <c r="F33" s="135">
        <f t="shared" si="4"/>
        <v>-3330215697.4499998</v>
      </c>
      <c r="G33" s="169">
        <v>0</v>
      </c>
      <c r="H33" s="169">
        <v>0</v>
      </c>
      <c r="I33" s="135">
        <f t="shared" si="0"/>
        <v>3330215697.4499998</v>
      </c>
      <c r="J33" s="169">
        <v>0</v>
      </c>
      <c r="K33" s="169">
        <v>0</v>
      </c>
      <c r="L33" s="169">
        <v>440949529.29000002</v>
      </c>
      <c r="M33" s="135">
        <f t="shared" si="1"/>
        <v>3771165226.7399998</v>
      </c>
      <c r="N33" s="136">
        <f>+C33-M33</f>
        <v>7766925510.3899994</v>
      </c>
      <c r="O33" s="137"/>
      <c r="P33" s="137">
        <f t="shared" si="3"/>
        <v>3771165226.7399998</v>
      </c>
    </row>
    <row r="34" spans="1:16" x14ac:dyDescent="0.25">
      <c r="A34" s="132">
        <v>26</v>
      </c>
      <c r="B34" s="133" t="s">
        <v>2926</v>
      </c>
      <c r="C34" s="134">
        <v>9752976098.8299999</v>
      </c>
      <c r="D34" s="169">
        <v>2747583671.1700001</v>
      </c>
      <c r="E34" s="135"/>
      <c r="F34" s="135">
        <f t="shared" si="4"/>
        <v>-2747583671.1700001</v>
      </c>
      <c r="G34" s="169">
        <v>10250000</v>
      </c>
      <c r="H34" s="169">
        <v>0</v>
      </c>
      <c r="I34" s="135">
        <f t="shared" si="0"/>
        <v>2757833671.1700001</v>
      </c>
      <c r="J34" s="169">
        <v>0</v>
      </c>
      <c r="K34" s="169">
        <v>0</v>
      </c>
      <c r="L34" s="169">
        <v>509657495.85000002</v>
      </c>
      <c r="M34" s="135">
        <f t="shared" si="1"/>
        <v>3267491167.02</v>
      </c>
      <c r="N34" s="136">
        <f>+C34-M34</f>
        <v>6485484931.8099995</v>
      </c>
      <c r="O34" s="137"/>
      <c r="P34" s="137">
        <f t="shared" si="3"/>
        <v>3267491167.02</v>
      </c>
    </row>
    <row r="35" spans="1:16" x14ac:dyDescent="0.25">
      <c r="A35" s="132">
        <v>27</v>
      </c>
      <c r="B35" s="133" t="s">
        <v>517</v>
      </c>
      <c r="C35" s="134">
        <v>14416740125.220001</v>
      </c>
      <c r="D35" s="169">
        <v>3857758330.7800002</v>
      </c>
      <c r="E35" s="135"/>
      <c r="F35" s="135">
        <f t="shared" si="4"/>
        <v>-3857758330.7800002</v>
      </c>
      <c r="G35" s="169">
        <v>112500</v>
      </c>
      <c r="H35" s="169">
        <v>0</v>
      </c>
      <c r="I35" s="135">
        <f t="shared" si="0"/>
        <v>3857870830.7800002</v>
      </c>
      <c r="J35" s="169">
        <v>0</v>
      </c>
      <c r="K35" s="169">
        <v>0</v>
      </c>
      <c r="L35" s="169">
        <v>558689531.63</v>
      </c>
      <c r="M35" s="135">
        <f t="shared" si="1"/>
        <v>4416560362.4099998</v>
      </c>
      <c r="N35" s="136">
        <f>+C35-M35</f>
        <v>10000179762.810001</v>
      </c>
      <c r="O35" s="137"/>
      <c r="P35" s="137">
        <f t="shared" si="3"/>
        <v>4416560362.4099998</v>
      </c>
    </row>
    <row r="36" spans="1:16" x14ac:dyDescent="0.25">
      <c r="A36" s="132">
        <v>28</v>
      </c>
      <c r="B36" s="133" t="s">
        <v>2973</v>
      </c>
      <c r="C36" s="134"/>
      <c r="D36" s="169">
        <v>820864204</v>
      </c>
      <c r="E36" s="135"/>
      <c r="F36" s="135"/>
      <c r="G36" s="169">
        <v>0</v>
      </c>
      <c r="H36" s="169">
        <v>0</v>
      </c>
      <c r="I36" s="135">
        <f t="shared" si="0"/>
        <v>820864204</v>
      </c>
      <c r="J36" s="169">
        <v>0</v>
      </c>
      <c r="K36" s="169">
        <v>3900000</v>
      </c>
      <c r="L36" s="169">
        <v>455345968</v>
      </c>
      <c r="M36" s="135">
        <f t="shared" si="1"/>
        <v>1272310172</v>
      </c>
      <c r="N36" s="136"/>
      <c r="O36" s="137"/>
      <c r="P36" s="137">
        <f t="shared" si="3"/>
        <v>1272310172</v>
      </c>
    </row>
    <row r="37" spans="1:16" s="171" customFormat="1" x14ac:dyDescent="0.25">
      <c r="A37" s="1534" t="s">
        <v>2974</v>
      </c>
      <c r="B37" s="1534"/>
      <c r="C37" s="173">
        <f>SUM(C9:C35)</f>
        <v>3871998522860.5801</v>
      </c>
      <c r="D37" s="173">
        <f>SUM(D9:D36)</f>
        <v>2689905955570.6304</v>
      </c>
      <c r="E37" s="173">
        <f t="shared" ref="E37:P37" si="5">SUM(E9:E36)</f>
        <v>0</v>
      </c>
      <c r="F37" s="173">
        <f t="shared" si="5"/>
        <v>-2656011352898.8398</v>
      </c>
      <c r="G37" s="173">
        <f t="shared" si="5"/>
        <v>12353128562.84</v>
      </c>
      <c r="H37" s="173">
        <f t="shared" si="5"/>
        <v>6961123617.5499992</v>
      </c>
      <c r="I37" s="173">
        <f t="shared" si="5"/>
        <v>2695297960515.9199</v>
      </c>
      <c r="J37" s="173">
        <f t="shared" si="5"/>
        <v>856113958.5</v>
      </c>
      <c r="K37" s="173">
        <f t="shared" si="5"/>
        <v>888276104.38999999</v>
      </c>
      <c r="L37" s="173">
        <f t="shared" si="5"/>
        <v>403598433817.64996</v>
      </c>
      <c r="M37" s="173">
        <f t="shared" si="5"/>
        <v>3098864232187.6802</v>
      </c>
      <c r="N37" s="173">
        <f t="shared" si="5"/>
        <v>809618330503.23975</v>
      </c>
      <c r="O37" s="173">
        <f t="shared" si="5"/>
        <v>0</v>
      </c>
      <c r="P37" s="173">
        <f t="shared" si="5"/>
        <v>3098864232187.6802</v>
      </c>
    </row>
    <row r="38" spans="1:16" s="140" customFormat="1" x14ac:dyDescent="0.25">
      <c r="A38" s="141"/>
      <c r="B38" s="141"/>
      <c r="C38" s="141"/>
      <c r="D38" s="141"/>
      <c r="E38" s="141"/>
      <c r="F38" s="141"/>
      <c r="G38" s="141"/>
      <c r="H38" s="141"/>
      <c r="I38" s="141"/>
      <c r="J38" s="142"/>
      <c r="K38" s="142"/>
      <c r="L38" s="143"/>
      <c r="M38" s="141"/>
      <c r="N38" s="141"/>
      <c r="O38" s="141"/>
      <c r="P38" s="141"/>
    </row>
    <row r="39" spans="1:16" ht="15" customHeight="1" x14ac:dyDescent="0.25">
      <c r="A39" s="1529" t="s">
        <v>4220</v>
      </c>
      <c r="B39" s="1529"/>
      <c r="C39" s="1529"/>
      <c r="D39" s="1529"/>
      <c r="E39" s="1529"/>
      <c r="F39" s="1529"/>
      <c r="G39" s="1529"/>
      <c r="H39" s="1529"/>
      <c r="I39" s="1529"/>
      <c r="J39" s="1529"/>
      <c r="K39" s="1529"/>
      <c r="L39" s="1529"/>
      <c r="M39" s="1529"/>
      <c r="N39" s="1529"/>
      <c r="O39" s="121"/>
      <c r="P39" s="121"/>
    </row>
    <row r="40" spans="1:16" ht="15.75" x14ac:dyDescent="0.25">
      <c r="B40" s="123"/>
    </row>
    <row r="41" spans="1:16" x14ac:dyDescent="0.25">
      <c r="A41" s="122" t="str">
        <f>A4</f>
        <v>SKPD</v>
      </c>
      <c r="B41" s="122" t="str">
        <f>B4</f>
        <v>:</v>
      </c>
    </row>
    <row r="42" spans="1:16" ht="8.25" customHeight="1" x14ac:dyDescent="0.25"/>
    <row r="43" spans="1:16" s="171" customFormat="1" ht="15" customHeight="1" x14ac:dyDescent="0.25">
      <c r="A43" s="1530" t="s">
        <v>2964</v>
      </c>
      <c r="B43" s="1530" t="s">
        <v>531</v>
      </c>
      <c r="C43" s="1531" t="s">
        <v>4219</v>
      </c>
      <c r="D43" s="1532" t="s">
        <v>2966</v>
      </c>
      <c r="E43" s="170"/>
      <c r="F43" s="170"/>
      <c r="G43" s="1531" t="s">
        <v>2967</v>
      </c>
      <c r="H43" s="1531"/>
      <c r="I43" s="1532" t="s">
        <v>2968</v>
      </c>
      <c r="J43" s="1531" t="s">
        <v>3063</v>
      </c>
      <c r="K43" s="1531"/>
      <c r="L43" s="1532" t="s">
        <v>2969</v>
      </c>
      <c r="M43" s="1532" t="s">
        <v>704</v>
      </c>
      <c r="N43" s="1531" t="s">
        <v>2970</v>
      </c>
      <c r="O43" s="1535" t="s">
        <v>2971</v>
      </c>
      <c r="P43" s="1537" t="s">
        <v>2894</v>
      </c>
    </row>
    <row r="44" spans="1:16" s="171" customFormat="1" ht="15" customHeight="1" x14ac:dyDescent="0.25">
      <c r="A44" s="1530"/>
      <c r="B44" s="1530"/>
      <c r="C44" s="1531"/>
      <c r="D44" s="1539"/>
      <c r="E44" s="172"/>
      <c r="F44" s="172"/>
      <c r="G44" s="175" t="s">
        <v>3064</v>
      </c>
      <c r="H44" s="175" t="s">
        <v>3065</v>
      </c>
      <c r="I44" s="1533"/>
      <c r="J44" s="175" t="s">
        <v>3064</v>
      </c>
      <c r="K44" s="175" t="s">
        <v>3065</v>
      </c>
      <c r="L44" s="1533"/>
      <c r="M44" s="1533"/>
      <c r="N44" s="1531"/>
      <c r="O44" s="1536"/>
      <c r="P44" s="1538"/>
    </row>
    <row r="45" spans="1:16" s="131" customFormat="1" x14ac:dyDescent="0.25">
      <c r="A45" s="125"/>
      <c r="B45" s="125"/>
      <c r="C45" s="126"/>
      <c r="D45" s="127"/>
      <c r="E45" s="127"/>
      <c r="F45" s="127"/>
      <c r="G45" s="127"/>
      <c r="H45" s="127"/>
      <c r="I45" s="127"/>
      <c r="J45" s="128"/>
      <c r="K45" s="127"/>
      <c r="L45" s="127"/>
      <c r="M45" s="127"/>
      <c r="N45" s="129"/>
      <c r="O45" s="130"/>
      <c r="P45" s="130"/>
    </row>
    <row r="46" spans="1:16" x14ac:dyDescent="0.25">
      <c r="A46" s="132">
        <v>1</v>
      </c>
      <c r="B46" s="133" t="s">
        <v>2975</v>
      </c>
      <c r="C46" s="135"/>
      <c r="D46" s="169"/>
      <c r="E46" s="135"/>
      <c r="F46" s="135">
        <f>E46-D46</f>
        <v>0</v>
      </c>
      <c r="G46" s="169"/>
      <c r="H46" s="169"/>
      <c r="I46" s="135">
        <f>+D46+G46-H46</f>
        <v>0</v>
      </c>
      <c r="J46" s="169"/>
      <c r="K46" s="169"/>
      <c r="L46" s="169"/>
      <c r="M46" s="135">
        <f>+I46+J46-K46+L46</f>
        <v>0</v>
      </c>
      <c r="N46" s="136">
        <f>+C46-M46</f>
        <v>0</v>
      </c>
      <c r="O46" s="137"/>
      <c r="P46" s="137">
        <f>+M46-O46</f>
        <v>0</v>
      </c>
    </row>
    <row r="47" spans="1:16" x14ac:dyDescent="0.25">
      <c r="A47" s="132"/>
      <c r="B47" s="133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6"/>
      <c r="O47" s="137"/>
      <c r="P47" s="137"/>
    </row>
    <row r="48" spans="1:16" s="171" customFormat="1" x14ac:dyDescent="0.25">
      <c r="A48" s="1534" t="s">
        <v>2974</v>
      </c>
      <c r="B48" s="1534"/>
      <c r="C48" s="173">
        <f>SUM(C46:C46)</f>
        <v>0</v>
      </c>
      <c r="D48" s="173">
        <f>SUM(D46:D46)</f>
        <v>0</v>
      </c>
      <c r="E48" s="173"/>
      <c r="F48" s="173"/>
      <c r="G48" s="173">
        <f t="shared" ref="G48:P48" si="6">SUM(G46:G46)</f>
        <v>0</v>
      </c>
      <c r="H48" s="173">
        <f t="shared" si="6"/>
        <v>0</v>
      </c>
      <c r="I48" s="173">
        <f t="shared" si="6"/>
        <v>0</v>
      </c>
      <c r="J48" s="173">
        <f t="shared" si="6"/>
        <v>0</v>
      </c>
      <c r="K48" s="173">
        <f t="shared" si="6"/>
        <v>0</v>
      </c>
      <c r="L48" s="173">
        <f t="shared" si="6"/>
        <v>0</v>
      </c>
      <c r="M48" s="173">
        <f t="shared" si="6"/>
        <v>0</v>
      </c>
      <c r="N48" s="173">
        <f t="shared" si="6"/>
        <v>0</v>
      </c>
      <c r="O48" s="173">
        <f t="shared" si="6"/>
        <v>0</v>
      </c>
      <c r="P48" s="173">
        <f t="shared" si="6"/>
        <v>0</v>
      </c>
    </row>
    <row r="49" spans="10:12" x14ac:dyDescent="0.25">
      <c r="J49" s="144"/>
      <c r="K49" s="145"/>
      <c r="L49" s="145"/>
    </row>
  </sheetData>
  <mergeCells count="28">
    <mergeCell ref="O43:O44"/>
    <mergeCell ref="P43:P44"/>
    <mergeCell ref="O6:O7"/>
    <mergeCell ref="P6:P7"/>
    <mergeCell ref="A48:B48"/>
    <mergeCell ref="A39:N39"/>
    <mergeCell ref="A43:A44"/>
    <mergeCell ref="B43:B44"/>
    <mergeCell ref="C43:C44"/>
    <mergeCell ref="D43:D44"/>
    <mergeCell ref="M6:M7"/>
    <mergeCell ref="I43:I44"/>
    <mergeCell ref="L43:L44"/>
    <mergeCell ref="M43:M44"/>
    <mergeCell ref="J43:K43"/>
    <mergeCell ref="G6:H6"/>
    <mergeCell ref="G43:H43"/>
    <mergeCell ref="J6:K6"/>
    <mergeCell ref="N6:N7"/>
    <mergeCell ref="N43:N44"/>
    <mergeCell ref="A37:B37"/>
    <mergeCell ref="A2:N2"/>
    <mergeCell ref="A6:A7"/>
    <mergeCell ref="B6:B7"/>
    <mergeCell ref="C6:C7"/>
    <mergeCell ref="D6:D7"/>
    <mergeCell ref="I6:I7"/>
    <mergeCell ref="L6:L7"/>
  </mergeCells>
  <pageMargins left="0.70866141732283472" right="0.70866141732283472" top="0.74803149606299213" bottom="0.74803149606299213" header="0.31496062992125984" footer="0.31496062992125984"/>
  <pageSetup paperSize="41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lra_provinsi-1</vt:lpstr>
      <vt:lpstr>ONFACE NERACA </vt:lpstr>
      <vt:lpstr>ONFACE LPE</vt:lpstr>
      <vt:lpstr>ONFACE LO</vt:lpstr>
      <vt:lpstr>ONFACE LRA</vt:lpstr>
      <vt:lpstr>NERACA, LRA, LO</vt:lpstr>
      <vt:lpstr>KK ASET TETAP &amp; ATB</vt:lpstr>
      <vt:lpstr>KK ASET LAINNYA </vt:lpstr>
      <vt:lpstr>KK AKM PENYS AT &amp; AMOR ATB</vt:lpstr>
      <vt:lpstr>KK PENYS AL</vt:lpstr>
      <vt:lpstr>PREMI</vt:lpstr>
      <vt:lpstr>PERSEDIAAN</vt:lpstr>
      <vt:lpstr>'KK ASET LAINNYA '!Print_Area</vt:lpstr>
      <vt:lpstr>'KK ASET TETAP &amp; ATB'!Print_Area</vt:lpstr>
      <vt:lpstr>'lra_provinsi-1'!Print_Area</vt:lpstr>
      <vt:lpstr>'ONFACE LO'!Print_Area</vt:lpstr>
      <vt:lpstr>'ONFACE LPE'!Print_Area</vt:lpstr>
      <vt:lpstr>'ONFACE LRA'!Print_Area</vt:lpstr>
      <vt:lpstr>'ONFACE NERACA '!Print_Area</vt:lpstr>
      <vt:lpstr>PERSEDIAAN!Print_Area</vt:lpstr>
      <vt:lpstr>'ONFACE LO'!Print_Titles</vt:lpstr>
      <vt:lpstr>'ONFACE LRA'!Print_Titles</vt:lpstr>
      <vt:lpstr>'ONFACE NERACA '!Print_Titles</vt:lpstr>
      <vt:lpstr>PERSEDIAAN!Print_Titles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 14S</cp:lastModifiedBy>
  <cp:lastPrinted>2020-03-17T10:21:55Z</cp:lastPrinted>
  <dcterms:created xsi:type="dcterms:W3CDTF">2018-12-22T12:26:01Z</dcterms:created>
  <dcterms:modified xsi:type="dcterms:W3CDTF">2021-03-16T05:06:17Z</dcterms:modified>
</cp:coreProperties>
</file>