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"/>
    </mc:Choice>
  </mc:AlternateContent>
  <xr:revisionPtr revIDLastSave="0" documentId="8_{DDFFAC82-E7C3-40E7-90AF-BBC173E37453}" xr6:coauthVersionLast="45" xr6:coauthVersionMax="45" xr10:uidLastSave="{00000000-0000-0000-0000-000000000000}"/>
  <bookViews>
    <workbookView xWindow="-120" yWindow="-120" windowWidth="20730" windowHeight="11310" xr2:uid="{D995BC0A-76DF-4F7F-B023-B7E40FD092B1}"/>
  </bookViews>
  <sheets>
    <sheet name="Sereh Wangi" sheetId="1" r:id="rId1"/>
  </sheets>
  <externalReferences>
    <externalReference r:id="rId2"/>
  </externalReferences>
  <definedNames>
    <definedName name="_xlnm._FilterDatabase" localSheetId="0" hidden="1">'Sereh Wangi'!$N$8:$O$57</definedName>
    <definedName name="komoditi" localSheetId="0">#REF!</definedName>
    <definedName name="komoditi">#REF!</definedName>
    <definedName name="Z_3F279D1F_CFB3_4226_902F_136088D6AABE_.wvu.Cols" localSheetId="0">'Sereh Wangi'!$U:$Y</definedName>
    <definedName name="Z_3F279D1F_CFB3_4226_902F_136088D6AABE_.wvu.PrintArea" localSheetId="0">'Sereh Wangi'!$A$1:$G$57</definedName>
    <definedName name="Z_BB0C7139_A5D5_4A54_9E2C_18390F57221E_.wvu.FilterData" localSheetId="0" hidden="1">'Sereh Wangi'!$N$8:$O$40</definedName>
    <definedName name="Z_C549CA57_D6A8_473A_95EE_534EA55B482B_.wvu.FilterData" localSheetId="0" hidden="1">'Sereh Wangi'!$N$8:$O$56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8" i="1" l="1"/>
  <c r="G41" i="1"/>
  <c r="E41" i="1"/>
  <c r="D41" i="1"/>
  <c r="F41" i="1" s="1"/>
  <c r="C41" i="1"/>
  <c r="X40" i="1"/>
  <c r="W40" i="1"/>
  <c r="F40" i="1"/>
  <c r="X39" i="1"/>
  <c r="W39" i="1"/>
  <c r="F39" i="1"/>
  <c r="X38" i="1"/>
  <c r="W38" i="1"/>
  <c r="F38" i="1"/>
  <c r="X37" i="1"/>
  <c r="W37" i="1"/>
  <c r="F37" i="1"/>
  <c r="X36" i="1"/>
  <c r="W36" i="1"/>
  <c r="F36" i="1"/>
  <c r="X35" i="1"/>
  <c r="W35" i="1"/>
  <c r="F35" i="1"/>
  <c r="X34" i="1"/>
  <c r="W34" i="1"/>
  <c r="F34" i="1"/>
  <c r="X33" i="1"/>
  <c r="W33" i="1"/>
  <c r="F33" i="1"/>
  <c r="X32" i="1"/>
  <c r="W32" i="1"/>
  <c r="F32" i="1"/>
  <c r="X31" i="1"/>
  <c r="W31" i="1"/>
  <c r="F31" i="1"/>
  <c r="X30" i="1"/>
  <c r="W30" i="1"/>
  <c r="F30" i="1"/>
  <c r="X29" i="1"/>
  <c r="W29" i="1"/>
  <c r="F29" i="1"/>
  <c r="X28" i="1"/>
  <c r="W28" i="1"/>
  <c r="F28" i="1"/>
  <c r="X27" i="1"/>
  <c r="W27" i="1"/>
  <c r="F27" i="1"/>
  <c r="X26" i="1"/>
  <c r="W26" i="1"/>
  <c r="F26" i="1"/>
  <c r="X25" i="1"/>
  <c r="W25" i="1"/>
  <c r="F25" i="1"/>
  <c r="X24" i="1"/>
  <c r="W24" i="1"/>
  <c r="F24" i="1"/>
  <c r="X23" i="1"/>
  <c r="W23" i="1"/>
  <c r="F23" i="1"/>
  <c r="X22" i="1"/>
  <c r="W22" i="1"/>
  <c r="F22" i="1"/>
  <c r="X21" i="1"/>
  <c r="W21" i="1"/>
  <c r="F21" i="1"/>
  <c r="X20" i="1"/>
  <c r="W20" i="1"/>
  <c r="F20" i="1"/>
  <c r="X19" i="1"/>
  <c r="W19" i="1"/>
  <c r="F19" i="1"/>
  <c r="X18" i="1"/>
  <c r="W18" i="1"/>
  <c r="F18" i="1"/>
  <c r="X17" i="1"/>
  <c r="W17" i="1"/>
  <c r="M17" i="1"/>
  <c r="L17" i="1"/>
  <c r="K17" i="1"/>
  <c r="J17" i="1"/>
  <c r="F17" i="1"/>
  <c r="X16" i="1"/>
  <c r="W16" i="1"/>
  <c r="O16" i="1"/>
  <c r="N16" i="1"/>
  <c r="M16" i="1"/>
  <c r="L16" i="1"/>
  <c r="K16" i="1"/>
  <c r="J16" i="1"/>
  <c r="F16" i="1"/>
  <c r="X15" i="1"/>
  <c r="W15" i="1"/>
  <c r="O15" i="1"/>
  <c r="N15" i="1"/>
  <c r="M15" i="1"/>
  <c r="L15" i="1"/>
  <c r="K15" i="1"/>
  <c r="J15" i="1"/>
  <c r="F15" i="1"/>
  <c r="X14" i="1"/>
  <c r="W14" i="1"/>
  <c r="O14" i="1"/>
  <c r="N14" i="1"/>
  <c r="M14" i="1"/>
  <c r="L14" i="1"/>
  <c r="K14" i="1"/>
  <c r="J14" i="1"/>
  <c r="F14" i="1"/>
  <c r="X13" i="1"/>
  <c r="W13" i="1"/>
  <c r="O13" i="1"/>
  <c r="N13" i="1"/>
  <c r="M13" i="1"/>
  <c r="L13" i="1"/>
  <c r="K13" i="1"/>
  <c r="J13" i="1"/>
  <c r="F13" i="1"/>
  <c r="X12" i="1"/>
  <c r="W12" i="1"/>
  <c r="O12" i="1"/>
  <c r="N12" i="1"/>
  <c r="M12" i="1"/>
  <c r="L12" i="1"/>
  <c r="K12" i="1"/>
  <c r="J12" i="1"/>
  <c r="F12" i="1"/>
  <c r="X11" i="1"/>
  <c r="W11" i="1"/>
  <c r="O11" i="1"/>
  <c r="N11" i="1"/>
  <c r="M11" i="1"/>
  <c r="L11" i="1"/>
  <c r="K11" i="1"/>
  <c r="J11" i="1"/>
  <c r="F11" i="1"/>
  <c r="X10" i="1"/>
  <c r="W10" i="1"/>
  <c r="O10" i="1"/>
  <c r="N10" i="1"/>
  <c r="M10" i="1"/>
  <c r="L10" i="1"/>
  <c r="K10" i="1"/>
  <c r="J10" i="1"/>
  <c r="F10" i="1"/>
  <c r="X9" i="1"/>
  <c r="W9" i="1"/>
  <c r="O9" i="1"/>
  <c r="N9" i="1"/>
  <c r="M9" i="1"/>
  <c r="L9" i="1"/>
  <c r="K9" i="1"/>
  <c r="J9" i="1"/>
  <c r="F9" i="1"/>
  <c r="X8" i="1"/>
  <c r="W8" i="1"/>
  <c r="A3" i="1"/>
  <c r="C76" i="1" a="1"/>
  <c r="B76" i="1" a="1"/>
  <c r="C75" i="1" a="1"/>
  <c r="B75" i="1" a="1"/>
  <c r="C74" i="1" a="1"/>
  <c r="B74" i="1" a="1"/>
  <c r="C73" i="1" a="1"/>
  <c r="B73" i="1" a="1"/>
  <c r="C72" i="1" a="1"/>
  <c r="B72" i="1" a="1"/>
  <c r="C71" i="1" a="1"/>
  <c r="B71" i="1" a="1"/>
  <c r="C70" i="1" a="1"/>
  <c r="B70" i="1" a="1"/>
  <c r="C69" i="1" a="1"/>
  <c r="B69" i="1" a="1"/>
  <c r="C68" i="1" a="1"/>
  <c r="B68" i="1" a="1"/>
  <c r="C67" i="1" a="1"/>
  <c r="B67" i="1" a="1"/>
  <c r="C66" i="1" a="1"/>
  <c r="B66" i="1" a="1"/>
  <c r="C65" i="1" a="1"/>
  <c r="B65" i="1" a="1"/>
  <c r="C64" i="1" a="1"/>
  <c r="B64" i="1" a="1"/>
  <c r="C63" i="1" a="1"/>
  <c r="B63" i="1" a="1"/>
  <c r="C62" i="1" a="1"/>
  <c r="B62" i="1" a="1"/>
  <c r="B62" i="1" l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</calcChain>
</file>

<file path=xl/sharedStrings.xml><?xml version="1.0" encoding="utf-8"?>
<sst xmlns="http://schemas.openxmlformats.org/spreadsheetml/2006/main" count="78" uniqueCount="74">
  <si>
    <t>TABEL 8</t>
  </si>
  <si>
    <t>mas eko</t>
  </si>
  <si>
    <t>Sereh Wangi</t>
  </si>
  <si>
    <t>LUAS AREAL, PRODUKSI DAN PRODUKTIVITAS PERKEBUNAN RAKYAT</t>
  </si>
  <si>
    <r>
      <rPr>
        <sz val="12"/>
        <color theme="1"/>
        <rFont val="Tahoma"/>
      </rPr>
      <t xml:space="preserve">KOMODITAS : </t>
    </r>
    <r>
      <rPr>
        <b/>
        <sz val="12"/>
        <color theme="1"/>
        <rFont val="Tahoma"/>
      </rPr>
      <t>SEREH WANGI</t>
    </r>
  </si>
  <si>
    <t>No.</t>
  </si>
  <si>
    <t xml:space="preserve"> Kabupaten / Kota</t>
  </si>
  <si>
    <t>Luas Areal</t>
  </si>
  <si>
    <t>Produksi</t>
  </si>
  <si>
    <t>Petani Pekebun (KK)</t>
  </si>
  <si>
    <t>BERDASARKAN TOTAL AREAL</t>
  </si>
  <si>
    <t>BERDASARKAN LUAS PANEN</t>
  </si>
  <si>
    <t>BERDASARKAN JUMLAH PRODUKSI</t>
  </si>
  <si>
    <t>Ditanam (Ha)</t>
  </si>
  <si>
    <t>Dipanen (Ha)</t>
  </si>
  <si>
    <t>Jumlah     (Ton)</t>
  </si>
  <si>
    <t>Rata-rata (Kg/Ha)</t>
  </si>
  <si>
    <t>KAB/KOTA</t>
  </si>
  <si>
    <t>TANAM</t>
  </si>
  <si>
    <t>PANEN</t>
  </si>
  <si>
    <t>PRODUKSI</t>
  </si>
  <si>
    <t>Kab. Cilacap</t>
  </si>
  <si>
    <t>Kab. Banyumas</t>
  </si>
  <si>
    <t>Kab. Purbalingga</t>
  </si>
  <si>
    <t>Kab. Banjarnegara</t>
  </si>
  <si>
    <t>Kab. Kebumen</t>
  </si>
  <si>
    <t>Kab. Purworejo</t>
  </si>
  <si>
    <t>Kab. Wonosobo</t>
  </si>
  <si>
    <t>Kab. Magelang</t>
  </si>
  <si>
    <t>Kab. Boyolali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</si>
  <si>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</si>
  <si>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</si>
  <si>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</si>
  <si>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</si>
  <si>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</si>
  <si>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</si>
  <si>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</si>
  <si>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</si>
  <si>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</si>
  <si>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</si>
  <si>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</si>
  <si>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Kab. Demak</t>
  </si>
  <si>
    <t>Kab. Semarang</t>
  </si>
  <si>
    <t>Kab. Temanggung</t>
  </si>
  <si>
    <t>Kab. Kendal</t>
  </si>
  <si>
    <t>Kab. Batang</t>
  </si>
  <si>
    <t>Kab. Pekalongan</t>
  </si>
  <si>
    <t>Kab. Pemalang</t>
  </si>
  <si>
    <t>Kab. Tegal</t>
  </si>
  <si>
    <t>Kab. Brebes</t>
  </si>
  <si>
    <t xml:space="preserve"> lsm autralia apa? mendapat bantuan lsm Kompak (kemitraan australia) dan SPEK0HAM berupa bibit dan alat2 pasca panen di kec Larangan dan Ketanggungan; </t>
  </si>
  <si>
    <t>answered blm di paste file tidak ada;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</si>
  <si>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</si>
  <si>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</si>
  <si>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</si>
  <si>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</si>
  <si>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</si>
  <si>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</si>
  <si>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</si>
  <si>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</si>
  <si>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</si>
  <si>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</si>
  <si>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</si>
  <si>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</si>
  <si>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</si>
  <si>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</si>
  <si>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JAWA TENGAH 2013</t>
  </si>
  <si>
    <t>JAWA TENGAH 2012</t>
  </si>
  <si>
    <t>JAWA TENGAH 2011</t>
  </si>
  <si>
    <t>JAWA TENGAH 2009</t>
  </si>
  <si>
    <t>JAWA TENGAH 2008</t>
  </si>
  <si>
    <t>Wujud Produksi  :  Minyak Sereh</t>
  </si>
  <si>
    <t>https://datawrapper.dwcdn.net/AaLH8/1/</t>
  </si>
  <si>
    <t>Tahun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</si>
</sst>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3" formatCode="_(* #,##0.00_);_(* \(#,##0.00\);_(* &quot;-&quot;??_);_(@_)"/>
    <numFmt numFmtId="164" formatCode="_(* #,##0.00_);_(* \(#,##0.00\);_(* \-??_);_(@_)"/>
    <numFmt numFmtId="165" formatCode="_(* #,##0.0_);_(* \(#,##0.0\);_(* &quot;-&quot;_);_(@_)"/>
    <numFmt numFmtId="166" formatCode="_(* #,##0_);_(* \(#,##0\);_(* \-??_);_(@_)"/>
    <numFmt numFmtId="167" formatCode="_(* #,##0.00_);_(* \(#,##0.00\);_(* &quot;-&quot;_);_(@_)"/>
    <numFmt numFmtId="168" formatCode="_(* #,##0.00_);_(* \(#,##0.00\);_(* \-??.00_);_(@_)"/>
  </numFmts>
  <fonts count="24">
    <font>
      <sz val="10"/>
      <color rgb="FF000000"/>
      <name val="Calibri"/>
      <scheme val="minor"/>
    </font>
    <font>
      <sz val="12"/>
      <color theme="1"/>
      <name val="Tahoma"/>
    </font>
    <font>
      <sz val="10"/>
      <name val="Calibri"/>
    </font>
    <font>
      <sz val="10"/>
      <color theme="0"/>
      <name val="Arial"/>
    </font>
    <font>
      <sz val="10"/>
      <color theme="1"/>
      <name val="Arial"/>
    </font>
    <font>
      <sz val="11"/>
      <color rgb="FF000000"/>
      <name val="Inconsolata"/>
    </font>
    <font>
      <b/>
      <sz val="12"/>
      <color theme="1"/>
      <name val="Tahoma"/>
    </font>
    <font>
      <sz val="11"/>
      <color theme="1"/>
      <name val="Tahoma"/>
    </font>
    <font>
      <sz val="12"/>
      <color theme="1"/>
      <name val="Arial"/>
    </font>
    <font>
      <sz val="11"/>
      <color theme="1"/>
      <name val="Arial"/>
    </font>
    <font>
      <sz val="10"/>
      <color rgb="FFFF0000"/>
      <name val="Arial"/>
    </font>
    <font>
      <sz val="12"/>
      <color rgb="FFFF0000"/>
      <name val="Arial"/>
    </font>
    <font>
      <sz val="11"/>
      <color rgb="FF000000"/>
      <name val="Tahoma"/>
    </font>
    <font>
      <i/>
      <sz val="11"/>
      <color theme="1"/>
      <name val="Tahoma"/>
    </font>
    <font>
      <i/>
      <sz val="10"/>
      <color theme="0"/>
      <name val="Arial"/>
    </font>
    <font>
      <i/>
      <sz val="10"/>
      <color theme="1"/>
      <name val="Arial"/>
    </font>
    <font>
      <i/>
      <sz val="12"/>
      <color theme="1"/>
      <name val="Arial"/>
    </font>
    <font>
      <b/>
      <sz val="9"/>
      <color theme="1"/>
      <name val="Arial"/>
    </font>
    <font>
      <u/>
      <sz val="11"/>
      <color theme="1"/>
      <name val="Tahoma"/>
    </font>
    <font>
      <sz val="10"/>
      <color theme="1"/>
      <name val="Calibri"/>
    </font>
    <font>
      <sz val="8"/>
      <color theme="1"/>
      <name val="Arial"/>
    </font>
    <font>
      <sz val="11"/>
      <color rgb="FFFF0000"/>
      <name val="Tahoma"/>
    </font>
    <font>
      <b/>
      <sz val="8"/>
      <color theme="1"/>
      <name val="Arial"/>
    </font>
    <font>
      <sz val="10"/>
      <color theme="1"/>
      <name val="Tahoma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2" borderId="0" xfId="0" applyFont="1" applyFill="1"/>
    <xf numFmtId="0" fontId="5" fillId="2" borderId="0" xfId="0" applyFont="1" applyFill="1"/>
    <xf numFmtId="0" fontId="1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164" fontId="7" fillId="2" borderId="0" xfId="0" applyNumberFormat="1" applyFont="1" applyFill="1" applyAlignment="1">
      <alignment horizontal="center"/>
    </xf>
    <xf numFmtId="41" fontId="7" fillId="2" borderId="0" xfId="0" applyNumberFormat="1" applyFont="1" applyFill="1" applyAlignment="1">
      <alignment vertical="center"/>
    </xf>
    <xf numFmtId="43" fontId="3" fillId="0" borderId="0" xfId="0" applyNumberFormat="1" applyFont="1"/>
    <xf numFmtId="43" fontId="4" fillId="0" borderId="0" xfId="0" applyNumberFormat="1" applyFont="1"/>
    <xf numFmtId="0" fontId="7" fillId="2" borderId="1" xfId="0" applyFont="1" applyFill="1" applyBorder="1" applyAlignment="1">
      <alignment horizontal="center" vertical="center" shrinkToFit="1"/>
    </xf>
    <xf numFmtId="0" fontId="7" fillId="2" borderId="2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7" fillId="2" borderId="4" xfId="0" applyFont="1" applyFill="1" applyBorder="1" applyAlignment="1">
      <alignment horizontal="center" vertical="center" wrapText="1"/>
    </xf>
    <xf numFmtId="41" fontId="7" fillId="2" borderId="1" xfId="0" applyNumberFormat="1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0" fontId="7" fillId="2" borderId="5" xfId="0" applyFont="1" applyFill="1" applyBorder="1" applyAlignment="1">
      <alignment horizontal="center" vertical="center"/>
    </xf>
    <xf numFmtId="164" fontId="7" fillId="2" borderId="7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41" fontId="4" fillId="2" borderId="0" xfId="0" applyNumberFormat="1" applyFont="1" applyFill="1" applyAlignment="1">
      <alignment horizontal="right" vertical="center"/>
    </xf>
    <xf numFmtId="165" fontId="4" fillId="2" borderId="0" xfId="0" applyNumberFormat="1" applyFont="1" applyFill="1" applyAlignment="1">
      <alignment horizontal="right" vertical="center"/>
    </xf>
    <xf numFmtId="0" fontId="8" fillId="2" borderId="0" xfId="0" applyFont="1" applyFill="1" applyAlignment="1">
      <alignment horizontal="left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left" vertical="center"/>
    </xf>
    <xf numFmtId="164" fontId="7" fillId="2" borderId="10" xfId="0" applyNumberFormat="1" applyFont="1" applyFill="1" applyBorder="1" applyAlignment="1">
      <alignment vertical="center"/>
    </xf>
    <xf numFmtId="166" fontId="7" fillId="2" borderId="12" xfId="0" applyNumberFormat="1" applyFont="1" applyFill="1" applyBorder="1" applyAlignment="1">
      <alignment vertical="center"/>
    </xf>
    <xf numFmtId="164" fontId="9" fillId="2" borderId="10" xfId="0" applyNumberFormat="1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left" vertical="center"/>
    </xf>
    <xf numFmtId="164" fontId="7" fillId="2" borderId="13" xfId="0" applyNumberFormat="1" applyFont="1" applyFill="1" applyBorder="1" applyAlignment="1">
      <alignment vertical="center"/>
    </xf>
    <xf numFmtId="166" fontId="7" fillId="2" borderId="15" xfId="0" applyNumberFormat="1" applyFont="1" applyFill="1" applyBorder="1" applyAlignment="1">
      <alignment vertical="center"/>
    </xf>
    <xf numFmtId="0" fontId="10" fillId="2" borderId="0" xfId="0" applyFont="1" applyFill="1"/>
    <xf numFmtId="0" fontId="1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8" fillId="2" borderId="0" xfId="0" applyFont="1" applyFill="1"/>
    <xf numFmtId="0" fontId="4" fillId="2" borderId="0" xfId="0" applyFont="1" applyFill="1" applyAlignment="1">
      <alignment horizontal="center" vertical="center" wrapText="1"/>
    </xf>
    <xf numFmtId="165" fontId="10" fillId="2" borderId="0" xfId="0" applyNumberFormat="1" applyFont="1" applyFill="1" applyAlignment="1">
      <alignment horizontal="right"/>
    </xf>
    <xf numFmtId="167" fontId="10" fillId="2" borderId="0" xfId="0" applyNumberFormat="1" applyFont="1" applyFill="1" applyAlignment="1">
      <alignment horizontal="right"/>
    </xf>
    <xf numFmtId="0" fontId="11" fillId="2" borderId="0" xfId="0" applyFont="1" applyFill="1"/>
    <xf numFmtId="0" fontId="10" fillId="2" borderId="0" xfId="0" applyFont="1" applyFill="1" applyAlignment="1">
      <alignment horizontal="center"/>
    </xf>
    <xf numFmtId="165" fontId="4" fillId="2" borderId="0" xfId="0" applyNumberFormat="1" applyFont="1" applyFill="1" applyAlignment="1">
      <alignment horizontal="right"/>
    </xf>
    <xf numFmtId="167" fontId="4" fillId="2" borderId="0" xfId="0" applyNumberFormat="1" applyFont="1" applyFill="1" applyAlignment="1">
      <alignment horizontal="right"/>
    </xf>
    <xf numFmtId="0" fontId="7" fillId="2" borderId="13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0" borderId="17" xfId="0" applyFont="1" applyBorder="1" applyAlignment="1">
      <alignment horizontal="left" vertical="center"/>
    </xf>
    <xf numFmtId="164" fontId="7" fillId="2" borderId="16" xfId="0" applyNumberFormat="1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164" fontId="7" fillId="2" borderId="18" xfId="0" applyNumberFormat="1" applyFont="1" applyFill="1" applyBorder="1" applyAlignment="1">
      <alignment vertical="center"/>
    </xf>
    <xf numFmtId="164" fontId="7" fillId="2" borderId="5" xfId="0" applyNumberFormat="1" applyFont="1" applyFill="1" applyBorder="1" applyAlignment="1">
      <alignment vertical="center"/>
    </xf>
    <xf numFmtId="164" fontId="7" fillId="2" borderId="19" xfId="0" applyNumberFormat="1" applyFont="1" applyFill="1" applyBorder="1" applyAlignment="1">
      <alignment vertical="center"/>
    </xf>
    <xf numFmtId="168" fontId="7" fillId="2" borderId="2" xfId="0" applyNumberFormat="1" applyFont="1" applyFill="1" applyBorder="1" applyAlignment="1">
      <alignment vertical="center"/>
    </xf>
    <xf numFmtId="41" fontId="7" fillId="2" borderId="7" xfId="0" applyNumberFormat="1" applyFont="1" applyFill="1" applyBorder="1" applyAlignment="1">
      <alignment vertical="center"/>
    </xf>
    <xf numFmtId="43" fontId="4" fillId="2" borderId="0" xfId="0" applyNumberFormat="1" applyFont="1" applyFill="1"/>
    <xf numFmtId="41" fontId="4" fillId="2" borderId="0" xfId="0" applyNumberFormat="1" applyFont="1" applyFill="1" applyAlignment="1">
      <alignment horizontal="right"/>
    </xf>
    <xf numFmtId="0" fontId="8" fillId="2" borderId="0" xfId="0" applyFont="1" applyFill="1" applyAlignment="1">
      <alignment horizontal="center"/>
    </xf>
    <xf numFmtId="166" fontId="7" fillId="2" borderId="2" xfId="0" applyNumberFormat="1" applyFont="1" applyFill="1" applyBorder="1" applyAlignment="1">
      <alignment vertical="center"/>
    </xf>
    <xf numFmtId="164" fontId="12" fillId="0" borderId="7" xfId="0" applyNumberFormat="1" applyFont="1" applyBorder="1" applyAlignment="1">
      <alignment horizontal="center" vertical="center"/>
    </xf>
    <xf numFmtId="166" fontId="12" fillId="0" borderId="7" xfId="0" applyNumberFormat="1" applyFont="1" applyBorder="1" applyAlignment="1">
      <alignment horizontal="center" vertical="center"/>
    </xf>
    <xf numFmtId="167" fontId="12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3" fontId="4" fillId="2" borderId="0" xfId="0" applyNumberFormat="1" applyFont="1" applyFill="1" applyAlignment="1">
      <alignment horizontal="center" vertical="center"/>
    </xf>
    <xf numFmtId="167" fontId="4" fillId="2" borderId="0" xfId="0" applyNumberFormat="1" applyFont="1" applyFill="1" applyAlignment="1">
      <alignment horizontal="right" vertical="center"/>
    </xf>
    <xf numFmtId="0" fontId="13" fillId="2" borderId="0" xfId="0" applyFont="1" applyFill="1"/>
    <xf numFmtId="164" fontId="13" fillId="2" borderId="0" xfId="0" applyNumberFormat="1" applyFont="1" applyFill="1"/>
    <xf numFmtId="0" fontId="14" fillId="0" borderId="0" xfId="0" applyFont="1"/>
    <xf numFmtId="0" fontId="15" fillId="0" borderId="0" xfId="0" applyFont="1"/>
    <xf numFmtId="0" fontId="15" fillId="2" borderId="0" xfId="0" applyFont="1" applyFill="1"/>
    <xf numFmtId="41" fontId="15" fillId="2" borderId="0" xfId="0" applyNumberFormat="1" applyFont="1" applyFill="1" applyAlignment="1">
      <alignment horizontal="right"/>
    </xf>
    <xf numFmtId="165" fontId="15" fillId="2" borderId="0" xfId="0" applyNumberFormat="1" applyFont="1" applyFill="1" applyAlignment="1">
      <alignment horizontal="right"/>
    </xf>
    <xf numFmtId="167" fontId="15" fillId="2" borderId="0" xfId="0" applyNumberFormat="1" applyFont="1" applyFill="1" applyAlignment="1">
      <alignment horizontal="right"/>
    </xf>
    <xf numFmtId="0" fontId="15" fillId="2" borderId="0" xfId="0" applyFont="1" applyFill="1" applyAlignment="1">
      <alignment horizontal="center"/>
    </xf>
    <xf numFmtId="0" fontId="16" fillId="2" borderId="0" xfId="0" applyFont="1" applyFill="1"/>
    <xf numFmtId="0" fontId="17" fillId="2" borderId="0" xfId="0" applyFont="1" applyFill="1" applyAlignment="1">
      <alignment horizontal="center"/>
    </xf>
    <xf numFmtId="166" fontId="4" fillId="2" borderId="0" xfId="0" applyNumberFormat="1" applyFont="1" applyFill="1"/>
    <xf numFmtId="164" fontId="4" fillId="2" borderId="0" xfId="0" applyNumberFormat="1" applyFont="1" applyFill="1"/>
    <xf numFmtId="0" fontId="7" fillId="2" borderId="0" xfId="0" applyFont="1" applyFill="1"/>
    <xf numFmtId="41" fontId="18" fillId="2" borderId="0" xfId="0" applyNumberFormat="1" applyFont="1" applyFill="1" applyAlignment="1">
      <alignment vertical="center"/>
    </xf>
    <xf numFmtId="0" fontId="18" fillId="2" borderId="0" xfId="0" applyFont="1" applyFill="1"/>
    <xf numFmtId="0" fontId="4" fillId="2" borderId="0" xfId="0" applyFont="1" applyFill="1" applyAlignment="1">
      <alignment horizontal="right"/>
    </xf>
    <xf numFmtId="0" fontId="19" fillId="0" borderId="0" xfId="0" applyFont="1"/>
    <xf numFmtId="0" fontId="7" fillId="2" borderId="0" xfId="0" applyFont="1" applyFill="1" applyAlignment="1">
      <alignment horizontal="center" vertical="center" shrinkToFit="1"/>
    </xf>
    <xf numFmtId="0" fontId="7" fillId="2" borderId="0" xfId="0" applyFont="1" applyFill="1" applyAlignment="1">
      <alignment horizontal="center" vertical="center" shrinkToFit="1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 vertical="center" wrapText="1"/>
    </xf>
    <xf numFmtId="164" fontId="20" fillId="2" borderId="0" xfId="0" applyNumberFormat="1" applyFont="1" applyFill="1" applyAlignment="1">
      <alignment horizontal="center"/>
    </xf>
    <xf numFmtId="41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6" fontId="7" fillId="2" borderId="0" xfId="0" applyNumberFormat="1" applyFont="1" applyFill="1"/>
    <xf numFmtId="166" fontId="21" fillId="2" borderId="0" xfId="0" applyNumberFormat="1" applyFont="1" applyFill="1"/>
    <xf numFmtId="164" fontId="21" fillId="2" borderId="0" xfId="0" applyNumberFormat="1" applyFont="1" applyFill="1"/>
    <xf numFmtId="164" fontId="4" fillId="2" borderId="0" xfId="0" applyNumberFormat="1" applyFont="1" applyFill="1" applyAlignment="1">
      <alignment horizontal="center"/>
    </xf>
    <xf numFmtId="0" fontId="22" fillId="2" borderId="0" xfId="0" applyFont="1" applyFill="1"/>
    <xf numFmtId="167" fontId="22" fillId="2" borderId="0" xfId="0" applyNumberFormat="1" applyFont="1" applyFill="1" applyAlignment="1">
      <alignment horizontal="right"/>
    </xf>
    <xf numFmtId="164" fontId="22" fillId="2" borderId="0" xfId="0" applyNumberFormat="1" applyFont="1" applyFill="1" applyAlignment="1">
      <alignment horizontal="right"/>
    </xf>
    <xf numFmtId="41" fontId="7" fillId="2" borderId="0" xfId="0" applyNumberFormat="1" applyFont="1" applyFill="1" applyAlignment="1">
      <alignment horizontal="right" vertical="center"/>
    </xf>
    <xf numFmtId="0" fontId="23" fillId="2" borderId="0" xfId="0" applyFont="1" applyFill="1"/>
    <xf numFmtId="164" fontId="23" fillId="2" borderId="0" xfId="0" applyNumberFormat="1" applyFont="1" applyFill="1"/>
    <xf numFmtId="164" fontId="8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Sereh Wangi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058212058212059"/>
          <c:y val="0.17499999999999999"/>
          <c:w val="0.83991683991683996"/>
          <c:h val="0.5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'Sereh Wangi'!$L$9:$L$40</c:f>
              <c:strCache>
                <c:ptCount val="9"/>
                <c:pt idx="0">
                  <c:v>Kab. Batang</c:v>
                </c:pt>
                <c:pt idx="1">
                  <c:v>Kab. Cilacap</c:v>
                </c:pt>
                <c:pt idx="2">
                  <c:v>Kab. Pemalang</c:v>
                </c:pt>
                <c:pt idx="3">
                  <c:v>Kota Semarang</c:v>
                </c:pt>
                <c:pt idx="4">
                  <c:v>Kab. Banjarnegara</c:v>
                </c:pt>
                <c:pt idx="5">
                  <c:v>Kab. Purbalingga</c:v>
                </c:pt>
                <c:pt idx="6">
                  <c:v>Kab. Kebumen</c:v>
                </c:pt>
                <c:pt idx="7">
                  <c:v>Kab. Semarang</c:v>
                </c:pt>
                <c:pt idx="8">
                  <c:v>Kab. Brebes</c:v>
                </c:pt>
              </c:strCache>
            </c:strRef>
          </c:cat>
          <c:val>
            <c:numRef>
              <c:f>'Sereh Wangi'!$K$9:$K$20</c:f>
              <c:numCache>
                <c:formatCode>_(* #,##0.00_);_(* \(#,##0.00\);_(* "-"??_);_(@_)</c:formatCode>
                <c:ptCount val="12"/>
                <c:pt idx="0">
                  <c:v>14</c:v>
                </c:pt>
                <c:pt idx="1">
                  <c:v>13.35</c:v>
                </c:pt>
                <c:pt idx="2">
                  <c:v>11.84</c:v>
                </c:pt>
                <c:pt idx="3">
                  <c:v>10.5</c:v>
                </c:pt>
                <c:pt idx="4">
                  <c:v>10</c:v>
                </c:pt>
                <c:pt idx="5">
                  <c:v>7.5</c:v>
                </c:pt>
                <c:pt idx="6">
                  <c:v>3</c:v>
                </c:pt>
                <c:pt idx="7">
                  <c:v>2</c:v>
                </c:pt>
                <c:pt idx="8">
                  <c:v>0.95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BDF-4DBD-B495-D1471A2839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5397405"/>
        <c:axId val="187204576"/>
      </c:barChart>
      <c:catAx>
        <c:axId val="5853974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87204576"/>
        <c:crosses val="autoZero"/>
        <c:auto val="1"/>
        <c:lblAlgn val="ctr"/>
        <c:lblOffset val="100"/>
        <c:noMultiLvlLbl val="1"/>
      </c:catAx>
      <c:valAx>
        <c:axId val="18720457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&quot;-&quot;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58539740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Produksi Sereh Wangi Jateng (Ton)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3900414937759337"/>
          <c:y val="0.17499999999999999"/>
          <c:w val="0.82157676348547715"/>
          <c:h val="0.5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'Sereh Wangi'!$N$9:$N$40</c:f>
              <c:strCache>
                <c:ptCount val="8"/>
                <c:pt idx="0">
                  <c:v>Kab. Batang</c:v>
                </c:pt>
                <c:pt idx="1">
                  <c:v>Kab. Pemalang</c:v>
                </c:pt>
                <c:pt idx="2">
                  <c:v>Kab. Cilacap</c:v>
                </c:pt>
                <c:pt idx="3">
                  <c:v>Kab. Purbalingga</c:v>
                </c:pt>
                <c:pt idx="4">
                  <c:v>Kab. Brebes</c:v>
                </c:pt>
                <c:pt idx="5">
                  <c:v>Kota Semarang</c:v>
                </c:pt>
                <c:pt idx="6">
                  <c:v>Kab. Kebumen</c:v>
                </c:pt>
                <c:pt idx="7">
                  <c:v>Kab. Semarang</c:v>
                </c:pt>
              </c:strCache>
            </c:strRef>
          </c:cat>
          <c:val>
            <c:numRef>
              <c:f>'Sereh Wangi'!$O$9:$O$19</c:f>
              <c:numCache>
                <c:formatCode>_(* #,##0.00_);_(* \(#,##0.00\);_(* \-??_);_(@_)</c:formatCode>
                <c:ptCount val="11"/>
                <c:pt idx="0">
                  <c:v>1.19</c:v>
                </c:pt>
                <c:pt idx="1">
                  <c:v>0.33</c:v>
                </c:pt>
                <c:pt idx="2">
                  <c:v>0.3</c:v>
                </c:pt>
                <c:pt idx="3">
                  <c:v>0.14000000000000001</c:v>
                </c:pt>
                <c:pt idx="4">
                  <c:v>0.08</c:v>
                </c:pt>
                <c:pt idx="5">
                  <c:v>0.06</c:v>
                </c:pt>
                <c:pt idx="6">
                  <c:v>0.03</c:v>
                </c:pt>
                <c:pt idx="7">
                  <c:v>0.02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DE1-47E6-8000-3691A10EA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6156705"/>
        <c:axId val="451767477"/>
      </c:barChart>
      <c:catAx>
        <c:axId val="10961567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451767477"/>
        <c:crosses val="autoZero"/>
        <c:auto val="1"/>
        <c:lblAlgn val="ctr"/>
        <c:lblOffset val="100"/>
        <c:noMultiLvlLbl val="1"/>
      </c:catAx>
      <c:valAx>
        <c:axId val="45176747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09615670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800" b="1" i="0">
                <a:solidFill>
                  <a:srgbClr val="000000"/>
                </a:solidFill>
                <a:latin typeface="Calibri"/>
              </a:defRPr>
            </a:pPr>
            <a:r>
              <a:rPr lang="id-ID" sz="1800" b="1" i="0">
                <a:solidFill>
                  <a:srgbClr val="000000"/>
                </a:solidFill>
                <a:latin typeface="Calibri"/>
              </a:rPr>
              <a:t>Perkembangan Produksi Sereh Wangi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circle"/>
            <c:size val="7"/>
            <c:spPr>
              <a:solidFill>
                <a:srgbClr val="4F81BD"/>
              </a:solidFill>
              <a:ln cmpd="sng">
                <a:solidFill>
                  <a:srgbClr val="4F81BD"/>
                </a:solidFill>
              </a:ln>
            </c:spPr>
          </c:marker>
          <c:cat>
            <c:strRef>
              <c:f>'Sereh Wangi'!$B$62:$B$66</c:f>
              <c:strCache>
                <c:ptCount val="5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</c:strCache>
            </c:strRef>
          </c:cat>
          <c:val>
            <c:numRef>
              <c:f>'Sereh Wangi'!$C$62:$C$66</c:f>
              <c:numCache>
                <c:formatCode>_(* #,##0.00_);_(* \(#,##0.00\);_(* \-??_);_(@_)</c:formatCode>
                <c:ptCount val="5"/>
                <c:pt idx="0">
                  <c:v>2.15</c:v>
                </c:pt>
                <c:pt idx="1">
                  <c:v>51.37</c:v>
                </c:pt>
                <c:pt idx="2">
                  <c:v>56.860000000000007</c:v>
                </c:pt>
                <c:pt idx="3">
                  <c:v>50.010000000000005</c:v>
                </c:pt>
                <c:pt idx="4">
                  <c:v>41.199515000000012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79-478C-8867-BCA9825AF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974169"/>
        <c:axId val="930609439"/>
      </c:lineChart>
      <c:catAx>
        <c:axId val="6297416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930609439"/>
        <c:crosses val="autoZero"/>
        <c:auto val="1"/>
        <c:lblAlgn val="ctr"/>
        <c:lblOffset val="100"/>
        <c:noMultiLvlLbl val="1"/>
      </c:catAx>
      <c:valAx>
        <c:axId val="93060943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62974169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828675</xdr:colOff>
      <xdr:row>6</xdr:row>
      <xdr:rowOff>133350</xdr:rowOff>
    </xdr:from>
    <xdr:ext cx="3914775" cy="3124200"/>
    <xdr:graphicFrame macro="">
      <xdr:nvGraphicFramePr>
        <xdr:cNvPr id="2" name="Chart 34" title="Chart">
          <a:extLst>
            <a:ext uri="{FF2B5EF4-FFF2-40B4-BE49-F238E27FC236}">
              <a16:creationId xmlns:a16="http://schemas.microsoft.com/office/drawing/2014/main" id="{5A0D731F-3482-4596-972F-5E2EBA8DB3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16</xdr:col>
      <xdr:colOff>9525</xdr:colOff>
      <xdr:row>21</xdr:row>
      <xdr:rowOff>47625</xdr:rowOff>
    </xdr:from>
    <xdr:ext cx="3914775" cy="2962275"/>
    <xdr:graphicFrame macro="">
      <xdr:nvGraphicFramePr>
        <xdr:cNvPr id="3" name="Chart 35" title="Chart">
          <a:extLst>
            <a:ext uri="{FF2B5EF4-FFF2-40B4-BE49-F238E27FC236}">
              <a16:creationId xmlns:a16="http://schemas.microsoft.com/office/drawing/2014/main" id="{6FF9F307-BE64-49C4-A98A-7B41D4FE83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361950</xdr:colOff>
      <xdr:row>57</xdr:row>
      <xdr:rowOff>114300</xdr:rowOff>
    </xdr:from>
    <xdr:ext cx="5543550" cy="2867025"/>
    <xdr:graphicFrame macro="">
      <xdr:nvGraphicFramePr>
        <xdr:cNvPr id="4" name="Chart 36" title="Chart">
          <a:extLst>
            <a:ext uri="{FF2B5EF4-FFF2-40B4-BE49-F238E27FC236}">
              <a16:creationId xmlns:a16="http://schemas.microsoft.com/office/drawing/2014/main" id="{D595774B-5235-4340-96CE-E2A28BD736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13</xdr:col>
      <xdr:colOff>1304925</xdr:colOff>
      <xdr:row>59</xdr:row>
      <xdr:rowOff>142875</xdr:rowOff>
    </xdr:from>
    <xdr:ext cx="6562725" cy="5953125"/>
    <xdr:pic>
      <xdr:nvPicPr>
        <xdr:cNvPr id="5" name="image17.png" title="Gambar">
          <a:extLst>
            <a:ext uri="{FF2B5EF4-FFF2-40B4-BE49-F238E27FC236}">
              <a16:creationId xmlns:a16="http://schemas.microsoft.com/office/drawing/2014/main" id="{2940532C-5925-4B5A-93DF-F7098B6A85B9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3696950" y="10877550"/>
          <a:ext cx="6562725" cy="5953125"/>
        </a:xfrm>
        <a:prstGeom prst="rect">
          <a:avLst/>
        </a:prstGeom>
        <a:noFill/>
      </xdr:spPr>
    </xdr:pic>
    <xdr:clientData fLocksWithSheet="0"/>
  </xdr:oneCellAnchor>
  <xdr:oneCellAnchor>
    <xdr:from>
      <xdr:col>6</xdr:col>
      <xdr:colOff>152400</xdr:colOff>
      <xdr:row>60</xdr:row>
      <xdr:rowOff>152400</xdr:rowOff>
    </xdr:from>
    <xdr:ext cx="5419725" cy="4914900"/>
    <xdr:pic>
      <xdr:nvPicPr>
        <xdr:cNvPr id="6" name="image16.png" title="Image">
          <a:extLst>
            <a:ext uri="{FF2B5EF4-FFF2-40B4-BE49-F238E27FC236}">
              <a16:creationId xmlns:a16="http://schemas.microsoft.com/office/drawing/2014/main" id="{C2C1B932-DB59-4AF4-BE78-5855998F781D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219825" y="11068050"/>
          <a:ext cx="5419725" cy="491490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>
        <row r="3">
          <cell r="A3" t="str">
            <v>TANAMAN SEMUSIM DI JAWA TENGAH TAHUN 2024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9">
          <cell r="K9">
            <v>14</v>
          </cell>
          <cell r="L9" t="str">
            <v>Kab. Batang</v>
          </cell>
          <cell r="N9" t="str">
            <v>Kab. Batang</v>
          </cell>
          <cell r="O9">
            <v>1.19</v>
          </cell>
        </row>
        <row r="10">
          <cell r="K10">
            <v>13.35</v>
          </cell>
          <cell r="L10" t="str">
            <v>Kab. Cilacap</v>
          </cell>
          <cell r="N10" t="str">
            <v>Kab. Pemalang</v>
          </cell>
          <cell r="O10">
            <v>0.33</v>
          </cell>
        </row>
        <row r="11">
          <cell r="K11">
            <v>11.84</v>
          </cell>
          <cell r="L11" t="str">
            <v>Kab. Pemalang</v>
          </cell>
          <cell r="N11" t="str">
            <v>Kab. Cilacap</v>
          </cell>
          <cell r="O11">
            <v>0.3</v>
          </cell>
        </row>
        <row r="12">
          <cell r="K12">
            <v>10.5</v>
          </cell>
          <cell r="L12" t="str">
            <v>Kota Semarang</v>
          </cell>
          <cell r="N12" t="str">
            <v>Kab. Purbalingga</v>
          </cell>
          <cell r="O12">
            <v>0.14000000000000001</v>
          </cell>
        </row>
        <row r="13">
          <cell r="K13">
            <v>10</v>
          </cell>
          <cell r="L13" t="str">
            <v>Kab. Banjarnegara</v>
          </cell>
          <cell r="N13" t="str">
            <v>Kab. Brebes</v>
          </cell>
          <cell r="O13">
            <v>0.08</v>
          </cell>
        </row>
        <row r="14">
          <cell r="K14">
            <v>7.5</v>
          </cell>
          <cell r="L14" t="str">
            <v>Kab. Purbalingga</v>
          </cell>
          <cell r="N14" t="str">
            <v>Kota Semarang</v>
          </cell>
          <cell r="O14">
            <v>0.06</v>
          </cell>
        </row>
        <row r="15">
          <cell r="K15">
            <v>3</v>
          </cell>
          <cell r="L15" t="str">
            <v>Kab. Kebumen</v>
          </cell>
          <cell r="N15" t="str">
            <v>Kab. Kebumen</v>
          </cell>
          <cell r="O15">
            <v>0.03</v>
          </cell>
        </row>
        <row r="16">
          <cell r="K16">
            <v>2</v>
          </cell>
          <cell r="L16" t="str">
            <v>Kab. Semarang</v>
          </cell>
          <cell r="N16" t="str">
            <v>Kab. Semarang</v>
          </cell>
          <cell r="O16">
            <v>0.02</v>
          </cell>
        </row>
        <row r="17">
          <cell r="K17">
            <v>0.95</v>
          </cell>
          <cell r="L17" t="str">
            <v>Kab. Brebes</v>
          </cell>
        </row>
        <row r="62">
          <cell r="B62" t="str">
            <v>2024</v>
          </cell>
          <cell r="C62">
            <v>2.15</v>
          </cell>
        </row>
        <row r="63">
          <cell r="B63" t="str">
            <v>2023</v>
          </cell>
          <cell r="C63">
            <v>51.37</v>
          </cell>
        </row>
        <row r="64">
          <cell r="B64" t="str">
            <v>2022</v>
          </cell>
          <cell r="C64">
            <v>56.860000000000007</v>
          </cell>
        </row>
        <row r="65">
          <cell r="B65" t="str">
            <v>2021</v>
          </cell>
          <cell r="C65">
            <v>50.010000000000005</v>
          </cell>
        </row>
        <row r="66">
          <cell r="B66" t="str">
            <v>2020</v>
          </cell>
          <cell r="C66">
            <v>41.199515000000012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AaLH8/1/" TargetMode="External"/><Relationship Id="rId1" Type="http://schemas.openxmlformats.org/officeDocument/2006/relationships/hyperlink" Target="https://datawrapper.dwcdn.net/AaLH8/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3A363-8808-41E2-9A9F-FEF5279ADB77}">
  <sheetPr>
    <tabColor rgb="FF76923C"/>
  </sheetPr>
  <dimension ref="A1:AA1003"/>
  <sheetViews>
    <sheetView tabSelected="1" workbookViewId="0">
      <selection sqref="A1:G1"/>
    </sheetView>
  </sheetViews>
  <sheetFormatPr defaultColWidth="14.42578125" defaultRowHeight="15" customHeight="1"/>
  <cols>
    <col min="1" max="1" width="6.42578125" customWidth="1"/>
    <col min="2" max="2" width="23.140625" customWidth="1"/>
    <col min="3" max="3" width="15.42578125" customWidth="1"/>
    <col min="4" max="4" width="15.140625" customWidth="1"/>
    <col min="5" max="5" width="16" customWidth="1"/>
    <col min="6" max="6" width="14.85546875" customWidth="1"/>
    <col min="7" max="7" width="15.140625" customWidth="1"/>
    <col min="8" max="9" width="12.28515625" customWidth="1"/>
    <col min="10" max="10" width="18.28515625" customWidth="1"/>
    <col min="11" max="11" width="12.28515625" customWidth="1"/>
    <col min="12" max="12" width="15" customWidth="1"/>
    <col min="13" max="13" width="9.5703125" customWidth="1"/>
    <col min="14" max="14" width="19.5703125" customWidth="1"/>
    <col min="15" max="16" width="12.5703125" customWidth="1"/>
    <col min="17" max="17" width="4" customWidth="1"/>
    <col min="18" max="18" width="6.28515625" customWidth="1"/>
    <col min="19" max="19" width="16.85546875" customWidth="1"/>
    <col min="20" max="20" width="15.28515625" customWidth="1"/>
    <col min="21" max="21" width="14.5703125" hidden="1" customWidth="1"/>
    <col min="22" max="22" width="16" hidden="1" customWidth="1"/>
    <col min="23" max="23" width="11.28515625" hidden="1" customWidth="1"/>
    <col min="24" max="24" width="15.42578125" hidden="1" customWidth="1"/>
    <col min="25" max="25" width="9.140625" hidden="1" customWidth="1"/>
    <col min="26" max="26" width="17" customWidth="1"/>
    <col min="27" max="27" width="14" customWidth="1"/>
  </cols>
  <sheetData>
    <row r="1" spans="1:27" ht="17.25" customHeight="1">
      <c r="A1" s="1" t="s">
        <v>0</v>
      </c>
      <c r="B1" s="2"/>
      <c r="C1" s="2"/>
      <c r="D1" s="2"/>
      <c r="E1" s="2"/>
      <c r="F1" s="2"/>
      <c r="G1" s="2"/>
      <c r="H1" s="3" t="s">
        <v>1</v>
      </c>
      <c r="I1" s="3"/>
      <c r="J1" s="4"/>
      <c r="K1" s="4"/>
      <c r="L1" s="3"/>
      <c r="M1" s="3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6" t="s">
        <v>2</v>
      </c>
    </row>
    <row r="2" spans="1:27" ht="17.25" customHeight="1">
      <c r="A2" s="1" t="s">
        <v>3</v>
      </c>
      <c r="B2" s="2"/>
      <c r="C2" s="2"/>
      <c r="D2" s="2"/>
      <c r="E2" s="2"/>
      <c r="F2" s="2"/>
      <c r="G2" s="2"/>
      <c r="H2" s="3"/>
      <c r="I2" s="3"/>
      <c r="J2" s="4"/>
      <c r="K2" s="4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27" ht="17.25" customHeight="1">
      <c r="A3" s="1" t="str">
        <f>[1]Adas!$A$3</f>
        <v>TANAMAN SEMUSIM DI JAWA TENGAH TAHUN 2024</v>
      </c>
      <c r="B3" s="2"/>
      <c r="C3" s="2"/>
      <c r="D3" s="2"/>
      <c r="E3" s="2"/>
      <c r="F3" s="2"/>
      <c r="G3" s="2"/>
      <c r="H3" s="3"/>
      <c r="I3" s="3"/>
      <c r="J3" s="4"/>
      <c r="K3" s="4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 spans="1:27" ht="17.25" customHeight="1">
      <c r="A4" s="7" t="s">
        <v>4</v>
      </c>
      <c r="B4" s="2"/>
      <c r="C4" s="2"/>
      <c r="D4" s="2"/>
      <c r="E4" s="2"/>
      <c r="F4" s="2"/>
      <c r="G4" s="2"/>
      <c r="H4" s="3"/>
      <c r="I4" s="3"/>
      <c r="J4" s="4"/>
      <c r="K4" s="4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27" ht="15" customHeight="1">
      <c r="A5" s="8"/>
      <c r="B5" s="8"/>
      <c r="C5" s="8"/>
      <c r="D5" s="8"/>
      <c r="E5" s="9"/>
      <c r="F5" s="8"/>
      <c r="G5" s="10"/>
      <c r="H5" s="11"/>
      <c r="I5" s="11"/>
      <c r="J5" s="12"/>
      <c r="K5" s="12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spans="1:27" ht="17.25" customHeight="1">
      <c r="A6" s="13" t="s">
        <v>5</v>
      </c>
      <c r="B6" s="13" t="s">
        <v>6</v>
      </c>
      <c r="C6" s="14" t="s">
        <v>7</v>
      </c>
      <c r="D6" s="15"/>
      <c r="E6" s="16" t="s">
        <v>8</v>
      </c>
      <c r="F6" s="15"/>
      <c r="G6" s="17" t="s">
        <v>9</v>
      </c>
      <c r="H6" s="3"/>
      <c r="I6" s="3"/>
      <c r="J6" s="18" t="s">
        <v>10</v>
      </c>
      <c r="K6" s="2"/>
      <c r="L6" s="18" t="s">
        <v>11</v>
      </c>
      <c r="M6" s="2"/>
      <c r="N6" s="18" t="s">
        <v>12</v>
      </c>
      <c r="O6" s="2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30" customHeight="1">
      <c r="A7" s="19"/>
      <c r="B7" s="20"/>
      <c r="C7" s="21" t="s">
        <v>13</v>
      </c>
      <c r="D7" s="21" t="s">
        <v>14</v>
      </c>
      <c r="E7" s="22" t="s">
        <v>15</v>
      </c>
      <c r="F7" s="23" t="s">
        <v>16</v>
      </c>
      <c r="G7" s="20"/>
      <c r="H7" s="3"/>
      <c r="I7" s="3"/>
      <c r="J7" s="2"/>
      <c r="K7" s="2"/>
      <c r="L7" s="2"/>
      <c r="M7" s="2"/>
      <c r="N7" s="2"/>
      <c r="O7" s="2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spans="1:27" ht="17.25" customHeight="1">
      <c r="A8" s="24">
        <v>1</v>
      </c>
      <c r="B8" s="25">
        <v>2</v>
      </c>
      <c r="C8" s="26">
        <v>3</v>
      </c>
      <c r="D8" s="23">
        <v>4</v>
      </c>
      <c r="E8" s="24">
        <v>5</v>
      </c>
      <c r="F8" s="25">
        <v>6</v>
      </c>
      <c r="G8" s="27">
        <v>7</v>
      </c>
      <c r="H8" s="3"/>
      <c r="I8" s="3"/>
      <c r="J8" s="28" t="s">
        <v>17</v>
      </c>
      <c r="K8" s="29" t="s">
        <v>18</v>
      </c>
      <c r="L8" s="28" t="s">
        <v>17</v>
      </c>
      <c r="M8" s="29" t="s">
        <v>19</v>
      </c>
      <c r="N8" s="28" t="s">
        <v>17</v>
      </c>
      <c r="O8" s="30" t="s">
        <v>20</v>
      </c>
      <c r="P8" s="5"/>
      <c r="Q8" s="5"/>
      <c r="R8" s="5"/>
      <c r="S8" s="5"/>
      <c r="T8" s="5"/>
      <c r="U8" s="5"/>
      <c r="V8" s="5"/>
      <c r="W8" s="31" t="str">
        <f t="shared" ref="W8:X8" si="0">UPPER(Z1)</f>
        <v/>
      </c>
      <c r="X8" s="31" t="str">
        <f t="shared" si="0"/>
        <v>SEREH WANGI</v>
      </c>
      <c r="Y8" s="5"/>
      <c r="Z8" s="5"/>
      <c r="AA8" s="5"/>
    </row>
    <row r="9" spans="1:27" ht="17.25" customHeight="1">
      <c r="A9" s="32">
        <v>1</v>
      </c>
      <c r="B9" s="33" t="s">
        <v>21</v>
      </c>
      <c r="C9" s="34">
        <v>13.35</v>
      </c>
      <c r="D9" s="34">
        <v>12.75</v>
      </c>
      <c r="E9" s="34">
        <v>0.3</v>
      </c>
      <c r="F9" s="35">
        <f t="shared" ref="F9:F40" si="1">IFERROR((E9/D9)*1000,0)</f>
        <v>23.52941176470588</v>
      </c>
      <c r="G9" s="34">
        <v>73</v>
      </c>
      <c r="H9" s="12"/>
      <c r="I9" s="11"/>
      <c r="J9" s="12" t="str">
        <f ca="1">IFERROR(__xludf.DUMMYFUNCTION("QUERY($B$9:$E$40,""select B where C&lt;&gt;0 Order By C desc"")")," Kab. Batang ")</f>
        <v xml:space="preserve"> Kab. Batang </v>
      </c>
      <c r="K9" s="12">
        <f ca="1">IFERROR(__xludf.DUMMYFUNCTION("QUERY(B9:E40,""select C where C&lt;&gt;0 Order By C desc"")"),14)</f>
        <v>14</v>
      </c>
      <c r="L9" s="33" t="str">
        <f ca="1">IFERROR(__xludf.DUMMYFUNCTION("QUERY($B$9:$E$40,""select B where C&lt;&gt;0 Order By C desc"")"),"Kab. Batang")</f>
        <v>Kab. Batang</v>
      </c>
      <c r="M9" s="36">
        <f ca="1">IFERROR(__xludf.DUMMYFUNCTION("QUERY($B$9:$E$40,""select D where C&lt;&gt;0 Order By C desc"")"),14)</f>
        <v>14</v>
      </c>
      <c r="N9" s="33" t="str">
        <f ca="1">IFERROR(__xludf.DUMMYFUNCTION("QUERY($B$9:$E$40,""select B where E&lt;&gt;0 Order By E desc"")"),"Kab. Batang")</f>
        <v>Kab. Batang</v>
      </c>
      <c r="O9" s="36">
        <f ca="1">IFERROR(__xludf.DUMMYFUNCTION("QUERY($B$9:$E$40,""select E where E&lt;&gt;0 Order By E desc"")"),1.19)</f>
        <v>1.19</v>
      </c>
      <c r="P9" s="5"/>
      <c r="Q9" s="5"/>
      <c r="R9" s="5"/>
      <c r="S9" s="5"/>
      <c r="T9" s="5"/>
      <c r="U9" s="5"/>
      <c r="V9" s="5"/>
      <c r="W9" s="37">
        <f t="shared" ref="W9:X24" si="2">IF(ISNUMBER(SEARCH("Kab. ",A9)),RIGHT(A9,LEN(A9)-FIND(" ",A9)),A9)</f>
        <v>1</v>
      </c>
      <c r="X9" s="37" t="str">
        <f t="shared" si="2"/>
        <v>Cilacap</v>
      </c>
      <c r="Y9" s="5"/>
      <c r="Z9" s="5"/>
      <c r="AA9" s="5"/>
    </row>
    <row r="10" spans="1:27" ht="17.25" customHeight="1">
      <c r="A10" s="38">
        <v>2</v>
      </c>
      <c r="B10" s="39" t="s">
        <v>22</v>
      </c>
      <c r="C10" s="40">
        <v>0</v>
      </c>
      <c r="D10" s="40">
        <v>0</v>
      </c>
      <c r="E10" s="40">
        <v>0</v>
      </c>
      <c r="F10" s="41">
        <f t="shared" si="1"/>
        <v>0</v>
      </c>
      <c r="G10" s="40">
        <v>0</v>
      </c>
      <c r="H10" s="11"/>
      <c r="I10" s="11"/>
      <c r="J10" s="12" t="str">
        <f ca="1">IFERROR(__xludf.DUMMYFUNCTION("""COMPUTED_VALUE""")," Kab. Cilacap ")</f>
        <v xml:space="preserve"> Kab. Cilacap </v>
      </c>
      <c r="K10" s="12">
        <f ca="1">IFERROR(__xludf.DUMMYFUNCTION("""COMPUTED_VALUE"""),13.35)</f>
        <v>13.35</v>
      </c>
      <c r="L10" s="39" t="str">
        <f ca="1">IFERROR(__xludf.DUMMYFUNCTION("""COMPUTED_VALUE"""),"Kab. Cilacap")</f>
        <v>Kab. Cilacap</v>
      </c>
      <c r="M10" s="34">
        <f ca="1">IFERROR(__xludf.DUMMYFUNCTION("""COMPUTED_VALUE"""),12.75)</f>
        <v>12.75</v>
      </c>
      <c r="N10" s="39" t="str">
        <f ca="1">IFERROR(__xludf.DUMMYFUNCTION("""COMPUTED_VALUE"""),"Kab. Pemalang")</f>
        <v>Kab. Pemalang</v>
      </c>
      <c r="O10" s="34">
        <f ca="1">IFERROR(__xludf.DUMMYFUNCTION("""COMPUTED_VALUE"""),0.33)</f>
        <v>0.33</v>
      </c>
      <c r="P10" s="5"/>
      <c r="Q10" s="5"/>
      <c r="R10" s="5"/>
      <c r="S10" s="5"/>
      <c r="T10" s="5"/>
      <c r="U10" s="5"/>
      <c r="V10" s="5"/>
      <c r="W10" s="37">
        <f t="shared" si="2"/>
        <v>2</v>
      </c>
      <c r="X10" s="37" t="str">
        <f t="shared" si="2"/>
        <v>Banyumas</v>
      </c>
      <c r="Y10" s="5"/>
      <c r="Z10" s="5"/>
      <c r="AA10" s="5"/>
    </row>
    <row r="11" spans="1:27" ht="17.25" customHeight="1">
      <c r="A11" s="38">
        <v>3</v>
      </c>
      <c r="B11" s="39" t="s">
        <v>23</v>
      </c>
      <c r="C11" s="40">
        <v>7.5</v>
      </c>
      <c r="D11" s="40">
        <v>7.5</v>
      </c>
      <c r="E11" s="40">
        <v>0.14000000000000001</v>
      </c>
      <c r="F11" s="41">
        <f t="shared" si="1"/>
        <v>18.666666666666668</v>
      </c>
      <c r="G11" s="40">
        <v>45</v>
      </c>
      <c r="H11" s="11"/>
      <c r="I11" s="11"/>
      <c r="J11" s="12" t="str">
        <f ca="1">IFERROR(__xludf.DUMMYFUNCTION("""COMPUTED_VALUE""")," Kab. Pemalang ")</f>
        <v xml:space="preserve"> Kab. Pemalang </v>
      </c>
      <c r="K11" s="12">
        <f ca="1">IFERROR(__xludf.DUMMYFUNCTION("""COMPUTED_VALUE"""),11.84)</f>
        <v>11.84</v>
      </c>
      <c r="L11" s="39" t="str">
        <f ca="1">IFERROR(__xludf.DUMMYFUNCTION("""COMPUTED_VALUE"""),"Kab. Pemalang")</f>
        <v>Kab. Pemalang</v>
      </c>
      <c r="M11" s="34">
        <f ca="1">IFERROR(__xludf.DUMMYFUNCTION("""COMPUTED_VALUE"""),11.84)</f>
        <v>11.84</v>
      </c>
      <c r="N11" s="39" t="str">
        <f ca="1">IFERROR(__xludf.DUMMYFUNCTION("""COMPUTED_VALUE"""),"Kab. Cilacap")</f>
        <v>Kab. Cilacap</v>
      </c>
      <c r="O11" s="34">
        <f ca="1">IFERROR(__xludf.DUMMYFUNCTION("""COMPUTED_VALUE"""),0.3)</f>
        <v>0.3</v>
      </c>
      <c r="P11" s="5"/>
      <c r="Q11" s="5"/>
      <c r="R11" s="5"/>
      <c r="S11" s="5"/>
      <c r="T11" s="5"/>
      <c r="U11" s="5"/>
      <c r="V11" s="5"/>
      <c r="W11" s="37">
        <f t="shared" si="2"/>
        <v>3</v>
      </c>
      <c r="X11" s="37" t="str">
        <f t="shared" si="2"/>
        <v>Purbalingga</v>
      </c>
      <c r="Y11" s="5"/>
      <c r="Z11" s="5"/>
      <c r="AA11" s="5"/>
    </row>
    <row r="12" spans="1:27" ht="17.25" customHeight="1">
      <c r="A12" s="38">
        <v>4</v>
      </c>
      <c r="B12" s="39" t="s">
        <v>24</v>
      </c>
      <c r="C12" s="40">
        <v>10</v>
      </c>
      <c r="D12" s="40">
        <v>0</v>
      </c>
      <c r="E12" s="40">
        <v>0</v>
      </c>
      <c r="F12" s="41">
        <f t="shared" si="1"/>
        <v>0</v>
      </c>
      <c r="G12" s="40">
        <v>40</v>
      </c>
      <c r="H12" s="11"/>
      <c r="I12" s="11"/>
      <c r="J12" s="12" t="str">
        <f ca="1">IFERROR(__xludf.DUMMYFUNCTION("""COMPUTED_VALUE""")," Kota Semarang ")</f>
        <v xml:space="preserve"> Kota Semarang </v>
      </c>
      <c r="K12" s="12">
        <f ca="1">IFERROR(__xludf.DUMMYFUNCTION("""COMPUTED_VALUE"""),10.5)</f>
        <v>10.5</v>
      </c>
      <c r="L12" s="39" t="str">
        <f ca="1">IFERROR(__xludf.DUMMYFUNCTION("""COMPUTED_VALUE"""),"Kota Semarang")</f>
        <v>Kota Semarang</v>
      </c>
      <c r="M12" s="34">
        <f ca="1">IFERROR(__xludf.DUMMYFUNCTION("""COMPUTED_VALUE"""),10.5)</f>
        <v>10.5</v>
      </c>
      <c r="N12" s="39" t="str">
        <f ca="1">IFERROR(__xludf.DUMMYFUNCTION("""COMPUTED_VALUE"""),"Kab. Purbalingga")</f>
        <v>Kab. Purbalingga</v>
      </c>
      <c r="O12" s="34">
        <f ca="1">IFERROR(__xludf.DUMMYFUNCTION("""COMPUTED_VALUE"""),0.14)</f>
        <v>0.14000000000000001</v>
      </c>
      <c r="P12" s="5"/>
      <c r="Q12" s="5"/>
      <c r="R12" s="5"/>
      <c r="S12" s="5"/>
      <c r="T12" s="5"/>
      <c r="U12" s="5"/>
      <c r="V12" s="5"/>
      <c r="W12" s="37">
        <f t="shared" si="2"/>
        <v>4</v>
      </c>
      <c r="X12" s="37" t="str">
        <f t="shared" si="2"/>
        <v>Banjarnegara</v>
      </c>
      <c r="Y12" s="5"/>
      <c r="Z12" s="5"/>
      <c r="AA12" s="5"/>
    </row>
    <row r="13" spans="1:27" ht="17.25" customHeight="1">
      <c r="A13" s="38">
        <v>5</v>
      </c>
      <c r="B13" s="39" t="s">
        <v>25</v>
      </c>
      <c r="C13" s="40">
        <v>3</v>
      </c>
      <c r="D13" s="40">
        <v>3</v>
      </c>
      <c r="E13" s="40">
        <v>0.03</v>
      </c>
      <c r="F13" s="41">
        <f t="shared" si="1"/>
        <v>10</v>
      </c>
      <c r="G13" s="40">
        <v>150</v>
      </c>
      <c r="H13" s="11"/>
      <c r="I13" s="11"/>
      <c r="J13" s="12" t="str">
        <f ca="1">IFERROR(__xludf.DUMMYFUNCTION("""COMPUTED_VALUE""")," Kab. Banjarnegara ")</f>
        <v xml:space="preserve"> Kab. Banjarnegara </v>
      </c>
      <c r="K13" s="12">
        <f ca="1">IFERROR(__xludf.DUMMYFUNCTION("""COMPUTED_VALUE"""),10)</f>
        <v>10</v>
      </c>
      <c r="L13" s="39" t="str">
        <f ca="1">IFERROR(__xludf.DUMMYFUNCTION("""COMPUTED_VALUE"""),"Kab. Banjarnegara")</f>
        <v>Kab. Banjarnegara</v>
      </c>
      <c r="M13" s="34">
        <f ca="1">IFERROR(__xludf.DUMMYFUNCTION("""COMPUTED_VALUE"""),0)</f>
        <v>0</v>
      </c>
      <c r="N13" s="39" t="str">
        <f ca="1">IFERROR(__xludf.DUMMYFUNCTION("""COMPUTED_VALUE"""),"Kab. Brebes")</f>
        <v>Kab. Brebes</v>
      </c>
      <c r="O13" s="34">
        <f ca="1">IFERROR(__xludf.DUMMYFUNCTION("""COMPUTED_VALUE"""),0.08)</f>
        <v>0.08</v>
      </c>
      <c r="P13" s="5"/>
      <c r="Q13" s="5"/>
      <c r="R13" s="5"/>
      <c r="S13" s="5"/>
      <c r="T13" s="5"/>
      <c r="U13" s="5"/>
      <c r="V13" s="5"/>
      <c r="W13" s="37">
        <f t="shared" si="2"/>
        <v>5</v>
      </c>
      <c r="X13" s="37" t="str">
        <f t="shared" si="2"/>
        <v>Kebumen</v>
      </c>
      <c r="Y13" s="5"/>
      <c r="Z13" s="5"/>
      <c r="AA13" s="5"/>
    </row>
    <row r="14" spans="1:27" ht="17.25" customHeight="1">
      <c r="A14" s="38">
        <v>6</v>
      </c>
      <c r="B14" s="39" t="s">
        <v>26</v>
      </c>
      <c r="C14" s="40">
        <v>0</v>
      </c>
      <c r="D14" s="40">
        <v>0</v>
      </c>
      <c r="E14" s="40">
        <v>0</v>
      </c>
      <c r="F14" s="41">
        <f t="shared" si="1"/>
        <v>0</v>
      </c>
      <c r="G14" s="40">
        <v>0</v>
      </c>
      <c r="H14" s="11"/>
      <c r="I14" s="11"/>
      <c r="J14" s="12" t="str">
        <f ca="1">IFERROR(__xludf.DUMMYFUNCTION("""COMPUTED_VALUE""")," Kab. Purbalingga ")</f>
        <v xml:space="preserve"> Kab. Purbalingga </v>
      </c>
      <c r="K14" s="12">
        <f ca="1">IFERROR(__xludf.DUMMYFUNCTION("""COMPUTED_VALUE"""),7.5)</f>
        <v>7.5</v>
      </c>
      <c r="L14" s="39" t="str">
        <f ca="1">IFERROR(__xludf.DUMMYFUNCTION("""COMPUTED_VALUE"""),"Kab. Purbalingga")</f>
        <v>Kab. Purbalingga</v>
      </c>
      <c r="M14" s="34">
        <f ca="1">IFERROR(__xludf.DUMMYFUNCTION("""COMPUTED_VALUE"""),7.5)</f>
        <v>7.5</v>
      </c>
      <c r="N14" s="39" t="str">
        <f ca="1">IFERROR(__xludf.DUMMYFUNCTION("""COMPUTED_VALUE"""),"Kota Semarang")</f>
        <v>Kota Semarang</v>
      </c>
      <c r="O14" s="34">
        <f ca="1">IFERROR(__xludf.DUMMYFUNCTION("""COMPUTED_VALUE"""),0.06)</f>
        <v>0.06</v>
      </c>
      <c r="P14" s="5"/>
      <c r="Q14" s="5"/>
      <c r="R14" s="5"/>
      <c r="S14" s="5"/>
      <c r="T14" s="5"/>
      <c r="U14" s="5"/>
      <c r="V14" s="5"/>
      <c r="W14" s="37">
        <f t="shared" si="2"/>
        <v>6</v>
      </c>
      <c r="X14" s="37" t="str">
        <f t="shared" si="2"/>
        <v>Purworejo</v>
      </c>
      <c r="Y14" s="5"/>
      <c r="Z14" s="5"/>
      <c r="AA14" s="5"/>
    </row>
    <row r="15" spans="1:27" ht="17.25" customHeight="1">
      <c r="A15" s="38">
        <v>7</v>
      </c>
      <c r="B15" s="39" t="s">
        <v>27</v>
      </c>
      <c r="C15" s="40">
        <v>0</v>
      </c>
      <c r="D15" s="40">
        <v>0</v>
      </c>
      <c r="E15" s="40">
        <v>0</v>
      </c>
      <c r="F15" s="41">
        <f t="shared" si="1"/>
        <v>0</v>
      </c>
      <c r="G15" s="40">
        <v>0</v>
      </c>
      <c r="H15" s="11"/>
      <c r="I15" s="11"/>
      <c r="J15" s="12" t="str">
        <f ca="1">IFERROR(__xludf.DUMMYFUNCTION("""COMPUTED_VALUE""")," Kab. Kebumen ")</f>
        <v xml:space="preserve"> Kab. Kebumen </v>
      </c>
      <c r="K15" s="12">
        <f ca="1">IFERROR(__xludf.DUMMYFUNCTION("""COMPUTED_VALUE"""),3)</f>
        <v>3</v>
      </c>
      <c r="L15" s="39" t="str">
        <f ca="1">IFERROR(__xludf.DUMMYFUNCTION("""COMPUTED_VALUE"""),"Kab. Kebumen")</f>
        <v>Kab. Kebumen</v>
      </c>
      <c r="M15" s="34">
        <f ca="1">IFERROR(__xludf.DUMMYFUNCTION("""COMPUTED_VALUE"""),3)</f>
        <v>3</v>
      </c>
      <c r="N15" s="39" t="str">
        <f ca="1">IFERROR(__xludf.DUMMYFUNCTION("""COMPUTED_VALUE"""),"Kab. Kebumen")</f>
        <v>Kab. Kebumen</v>
      </c>
      <c r="O15" s="34">
        <f ca="1">IFERROR(__xludf.DUMMYFUNCTION("""COMPUTED_VALUE"""),0.03)</f>
        <v>0.03</v>
      </c>
      <c r="P15" s="42"/>
      <c r="Q15" s="42"/>
      <c r="R15" s="42"/>
      <c r="S15" s="42"/>
      <c r="T15" s="42"/>
      <c r="U15" s="42"/>
      <c r="V15" s="42"/>
      <c r="W15" s="37">
        <f t="shared" si="2"/>
        <v>7</v>
      </c>
      <c r="X15" s="37" t="str">
        <f t="shared" si="2"/>
        <v>Wonosobo</v>
      </c>
      <c r="Y15" s="42"/>
      <c r="Z15" s="42"/>
      <c r="AA15" s="42"/>
    </row>
    <row r="16" spans="1:27" ht="17.25" customHeight="1">
      <c r="A16" s="38">
        <v>8</v>
      </c>
      <c r="B16" s="39" t="s">
        <v>28</v>
      </c>
      <c r="C16" s="40">
        <v>0</v>
      </c>
      <c r="D16" s="40">
        <v>0</v>
      </c>
      <c r="E16" s="40">
        <v>0</v>
      </c>
      <c r="F16" s="41">
        <f t="shared" si="1"/>
        <v>0</v>
      </c>
      <c r="G16" s="40">
        <v>0</v>
      </c>
      <c r="H16" s="11"/>
      <c r="I16" s="11"/>
      <c r="J16" s="12" t="str">
        <f ca="1">IFERROR(__xludf.DUMMYFUNCTION("""COMPUTED_VALUE""")," Kab. Semarang ")</f>
        <v xml:space="preserve"> Kab. Semarang </v>
      </c>
      <c r="K16" s="12">
        <f ca="1">IFERROR(__xludf.DUMMYFUNCTION("""COMPUTED_VALUE"""),2)</f>
        <v>2</v>
      </c>
      <c r="L16" s="39" t="str">
        <f ca="1">IFERROR(__xludf.DUMMYFUNCTION("""COMPUTED_VALUE"""),"Kab. Semarang")</f>
        <v>Kab. Semarang</v>
      </c>
      <c r="M16" s="34">
        <f ca="1">IFERROR(__xludf.DUMMYFUNCTION("""COMPUTED_VALUE"""),2)</f>
        <v>2</v>
      </c>
      <c r="N16" s="39" t="str">
        <f ca="1">IFERROR(__xludf.DUMMYFUNCTION("""COMPUTED_VALUE"""),"Kab. Semarang")</f>
        <v>Kab. Semarang</v>
      </c>
      <c r="O16" s="34">
        <f ca="1">IFERROR(__xludf.DUMMYFUNCTION("""COMPUTED_VALUE"""),0.02)</f>
        <v>0.02</v>
      </c>
      <c r="P16" s="43"/>
      <c r="Q16" s="43"/>
      <c r="R16" s="43"/>
      <c r="S16" s="43"/>
      <c r="T16" s="43"/>
      <c r="U16" s="42"/>
      <c r="V16" s="42"/>
      <c r="W16" s="37">
        <f t="shared" si="2"/>
        <v>8</v>
      </c>
      <c r="X16" s="37" t="str">
        <f t="shared" si="2"/>
        <v>Magelang</v>
      </c>
      <c r="Y16" s="42"/>
      <c r="Z16" s="42"/>
      <c r="AA16" s="42"/>
    </row>
    <row r="17" spans="1:27" ht="17.25" customHeight="1">
      <c r="A17" s="38">
        <v>9</v>
      </c>
      <c r="B17" s="39" t="s">
        <v>29</v>
      </c>
      <c r="C17" s="40">
        <v>0</v>
      </c>
      <c r="D17" s="40">
        <v>0</v>
      </c>
      <c r="E17" s="40">
        <v>0</v>
      </c>
      <c r="F17" s="41">
        <f t="shared" si="1"/>
        <v>0</v>
      </c>
      <c r="G17" s="40">
        <v>0</v>
      </c>
      <c r="H17" s="11"/>
      <c r="I17" s="11"/>
      <c r="J17" s="12" t="str">
        <f ca="1">IFERROR(__xludf.DUMMYFUNCTION("""COMPUTED_VALUE""")," Kab. Brebes ")</f>
        <v xml:space="preserve"> Kab. Brebes </v>
      </c>
      <c r="K17" s="12">
        <f ca="1">IFERROR(__xludf.DUMMYFUNCTION("""COMPUTED_VALUE"""),0.95)</f>
        <v>0.95</v>
      </c>
      <c r="L17" s="39" t="str">
        <f ca="1">IFERROR(__xludf.DUMMYFUNCTION("""COMPUTED_VALUE"""),"Kab. Brebes")</f>
        <v>Kab. Brebes</v>
      </c>
      <c r="M17" s="34">
        <f ca="1">IFERROR(__xludf.DUMMYFUNCTION("""COMPUTED_VALUE"""),0.95)</f>
        <v>0.95</v>
      </c>
      <c r="N17" s="39"/>
      <c r="O17" s="34"/>
      <c r="P17" s="43"/>
      <c r="Q17" s="43"/>
      <c r="R17" s="43"/>
      <c r="S17" s="43"/>
      <c r="T17" s="43"/>
      <c r="U17" s="42"/>
      <c r="V17" s="42"/>
      <c r="W17" s="37">
        <f t="shared" si="2"/>
        <v>9</v>
      </c>
      <c r="X17" s="37" t="str">
        <f t="shared" si="2"/>
        <v>Boyolali</v>
      </c>
      <c r="Y17" s="42"/>
      <c r="Z17" s="42"/>
      <c r="AA17" s="42"/>
    </row>
    <row r="18" spans="1:27" ht="17.25" customHeight="1">
      <c r="A18" s="38">
        <v>10</v>
      </c>
      <c r="B18" s="39" t="s">
        <v>30</v>
      </c>
      <c r="C18" s="40">
        <v>0</v>
      </c>
      <c r="D18" s="40">
        <v>0</v>
      </c>
      <c r="E18" s="40">
        <v>0</v>
      </c>
      <c r="F18" s="41">
        <f t="shared" si="1"/>
        <v>0</v>
      </c>
      <c r="G18" s="40">
        <v>0</v>
      </c>
      <c r="H18" s="11"/>
      <c r="I18" s="11"/>
      <c r="J18" s="12"/>
      <c r="K18" s="12"/>
      <c r="L18" s="39"/>
      <c r="M18" s="34"/>
      <c r="N18" s="39"/>
      <c r="O18" s="34"/>
      <c r="P18" s="44"/>
      <c r="Q18" s="44"/>
      <c r="R18" s="44"/>
      <c r="S18" s="44"/>
      <c r="T18" s="44"/>
      <c r="U18" s="5"/>
      <c r="V18" s="5"/>
      <c r="W18" s="37">
        <f t="shared" si="2"/>
        <v>10</v>
      </c>
      <c r="X18" s="37" t="str">
        <f t="shared" si="2"/>
        <v>Klaten</v>
      </c>
      <c r="Y18" s="5"/>
      <c r="Z18" s="5"/>
      <c r="AA18" s="5"/>
    </row>
    <row r="19" spans="1:27" ht="17.25" customHeight="1">
      <c r="A19" s="38">
        <v>11</v>
      </c>
      <c r="B19" s="39" t="s">
        <v>31</v>
      </c>
      <c r="C19" s="40">
        <v>0</v>
      </c>
      <c r="D19" s="40">
        <v>0</v>
      </c>
      <c r="E19" s="40">
        <v>0</v>
      </c>
      <c r="F19" s="41">
        <f t="shared" si="1"/>
        <v>0</v>
      </c>
      <c r="G19" s="40">
        <v>0</v>
      </c>
      <c r="H19" s="11"/>
      <c r="I19" s="11"/>
      <c r="J19" s="12"/>
      <c r="K19" s="12"/>
      <c r="L19" s="39"/>
      <c r="M19" s="34"/>
      <c r="N19" s="39"/>
      <c r="O19" s="34"/>
      <c r="P19" s="45"/>
      <c r="Q19" s="2"/>
      <c r="R19" s="45"/>
      <c r="S19" s="2"/>
      <c r="T19" s="46"/>
      <c r="U19" s="44"/>
      <c r="V19" s="44"/>
      <c r="W19" s="37">
        <f t="shared" si="2"/>
        <v>11</v>
      </c>
      <c r="X19" s="37" t="str">
        <f t="shared" si="2"/>
        <v>Sukoharjo</v>
      </c>
      <c r="Y19" s="47"/>
      <c r="Z19" s="5"/>
      <c r="AA19" s="5"/>
    </row>
    <row r="20" spans="1:27" ht="17.25" customHeight="1">
      <c r="A20" s="38">
        <v>12</v>
      </c>
      <c r="B20" s="39" t="s">
        <v>32</v>
      </c>
      <c r="C20" s="40">
        <v>0</v>
      </c>
      <c r="D20" s="40">
        <v>0</v>
      </c>
      <c r="E20" s="40">
        <v>0</v>
      </c>
      <c r="F20" s="41">
        <f t="shared" si="1"/>
        <v>0</v>
      </c>
      <c r="G20" s="40">
        <v>0</v>
      </c>
      <c r="H20" s="11"/>
      <c r="I20" s="11"/>
      <c r="J20" s="12"/>
      <c r="K20" s="12"/>
      <c r="L20" s="39"/>
      <c r="M20" s="34"/>
      <c r="N20" s="39"/>
      <c r="O20" s="34"/>
      <c r="P20" s="48"/>
      <c r="Q20" s="48"/>
      <c r="R20" s="48"/>
      <c r="S20" s="48"/>
      <c r="T20" s="46"/>
      <c r="U20" s="44"/>
      <c r="V20" s="44"/>
      <c r="W20" s="37">
        <f t="shared" si="2"/>
        <v>12</v>
      </c>
      <c r="X20" s="37" t="str">
        <f t="shared" si="2"/>
        <v>Wonogiri</v>
      </c>
      <c r="Y20" s="47"/>
      <c r="Z20" s="5"/>
      <c r="AA20" s="5"/>
    </row>
    <row r="21" spans="1:27" ht="17.25" customHeight="1">
      <c r="A21" s="38">
        <v>13</v>
      </c>
      <c r="B21" s="39" t="s">
        <v>33</v>
      </c>
      <c r="C21" s="40">
        <v>0</v>
      </c>
      <c r="D21" s="40">
        <v>0</v>
      </c>
      <c r="E21" s="40">
        <v>0</v>
      </c>
      <c r="F21" s="41">
        <f t="shared" si="1"/>
        <v>0</v>
      </c>
      <c r="G21" s="40">
        <v>0</v>
      </c>
      <c r="H21" s="11"/>
      <c r="I21" s="11"/>
      <c r="J21" s="12"/>
      <c r="K21" s="12"/>
      <c r="L21" s="39"/>
      <c r="M21" s="34"/>
      <c r="N21" s="39"/>
      <c r="O21" s="34"/>
      <c r="P21" s="49"/>
      <c r="Q21" s="49"/>
      <c r="R21" s="49"/>
      <c r="S21" s="50"/>
      <c r="T21" s="42"/>
      <c r="U21" s="51"/>
      <c r="V21" s="51"/>
      <c r="W21" s="37">
        <f t="shared" si="2"/>
        <v>13</v>
      </c>
      <c r="X21" s="37" t="str">
        <f t="shared" si="2"/>
        <v>Karanganyar</v>
      </c>
      <c r="Y21" s="51"/>
      <c r="Z21" s="42"/>
      <c r="AA21" s="42"/>
    </row>
    <row r="22" spans="1:27" ht="17.25" customHeight="1">
      <c r="A22" s="38">
        <v>14</v>
      </c>
      <c r="B22" s="39" t="s">
        <v>34</v>
      </c>
      <c r="C22" s="40">
        <v>0</v>
      </c>
      <c r="D22" s="40">
        <v>0</v>
      </c>
      <c r="E22" s="40">
        <v>0</v>
      </c>
      <c r="F22" s="41">
        <f t="shared" si="1"/>
        <v>0</v>
      </c>
      <c r="G22" s="40">
        <v>0</v>
      </c>
      <c r="H22" s="11"/>
      <c r="I22" s="11"/>
      <c r="J22" s="12"/>
      <c r="K22" s="12"/>
      <c r="L22" s="39"/>
      <c r="M22" s="34"/>
      <c r="N22" s="39"/>
      <c r="O22" s="34"/>
      <c r="P22" s="49"/>
      <c r="Q22" s="49"/>
      <c r="R22" s="49"/>
      <c r="S22" s="50"/>
      <c r="T22" s="42"/>
      <c r="U22" s="52"/>
      <c r="V22" s="52"/>
      <c r="W22" s="37">
        <f t="shared" si="2"/>
        <v>14</v>
      </c>
      <c r="X22" s="37" t="str">
        <f t="shared" si="2"/>
        <v>Sragen</v>
      </c>
      <c r="Y22" s="51"/>
      <c r="Z22" s="42"/>
      <c r="AA22" s="42"/>
    </row>
    <row r="23" spans="1:27" ht="17.25" customHeight="1">
      <c r="A23" s="38">
        <v>15</v>
      </c>
      <c r="B23" s="39" t="s">
        <v>35</v>
      </c>
      <c r="C23" s="40">
        <v>0</v>
      </c>
      <c r="D23" s="40">
        <v>0</v>
      </c>
      <c r="E23" s="40">
        <v>0</v>
      </c>
      <c r="F23" s="41">
        <f t="shared" si="1"/>
        <v>0</v>
      </c>
      <c r="G23" s="40">
        <v>0</v>
      </c>
      <c r="H23" s="11"/>
      <c r="I23" s="11"/>
      <c r="J23" s="12"/>
      <c r="K23" s="12"/>
      <c r="L23" s="39"/>
      <c r="M23" s="34"/>
      <c r="N23" s="39"/>
      <c r="O23" s="34"/>
      <c r="P23" s="53"/>
      <c r="Q23" s="53"/>
      <c r="R23" s="53"/>
      <c r="S23" s="54"/>
      <c r="T23" s="5"/>
      <c r="U23" s="46"/>
      <c r="V23" s="46"/>
      <c r="W23" s="37">
        <f t="shared" si="2"/>
        <v>15</v>
      </c>
      <c r="X23" s="37" t="str">
        <f t="shared" si="2"/>
        <v>Grobogan</v>
      </c>
      <c r="Y23" s="47"/>
      <c r="Z23" s="5"/>
      <c r="AA23" s="5"/>
    </row>
    <row r="24" spans="1:27" ht="17.25" customHeight="1">
      <c r="A24" s="38">
        <v>16</v>
      </c>
      <c r="B24" s="39" t="s">
        <v>36</v>
      </c>
      <c r="C24" s="40">
        <v>0</v>
      </c>
      <c r="D24" s="40">
        <v>0</v>
      </c>
      <c r="E24" s="40">
        <v>0</v>
      </c>
      <c r="F24" s="41">
        <f t="shared" si="1"/>
        <v>0</v>
      </c>
      <c r="G24" s="40">
        <v>0</v>
      </c>
      <c r="H24" s="11"/>
      <c r="I24" s="11"/>
      <c r="J24" s="12"/>
      <c r="K24" s="12"/>
      <c r="L24" s="39"/>
      <c r="M24" s="34"/>
      <c r="N24" s="39"/>
      <c r="O24" s="34"/>
      <c r="P24" s="49"/>
      <c r="Q24" s="49"/>
      <c r="R24" s="49"/>
      <c r="S24" s="50"/>
      <c r="T24" s="42"/>
      <c r="U24" s="43"/>
      <c r="V24" s="43"/>
      <c r="W24" s="37">
        <f t="shared" si="2"/>
        <v>16</v>
      </c>
      <c r="X24" s="37" t="str">
        <f t="shared" si="2"/>
        <v>Blora</v>
      </c>
      <c r="Y24" s="51"/>
      <c r="Z24" s="42"/>
      <c r="AA24" s="42"/>
    </row>
    <row r="25" spans="1:27" ht="17.25" customHeight="1">
      <c r="A25" s="38">
        <v>17</v>
      </c>
      <c r="B25" s="39" t="s">
        <v>37</v>
      </c>
      <c r="C25" s="40">
        <v>0</v>
      </c>
      <c r="D25" s="40">
        <v>0</v>
      </c>
      <c r="E25" s="40">
        <v>0</v>
      </c>
      <c r="F25" s="41">
        <f t="shared" si="1"/>
        <v>0</v>
      </c>
      <c r="G25" s="40">
        <v>0</v>
      </c>
      <c r="H25" s="11"/>
      <c r="I25" s="11"/>
      <c r="J25" s="12"/>
      <c r="K25" s="12"/>
      <c r="L25" s="39"/>
      <c r="M25" s="34"/>
      <c r="N25" s="39"/>
      <c r="O25" s="34"/>
      <c r="P25" s="49"/>
      <c r="Q25" s="49"/>
      <c r="R25" s="49"/>
      <c r="S25" s="50"/>
      <c r="T25" s="42"/>
      <c r="U25" s="43"/>
      <c r="V25" s="43"/>
      <c r="W25" s="37">
        <f t="shared" ref="W25:X40" si="3">IF(ISNUMBER(SEARCH("Kab. ",A25)),RIGHT(A25,LEN(A25)-FIND(" ",A25)),A25)</f>
        <v>17</v>
      </c>
      <c r="X25" s="37" t="str">
        <f t="shared" si="3"/>
        <v>Rembang</v>
      </c>
      <c r="Y25" s="51"/>
      <c r="Z25" s="42"/>
      <c r="AA25" s="42"/>
    </row>
    <row r="26" spans="1:27" ht="17.25" customHeight="1">
      <c r="A26" s="38">
        <v>18</v>
      </c>
      <c r="B26" s="39" t="s">
        <v>38</v>
      </c>
      <c r="C26" s="40">
        <v>0</v>
      </c>
      <c r="D26" s="40">
        <v>0</v>
      </c>
      <c r="E26" s="40">
        <v>0</v>
      </c>
      <c r="F26" s="41">
        <f t="shared" si="1"/>
        <v>0</v>
      </c>
      <c r="G26" s="40">
        <v>0</v>
      </c>
      <c r="H26" s="11"/>
      <c r="I26" s="11"/>
      <c r="J26" s="12"/>
      <c r="K26" s="12"/>
      <c r="L26" s="39"/>
      <c r="M26" s="34"/>
      <c r="N26" s="39"/>
      <c r="O26" s="34"/>
      <c r="P26" s="49"/>
      <c r="Q26" s="49"/>
      <c r="R26" s="49"/>
      <c r="S26" s="50"/>
      <c r="T26" s="42"/>
      <c r="U26" s="43"/>
      <c r="V26" s="43"/>
      <c r="W26" s="37">
        <f t="shared" si="3"/>
        <v>18</v>
      </c>
      <c r="X26" s="37" t="str">
        <f t="shared" si="3"/>
        <v>Pati</v>
      </c>
      <c r="Y26" s="51"/>
      <c r="Z26" s="42"/>
      <c r="AA26" s="42"/>
    </row>
    <row r="27" spans="1:27" ht="17.25" customHeight="1">
      <c r="A27" s="38">
        <v>19</v>
      </c>
      <c r="B27" s="39" t="s">
        <v>39</v>
      </c>
      <c r="C27" s="40">
        <v>0</v>
      </c>
      <c r="D27" s="40">
        <v>0</v>
      </c>
      <c r="E27" s="40">
        <v>0</v>
      </c>
      <c r="F27" s="41">
        <f t="shared" si="1"/>
        <v>0</v>
      </c>
      <c r="G27" s="40">
        <v>0</v>
      </c>
      <c r="H27" s="11"/>
      <c r="I27" s="11"/>
      <c r="J27" s="12"/>
      <c r="K27" s="12"/>
      <c r="L27" s="39"/>
      <c r="M27" s="34"/>
      <c r="N27" s="39"/>
      <c r="O27" s="34"/>
      <c r="P27" s="53"/>
      <c r="Q27" s="53"/>
      <c r="R27" s="53"/>
      <c r="S27" s="54"/>
      <c r="T27" s="5"/>
      <c r="U27" s="44"/>
      <c r="V27" s="44"/>
      <c r="W27" s="37">
        <f t="shared" si="3"/>
        <v>19</v>
      </c>
      <c r="X27" s="37" t="str">
        <f t="shared" si="3"/>
        <v>Kudus</v>
      </c>
      <c r="Y27" s="47"/>
      <c r="Z27" s="5"/>
      <c r="AA27" s="5"/>
    </row>
    <row r="28" spans="1:27" ht="17.25" customHeight="1">
      <c r="A28" s="38">
        <v>20</v>
      </c>
      <c r="B28" s="39" t="s">
        <v>40</v>
      </c>
      <c r="C28" s="40">
        <v>0</v>
      </c>
      <c r="D28" s="40">
        <v>0</v>
      </c>
      <c r="E28" s="40">
        <v>0</v>
      </c>
      <c r="F28" s="41">
        <f t="shared" si="1"/>
        <v>0</v>
      </c>
      <c r="G28" s="40">
        <v>0</v>
      </c>
      <c r="H28" s="11"/>
      <c r="I28" s="11"/>
      <c r="J28" s="12"/>
      <c r="K28" s="12"/>
      <c r="L28" s="39"/>
      <c r="M28" s="34"/>
      <c r="N28" s="39"/>
      <c r="O28" s="34"/>
      <c r="P28" s="53"/>
      <c r="Q28" s="53"/>
      <c r="R28" s="53"/>
      <c r="S28" s="54"/>
      <c r="T28" s="5"/>
      <c r="U28" s="44"/>
      <c r="V28" s="44"/>
      <c r="W28" s="37">
        <f t="shared" si="3"/>
        <v>20</v>
      </c>
      <c r="X28" s="37" t="str">
        <f t="shared" si="3"/>
        <v>Jepara</v>
      </c>
      <c r="Y28" s="47"/>
      <c r="Z28" s="5"/>
      <c r="AA28" s="5"/>
    </row>
    <row r="29" spans="1:27" ht="17.25" customHeight="1">
      <c r="A29" s="38">
        <v>21</v>
      </c>
      <c r="B29" s="39" t="s">
        <v>41</v>
      </c>
      <c r="C29" s="40">
        <v>0</v>
      </c>
      <c r="D29" s="40">
        <v>0</v>
      </c>
      <c r="E29" s="40">
        <v>0</v>
      </c>
      <c r="F29" s="41">
        <f t="shared" si="1"/>
        <v>0</v>
      </c>
      <c r="G29" s="40">
        <v>0</v>
      </c>
      <c r="H29" s="11"/>
      <c r="I29" s="11"/>
      <c r="J29" s="12"/>
      <c r="K29" s="12"/>
      <c r="L29" s="39"/>
      <c r="M29" s="34"/>
      <c r="N29" s="39"/>
      <c r="O29" s="34"/>
      <c r="P29" s="53"/>
      <c r="Q29" s="53"/>
      <c r="R29" s="53"/>
      <c r="S29" s="54"/>
      <c r="T29" s="5"/>
      <c r="U29" s="44"/>
      <c r="V29" s="44"/>
      <c r="W29" s="37">
        <f t="shared" si="3"/>
        <v>21</v>
      </c>
      <c r="X29" s="37" t="str">
        <f t="shared" si="3"/>
        <v>Demak</v>
      </c>
      <c r="Y29" s="47"/>
      <c r="Z29" s="5"/>
      <c r="AA29" s="5"/>
    </row>
    <row r="30" spans="1:27" ht="17.25" customHeight="1">
      <c r="A30" s="38">
        <v>22</v>
      </c>
      <c r="B30" s="39" t="s">
        <v>42</v>
      </c>
      <c r="C30" s="40">
        <v>2</v>
      </c>
      <c r="D30" s="40">
        <v>2</v>
      </c>
      <c r="E30" s="40">
        <v>0.02</v>
      </c>
      <c r="F30" s="41">
        <f t="shared" si="1"/>
        <v>10</v>
      </c>
      <c r="G30" s="40">
        <v>7</v>
      </c>
      <c r="H30" s="11"/>
      <c r="I30" s="11"/>
      <c r="J30" s="12"/>
      <c r="K30" s="12"/>
      <c r="L30" s="39"/>
      <c r="M30" s="34"/>
      <c r="N30" s="39"/>
      <c r="O30" s="34"/>
      <c r="P30" s="53"/>
      <c r="Q30" s="53"/>
      <c r="R30" s="53"/>
      <c r="S30" s="54"/>
      <c r="T30" s="5"/>
      <c r="U30" s="44"/>
      <c r="V30" s="44"/>
      <c r="W30" s="37">
        <f t="shared" si="3"/>
        <v>22</v>
      </c>
      <c r="X30" s="37" t="str">
        <f t="shared" si="3"/>
        <v>Semarang</v>
      </c>
      <c r="Y30" s="47"/>
      <c r="Z30" s="5"/>
      <c r="AA30" s="5"/>
    </row>
    <row r="31" spans="1:27" ht="17.25" customHeight="1">
      <c r="A31" s="38">
        <v>23</v>
      </c>
      <c r="B31" s="39" t="s">
        <v>43</v>
      </c>
      <c r="C31" s="40">
        <v>0</v>
      </c>
      <c r="D31" s="40">
        <v>0</v>
      </c>
      <c r="E31" s="40">
        <v>0</v>
      </c>
      <c r="F31" s="41">
        <f t="shared" si="1"/>
        <v>0</v>
      </c>
      <c r="G31" s="40">
        <v>0</v>
      </c>
      <c r="H31" s="11"/>
      <c r="I31" s="11"/>
      <c r="J31" s="12"/>
      <c r="K31" s="12"/>
      <c r="L31" s="39"/>
      <c r="M31" s="34"/>
      <c r="N31" s="39"/>
      <c r="O31" s="34"/>
      <c r="P31" s="53"/>
      <c r="Q31" s="53"/>
      <c r="R31" s="53"/>
      <c r="S31" s="54"/>
      <c r="T31" s="5"/>
      <c r="U31" s="44"/>
      <c r="V31" s="44"/>
      <c r="W31" s="37">
        <f t="shared" si="3"/>
        <v>23</v>
      </c>
      <c r="X31" s="37" t="str">
        <f t="shared" si="3"/>
        <v>Temanggung</v>
      </c>
      <c r="Y31" s="47"/>
      <c r="Z31" s="5"/>
      <c r="AA31" s="5"/>
    </row>
    <row r="32" spans="1:27" ht="17.25" customHeight="1">
      <c r="A32" s="38">
        <v>24</v>
      </c>
      <c r="B32" s="39" t="s">
        <v>44</v>
      </c>
      <c r="C32" s="40">
        <v>0</v>
      </c>
      <c r="D32" s="40">
        <v>0</v>
      </c>
      <c r="E32" s="40">
        <v>0</v>
      </c>
      <c r="F32" s="41">
        <f t="shared" si="1"/>
        <v>0</v>
      </c>
      <c r="G32" s="40">
        <v>0</v>
      </c>
      <c r="H32" s="11"/>
      <c r="I32" s="11"/>
      <c r="J32" s="12"/>
      <c r="K32" s="12"/>
      <c r="L32" s="39"/>
      <c r="M32" s="34"/>
      <c r="N32" s="39"/>
      <c r="O32" s="34"/>
      <c r="P32" s="53"/>
      <c r="Q32" s="53"/>
      <c r="R32" s="53"/>
      <c r="S32" s="54"/>
      <c r="T32" s="5"/>
      <c r="U32" s="44"/>
      <c r="V32" s="44"/>
      <c r="W32" s="37">
        <f t="shared" si="3"/>
        <v>24</v>
      </c>
      <c r="X32" s="37" t="str">
        <f t="shared" si="3"/>
        <v>Kendal</v>
      </c>
      <c r="Y32" s="47"/>
      <c r="Z32" s="5"/>
      <c r="AA32" s="5"/>
    </row>
    <row r="33" spans="1:27" ht="17.25" customHeight="1">
      <c r="A33" s="38">
        <v>25</v>
      </c>
      <c r="B33" s="39" t="s">
        <v>45</v>
      </c>
      <c r="C33" s="40">
        <v>14</v>
      </c>
      <c r="D33" s="40">
        <v>14</v>
      </c>
      <c r="E33" s="40">
        <v>1.19</v>
      </c>
      <c r="F33" s="41">
        <f t="shared" si="1"/>
        <v>84.999999999999986</v>
      </c>
      <c r="G33" s="40">
        <v>43</v>
      </c>
      <c r="H33" s="11"/>
      <c r="I33" s="11"/>
      <c r="J33" s="12"/>
      <c r="K33" s="12"/>
      <c r="L33" s="39"/>
      <c r="M33" s="34"/>
      <c r="N33" s="39"/>
      <c r="O33" s="34"/>
      <c r="P33" s="53"/>
      <c r="Q33" s="53"/>
      <c r="R33" s="53"/>
      <c r="S33" s="54"/>
      <c r="T33" s="5"/>
      <c r="U33" s="44"/>
      <c r="V33" s="44"/>
      <c r="W33" s="37">
        <f t="shared" si="3"/>
        <v>25</v>
      </c>
      <c r="X33" s="37" t="str">
        <f t="shared" si="3"/>
        <v>Batang</v>
      </c>
      <c r="Y33" s="47"/>
      <c r="Z33" s="5"/>
      <c r="AA33" s="5"/>
    </row>
    <row r="34" spans="1:27" ht="17.25" customHeight="1">
      <c r="A34" s="38">
        <v>26</v>
      </c>
      <c r="B34" s="39" t="s">
        <v>46</v>
      </c>
      <c r="C34" s="40">
        <v>0</v>
      </c>
      <c r="D34" s="40">
        <v>0</v>
      </c>
      <c r="E34" s="40">
        <v>0</v>
      </c>
      <c r="F34" s="41">
        <f t="shared" si="1"/>
        <v>0</v>
      </c>
      <c r="G34" s="40">
        <v>0</v>
      </c>
      <c r="H34" s="11"/>
      <c r="I34" s="11"/>
      <c r="J34" s="12"/>
      <c r="K34" s="12"/>
      <c r="L34" s="39"/>
      <c r="M34" s="34"/>
      <c r="N34" s="39"/>
      <c r="O34" s="34"/>
      <c r="P34" s="49"/>
      <c r="Q34" s="49"/>
      <c r="R34" s="49"/>
      <c r="S34" s="50"/>
      <c r="T34" s="42"/>
      <c r="U34" s="43"/>
      <c r="V34" s="43"/>
      <c r="W34" s="37">
        <f t="shared" si="3"/>
        <v>26</v>
      </c>
      <c r="X34" s="37" t="str">
        <f t="shared" si="3"/>
        <v>Pekalongan</v>
      </c>
      <c r="Y34" s="51"/>
      <c r="Z34" s="42"/>
      <c r="AA34" s="42"/>
    </row>
    <row r="35" spans="1:27" ht="17.25" customHeight="1">
      <c r="A35" s="38">
        <v>27</v>
      </c>
      <c r="B35" s="39" t="s">
        <v>47</v>
      </c>
      <c r="C35" s="40">
        <v>11.84</v>
      </c>
      <c r="D35" s="40">
        <v>11.84</v>
      </c>
      <c r="E35" s="40">
        <v>0.33</v>
      </c>
      <c r="F35" s="41">
        <f t="shared" si="1"/>
        <v>27.871621621621625</v>
      </c>
      <c r="G35" s="40">
        <v>99</v>
      </c>
      <c r="H35" s="11"/>
      <c r="I35" s="11"/>
      <c r="J35" s="12"/>
      <c r="K35" s="12"/>
      <c r="L35" s="39"/>
      <c r="M35" s="34"/>
      <c r="N35" s="39"/>
      <c r="O35" s="34"/>
      <c r="P35" s="53"/>
      <c r="Q35" s="53"/>
      <c r="R35" s="53"/>
      <c r="S35" s="54"/>
      <c r="T35" s="5"/>
      <c r="U35" s="44"/>
      <c r="V35" s="44"/>
      <c r="W35" s="37">
        <f t="shared" si="3"/>
        <v>27</v>
      </c>
      <c r="X35" s="37" t="str">
        <f t="shared" si="3"/>
        <v>Pemalang</v>
      </c>
      <c r="Y35" s="47"/>
      <c r="Z35" s="5"/>
      <c r="AA35" s="5"/>
    </row>
    <row r="36" spans="1:27" ht="17.25" customHeight="1">
      <c r="A36" s="38">
        <v>28</v>
      </c>
      <c r="B36" s="39" t="s">
        <v>48</v>
      </c>
      <c r="C36" s="40">
        <v>0</v>
      </c>
      <c r="D36" s="40">
        <v>0</v>
      </c>
      <c r="E36" s="40">
        <v>0</v>
      </c>
      <c r="F36" s="41">
        <f t="shared" si="1"/>
        <v>0</v>
      </c>
      <c r="G36" s="40">
        <v>0</v>
      </c>
      <c r="H36" s="11"/>
      <c r="I36" s="11"/>
      <c r="J36" s="12"/>
      <c r="K36" s="12"/>
      <c r="L36" s="39"/>
      <c r="M36" s="34"/>
      <c r="N36" s="39"/>
      <c r="O36" s="34"/>
      <c r="P36" s="53"/>
      <c r="Q36" s="53"/>
      <c r="R36" s="53"/>
      <c r="S36" s="54"/>
      <c r="T36" s="5"/>
      <c r="U36" s="44"/>
      <c r="V36" s="44"/>
      <c r="W36" s="37">
        <f t="shared" si="3"/>
        <v>28</v>
      </c>
      <c r="X36" s="37" t="str">
        <f t="shared" si="3"/>
        <v>Tegal</v>
      </c>
      <c r="Y36" s="47"/>
      <c r="Z36" s="5"/>
      <c r="AA36" s="5"/>
    </row>
    <row r="37" spans="1:27" ht="17.25" customHeight="1">
      <c r="A37" s="38">
        <v>29</v>
      </c>
      <c r="B37" s="39" t="s">
        <v>49</v>
      </c>
      <c r="C37" s="40">
        <v>0.95</v>
      </c>
      <c r="D37" s="40">
        <v>0.95</v>
      </c>
      <c r="E37" s="40">
        <v>0.08</v>
      </c>
      <c r="F37" s="41">
        <f t="shared" si="1"/>
        <v>84.21052631578948</v>
      </c>
      <c r="G37" s="40">
        <v>4</v>
      </c>
      <c r="H37" s="11" t="s">
        <v>50</v>
      </c>
      <c r="I37" s="11" t="s">
        <v>51</v>
      </c>
      <c r="J37" s="12"/>
      <c r="K37" s="12"/>
      <c r="L37" s="39"/>
      <c r="M37" s="34"/>
      <c r="N37" s="39"/>
      <c r="O37" s="34"/>
      <c r="P37" s="53"/>
      <c r="Q37" s="53"/>
      <c r="R37" s="53"/>
      <c r="S37" s="54"/>
      <c r="T37" s="5"/>
      <c r="U37" s="44"/>
      <c r="V37" s="44"/>
      <c r="W37" s="37">
        <f t="shared" si="3"/>
        <v>29</v>
      </c>
      <c r="X37" s="37" t="str">
        <f t="shared" si="3"/>
        <v>Brebes</v>
      </c>
      <c r="Y37" s="47"/>
      <c r="Z37" s="5"/>
      <c r="AA37" s="5"/>
    </row>
    <row r="38" spans="1:27" ht="17.25" customHeight="1">
      <c r="A38" s="55">
        <v>30</v>
      </c>
      <c r="B38" s="39" t="s">
        <v>52</v>
      </c>
      <c r="C38" s="40">
        <v>0</v>
      </c>
      <c r="D38" s="40">
        <v>0</v>
      </c>
      <c r="E38" s="40">
        <v>0</v>
      </c>
      <c r="F38" s="41">
        <f t="shared" si="1"/>
        <v>0</v>
      </c>
      <c r="G38" s="40">
        <v>0</v>
      </c>
      <c r="H38" s="11"/>
      <c r="I38" s="11"/>
      <c r="J38" s="12"/>
      <c r="K38" s="12"/>
      <c r="L38" s="39"/>
      <c r="M38" s="34"/>
      <c r="N38" s="39"/>
      <c r="O38" s="34"/>
      <c r="P38" s="53"/>
      <c r="Q38" s="53"/>
      <c r="R38" s="53"/>
      <c r="S38" s="54"/>
      <c r="T38" s="5"/>
      <c r="U38" s="44"/>
      <c r="V38" s="44"/>
      <c r="W38" s="37">
        <f t="shared" si="3"/>
        <v>30</v>
      </c>
      <c r="X38" s="37" t="str">
        <f t="shared" si="3"/>
        <v>Kota Surakarta</v>
      </c>
      <c r="Y38" s="47"/>
      <c r="Z38" s="5"/>
      <c r="AA38" s="5"/>
    </row>
    <row r="39" spans="1:27" ht="17.25" customHeight="1">
      <c r="A39" s="55">
        <v>31</v>
      </c>
      <c r="B39" s="39" t="s">
        <v>53</v>
      </c>
      <c r="C39" s="40">
        <v>0</v>
      </c>
      <c r="D39" s="40">
        <v>0</v>
      </c>
      <c r="E39" s="40">
        <v>0</v>
      </c>
      <c r="F39" s="41">
        <f t="shared" si="1"/>
        <v>0</v>
      </c>
      <c r="G39" s="40">
        <v>0</v>
      </c>
      <c r="H39" s="11"/>
      <c r="I39" s="11"/>
      <c r="J39" s="12"/>
      <c r="K39" s="12"/>
      <c r="L39" s="39"/>
      <c r="M39" s="34"/>
      <c r="N39" s="39"/>
      <c r="O39" s="34"/>
      <c r="P39" s="49"/>
      <c r="Q39" s="49"/>
      <c r="R39" s="49"/>
      <c r="S39" s="50"/>
      <c r="T39" s="42"/>
      <c r="U39" s="43"/>
      <c r="V39" s="43"/>
      <c r="W39" s="37">
        <f t="shared" si="3"/>
        <v>31</v>
      </c>
      <c r="X39" s="37" t="str">
        <f t="shared" si="3"/>
        <v>Kota Salatiga</v>
      </c>
      <c r="Y39" s="51"/>
      <c r="Z39" s="42"/>
      <c r="AA39" s="42"/>
    </row>
    <row r="40" spans="1:27" ht="17.25" customHeight="1">
      <c r="A40" s="56">
        <v>32</v>
      </c>
      <c r="B40" s="57" t="s">
        <v>54</v>
      </c>
      <c r="C40" s="58">
        <v>10.5</v>
      </c>
      <c r="D40" s="58">
        <v>10.5</v>
      </c>
      <c r="E40" s="58">
        <v>0.06</v>
      </c>
      <c r="F40" s="41">
        <f t="shared" si="1"/>
        <v>5.7142857142857144</v>
      </c>
      <c r="G40" s="58">
        <v>0</v>
      </c>
      <c r="H40" s="11"/>
      <c r="I40" s="11"/>
      <c r="J40" s="12"/>
      <c r="K40" s="12"/>
      <c r="L40" s="57"/>
      <c r="M40" s="34"/>
      <c r="N40" s="57"/>
      <c r="O40" s="34"/>
      <c r="P40" s="53"/>
      <c r="Q40" s="53"/>
      <c r="R40" s="53"/>
      <c r="S40" s="54"/>
      <c r="T40" s="5"/>
      <c r="U40" s="44"/>
      <c r="V40" s="44"/>
      <c r="W40" s="37">
        <f t="shared" si="3"/>
        <v>32</v>
      </c>
      <c r="X40" s="37" t="str">
        <f t="shared" si="3"/>
        <v>Kota Semarang</v>
      </c>
      <c r="Y40" s="47"/>
      <c r="Z40" s="5"/>
      <c r="AA40" s="5"/>
    </row>
    <row r="41" spans="1:27" ht="16.5" customHeight="1">
      <c r="A41" s="59" t="s">
        <v>55</v>
      </c>
      <c r="B41" s="15"/>
      <c r="C41" s="60">
        <f t="shared" ref="C41:E41" si="4">SUM(C$9:C$40)</f>
        <v>73.14</v>
      </c>
      <c r="D41" s="61">
        <f t="shared" si="4"/>
        <v>62.540000000000006</v>
      </c>
      <c r="E41" s="62">
        <f t="shared" si="4"/>
        <v>2.15</v>
      </c>
      <c r="F41" s="63">
        <f>E41*1000/D41</f>
        <v>34.377998081228007</v>
      </c>
      <c r="G41" s="64">
        <f>SUM($G9:$G40)</f>
        <v>461</v>
      </c>
      <c r="H41" s="11"/>
      <c r="I41" s="11"/>
      <c r="J41" s="12"/>
      <c r="K41" s="12"/>
      <c r="L41" s="65"/>
      <c r="M41" s="5"/>
      <c r="N41" s="5"/>
      <c r="O41" s="66"/>
      <c r="P41" s="53"/>
      <c r="Q41" s="53"/>
      <c r="R41" s="53"/>
      <c r="S41" s="54"/>
      <c r="T41" s="5"/>
      <c r="U41" s="5"/>
      <c r="V41" s="46"/>
      <c r="W41" s="67"/>
      <c r="X41" s="2"/>
      <c r="Y41" s="47"/>
      <c r="Z41" s="5"/>
      <c r="AA41" s="5"/>
    </row>
    <row r="42" spans="1:27" ht="16.5" customHeight="1">
      <c r="A42" s="59" t="s">
        <v>56</v>
      </c>
      <c r="B42" s="15"/>
      <c r="C42" s="60">
        <v>262.14</v>
      </c>
      <c r="D42" s="61">
        <v>230.04</v>
      </c>
      <c r="E42" s="62">
        <v>51.37</v>
      </c>
      <c r="F42" s="68">
        <v>223.30898974091463</v>
      </c>
      <c r="G42" s="64">
        <v>1030</v>
      </c>
      <c r="H42" s="11"/>
      <c r="I42" s="11"/>
      <c r="J42" s="12"/>
      <c r="K42" s="12"/>
      <c r="L42" s="65"/>
      <c r="M42" s="5"/>
      <c r="N42" s="5"/>
      <c r="O42" s="66"/>
      <c r="P42" s="53"/>
      <c r="Q42" s="53"/>
      <c r="R42" s="53"/>
      <c r="S42" s="54"/>
      <c r="T42" s="5"/>
      <c r="U42" s="5"/>
      <c r="V42" s="46"/>
      <c r="W42" s="44"/>
      <c r="X42" s="44"/>
      <c r="Y42" s="47"/>
      <c r="Z42" s="5"/>
      <c r="AA42" s="5"/>
    </row>
    <row r="43" spans="1:27" ht="16.5" customHeight="1">
      <c r="A43" s="59" t="s">
        <v>57</v>
      </c>
      <c r="B43" s="15"/>
      <c r="C43" s="60">
        <v>287.04999999999995</v>
      </c>
      <c r="D43" s="61">
        <v>266.75</v>
      </c>
      <c r="E43" s="62">
        <v>56.860000000000007</v>
      </c>
      <c r="F43" s="68">
        <v>213.15838800374885</v>
      </c>
      <c r="G43" s="64">
        <v>1185</v>
      </c>
      <c r="H43" s="11"/>
      <c r="I43" s="11"/>
      <c r="J43" s="12"/>
      <c r="K43" s="12"/>
      <c r="L43" s="65"/>
      <c r="M43" s="5"/>
      <c r="N43" s="5"/>
      <c r="O43" s="66"/>
      <c r="P43" s="53"/>
      <c r="Q43" s="53"/>
      <c r="R43" s="53"/>
      <c r="S43" s="54"/>
      <c r="T43" s="5"/>
      <c r="U43" s="5"/>
      <c r="V43" s="46"/>
      <c r="W43" s="44"/>
      <c r="X43" s="44"/>
      <c r="Y43" s="47"/>
      <c r="Z43" s="5"/>
      <c r="AA43" s="5"/>
    </row>
    <row r="44" spans="1:27" ht="16.5" customHeight="1">
      <c r="A44" s="59" t="s">
        <v>58</v>
      </c>
      <c r="B44" s="15"/>
      <c r="C44" s="60">
        <v>288</v>
      </c>
      <c r="D44" s="61">
        <v>278.7</v>
      </c>
      <c r="E44" s="62">
        <v>50.010000000000005</v>
      </c>
      <c r="F44" s="68">
        <v>179.44025834230359</v>
      </c>
      <c r="G44" s="64">
        <v>772</v>
      </c>
      <c r="H44" s="11"/>
      <c r="I44" s="11"/>
      <c r="J44" s="12"/>
      <c r="K44" s="12"/>
      <c r="L44" s="65"/>
      <c r="M44" s="5"/>
      <c r="N44" s="5"/>
      <c r="O44" s="66"/>
      <c r="P44" s="53"/>
      <c r="Q44" s="53"/>
      <c r="R44" s="53"/>
      <c r="S44" s="54"/>
      <c r="T44" s="5"/>
      <c r="U44" s="5"/>
      <c r="V44" s="46"/>
      <c r="W44" s="44"/>
      <c r="X44" s="44"/>
      <c r="Y44" s="47"/>
      <c r="Z44" s="5"/>
      <c r="AA44" s="5"/>
    </row>
    <row r="45" spans="1:27" ht="16.5" customHeight="1">
      <c r="A45" s="59" t="s">
        <v>59</v>
      </c>
      <c r="B45" s="15"/>
      <c r="C45" s="60">
        <v>282.14999999999998</v>
      </c>
      <c r="D45" s="61">
        <v>266.55</v>
      </c>
      <c r="E45" s="62">
        <v>41.199515000000012</v>
      </c>
      <c r="F45" s="68">
        <v>154.5658037891578</v>
      </c>
      <c r="G45" s="64">
        <v>716</v>
      </c>
      <c r="H45" s="11"/>
      <c r="I45" s="11"/>
      <c r="J45" s="12"/>
      <c r="K45" s="12"/>
      <c r="L45" s="65"/>
      <c r="M45" s="5"/>
      <c r="N45" s="5"/>
      <c r="O45" s="66"/>
      <c r="P45" s="53"/>
      <c r="Q45" s="53"/>
      <c r="R45" s="53"/>
      <c r="S45" s="54"/>
      <c r="T45" s="5"/>
      <c r="U45" s="5"/>
      <c r="V45" s="46"/>
      <c r="W45" s="44"/>
      <c r="X45" s="44"/>
      <c r="Y45" s="47"/>
      <c r="Z45" s="5"/>
      <c r="AA45" s="5"/>
    </row>
    <row r="46" spans="1:27" ht="16.5" customHeight="1">
      <c r="A46" s="59" t="s">
        <v>60</v>
      </c>
      <c r="B46" s="15"/>
      <c r="C46" s="60">
        <v>249.95</v>
      </c>
      <c r="D46" s="61">
        <v>241.35000000000002</v>
      </c>
      <c r="E46" s="62">
        <v>11.971797</v>
      </c>
      <c r="F46" s="68">
        <v>49.603467992541951</v>
      </c>
      <c r="G46" s="64">
        <v>531</v>
      </c>
      <c r="H46" s="11"/>
      <c r="I46" s="11"/>
      <c r="J46" s="12"/>
      <c r="K46" s="12"/>
      <c r="L46" s="65"/>
      <c r="M46" s="5"/>
      <c r="N46" s="5"/>
      <c r="O46" s="66"/>
      <c r="P46" s="53"/>
      <c r="Q46" s="53"/>
      <c r="R46" s="53"/>
      <c r="S46" s="54"/>
      <c r="T46" s="5"/>
      <c r="U46" s="5"/>
      <c r="V46" s="46"/>
      <c r="W46" s="44"/>
      <c r="X46" s="44"/>
      <c r="Y46" s="47"/>
      <c r="Z46" s="5"/>
      <c r="AA46" s="5"/>
    </row>
    <row r="47" spans="1:27" ht="16.5" hidden="1" customHeight="1">
      <c r="A47" s="59" t="s">
        <v>61</v>
      </c>
      <c r="B47" s="15"/>
      <c r="C47" s="60">
        <v>278.45</v>
      </c>
      <c r="D47" s="61">
        <v>267.25</v>
      </c>
      <c r="E47" s="62">
        <v>307.32287999999994</v>
      </c>
      <c r="F47" s="68">
        <v>1149.9452946679137</v>
      </c>
      <c r="G47" s="64">
        <v>1681</v>
      </c>
      <c r="H47" s="11"/>
      <c r="I47" s="11"/>
      <c r="J47" s="12"/>
      <c r="K47" s="12"/>
      <c r="L47" s="65"/>
      <c r="M47" s="5"/>
      <c r="N47" s="5"/>
      <c r="O47" s="66"/>
      <c r="P47" s="53"/>
      <c r="Q47" s="53"/>
      <c r="R47" s="53"/>
      <c r="S47" s="54"/>
      <c r="T47" s="5"/>
      <c r="U47" s="5"/>
      <c r="V47" s="46"/>
      <c r="W47" s="67"/>
      <c r="X47" s="2"/>
      <c r="Y47" s="47"/>
      <c r="Z47" s="5"/>
      <c r="AA47" s="5"/>
    </row>
    <row r="48" spans="1:27" ht="16.5" hidden="1" customHeight="1">
      <c r="A48" s="59" t="s">
        <v>62</v>
      </c>
      <c r="B48" s="15"/>
      <c r="C48" s="69">
        <v>272.85000000000002</v>
      </c>
      <c r="D48" s="69">
        <v>232.85000000000002</v>
      </c>
      <c r="E48" s="69">
        <v>630.51</v>
      </c>
      <c r="F48" s="68">
        <f>E48*1000/D48</f>
        <v>2707.7947176293746</v>
      </c>
      <c r="G48" s="70">
        <v>583</v>
      </c>
      <c r="H48" s="11"/>
      <c r="I48" s="11"/>
      <c r="J48" s="12"/>
      <c r="K48" s="12"/>
      <c r="L48" s="65"/>
      <c r="M48" s="5"/>
      <c r="N48" s="5"/>
      <c r="O48" s="66"/>
      <c r="P48" s="53"/>
      <c r="Q48" s="53"/>
      <c r="R48" s="53"/>
      <c r="S48" s="54"/>
      <c r="T48" s="5"/>
      <c r="U48" s="5"/>
      <c r="V48" s="46"/>
      <c r="W48" s="44"/>
      <c r="X48" s="44"/>
      <c r="Y48" s="47"/>
      <c r="Z48" s="5"/>
      <c r="AA48" s="5"/>
    </row>
    <row r="49" spans="1:27" ht="16.5" hidden="1" customHeight="1">
      <c r="A49" s="59" t="s">
        <v>63</v>
      </c>
      <c r="B49" s="15"/>
      <c r="C49" s="69">
        <v>265.64999999999998</v>
      </c>
      <c r="D49" s="69">
        <v>227.95</v>
      </c>
      <c r="E49" s="69">
        <v>2.48</v>
      </c>
      <c r="F49" s="70">
        <v>10.879578855012063</v>
      </c>
      <c r="G49" s="70">
        <v>673</v>
      </c>
      <c r="H49" s="11"/>
      <c r="I49" s="11"/>
      <c r="J49" s="12"/>
      <c r="K49" s="12"/>
      <c r="L49" s="65"/>
      <c r="M49" s="5"/>
      <c r="N49" s="5"/>
      <c r="O49" s="66"/>
      <c r="P49" s="53"/>
      <c r="Q49" s="53"/>
      <c r="R49" s="53"/>
      <c r="S49" s="54"/>
      <c r="T49" s="5"/>
      <c r="U49" s="5"/>
      <c r="V49" s="46"/>
      <c r="W49" s="44"/>
      <c r="X49" s="44"/>
      <c r="Y49" s="47"/>
      <c r="Z49" s="5"/>
      <c r="AA49" s="5"/>
    </row>
    <row r="50" spans="1:27" ht="16.5" hidden="1" customHeight="1">
      <c r="A50" s="59" t="s">
        <v>64</v>
      </c>
      <c r="B50" s="15"/>
      <c r="C50" s="69">
        <v>261.60000000000002</v>
      </c>
      <c r="D50" s="69">
        <v>227.79999999999998</v>
      </c>
      <c r="E50" s="69">
        <v>2.8600000000000003</v>
      </c>
      <c r="F50" s="70">
        <v>12.554872695346797</v>
      </c>
      <c r="G50" s="70">
        <v>673</v>
      </c>
      <c r="H50" s="11"/>
      <c r="I50" s="11"/>
      <c r="J50" s="12"/>
      <c r="K50" s="12"/>
      <c r="L50" s="65"/>
      <c r="M50" s="5"/>
      <c r="N50" s="5"/>
      <c r="O50" s="66"/>
      <c r="P50" s="53"/>
      <c r="Q50" s="53"/>
      <c r="R50" s="53"/>
      <c r="S50" s="54"/>
      <c r="T50" s="5"/>
      <c r="U50" s="5"/>
      <c r="V50" s="46"/>
      <c r="W50" s="44"/>
      <c r="X50" s="44"/>
      <c r="Y50" s="47"/>
      <c r="Z50" s="5"/>
      <c r="AA50" s="5"/>
    </row>
    <row r="51" spans="1:27" ht="16.5" hidden="1" customHeight="1">
      <c r="A51" s="59" t="s">
        <v>65</v>
      </c>
      <c r="B51" s="15"/>
      <c r="C51" s="69">
        <v>266.39999999999998</v>
      </c>
      <c r="D51" s="69">
        <v>237</v>
      </c>
      <c r="E51" s="69">
        <v>97.54</v>
      </c>
      <c r="F51" s="70">
        <v>411.56118143459918</v>
      </c>
      <c r="G51" s="70">
        <v>414</v>
      </c>
      <c r="H51" s="11"/>
      <c r="I51" s="11"/>
      <c r="J51" s="12"/>
      <c r="K51" s="12"/>
      <c r="L51" s="65"/>
      <c r="M51" s="5"/>
      <c r="N51" s="5"/>
      <c r="O51" s="66"/>
      <c r="P51" s="53"/>
      <c r="Q51" s="53"/>
      <c r="R51" s="53"/>
      <c r="S51" s="54"/>
      <c r="T51" s="5"/>
      <c r="U51" s="5"/>
      <c r="V51" s="46"/>
      <c r="W51" s="44"/>
      <c r="X51" s="44"/>
      <c r="Y51" s="47"/>
      <c r="Z51" s="5"/>
      <c r="AA51" s="5"/>
    </row>
    <row r="52" spans="1:27" ht="16.5" hidden="1" customHeight="1">
      <c r="A52" s="59" t="s">
        <v>66</v>
      </c>
      <c r="B52" s="15"/>
      <c r="C52" s="69">
        <v>273.39999999999998</v>
      </c>
      <c r="D52" s="69">
        <v>249</v>
      </c>
      <c r="E52" s="69">
        <v>145.61000000000001</v>
      </c>
      <c r="F52" s="70">
        <v>585</v>
      </c>
      <c r="G52" s="70">
        <v>680</v>
      </c>
      <c r="H52" s="11"/>
      <c r="I52" s="11"/>
      <c r="J52" s="12"/>
      <c r="K52" s="12"/>
      <c r="L52" s="65"/>
      <c r="M52" s="5"/>
      <c r="N52" s="5"/>
      <c r="O52" s="66"/>
      <c r="P52" s="53"/>
      <c r="Q52" s="53"/>
      <c r="R52" s="53"/>
      <c r="S52" s="54"/>
      <c r="T52" s="5"/>
      <c r="U52" s="5"/>
      <c r="V52" s="46"/>
      <c r="W52" s="44"/>
      <c r="X52" s="44"/>
      <c r="Y52" s="47"/>
      <c r="Z52" s="5"/>
      <c r="AA52" s="5"/>
    </row>
    <row r="53" spans="1:27" ht="17.25" hidden="1" customHeight="1">
      <c r="A53" s="59" t="s">
        <v>67</v>
      </c>
      <c r="B53" s="15"/>
      <c r="C53" s="69">
        <v>374.7</v>
      </c>
      <c r="D53" s="69">
        <v>348.3</v>
      </c>
      <c r="E53" s="71">
        <v>182.84</v>
      </c>
      <c r="F53" s="70">
        <v>524.94975595750793</v>
      </c>
      <c r="G53" s="70">
        <v>630</v>
      </c>
      <c r="H53" s="72"/>
      <c r="I53" s="72"/>
      <c r="J53" s="73"/>
      <c r="K53" s="12"/>
      <c r="L53" s="74"/>
      <c r="M53" s="29"/>
      <c r="N53" s="29"/>
      <c r="O53" s="30"/>
      <c r="P53" s="30"/>
      <c r="Q53" s="30"/>
      <c r="R53" s="75"/>
      <c r="S53" s="75"/>
      <c r="T53" s="28"/>
      <c r="U53" s="37"/>
      <c r="V53" s="37"/>
      <c r="W53" s="37"/>
      <c r="X53" s="37"/>
      <c r="Y53" s="37"/>
      <c r="Z53" s="37"/>
      <c r="AA53" s="37"/>
    </row>
    <row r="54" spans="1:27" ht="17.25" hidden="1" customHeight="1">
      <c r="A54" s="59" t="s">
        <v>68</v>
      </c>
      <c r="B54" s="15"/>
      <c r="C54" s="69">
        <v>362</v>
      </c>
      <c r="D54" s="69">
        <v>292.8</v>
      </c>
      <c r="E54" s="71">
        <v>0.98399999999999999</v>
      </c>
      <c r="F54" s="70">
        <v>3.3606557377049202</v>
      </c>
      <c r="G54" s="70">
        <v>678</v>
      </c>
      <c r="H54" s="72"/>
      <c r="I54" s="72"/>
      <c r="J54" s="73"/>
      <c r="K54" s="12"/>
      <c r="L54" s="74"/>
      <c r="M54" s="29"/>
      <c r="N54" s="29"/>
      <c r="O54" s="30"/>
      <c r="P54" s="30"/>
      <c r="Q54" s="30"/>
      <c r="R54" s="75"/>
      <c r="S54" s="75"/>
      <c r="T54" s="28"/>
      <c r="U54" s="37"/>
      <c r="V54" s="37"/>
      <c r="W54" s="37"/>
      <c r="X54" s="37"/>
      <c r="Y54" s="37"/>
      <c r="Z54" s="37"/>
      <c r="AA54" s="37"/>
    </row>
    <row r="55" spans="1:27" ht="17.25" hidden="1" customHeight="1">
      <c r="A55" s="59" t="s">
        <v>69</v>
      </c>
      <c r="B55" s="15"/>
      <c r="C55" s="69">
        <v>470.15</v>
      </c>
      <c r="D55" s="69">
        <v>451.15</v>
      </c>
      <c r="E55" s="71">
        <v>58.99</v>
      </c>
      <c r="F55" s="70">
        <v>131</v>
      </c>
      <c r="G55" s="70">
        <v>829</v>
      </c>
      <c r="H55" s="72"/>
      <c r="I55" s="72"/>
      <c r="J55" s="73"/>
      <c r="K55" s="12"/>
      <c r="L55" s="74"/>
      <c r="M55" s="29"/>
      <c r="N55" s="29"/>
      <c r="O55" s="30"/>
      <c r="P55" s="30"/>
      <c r="Q55" s="30"/>
      <c r="R55" s="75"/>
      <c r="S55" s="75"/>
      <c r="T55" s="28"/>
      <c r="U55" s="37"/>
      <c r="V55" s="37"/>
      <c r="W55" s="37"/>
      <c r="X55" s="37"/>
      <c r="Y55" s="37"/>
      <c r="Z55" s="37"/>
      <c r="AA55" s="37"/>
    </row>
    <row r="56" spans="1:27" ht="17.25" hidden="1" customHeight="1">
      <c r="A56" s="59" t="s">
        <v>70</v>
      </c>
      <c r="B56" s="15"/>
      <c r="C56" s="69">
        <v>468.65</v>
      </c>
      <c r="D56" s="69">
        <v>446.95</v>
      </c>
      <c r="E56" s="71">
        <v>76.760000000000005</v>
      </c>
      <c r="F56" s="70">
        <v>234</v>
      </c>
      <c r="G56" s="70">
        <v>829</v>
      </c>
      <c r="H56" s="72"/>
      <c r="I56" s="72"/>
      <c r="J56" s="73"/>
      <c r="K56" s="12"/>
      <c r="L56" s="74"/>
      <c r="M56" s="29"/>
      <c r="N56" s="29"/>
      <c r="O56" s="30"/>
      <c r="P56" s="30"/>
      <c r="Q56" s="30"/>
      <c r="R56" s="75"/>
      <c r="S56" s="75"/>
      <c r="T56" s="28"/>
      <c r="U56" s="37"/>
      <c r="V56" s="37"/>
      <c r="W56" s="37"/>
      <c r="X56" s="37"/>
      <c r="Y56" s="37"/>
      <c r="Z56" s="37"/>
      <c r="AA56" s="37"/>
    </row>
    <row r="57" spans="1:27" ht="17.25" customHeight="1">
      <c r="A57" s="76"/>
      <c r="B57" s="76" t="s">
        <v>71</v>
      </c>
      <c r="C57" s="76"/>
      <c r="D57" s="76"/>
      <c r="E57" s="77"/>
      <c r="F57" s="76"/>
      <c r="G57" s="10"/>
      <c r="H57" s="78"/>
      <c r="I57" s="78"/>
      <c r="J57" s="79"/>
      <c r="K57" s="12"/>
      <c r="L57" s="80"/>
      <c r="M57" s="80"/>
      <c r="N57" s="80"/>
      <c r="O57" s="81"/>
      <c r="P57" s="82"/>
      <c r="Q57" s="82"/>
      <c r="R57" s="82"/>
      <c r="S57" s="83"/>
      <c r="T57" s="80"/>
      <c r="U57" s="84"/>
      <c r="V57" s="84"/>
      <c r="W57" s="85"/>
      <c r="X57" s="85"/>
      <c r="Y57" s="85"/>
      <c r="Z57" s="80"/>
      <c r="AA57" s="80"/>
    </row>
    <row r="58" spans="1:27" ht="14.25" customHeight="1">
      <c r="A58" s="86"/>
      <c r="B58" s="86"/>
      <c r="C58" s="87"/>
      <c r="D58" s="87"/>
      <c r="E58" s="88"/>
      <c r="F58" s="87"/>
      <c r="G58" s="10"/>
      <c r="H58" s="3"/>
      <c r="I58" s="3"/>
      <c r="J58" s="4"/>
      <c r="K58" s="4"/>
      <c r="L58" s="89"/>
      <c r="M58" s="89"/>
      <c r="N58" s="89"/>
      <c r="O58" s="89"/>
      <c r="P58" s="89"/>
      <c r="Q58" s="89"/>
      <c r="R58" s="89"/>
      <c r="S58" s="89"/>
      <c r="T58" s="5"/>
      <c r="U58" s="5"/>
      <c r="V58" s="5"/>
      <c r="W58" s="5"/>
      <c r="X58" s="5"/>
      <c r="Y58" s="5"/>
      <c r="Z58" s="5"/>
      <c r="AA58" s="5"/>
    </row>
    <row r="59" spans="1:27" ht="14.25" customHeight="1">
      <c r="A59" s="86"/>
      <c r="B59" s="86"/>
      <c r="C59" s="87"/>
      <c r="D59" s="87"/>
      <c r="E59" s="88"/>
      <c r="F59" s="87"/>
      <c r="G59" s="10"/>
      <c r="H59" s="3"/>
      <c r="I59" s="3"/>
      <c r="J59" s="4"/>
      <c r="K59" s="4"/>
      <c r="L59" s="89"/>
      <c r="M59" s="89"/>
      <c r="N59" s="89"/>
      <c r="O59" s="89"/>
      <c r="P59" s="89"/>
      <c r="Q59" s="89"/>
      <c r="R59" s="89"/>
      <c r="S59" s="89"/>
      <c r="T59" s="5"/>
      <c r="U59" s="5"/>
      <c r="V59" s="5"/>
      <c r="W59" s="5"/>
      <c r="X59" s="5"/>
      <c r="Y59" s="5"/>
      <c r="Z59" s="5"/>
      <c r="AA59" s="5"/>
    </row>
    <row r="60" spans="1:27" ht="14.25" customHeight="1">
      <c r="A60" s="86"/>
      <c r="B60" s="86"/>
      <c r="C60" s="87"/>
      <c r="D60" s="87"/>
      <c r="E60" s="88"/>
      <c r="F60" s="87"/>
      <c r="G60" s="90" t="s">
        <v>72</v>
      </c>
      <c r="H60" s="3"/>
      <c r="I60" s="3"/>
      <c r="J60" s="4"/>
      <c r="K60" s="4"/>
      <c r="L60" s="89"/>
      <c r="M60" s="89"/>
      <c r="N60" s="89"/>
      <c r="O60" s="91" t="s">
        <v>72</v>
      </c>
      <c r="P60" s="89"/>
      <c r="Q60" s="89"/>
      <c r="R60" s="89"/>
      <c r="S60" s="89"/>
      <c r="T60" s="5"/>
      <c r="U60" s="5"/>
      <c r="V60" s="5"/>
      <c r="W60" s="5"/>
      <c r="X60" s="5"/>
      <c r="Y60" s="5"/>
      <c r="Z60" s="5"/>
      <c r="AA60" s="5"/>
    </row>
    <row r="61" spans="1:27" ht="14.25" customHeight="1">
      <c r="A61" s="86"/>
      <c r="B61" s="92" t="s">
        <v>73</v>
      </c>
      <c r="C61" s="92" t="s">
        <v>8</v>
      </c>
      <c r="D61" s="87"/>
      <c r="E61" s="88"/>
      <c r="F61" s="87"/>
      <c r="G61" s="10"/>
      <c r="H61" s="3"/>
      <c r="I61" s="3"/>
      <c r="J61" s="4"/>
      <c r="K61" s="4"/>
      <c r="L61" s="89"/>
      <c r="M61" s="89"/>
      <c r="N61" s="89"/>
      <c r="O61" s="89"/>
      <c r="P61" s="89"/>
      <c r="Q61" s="89"/>
      <c r="R61" s="89"/>
      <c r="S61" s="89"/>
      <c r="T61" s="5"/>
      <c r="U61" s="5"/>
      <c r="V61" s="5"/>
      <c r="W61" s="5"/>
      <c r="X61" s="5"/>
      <c r="Y61" s="5"/>
      <c r="Z61" s="5"/>
      <c r="AA61" s="5"/>
    </row>
    <row r="62" spans="1:27" ht="14.25" customHeight="1">
      <c r="A62" s="86"/>
      <c r="B62" s="92" t="str">
        <f t="array" aca="1" ref="B62" ca="1">RIGHT(INDIRECT("A41"),4)</f>
        <v>2024</v>
      </c>
      <c r="C62" s="88">
        <f t="array" aca="1" ref="C62" ca="1">INDIRECT("E41")</f>
        <v>2.15</v>
      </c>
      <c r="D62" s="87"/>
      <c r="E62" s="88"/>
      <c r="F62" s="87"/>
      <c r="G62" s="10"/>
      <c r="H62" s="3"/>
      <c r="I62" s="3"/>
      <c r="J62" s="4"/>
      <c r="K62" s="4"/>
      <c r="L62" s="89"/>
      <c r="M62" s="89"/>
      <c r="N62" s="89"/>
      <c r="O62" s="89"/>
      <c r="P62" s="89"/>
      <c r="Q62" s="89"/>
      <c r="R62" s="89"/>
      <c r="S62" s="89"/>
      <c r="T62" s="5"/>
      <c r="U62" s="5"/>
      <c r="V62" s="5"/>
      <c r="W62" s="5"/>
      <c r="X62" s="5"/>
      <c r="Y62" s="5"/>
      <c r="Z62" s="5"/>
      <c r="AA62" s="5"/>
    </row>
    <row r="63" spans="1:27" ht="14.25" customHeight="1">
      <c r="A63" s="86"/>
      <c r="B63" s="92" t="str">
        <f t="array" aca="1" ref="B63" ca="1">RIGHT(INDIRECT("A42"),4)</f>
        <v>2023</v>
      </c>
      <c r="C63" s="88">
        <f t="array" aca="1" ref="C63" ca="1">INDIRECT("E42")</f>
        <v>51.37</v>
      </c>
      <c r="D63" s="87"/>
      <c r="E63" s="88"/>
      <c r="F63" s="87"/>
      <c r="G63" s="10"/>
      <c r="H63" s="3"/>
      <c r="I63" s="3"/>
      <c r="J63" s="4"/>
      <c r="K63" s="4"/>
      <c r="L63" s="89"/>
      <c r="M63" s="89"/>
      <c r="N63" s="89"/>
      <c r="O63" s="89"/>
      <c r="P63" s="89"/>
      <c r="Q63" s="89"/>
      <c r="R63" s="89"/>
      <c r="S63" s="89"/>
      <c r="T63" s="5"/>
      <c r="U63" s="5"/>
      <c r="V63" s="5"/>
      <c r="W63" s="5"/>
      <c r="X63" s="5"/>
      <c r="Y63" s="5"/>
      <c r="Z63" s="5"/>
      <c r="AA63" s="5"/>
    </row>
    <row r="64" spans="1:27" ht="14.25" customHeight="1">
      <c r="A64" s="86"/>
      <c r="B64" s="92" t="str">
        <f t="array" aca="1" ref="B64" ca="1">RIGHT(INDIRECT("A43"),4)</f>
        <v>2022</v>
      </c>
      <c r="C64" s="88">
        <f t="array" aca="1" ref="C64" ca="1">INDIRECT("E43")</f>
        <v>56.860000000000007</v>
      </c>
      <c r="D64" s="87"/>
      <c r="E64" s="88"/>
      <c r="F64" s="87"/>
      <c r="G64" s="10"/>
      <c r="H64" s="3"/>
      <c r="I64" s="3"/>
      <c r="J64" s="4"/>
      <c r="K64" s="4"/>
      <c r="L64" s="89"/>
      <c r="M64" s="89"/>
      <c r="N64" s="89"/>
      <c r="O64" s="89"/>
      <c r="P64" s="89"/>
      <c r="Q64" s="89"/>
      <c r="R64" s="89"/>
      <c r="S64" s="89"/>
      <c r="T64" s="5"/>
      <c r="U64" s="5"/>
      <c r="V64" s="5"/>
      <c r="W64" s="5"/>
      <c r="X64" s="5"/>
      <c r="Y64" s="5"/>
      <c r="Z64" s="5"/>
      <c r="AA64" s="5"/>
    </row>
    <row r="65" spans="1:27" ht="14.25" customHeight="1">
      <c r="A65" s="86"/>
      <c r="B65" s="92" t="str">
        <f t="array" aca="1" ref="B65" ca="1">RIGHT(INDIRECT("A44"),4)</f>
        <v>2021</v>
      </c>
      <c r="C65" s="88">
        <f t="array" aca="1" ref="C65" ca="1">INDIRECT("E44")</f>
        <v>50.010000000000005</v>
      </c>
      <c r="D65" s="87"/>
      <c r="E65" s="88"/>
      <c r="F65" s="87"/>
      <c r="G65" s="10"/>
      <c r="H65" s="3"/>
      <c r="I65" s="3"/>
      <c r="J65" s="4"/>
      <c r="K65" s="4"/>
      <c r="L65" s="89"/>
      <c r="M65" s="89"/>
      <c r="N65" s="89"/>
      <c r="O65" s="89"/>
      <c r="P65" s="89"/>
      <c r="Q65" s="89"/>
      <c r="R65" s="89"/>
      <c r="S65" s="89"/>
      <c r="T65" s="5"/>
      <c r="U65" s="5"/>
      <c r="V65" s="5"/>
      <c r="W65" s="5"/>
      <c r="X65" s="5"/>
      <c r="Y65" s="5"/>
      <c r="Z65" s="5"/>
      <c r="AA65" s="5"/>
    </row>
    <row r="66" spans="1:27" ht="14.25" customHeight="1">
      <c r="A66" s="86"/>
      <c r="B66" s="92" t="str">
        <f t="array" aca="1" ref="B66" ca="1">RIGHT(INDIRECT("A45"),4)</f>
        <v>2020</v>
      </c>
      <c r="C66" s="88">
        <f t="array" aca="1" ref="C66" ca="1">INDIRECT("E45")</f>
        <v>41.199515000000012</v>
      </c>
      <c r="D66" s="87"/>
      <c r="E66" s="88"/>
      <c r="F66" s="87"/>
      <c r="G66" s="10"/>
      <c r="H66" s="3"/>
      <c r="I66" s="3"/>
      <c r="J66" s="4"/>
      <c r="K66" s="4"/>
      <c r="L66" s="89"/>
      <c r="M66" s="89"/>
      <c r="N66" s="89"/>
      <c r="O66" s="89"/>
      <c r="P66" s="89"/>
      <c r="Q66" s="89"/>
      <c r="R66" s="89"/>
      <c r="S66" s="89"/>
      <c r="T66" s="5"/>
      <c r="U66" s="5"/>
      <c r="V66" s="5"/>
      <c r="W66" s="5"/>
      <c r="X66" s="5"/>
      <c r="Y66" s="5"/>
      <c r="Z66" s="5"/>
      <c r="AA66" s="5"/>
    </row>
    <row r="67" spans="1:27" ht="14.25" customHeight="1">
      <c r="A67" s="86"/>
      <c r="B67" s="92" t="str">
        <f t="array" aca="1" ref="B67" ca="1">RIGHT(INDIRECT("A46"),4)</f>
        <v>2019</v>
      </c>
      <c r="C67" s="88">
        <f t="array" aca="1" ref="C67" ca="1">INDIRECT("E46")</f>
        <v>11.971797</v>
      </c>
      <c r="D67" s="87"/>
      <c r="E67" s="88"/>
      <c r="F67" s="87"/>
      <c r="G67" s="10"/>
      <c r="H67" s="3"/>
      <c r="I67" s="3"/>
      <c r="J67" s="4"/>
      <c r="K67" s="4"/>
      <c r="L67" s="89"/>
      <c r="M67" s="89"/>
      <c r="N67" s="89"/>
      <c r="O67" s="89"/>
      <c r="P67" s="89"/>
      <c r="Q67" s="89"/>
      <c r="R67" s="89"/>
      <c r="S67" s="89"/>
      <c r="T67" s="5"/>
      <c r="U67" s="5"/>
      <c r="V67" s="5"/>
      <c r="W67" s="5"/>
      <c r="X67" s="5"/>
      <c r="Y67" s="5"/>
      <c r="Z67" s="5"/>
      <c r="AA67" s="5"/>
    </row>
    <row r="68" spans="1:27" ht="14.25" customHeight="1">
      <c r="A68" s="86"/>
      <c r="B68" s="92" t="str">
        <f t="array" aca="1" ref="B68" ca="1">RIGHT(INDIRECT("A47"),4)</f>
        <v>2018</v>
      </c>
      <c r="C68" s="88">
        <f t="array" aca="1" ref="C68" ca="1">INDIRECT("E47")</f>
        <v>307.32287999999994</v>
      </c>
      <c r="D68" s="87"/>
      <c r="E68" s="88"/>
      <c r="F68" s="87"/>
      <c r="G68" s="10"/>
      <c r="H68" s="3"/>
      <c r="I68" s="3"/>
      <c r="J68" s="4"/>
      <c r="K68" s="4"/>
      <c r="L68" s="89"/>
      <c r="M68" s="89"/>
      <c r="N68" s="89"/>
      <c r="O68" s="89"/>
      <c r="P68" s="89"/>
      <c r="Q68" s="89"/>
      <c r="R68" s="89"/>
      <c r="S68" s="89"/>
      <c r="T68" s="5"/>
      <c r="U68" s="5"/>
      <c r="V68" s="5"/>
      <c r="W68" s="5"/>
      <c r="X68" s="5"/>
      <c r="Y68" s="5"/>
      <c r="Z68" s="5"/>
      <c r="AA68" s="5"/>
    </row>
    <row r="69" spans="1:27" ht="14.25" customHeight="1">
      <c r="A69" s="86"/>
      <c r="B69" s="92" t="str">
        <f t="array" aca="1" ref="B69" ca="1">RIGHT(INDIRECT("A48"),4)</f>
        <v>2017</v>
      </c>
      <c r="C69" s="88">
        <f t="array" aca="1" ref="C69" ca="1">INDIRECT("E48")</f>
        <v>630.51</v>
      </c>
      <c r="D69" s="87"/>
      <c r="E69" s="88"/>
      <c r="F69" s="87"/>
      <c r="G69" s="10"/>
      <c r="H69" s="3"/>
      <c r="I69" s="3"/>
      <c r="J69" s="4"/>
      <c r="K69" s="4"/>
      <c r="L69" s="89"/>
      <c r="M69" s="89"/>
      <c r="N69" s="89"/>
      <c r="O69" s="89"/>
      <c r="P69" s="89"/>
      <c r="Q69" s="89"/>
      <c r="R69" s="89"/>
      <c r="S69" s="89"/>
      <c r="T69" s="5"/>
      <c r="U69" s="5"/>
      <c r="V69" s="5"/>
      <c r="W69" s="5"/>
      <c r="X69" s="5"/>
      <c r="Y69" s="5"/>
      <c r="Z69" s="5"/>
      <c r="AA69" s="5"/>
    </row>
    <row r="70" spans="1:27" ht="14.25" customHeight="1">
      <c r="A70" s="86"/>
      <c r="B70" s="92" t="str">
        <f t="array" aca="1" ref="B70" ca="1">RIGHT(INDIRECT("A49"),4)</f>
        <v>2016</v>
      </c>
      <c r="C70" s="88">
        <f t="array" aca="1" ref="C70" ca="1">INDIRECT("E49")</f>
        <v>2.48</v>
      </c>
      <c r="D70" s="87"/>
      <c r="E70" s="88"/>
      <c r="F70" s="87"/>
      <c r="G70" s="10"/>
      <c r="H70" s="3"/>
      <c r="I70" s="3"/>
      <c r="J70" s="4"/>
      <c r="K70" s="4"/>
      <c r="L70" s="89"/>
      <c r="M70" s="89"/>
      <c r="N70" s="89"/>
      <c r="O70" s="89"/>
      <c r="P70" s="89"/>
      <c r="Q70" s="89"/>
      <c r="R70" s="89"/>
      <c r="S70" s="89"/>
      <c r="T70" s="5"/>
      <c r="U70" s="5"/>
      <c r="V70" s="5"/>
      <c r="W70" s="5"/>
      <c r="X70" s="5"/>
      <c r="Y70" s="5"/>
      <c r="Z70" s="5"/>
      <c r="AA70" s="5"/>
    </row>
    <row r="71" spans="1:27" ht="14.25" customHeight="1">
      <c r="A71" s="86"/>
      <c r="B71" s="92" t="str">
        <f t="array" aca="1" ref="B71" ca="1">RIGHT(INDIRECT("A50"),4)</f>
        <v>2015</v>
      </c>
      <c r="C71" s="88">
        <f t="array" aca="1" ref="C71" ca="1">INDIRECT("E50")</f>
        <v>2.8600000000000003</v>
      </c>
      <c r="D71" s="87"/>
      <c r="E71" s="88"/>
      <c r="F71" s="87"/>
      <c r="G71" s="10"/>
      <c r="H71" s="3"/>
      <c r="I71" s="3"/>
      <c r="J71" s="4"/>
      <c r="K71" s="4"/>
      <c r="L71" s="89"/>
      <c r="M71" s="89"/>
      <c r="N71" s="89"/>
      <c r="O71" s="89"/>
      <c r="P71" s="89"/>
      <c r="Q71" s="89"/>
      <c r="R71" s="89"/>
      <c r="S71" s="89"/>
      <c r="T71" s="5"/>
      <c r="U71" s="5"/>
      <c r="V71" s="5"/>
      <c r="W71" s="5"/>
      <c r="X71" s="5"/>
      <c r="Y71" s="5"/>
      <c r="Z71" s="5"/>
      <c r="AA71" s="5"/>
    </row>
    <row r="72" spans="1:27" ht="14.25" customHeight="1">
      <c r="A72" s="86"/>
      <c r="B72" s="92" t="str">
        <f t="array" aca="1" ref="B72" ca="1">RIGHT(INDIRECT("A51"),4)</f>
        <v>2014</v>
      </c>
      <c r="C72" s="88">
        <f t="array" aca="1" ref="C72" ca="1">INDIRECT("E51")</f>
        <v>97.54</v>
      </c>
      <c r="D72" s="87"/>
      <c r="E72" s="88"/>
      <c r="F72" s="87"/>
      <c r="G72" s="10"/>
      <c r="H72" s="3"/>
      <c r="I72" s="3"/>
      <c r="J72" s="4"/>
      <c r="K72" s="4"/>
      <c r="L72" s="89"/>
      <c r="M72" s="89"/>
      <c r="N72" s="89"/>
      <c r="O72" s="89"/>
      <c r="P72" s="89"/>
      <c r="Q72" s="89"/>
      <c r="R72" s="89"/>
      <c r="S72" s="89"/>
      <c r="T72" s="5"/>
      <c r="U72" s="5"/>
      <c r="V72" s="5"/>
      <c r="W72" s="5"/>
      <c r="X72" s="5"/>
      <c r="Y72" s="5"/>
      <c r="Z72" s="5"/>
      <c r="AA72" s="5"/>
    </row>
    <row r="73" spans="1:27" ht="14.25" customHeight="1">
      <c r="A73" s="86"/>
      <c r="B73" s="92" t="str">
        <f t="array" aca="1" ref="B73" ca="1">RIGHT(INDIRECT("A52"),4)</f>
        <v>2013</v>
      </c>
      <c r="C73" s="88">
        <f t="array" aca="1" ref="C73" ca="1">INDIRECT("E52")</f>
        <v>145.61000000000001</v>
      </c>
      <c r="D73" s="87"/>
      <c r="E73" s="88"/>
      <c r="F73" s="87"/>
      <c r="G73" s="10"/>
      <c r="H73" s="3"/>
      <c r="I73" s="3"/>
      <c r="J73" s="4"/>
      <c r="K73" s="4"/>
      <c r="L73" s="89"/>
      <c r="M73" s="89"/>
      <c r="N73" s="89"/>
      <c r="O73" s="89"/>
      <c r="P73" s="89"/>
      <c r="Q73" s="89"/>
      <c r="R73" s="89"/>
      <c r="S73" s="89"/>
      <c r="T73" s="5"/>
      <c r="U73" s="5"/>
      <c r="V73" s="5"/>
      <c r="W73" s="5"/>
      <c r="X73" s="5"/>
      <c r="Y73" s="5"/>
      <c r="Z73" s="5"/>
      <c r="AA73" s="5"/>
    </row>
    <row r="74" spans="1:27" ht="14.25" customHeight="1">
      <c r="A74" s="86"/>
      <c r="B74" s="92" t="str">
        <f t="array" aca="1" ref="B74" ca="1">RIGHT(INDIRECT("A53"),4)</f>
        <v>2012</v>
      </c>
      <c r="C74" s="88">
        <f t="array" aca="1" ref="C74" ca="1">INDIRECT("E53")</f>
        <v>182.84</v>
      </c>
      <c r="D74" s="87"/>
      <c r="E74" s="88"/>
      <c r="F74" s="87"/>
      <c r="G74" s="10"/>
      <c r="H74" s="3"/>
      <c r="I74" s="3"/>
      <c r="J74" s="4"/>
      <c r="K74" s="4"/>
      <c r="L74" s="89"/>
      <c r="M74" s="89"/>
      <c r="N74" s="89"/>
      <c r="O74" s="89"/>
      <c r="P74" s="89"/>
      <c r="Q74" s="89"/>
      <c r="R74" s="89"/>
      <c r="S74" s="89"/>
      <c r="T74" s="5"/>
      <c r="U74" s="5"/>
      <c r="V74" s="5"/>
      <c r="W74" s="5"/>
      <c r="X74" s="5"/>
      <c r="Y74" s="5"/>
      <c r="Z74" s="5"/>
      <c r="AA74" s="5"/>
    </row>
    <row r="75" spans="1:27" ht="14.25" customHeight="1">
      <c r="A75" s="86"/>
      <c r="B75" s="92" t="str">
        <f t="array" aca="1" ref="B75" ca="1">RIGHT(INDIRECT("A54"),4)</f>
        <v>2011</v>
      </c>
      <c r="C75" s="88">
        <f t="array" aca="1" ref="C75" ca="1">INDIRECT("E54")</f>
        <v>0.98399999999999999</v>
      </c>
      <c r="D75" s="87"/>
      <c r="E75" s="88"/>
      <c r="F75" s="87"/>
      <c r="G75" s="10"/>
      <c r="H75" s="3"/>
      <c r="I75" s="3"/>
      <c r="J75" s="4"/>
      <c r="K75" s="4"/>
      <c r="L75" s="89"/>
      <c r="M75" s="89"/>
      <c r="N75" s="89"/>
      <c r="O75" s="89"/>
      <c r="P75" s="89"/>
      <c r="Q75" s="89"/>
      <c r="R75" s="89"/>
      <c r="S75" s="89"/>
      <c r="T75" s="5"/>
      <c r="U75" s="5"/>
      <c r="V75" s="5"/>
      <c r="W75" s="5"/>
      <c r="X75" s="5"/>
      <c r="Y75" s="5"/>
      <c r="Z75" s="5"/>
      <c r="AA75" s="5"/>
    </row>
    <row r="76" spans="1:27" ht="14.25" customHeight="1">
      <c r="A76" s="86"/>
      <c r="B76" s="93" t="str">
        <f t="array" aca="1" ref="B76" ca="1">RIGHT(INDIRECT("A55"),4)</f>
        <v>2009</v>
      </c>
      <c r="C76" s="88">
        <f t="array" aca="1" ref="C76" ca="1">INDIRECT("E55")</f>
        <v>58.99</v>
      </c>
      <c r="D76" s="87"/>
      <c r="E76" s="88"/>
      <c r="F76" s="87"/>
      <c r="G76" s="10"/>
      <c r="H76" s="3"/>
      <c r="I76" s="3"/>
      <c r="J76" s="4"/>
      <c r="K76" s="4"/>
      <c r="L76" s="89"/>
      <c r="M76" s="89"/>
      <c r="N76" s="89"/>
      <c r="O76" s="89"/>
      <c r="P76" s="89"/>
      <c r="Q76" s="89"/>
      <c r="R76" s="89"/>
      <c r="S76" s="89"/>
      <c r="T76" s="5"/>
      <c r="U76" s="5"/>
      <c r="V76" s="5"/>
      <c r="W76" s="5"/>
      <c r="X76" s="5"/>
      <c r="Y76" s="5"/>
      <c r="Z76" s="5"/>
      <c r="AA76" s="5"/>
    </row>
    <row r="77" spans="1:27" ht="14.25" customHeight="1">
      <c r="A77" s="86"/>
      <c r="B77" s="86"/>
      <c r="C77" s="87"/>
      <c r="D77" s="87"/>
      <c r="E77" s="88"/>
      <c r="F77" s="87"/>
      <c r="G77" s="10"/>
      <c r="H77" s="3"/>
      <c r="I77" s="3"/>
      <c r="J77" s="4"/>
      <c r="K77" s="4"/>
      <c r="L77" s="89"/>
      <c r="M77" s="89"/>
      <c r="N77" s="89"/>
      <c r="O77" s="89"/>
      <c r="P77" s="89"/>
      <c r="Q77" s="89"/>
      <c r="R77" s="89"/>
      <c r="S77" s="89"/>
      <c r="T77" s="5"/>
      <c r="U77" s="5"/>
      <c r="V77" s="5"/>
      <c r="W77" s="5"/>
      <c r="X77" s="5"/>
      <c r="Y77" s="5"/>
      <c r="Z77" s="5"/>
      <c r="AA77" s="5"/>
    </row>
    <row r="78" spans="1:27" ht="14.25" customHeight="1">
      <c r="A78" s="86"/>
      <c r="B78" s="86"/>
      <c r="C78" s="87"/>
      <c r="D78" s="87"/>
      <c r="E78" s="88"/>
      <c r="F78" s="87"/>
      <c r="G78" s="10"/>
      <c r="H78" s="3"/>
      <c r="I78" s="3"/>
      <c r="J78" s="4"/>
      <c r="K78" s="4"/>
      <c r="L78" s="89"/>
      <c r="M78" s="89"/>
      <c r="N78" s="89"/>
      <c r="O78" s="89"/>
      <c r="P78" s="89"/>
      <c r="Q78" s="89"/>
      <c r="R78" s="89"/>
      <c r="S78" s="89"/>
      <c r="T78" s="5"/>
      <c r="U78" s="5"/>
      <c r="V78" s="5"/>
      <c r="W78" s="5"/>
      <c r="X78" s="5"/>
      <c r="Y78" s="5"/>
      <c r="Z78" s="5"/>
      <c r="AA78" s="5"/>
    </row>
    <row r="79" spans="1:27" ht="14.25" customHeight="1">
      <c r="A79" s="86"/>
      <c r="B79" s="86"/>
      <c r="C79" s="87"/>
      <c r="D79" s="87"/>
      <c r="E79" s="88"/>
      <c r="F79" s="87"/>
      <c r="G79" s="10"/>
      <c r="H79" s="3"/>
      <c r="I79" s="3"/>
      <c r="J79" s="4"/>
      <c r="K79" s="4"/>
      <c r="L79" s="89"/>
      <c r="M79" s="89"/>
      <c r="N79" s="89"/>
      <c r="O79" s="89"/>
      <c r="P79" s="89"/>
      <c r="Q79" s="89"/>
      <c r="R79" s="89"/>
      <c r="S79" s="89"/>
      <c r="T79" s="5"/>
      <c r="U79" s="5"/>
      <c r="V79" s="5"/>
      <c r="W79" s="5"/>
      <c r="X79" s="5"/>
      <c r="Y79" s="5"/>
      <c r="Z79" s="5"/>
      <c r="AA79" s="5"/>
    </row>
    <row r="80" spans="1:27" ht="14.25" customHeight="1">
      <c r="A80" s="86"/>
      <c r="B80" s="86"/>
      <c r="C80" s="87"/>
      <c r="D80" s="87"/>
      <c r="E80" s="88"/>
      <c r="F80" s="87"/>
      <c r="G80" s="10"/>
      <c r="H80" s="3"/>
      <c r="I80" s="3"/>
      <c r="J80" s="4"/>
      <c r="K80" s="4"/>
      <c r="L80" s="89"/>
      <c r="M80" s="89"/>
      <c r="N80" s="89"/>
      <c r="O80" s="89"/>
      <c r="P80" s="89"/>
      <c r="Q80" s="89"/>
      <c r="R80" s="89"/>
      <c r="S80" s="89"/>
      <c r="T80" s="5"/>
      <c r="U80" s="5"/>
      <c r="V80" s="5"/>
      <c r="W80" s="5"/>
      <c r="X80" s="5"/>
      <c r="Y80" s="5"/>
      <c r="Z80" s="5"/>
      <c r="AA80" s="5"/>
    </row>
    <row r="81" spans="1:27" ht="14.25" customHeight="1">
      <c r="A81" s="86"/>
      <c r="B81" s="86"/>
      <c r="C81" s="87"/>
      <c r="D81" s="87"/>
      <c r="E81" s="88"/>
      <c r="F81" s="87"/>
      <c r="G81" s="10"/>
      <c r="H81" s="3"/>
      <c r="I81" s="3"/>
      <c r="J81" s="4"/>
      <c r="K81" s="4"/>
      <c r="L81" s="89"/>
      <c r="M81" s="89"/>
      <c r="N81" s="89"/>
      <c r="O81" s="89"/>
      <c r="P81" s="89"/>
      <c r="Q81" s="89"/>
      <c r="R81" s="89"/>
      <c r="S81" s="89"/>
      <c r="T81" s="5"/>
      <c r="U81" s="5"/>
      <c r="V81" s="5"/>
      <c r="W81" s="5"/>
      <c r="X81" s="5"/>
      <c r="Y81" s="5"/>
      <c r="Z81" s="5"/>
      <c r="AA81" s="5"/>
    </row>
    <row r="82" spans="1:27" ht="14.25" customHeight="1">
      <c r="A82" s="86"/>
      <c r="B82" s="86"/>
      <c r="C82" s="87"/>
      <c r="D82" s="87"/>
      <c r="E82" s="88"/>
      <c r="F82" s="87"/>
      <c r="G82" s="10"/>
      <c r="H82" s="3"/>
      <c r="I82" s="3"/>
      <c r="J82" s="4"/>
      <c r="K82" s="4"/>
      <c r="L82" s="89"/>
      <c r="M82" s="89"/>
      <c r="N82" s="89"/>
      <c r="O82" s="89"/>
      <c r="P82" s="89"/>
      <c r="Q82" s="89"/>
      <c r="R82" s="89"/>
      <c r="S82" s="89"/>
      <c r="T82" s="5"/>
      <c r="U82" s="5"/>
      <c r="V82" s="5"/>
      <c r="W82" s="5"/>
      <c r="X82" s="5"/>
      <c r="Y82" s="5"/>
      <c r="Z82" s="5"/>
      <c r="AA82" s="5"/>
    </row>
    <row r="83" spans="1:27" ht="14.25" customHeight="1">
      <c r="A83" s="86"/>
      <c r="B83" s="86"/>
      <c r="C83" s="87"/>
      <c r="D83" s="87"/>
      <c r="E83" s="88"/>
      <c r="F83" s="87"/>
      <c r="G83" s="10"/>
      <c r="H83" s="3"/>
      <c r="I83" s="3"/>
      <c r="J83" s="4"/>
      <c r="K83" s="4"/>
      <c r="L83" s="89"/>
      <c r="M83" s="89"/>
      <c r="N83" s="89"/>
      <c r="O83" s="89"/>
      <c r="P83" s="89"/>
      <c r="Q83" s="89"/>
      <c r="R83" s="89"/>
      <c r="S83" s="89"/>
      <c r="T83" s="5"/>
      <c r="U83" s="5"/>
      <c r="V83" s="5"/>
      <c r="W83" s="5"/>
      <c r="X83" s="5"/>
      <c r="Y83" s="5"/>
      <c r="Z83" s="5"/>
      <c r="AA83" s="5"/>
    </row>
    <row r="84" spans="1:27" ht="14.25" customHeight="1">
      <c r="A84" s="86"/>
      <c r="B84" s="86"/>
      <c r="C84" s="87"/>
      <c r="D84" s="87"/>
      <c r="E84" s="88"/>
      <c r="F84" s="87"/>
      <c r="G84" s="10"/>
      <c r="H84" s="3"/>
      <c r="I84" s="3"/>
      <c r="J84" s="4"/>
      <c r="K84" s="4"/>
      <c r="L84" s="89"/>
      <c r="M84" s="89"/>
      <c r="N84" s="89"/>
      <c r="O84" s="89"/>
      <c r="P84" s="89"/>
      <c r="Q84" s="89"/>
      <c r="R84" s="89"/>
      <c r="S84" s="89"/>
      <c r="T84" s="5"/>
      <c r="U84" s="5"/>
      <c r="V84" s="5"/>
      <c r="W84" s="5"/>
      <c r="X84" s="5"/>
      <c r="Y84" s="5"/>
      <c r="Z84" s="5"/>
      <c r="AA84" s="5"/>
    </row>
    <row r="85" spans="1:27" ht="14.25" customHeight="1">
      <c r="A85" s="86"/>
      <c r="B85" s="86"/>
      <c r="C85" s="87"/>
      <c r="D85" s="87"/>
      <c r="E85" s="88"/>
      <c r="F85" s="87"/>
      <c r="G85" s="10"/>
      <c r="H85" s="3"/>
      <c r="I85" s="3"/>
      <c r="J85" s="4"/>
      <c r="K85" s="4"/>
      <c r="L85" s="89"/>
      <c r="M85" s="89"/>
      <c r="N85" s="89"/>
      <c r="O85" s="89"/>
      <c r="P85" s="89"/>
      <c r="Q85" s="89"/>
      <c r="R85" s="89"/>
      <c r="S85" s="89"/>
      <c r="T85" s="5"/>
      <c r="U85" s="5"/>
      <c r="V85" s="5"/>
      <c r="W85" s="5"/>
      <c r="X85" s="5"/>
      <c r="Y85" s="5"/>
      <c r="Z85" s="5"/>
      <c r="AA85" s="5"/>
    </row>
    <row r="86" spans="1:27" ht="14.25" customHeight="1">
      <c r="A86" s="86"/>
      <c r="B86" s="86"/>
      <c r="C86" s="87"/>
      <c r="D86" s="87"/>
      <c r="E86" s="88"/>
      <c r="F86" s="87"/>
      <c r="G86" s="10"/>
      <c r="H86" s="3"/>
      <c r="I86" s="3"/>
      <c r="J86" s="4"/>
      <c r="K86" s="4"/>
      <c r="L86" s="89"/>
      <c r="M86" s="89"/>
      <c r="N86" s="89"/>
      <c r="O86" s="89"/>
      <c r="P86" s="89"/>
      <c r="Q86" s="89"/>
      <c r="R86" s="89"/>
      <c r="S86" s="89"/>
      <c r="T86" s="5"/>
      <c r="U86" s="5"/>
      <c r="V86" s="5"/>
      <c r="W86" s="5"/>
      <c r="X86" s="5"/>
      <c r="Y86" s="5"/>
      <c r="Z86" s="5"/>
      <c r="AA86" s="5"/>
    </row>
    <row r="87" spans="1:27" ht="14.25" customHeight="1">
      <c r="A87" s="86"/>
      <c r="B87" s="86"/>
      <c r="C87" s="87"/>
      <c r="D87" s="87"/>
      <c r="E87" s="88"/>
      <c r="F87" s="87"/>
      <c r="G87" s="10"/>
      <c r="H87" s="3"/>
      <c r="I87" s="3"/>
      <c r="J87" s="4"/>
      <c r="K87" s="4"/>
      <c r="L87" s="89"/>
      <c r="M87" s="89"/>
      <c r="N87" s="89"/>
      <c r="O87" s="89"/>
      <c r="P87" s="89"/>
      <c r="Q87" s="89"/>
      <c r="R87" s="89"/>
      <c r="S87" s="89"/>
      <c r="T87" s="5"/>
      <c r="U87" s="5"/>
      <c r="V87" s="5"/>
      <c r="W87" s="5"/>
      <c r="X87" s="5"/>
      <c r="Y87" s="5"/>
      <c r="Z87" s="5"/>
      <c r="AA87" s="5"/>
    </row>
    <row r="88" spans="1:27" ht="14.25" customHeight="1">
      <c r="A88" s="86"/>
      <c r="B88" s="86"/>
      <c r="C88" s="87"/>
      <c r="D88" s="87"/>
      <c r="E88" s="88"/>
      <c r="F88" s="87"/>
      <c r="G88" s="10"/>
      <c r="H88" s="3"/>
      <c r="I88" s="3"/>
      <c r="J88" s="4"/>
      <c r="K88" s="4"/>
      <c r="L88" s="89"/>
      <c r="M88" s="89"/>
      <c r="N88" s="89"/>
      <c r="O88" s="89"/>
      <c r="P88" s="89"/>
      <c r="Q88" s="89"/>
      <c r="R88" s="89"/>
      <c r="S88" s="89"/>
      <c r="T88" s="5"/>
      <c r="U88" s="5"/>
      <c r="V88" s="5"/>
      <c r="W88" s="5"/>
      <c r="X88" s="5"/>
      <c r="Y88" s="5"/>
      <c r="Z88" s="5"/>
      <c r="AA88" s="5"/>
    </row>
    <row r="89" spans="1:27" ht="14.25" customHeight="1">
      <c r="A89" s="86"/>
      <c r="B89" s="86"/>
      <c r="C89" s="87"/>
      <c r="D89" s="87"/>
      <c r="E89" s="88"/>
      <c r="F89" s="87"/>
      <c r="G89" s="10"/>
      <c r="H89" s="3"/>
      <c r="I89" s="3"/>
      <c r="J89" s="4"/>
      <c r="K89" s="4"/>
      <c r="L89" s="89"/>
      <c r="M89" s="89"/>
      <c r="N89" s="89"/>
      <c r="O89" s="89"/>
      <c r="P89" s="89"/>
      <c r="Q89" s="89"/>
      <c r="R89" s="89"/>
      <c r="S89" s="89"/>
      <c r="T89" s="5"/>
      <c r="U89" s="5"/>
      <c r="V89" s="5"/>
      <c r="W89" s="5"/>
      <c r="X89" s="5"/>
      <c r="Y89" s="5"/>
      <c r="Z89" s="5"/>
      <c r="AA89" s="5"/>
    </row>
    <row r="90" spans="1:27" ht="14.25" customHeight="1">
      <c r="A90" s="86"/>
      <c r="B90" s="86"/>
      <c r="C90" s="87"/>
      <c r="D90" s="87"/>
      <c r="E90" s="88"/>
      <c r="F90" s="87"/>
      <c r="G90" s="10"/>
      <c r="H90" s="3"/>
      <c r="I90" s="3"/>
      <c r="J90" s="4"/>
      <c r="K90" s="4"/>
      <c r="L90" s="89"/>
      <c r="M90" s="89"/>
      <c r="N90" s="89"/>
      <c r="O90" s="89"/>
      <c r="P90" s="89"/>
      <c r="Q90" s="89"/>
      <c r="R90" s="89"/>
      <c r="S90" s="89"/>
      <c r="T90" s="5"/>
      <c r="U90" s="5"/>
      <c r="V90" s="5"/>
      <c r="W90" s="5"/>
      <c r="X90" s="5"/>
      <c r="Y90" s="5"/>
      <c r="Z90" s="5"/>
      <c r="AA90" s="5"/>
    </row>
    <row r="91" spans="1:27" ht="14.25" customHeight="1">
      <c r="A91" s="86"/>
      <c r="B91" s="86"/>
      <c r="C91" s="87"/>
      <c r="D91" s="87"/>
      <c r="E91" s="88"/>
      <c r="F91" s="87"/>
      <c r="G91" s="10"/>
      <c r="H91" s="3"/>
      <c r="I91" s="3"/>
      <c r="J91" s="4"/>
      <c r="K91" s="4"/>
      <c r="L91" s="89"/>
      <c r="M91" s="89"/>
      <c r="N91" s="89"/>
      <c r="O91" s="89"/>
      <c r="P91" s="89"/>
      <c r="Q91" s="89"/>
      <c r="R91" s="89"/>
      <c r="S91" s="89"/>
      <c r="T91" s="5"/>
      <c r="U91" s="5"/>
      <c r="V91" s="5"/>
      <c r="W91" s="5"/>
      <c r="X91" s="5"/>
      <c r="Y91" s="5"/>
      <c r="Z91" s="5"/>
      <c r="AA91" s="5"/>
    </row>
    <row r="92" spans="1:27" ht="14.25" customHeight="1">
      <c r="A92" s="86"/>
      <c r="B92" s="86"/>
      <c r="C92" s="87"/>
      <c r="D92" s="87"/>
      <c r="E92" s="88"/>
      <c r="F92" s="87"/>
      <c r="G92" s="10"/>
      <c r="H92" s="3"/>
      <c r="I92" s="3"/>
      <c r="J92" s="4"/>
      <c r="K92" s="4"/>
      <c r="L92" s="89"/>
      <c r="M92" s="89"/>
      <c r="N92" s="89"/>
      <c r="O92" s="89"/>
      <c r="P92" s="89"/>
      <c r="Q92" s="89"/>
      <c r="R92" s="89"/>
      <c r="S92" s="89"/>
      <c r="T92" s="5"/>
      <c r="U92" s="5"/>
      <c r="V92" s="5"/>
      <c r="W92" s="5"/>
      <c r="X92" s="5"/>
      <c r="Y92" s="5"/>
      <c r="Z92" s="5"/>
      <c r="AA92" s="5"/>
    </row>
    <row r="93" spans="1:27" ht="14.25" customHeight="1">
      <c r="A93" s="86"/>
      <c r="B93" s="86"/>
      <c r="C93" s="87"/>
      <c r="D93" s="87"/>
      <c r="E93" s="88"/>
      <c r="F93" s="87"/>
      <c r="G93" s="10"/>
      <c r="H93" s="3"/>
      <c r="I93" s="3"/>
      <c r="J93" s="4"/>
      <c r="K93" s="4"/>
      <c r="L93" s="89"/>
      <c r="M93" s="89"/>
      <c r="N93" s="89"/>
      <c r="O93" s="89"/>
      <c r="P93" s="89"/>
      <c r="Q93" s="89"/>
      <c r="R93" s="89"/>
      <c r="S93" s="89"/>
      <c r="T93" s="5"/>
      <c r="U93" s="5"/>
      <c r="V93" s="5"/>
      <c r="W93" s="5"/>
      <c r="X93" s="5"/>
      <c r="Y93" s="5"/>
      <c r="Z93" s="5"/>
      <c r="AA93" s="5"/>
    </row>
    <row r="94" spans="1:27" ht="14.25" customHeight="1">
      <c r="A94" s="86"/>
      <c r="B94" s="86"/>
      <c r="C94" s="87"/>
      <c r="D94" s="87"/>
      <c r="E94" s="88"/>
      <c r="F94" s="87"/>
      <c r="G94" s="10"/>
      <c r="H94" s="3"/>
      <c r="I94" s="3"/>
      <c r="J94" s="4"/>
      <c r="K94" s="4"/>
      <c r="L94" s="89"/>
      <c r="M94" s="89"/>
      <c r="N94" s="89"/>
      <c r="O94" s="89"/>
      <c r="P94" s="89"/>
      <c r="Q94" s="89"/>
      <c r="R94" s="89"/>
      <c r="S94" s="89"/>
      <c r="T94" s="5"/>
      <c r="U94" s="5"/>
      <c r="V94" s="5"/>
      <c r="W94" s="5"/>
      <c r="X94" s="5"/>
      <c r="Y94" s="5"/>
      <c r="Z94" s="5"/>
      <c r="AA94" s="5"/>
    </row>
    <row r="95" spans="1:27" ht="14.25" customHeight="1">
      <c r="A95" s="86"/>
      <c r="B95" s="86"/>
      <c r="C95" s="87"/>
      <c r="D95" s="87"/>
      <c r="E95" s="88"/>
      <c r="F95" s="87"/>
      <c r="G95" s="10"/>
      <c r="H95" s="3"/>
      <c r="I95" s="3"/>
      <c r="J95" s="4"/>
      <c r="K95" s="4"/>
      <c r="L95" s="89"/>
      <c r="M95" s="89"/>
      <c r="N95" s="89"/>
      <c r="O95" s="89"/>
      <c r="P95" s="89"/>
      <c r="Q95" s="89"/>
      <c r="R95" s="89"/>
      <c r="S95" s="89"/>
      <c r="T95" s="5"/>
      <c r="U95" s="5"/>
      <c r="V95" s="5"/>
      <c r="W95" s="5"/>
      <c r="X95" s="5"/>
      <c r="Y95" s="5"/>
      <c r="Z95" s="5"/>
      <c r="AA95" s="5"/>
    </row>
    <row r="96" spans="1:27" ht="14.25" customHeight="1">
      <c r="A96" s="86"/>
      <c r="B96" s="86"/>
      <c r="C96" s="87"/>
      <c r="D96" s="87"/>
      <c r="E96" s="88"/>
      <c r="F96" s="87"/>
      <c r="G96" s="10"/>
      <c r="H96" s="3"/>
      <c r="I96" s="3"/>
      <c r="J96" s="4"/>
      <c r="K96" s="4"/>
      <c r="L96" s="89"/>
      <c r="M96" s="89"/>
      <c r="N96" s="89"/>
      <c r="O96" s="89"/>
      <c r="P96" s="89"/>
      <c r="Q96" s="89"/>
      <c r="R96" s="89"/>
      <c r="S96" s="89"/>
      <c r="T96" s="5"/>
      <c r="U96" s="5"/>
      <c r="V96" s="5"/>
      <c r="W96" s="5"/>
      <c r="X96" s="5"/>
      <c r="Y96" s="5"/>
      <c r="Z96" s="5"/>
      <c r="AA96" s="5"/>
    </row>
    <row r="97" spans="1:27" ht="14.25" customHeight="1">
      <c r="A97" s="86"/>
      <c r="B97" s="86"/>
      <c r="C97" s="87"/>
      <c r="D97" s="87"/>
      <c r="E97" s="88"/>
      <c r="F97" s="87"/>
      <c r="G97" s="10"/>
      <c r="H97" s="3"/>
      <c r="I97" s="3"/>
      <c r="J97" s="4"/>
      <c r="K97" s="4"/>
      <c r="L97" s="89"/>
      <c r="M97" s="89"/>
      <c r="N97" s="89"/>
      <c r="O97" s="89"/>
      <c r="P97" s="89"/>
      <c r="Q97" s="89"/>
      <c r="R97" s="89"/>
      <c r="S97" s="89"/>
      <c r="T97" s="5"/>
      <c r="U97" s="5"/>
      <c r="V97" s="5"/>
      <c r="W97" s="5"/>
      <c r="X97" s="5"/>
      <c r="Y97" s="5"/>
      <c r="Z97" s="5"/>
      <c r="AA97" s="5"/>
    </row>
    <row r="98" spans="1:27" ht="14.25" customHeight="1">
      <c r="A98" s="86"/>
      <c r="B98" s="86"/>
      <c r="C98" s="87"/>
      <c r="D98" s="87"/>
      <c r="E98" s="88"/>
      <c r="F98" s="87"/>
      <c r="G98" s="10"/>
      <c r="H98" s="3"/>
      <c r="I98" s="3"/>
      <c r="J98" s="4"/>
      <c r="K98" s="4"/>
      <c r="L98" s="89"/>
      <c r="M98" s="89"/>
      <c r="N98" s="89"/>
      <c r="O98" s="89"/>
      <c r="P98" s="89"/>
      <c r="Q98" s="89"/>
      <c r="R98" s="89"/>
      <c r="S98" s="89"/>
      <c r="T98" s="5"/>
      <c r="U98" s="5"/>
      <c r="V98" s="5"/>
      <c r="W98" s="5"/>
      <c r="X98" s="5"/>
      <c r="Y98" s="5"/>
      <c r="Z98" s="5"/>
      <c r="AA98" s="5"/>
    </row>
    <row r="99" spans="1:27" ht="14.25" customHeight="1">
      <c r="A99" s="86"/>
      <c r="B99" s="86"/>
      <c r="C99" s="87"/>
      <c r="D99" s="87"/>
      <c r="E99" s="88"/>
      <c r="F99" s="87"/>
      <c r="G99" s="10"/>
      <c r="H99" s="3"/>
      <c r="I99" s="3"/>
      <c r="J99" s="4"/>
      <c r="K99" s="4"/>
      <c r="L99" s="89"/>
      <c r="M99" s="89"/>
      <c r="N99" s="89"/>
      <c r="O99" s="89"/>
      <c r="P99" s="89"/>
      <c r="Q99" s="89"/>
      <c r="R99" s="89"/>
      <c r="S99" s="89"/>
      <c r="T99" s="5"/>
      <c r="U99" s="5"/>
      <c r="V99" s="5"/>
      <c r="W99" s="5"/>
      <c r="X99" s="5"/>
      <c r="Y99" s="5"/>
      <c r="Z99" s="5"/>
      <c r="AA99" s="5"/>
    </row>
    <row r="100" spans="1:27" ht="14.25" customHeight="1">
      <c r="A100" s="86"/>
      <c r="B100" s="86"/>
      <c r="C100" s="87"/>
      <c r="D100" s="87"/>
      <c r="E100" s="88"/>
      <c r="F100" s="87"/>
      <c r="G100" s="10"/>
      <c r="H100" s="3"/>
      <c r="I100" s="3"/>
      <c r="J100" s="4"/>
      <c r="K100" s="4"/>
      <c r="L100" s="89"/>
      <c r="M100" s="89"/>
      <c r="N100" s="89"/>
      <c r="O100" s="89"/>
      <c r="P100" s="89"/>
      <c r="Q100" s="89"/>
      <c r="R100" s="89"/>
      <c r="S100" s="89"/>
      <c r="T100" s="5"/>
      <c r="U100" s="5"/>
      <c r="V100" s="5"/>
      <c r="W100" s="5"/>
      <c r="X100" s="5"/>
      <c r="Y100" s="5"/>
      <c r="Z100" s="5"/>
      <c r="AA100" s="5"/>
    </row>
    <row r="101" spans="1:27" ht="14.25" customHeight="1">
      <c r="A101" s="86"/>
      <c r="B101" s="86"/>
      <c r="C101" s="87"/>
      <c r="D101" s="87"/>
      <c r="E101" s="88"/>
      <c r="F101" s="87"/>
      <c r="G101" s="10"/>
      <c r="H101" s="3"/>
      <c r="I101" s="3"/>
      <c r="J101" s="4"/>
      <c r="K101" s="4"/>
      <c r="L101" s="94"/>
      <c r="M101" s="94"/>
      <c r="N101" s="95"/>
      <c r="O101" s="96"/>
      <c r="P101" s="2"/>
      <c r="Q101" s="96"/>
      <c r="R101" s="2"/>
      <c r="S101" s="97"/>
      <c r="T101" s="5"/>
      <c r="U101" s="5"/>
      <c r="V101" s="5"/>
      <c r="W101" s="5"/>
      <c r="X101" s="5"/>
      <c r="Y101" s="5"/>
      <c r="Z101" s="5"/>
      <c r="AA101" s="5"/>
    </row>
    <row r="102" spans="1:27" ht="14.25" customHeight="1">
      <c r="A102" s="88"/>
      <c r="B102" s="5"/>
      <c r="C102" s="98"/>
      <c r="D102" s="98"/>
      <c r="E102" s="98"/>
      <c r="F102" s="98"/>
      <c r="G102" s="99"/>
      <c r="H102" s="3"/>
      <c r="I102" s="3"/>
      <c r="J102" s="4"/>
      <c r="K102" s="4"/>
      <c r="L102" s="2"/>
      <c r="M102" s="2"/>
      <c r="N102" s="95"/>
      <c r="O102" s="100"/>
      <c r="P102" s="100"/>
      <c r="Q102" s="100"/>
      <c r="R102" s="100"/>
      <c r="S102" s="2"/>
      <c r="T102" s="5"/>
      <c r="U102" s="5"/>
      <c r="V102" s="5"/>
      <c r="W102" s="5"/>
      <c r="X102" s="5"/>
      <c r="Y102" s="5"/>
      <c r="Z102" s="5"/>
      <c r="AA102" s="5"/>
    </row>
    <row r="103" spans="1:27" ht="14.25" customHeight="1">
      <c r="A103" s="88"/>
      <c r="B103" s="5"/>
      <c r="C103" s="98"/>
      <c r="D103" s="98"/>
      <c r="E103" s="98"/>
      <c r="F103" s="98"/>
      <c r="G103" s="99"/>
      <c r="H103" s="3"/>
      <c r="I103" s="3"/>
      <c r="J103" s="4"/>
      <c r="K103" s="4"/>
      <c r="L103" s="95"/>
      <c r="M103" s="95"/>
      <c r="N103" s="95"/>
      <c r="O103" s="100"/>
      <c r="P103" s="100"/>
      <c r="Q103" s="100"/>
      <c r="R103" s="100"/>
      <c r="S103" s="101"/>
      <c r="T103" s="5"/>
      <c r="U103" s="5"/>
      <c r="V103" s="5"/>
      <c r="W103" s="5"/>
      <c r="X103" s="5"/>
      <c r="Y103" s="5"/>
      <c r="Z103" s="5"/>
      <c r="AA103" s="5"/>
    </row>
    <row r="104" spans="1:27" ht="14.25" customHeight="1">
      <c r="A104" s="88"/>
      <c r="B104" s="5"/>
      <c r="C104" s="98"/>
      <c r="D104" s="98"/>
      <c r="E104" s="98"/>
      <c r="F104" s="98"/>
      <c r="G104" s="99"/>
      <c r="H104" s="3"/>
      <c r="I104" s="3"/>
      <c r="J104" s="4"/>
      <c r="K104" s="4"/>
      <c r="L104" s="95"/>
      <c r="M104" s="95"/>
      <c r="N104" s="95"/>
      <c r="O104" s="100"/>
      <c r="P104" s="100"/>
      <c r="Q104" s="100"/>
      <c r="R104" s="100"/>
      <c r="S104" s="101"/>
      <c r="T104" s="5"/>
      <c r="U104" s="5"/>
      <c r="V104" s="5"/>
      <c r="W104" s="5"/>
      <c r="X104" s="5"/>
      <c r="Y104" s="5"/>
      <c r="Z104" s="5"/>
      <c r="AA104" s="5"/>
    </row>
    <row r="105" spans="1:27" ht="14.25" customHeight="1">
      <c r="A105" s="88"/>
      <c r="B105" s="5"/>
      <c r="C105" s="98"/>
      <c r="D105" s="98"/>
      <c r="E105" s="98"/>
      <c r="F105" s="98"/>
      <c r="G105" s="99"/>
      <c r="H105" s="3"/>
      <c r="I105" s="3"/>
      <c r="J105" s="4"/>
      <c r="K105" s="4"/>
      <c r="L105" s="95"/>
      <c r="M105" s="95"/>
      <c r="N105" s="95"/>
      <c r="O105" s="100"/>
      <c r="P105" s="100"/>
      <c r="Q105" s="100"/>
      <c r="R105" s="100"/>
      <c r="S105" s="101"/>
      <c r="T105" s="5"/>
      <c r="U105" s="5"/>
      <c r="V105" s="5"/>
      <c r="W105" s="5"/>
      <c r="X105" s="5"/>
      <c r="Y105" s="5"/>
      <c r="Z105" s="5"/>
      <c r="AA105" s="5"/>
    </row>
    <row r="106" spans="1:27" ht="14.25" customHeight="1">
      <c r="A106" s="88"/>
      <c r="B106" s="5"/>
      <c r="C106" s="98"/>
      <c r="D106" s="98"/>
      <c r="E106" s="98"/>
      <c r="F106" s="98"/>
      <c r="G106" s="99"/>
      <c r="H106" s="3"/>
      <c r="I106" s="3"/>
      <c r="J106" s="4"/>
      <c r="K106" s="4"/>
      <c r="L106" s="95"/>
      <c r="M106" s="95"/>
      <c r="N106" s="95"/>
      <c r="O106" s="100"/>
      <c r="P106" s="100"/>
      <c r="Q106" s="100"/>
      <c r="R106" s="100"/>
      <c r="S106" s="101"/>
      <c r="T106" s="5"/>
      <c r="U106" s="5"/>
      <c r="V106" s="5"/>
      <c r="W106" s="5"/>
      <c r="X106" s="5"/>
      <c r="Y106" s="5"/>
      <c r="Z106" s="5"/>
      <c r="AA106" s="5"/>
    </row>
    <row r="107" spans="1:27" ht="14.25" customHeight="1">
      <c r="A107" s="88"/>
      <c r="B107" s="5"/>
      <c r="C107" s="98"/>
      <c r="D107" s="98"/>
      <c r="E107" s="98"/>
      <c r="F107" s="98"/>
      <c r="G107" s="99"/>
      <c r="H107" s="3"/>
      <c r="I107" s="3"/>
      <c r="J107" s="4"/>
      <c r="K107" s="4"/>
      <c r="L107" s="95"/>
      <c r="M107" s="95"/>
      <c r="N107" s="95"/>
      <c r="O107" s="100"/>
      <c r="P107" s="100"/>
      <c r="Q107" s="100"/>
      <c r="R107" s="100"/>
      <c r="S107" s="101"/>
      <c r="T107" s="5"/>
      <c r="U107" s="5"/>
      <c r="V107" s="5"/>
      <c r="W107" s="5"/>
      <c r="X107" s="5"/>
      <c r="Y107" s="5"/>
      <c r="Z107" s="5"/>
      <c r="AA107" s="5"/>
    </row>
    <row r="108" spans="1:27" ht="14.25" customHeight="1">
      <c r="A108" s="88"/>
      <c r="B108" s="5"/>
      <c r="C108" s="98"/>
      <c r="D108" s="98"/>
      <c r="E108" s="98"/>
      <c r="F108" s="98"/>
      <c r="G108" s="99"/>
      <c r="H108" s="3"/>
      <c r="I108" s="3"/>
      <c r="J108" s="4"/>
      <c r="K108" s="4"/>
      <c r="L108" s="95"/>
      <c r="M108" s="95"/>
      <c r="N108" s="95"/>
      <c r="O108" s="100"/>
      <c r="P108" s="100"/>
      <c r="Q108" s="100"/>
      <c r="R108" s="100"/>
      <c r="S108" s="101"/>
      <c r="T108" s="5"/>
      <c r="U108" s="5"/>
      <c r="V108" s="5"/>
      <c r="W108" s="5"/>
      <c r="X108" s="5"/>
      <c r="Y108" s="5"/>
      <c r="Z108" s="5"/>
      <c r="AA108" s="5"/>
    </row>
    <row r="109" spans="1:27" ht="14.25" customHeight="1">
      <c r="A109" s="88"/>
      <c r="B109" s="5"/>
      <c r="C109" s="98"/>
      <c r="D109" s="98"/>
      <c r="E109" s="98"/>
      <c r="F109" s="98"/>
      <c r="G109" s="99"/>
      <c r="H109" s="3"/>
      <c r="I109" s="3"/>
      <c r="J109" s="4"/>
      <c r="K109" s="4"/>
      <c r="L109" s="95"/>
      <c r="M109" s="95"/>
      <c r="N109" s="95"/>
      <c r="O109" s="100"/>
      <c r="P109" s="100"/>
      <c r="Q109" s="100"/>
      <c r="R109" s="100"/>
      <c r="S109" s="101"/>
      <c r="T109" s="5"/>
      <c r="U109" s="5"/>
      <c r="V109" s="5"/>
      <c r="W109" s="5"/>
      <c r="X109" s="5"/>
      <c r="Y109" s="5"/>
      <c r="Z109" s="5"/>
      <c r="AA109" s="5"/>
    </row>
    <row r="110" spans="1:27" ht="14.25" customHeight="1">
      <c r="A110" s="88"/>
      <c r="B110" s="5"/>
      <c r="C110" s="98"/>
      <c r="D110" s="98"/>
      <c r="E110" s="98"/>
      <c r="F110" s="98"/>
      <c r="G110" s="99"/>
      <c r="H110" s="3"/>
      <c r="I110" s="3"/>
      <c r="J110" s="4"/>
      <c r="K110" s="4"/>
      <c r="L110" s="95"/>
      <c r="M110" s="95"/>
      <c r="N110" s="95"/>
      <c r="O110" s="100"/>
      <c r="P110" s="100"/>
      <c r="Q110" s="100"/>
      <c r="R110" s="100"/>
      <c r="S110" s="101"/>
      <c r="T110" s="5"/>
      <c r="U110" s="5"/>
      <c r="V110" s="5"/>
      <c r="W110" s="5"/>
      <c r="X110" s="5"/>
      <c r="Y110" s="5"/>
      <c r="Z110" s="5"/>
      <c r="AA110" s="5"/>
    </row>
    <row r="111" spans="1:27" ht="14.25" customHeight="1">
      <c r="A111" s="88"/>
      <c r="B111" s="5"/>
      <c r="C111" s="98"/>
      <c r="D111" s="98"/>
      <c r="E111" s="98"/>
      <c r="F111" s="98"/>
      <c r="G111" s="99"/>
      <c r="H111" s="3"/>
      <c r="I111" s="3"/>
      <c r="J111" s="4"/>
      <c r="K111" s="4"/>
      <c r="L111" s="95"/>
      <c r="M111" s="95"/>
      <c r="N111" s="95"/>
      <c r="O111" s="100"/>
      <c r="P111" s="100"/>
      <c r="Q111" s="100"/>
      <c r="R111" s="100"/>
      <c r="S111" s="101"/>
      <c r="T111" s="5"/>
      <c r="U111" s="5"/>
      <c r="V111" s="5"/>
      <c r="W111" s="5"/>
      <c r="X111" s="5"/>
      <c r="Y111" s="5"/>
      <c r="Z111" s="5"/>
      <c r="AA111" s="5"/>
    </row>
    <row r="112" spans="1:27" ht="14.25" customHeight="1">
      <c r="A112" s="88"/>
      <c r="B112" s="5"/>
      <c r="C112" s="98"/>
      <c r="D112" s="98"/>
      <c r="E112" s="98"/>
      <c r="F112" s="98"/>
      <c r="G112" s="99"/>
      <c r="H112" s="3"/>
      <c r="I112" s="3"/>
      <c r="J112" s="4"/>
      <c r="K112" s="4"/>
      <c r="L112" s="95"/>
      <c r="M112" s="95"/>
      <c r="N112" s="95"/>
      <c r="O112" s="100"/>
      <c r="P112" s="100"/>
      <c r="Q112" s="100"/>
      <c r="R112" s="100"/>
      <c r="S112" s="101"/>
      <c r="T112" s="5"/>
      <c r="U112" s="5"/>
      <c r="V112" s="5"/>
      <c r="W112" s="5"/>
      <c r="X112" s="5"/>
      <c r="Y112" s="5"/>
      <c r="Z112" s="5"/>
      <c r="AA112" s="5"/>
    </row>
    <row r="113" spans="1:27" ht="14.25" customHeight="1">
      <c r="A113" s="88"/>
      <c r="B113" s="5"/>
      <c r="C113" s="98"/>
      <c r="D113" s="98"/>
      <c r="E113" s="98"/>
      <c r="F113" s="98"/>
      <c r="G113" s="99"/>
      <c r="H113" s="3"/>
      <c r="I113" s="3"/>
      <c r="J113" s="4"/>
      <c r="K113" s="4"/>
      <c r="L113" s="95"/>
      <c r="M113" s="95"/>
      <c r="N113" s="95"/>
      <c r="O113" s="100"/>
      <c r="P113" s="100"/>
      <c r="Q113" s="100"/>
      <c r="R113" s="100"/>
      <c r="S113" s="101"/>
      <c r="T113" s="5"/>
      <c r="U113" s="5"/>
      <c r="V113" s="5"/>
      <c r="W113" s="5"/>
      <c r="X113" s="5"/>
      <c r="Y113" s="5"/>
      <c r="Z113" s="5"/>
      <c r="AA113" s="5"/>
    </row>
    <row r="114" spans="1:27" ht="14.25" customHeight="1">
      <c r="A114" s="88"/>
      <c r="B114" s="5"/>
      <c r="C114" s="98"/>
      <c r="D114" s="98"/>
      <c r="E114" s="98"/>
      <c r="F114" s="98"/>
      <c r="G114" s="99"/>
      <c r="H114" s="3"/>
      <c r="I114" s="3"/>
      <c r="J114" s="4"/>
      <c r="K114" s="4"/>
      <c r="L114" s="95"/>
      <c r="M114" s="95"/>
      <c r="N114" s="95"/>
      <c r="O114" s="100"/>
      <c r="P114" s="100"/>
      <c r="Q114" s="100"/>
      <c r="R114" s="100"/>
      <c r="S114" s="101"/>
      <c r="T114" s="5"/>
      <c r="U114" s="5"/>
      <c r="V114" s="5"/>
      <c r="W114" s="5"/>
      <c r="X114" s="5"/>
      <c r="Y114" s="5"/>
      <c r="Z114" s="5"/>
      <c r="AA114" s="5"/>
    </row>
    <row r="115" spans="1:27" ht="14.25" customHeight="1">
      <c r="A115" s="88"/>
      <c r="B115" s="5"/>
      <c r="C115" s="98"/>
      <c r="D115" s="98"/>
      <c r="E115" s="98"/>
      <c r="F115" s="98"/>
      <c r="G115" s="99"/>
      <c r="H115" s="3"/>
      <c r="I115" s="3"/>
      <c r="J115" s="4"/>
      <c r="K115" s="4"/>
      <c r="L115" s="95"/>
      <c r="M115" s="95"/>
      <c r="N115" s="95"/>
      <c r="O115" s="100"/>
      <c r="P115" s="100"/>
      <c r="Q115" s="100"/>
      <c r="R115" s="100"/>
      <c r="S115" s="101"/>
      <c r="T115" s="5"/>
      <c r="U115" s="5"/>
      <c r="V115" s="5"/>
      <c r="W115" s="5"/>
      <c r="X115" s="5"/>
      <c r="Y115" s="5"/>
      <c r="Z115" s="5"/>
      <c r="AA115" s="5"/>
    </row>
    <row r="116" spans="1:27" ht="14.25" customHeight="1">
      <c r="A116" s="88"/>
      <c r="B116" s="5"/>
      <c r="C116" s="98"/>
      <c r="D116" s="98"/>
      <c r="E116" s="98"/>
      <c r="F116" s="98"/>
      <c r="G116" s="99"/>
      <c r="H116" s="3"/>
      <c r="I116" s="3"/>
      <c r="J116" s="4"/>
      <c r="K116" s="4"/>
      <c r="L116" s="95"/>
      <c r="M116" s="95"/>
      <c r="N116" s="95"/>
      <c r="O116" s="100"/>
      <c r="P116" s="100"/>
      <c r="Q116" s="100"/>
      <c r="R116" s="100"/>
      <c r="S116" s="101"/>
      <c r="T116" s="5"/>
      <c r="U116" s="5"/>
      <c r="V116" s="5"/>
      <c r="W116" s="5"/>
      <c r="X116" s="5"/>
      <c r="Y116" s="5"/>
      <c r="Z116" s="5"/>
      <c r="AA116" s="5"/>
    </row>
    <row r="117" spans="1:27" ht="14.25" customHeight="1">
      <c r="A117" s="88"/>
      <c r="B117" s="5"/>
      <c r="C117" s="98"/>
      <c r="D117" s="98"/>
      <c r="E117" s="98"/>
      <c r="F117" s="98"/>
      <c r="G117" s="99"/>
      <c r="H117" s="3"/>
      <c r="I117" s="3"/>
      <c r="J117" s="4"/>
      <c r="K117" s="4"/>
      <c r="L117" s="95"/>
      <c r="M117" s="95"/>
      <c r="N117" s="95"/>
      <c r="O117" s="100"/>
      <c r="P117" s="100"/>
      <c r="Q117" s="100"/>
      <c r="R117" s="100"/>
      <c r="S117" s="101"/>
      <c r="T117" s="5"/>
      <c r="U117" s="5"/>
      <c r="V117" s="5"/>
      <c r="W117" s="5"/>
      <c r="X117" s="5"/>
      <c r="Y117" s="5"/>
      <c r="Z117" s="5"/>
      <c r="AA117" s="5"/>
    </row>
    <row r="118" spans="1:27" ht="14.25" customHeight="1">
      <c r="A118" s="88"/>
      <c r="B118" s="5"/>
      <c r="C118" s="98"/>
      <c r="D118" s="98"/>
      <c r="E118" s="98"/>
      <c r="F118" s="98"/>
      <c r="G118" s="99"/>
      <c r="H118" s="3"/>
      <c r="I118" s="3"/>
      <c r="J118" s="4"/>
      <c r="K118" s="4"/>
      <c r="L118" s="95"/>
      <c r="M118" s="95"/>
      <c r="N118" s="95"/>
      <c r="O118" s="100"/>
      <c r="P118" s="100"/>
      <c r="Q118" s="100"/>
      <c r="R118" s="100"/>
      <c r="S118" s="101"/>
      <c r="T118" s="5"/>
      <c r="U118" s="5"/>
      <c r="V118" s="5"/>
      <c r="W118" s="5"/>
      <c r="X118" s="5"/>
      <c r="Y118" s="5"/>
      <c r="Z118" s="5"/>
      <c r="AA118" s="5"/>
    </row>
    <row r="119" spans="1:27" ht="14.25" customHeight="1">
      <c r="A119" s="88"/>
      <c r="B119" s="5"/>
      <c r="C119" s="98"/>
      <c r="D119" s="98"/>
      <c r="E119" s="98"/>
      <c r="F119" s="98"/>
      <c r="G119" s="99"/>
      <c r="H119" s="3"/>
      <c r="I119" s="3"/>
      <c r="J119" s="4"/>
      <c r="K119" s="4"/>
      <c r="L119" s="95"/>
      <c r="M119" s="95"/>
      <c r="N119" s="95"/>
      <c r="O119" s="100"/>
      <c r="P119" s="100"/>
      <c r="Q119" s="100"/>
      <c r="R119" s="100"/>
      <c r="S119" s="101"/>
      <c r="T119" s="5"/>
      <c r="U119" s="5"/>
      <c r="V119" s="5"/>
      <c r="W119" s="5"/>
      <c r="X119" s="5"/>
      <c r="Y119" s="5"/>
      <c r="Z119" s="5"/>
      <c r="AA119" s="5"/>
    </row>
    <row r="120" spans="1:27" ht="14.25" customHeight="1">
      <c r="A120" s="88"/>
      <c r="B120" s="5"/>
      <c r="C120" s="98"/>
      <c r="D120" s="98"/>
      <c r="E120" s="98"/>
      <c r="F120" s="98"/>
      <c r="G120" s="99"/>
      <c r="H120" s="3"/>
      <c r="I120" s="3"/>
      <c r="J120" s="4"/>
      <c r="K120" s="4"/>
      <c r="L120" s="95"/>
      <c r="M120" s="95"/>
      <c r="N120" s="95"/>
      <c r="O120" s="100"/>
      <c r="P120" s="100"/>
      <c r="Q120" s="100"/>
      <c r="R120" s="100"/>
      <c r="S120" s="101"/>
      <c r="T120" s="5"/>
      <c r="U120" s="5"/>
      <c r="V120" s="5"/>
      <c r="W120" s="5"/>
      <c r="X120" s="5"/>
      <c r="Y120" s="5"/>
      <c r="Z120" s="5"/>
      <c r="AA120" s="5"/>
    </row>
    <row r="121" spans="1:27" ht="14.25" customHeight="1">
      <c r="A121" s="88"/>
      <c r="B121" s="5"/>
      <c r="C121" s="98"/>
      <c r="D121" s="98"/>
      <c r="E121" s="98"/>
      <c r="F121" s="98"/>
      <c r="G121" s="99"/>
      <c r="H121" s="3"/>
      <c r="I121" s="3"/>
      <c r="J121" s="4"/>
      <c r="K121" s="4"/>
      <c r="L121" s="95"/>
      <c r="M121" s="95"/>
      <c r="N121" s="95"/>
      <c r="O121" s="100"/>
      <c r="P121" s="100"/>
      <c r="Q121" s="100"/>
      <c r="R121" s="100"/>
      <c r="S121" s="101"/>
      <c r="T121" s="5"/>
      <c r="U121" s="5"/>
      <c r="V121" s="5"/>
      <c r="W121" s="5"/>
      <c r="X121" s="5"/>
      <c r="Y121" s="5"/>
      <c r="Z121" s="5"/>
      <c r="AA121" s="5"/>
    </row>
    <row r="122" spans="1:27" ht="14.25" customHeight="1">
      <c r="A122" s="88"/>
      <c r="B122" s="5"/>
      <c r="C122" s="5"/>
      <c r="D122" s="5"/>
      <c r="E122" s="88"/>
      <c r="F122" s="5"/>
      <c r="G122" s="10"/>
      <c r="H122" s="3"/>
      <c r="I122" s="3"/>
      <c r="J122" s="4"/>
      <c r="K122" s="4"/>
      <c r="L122" s="8"/>
      <c r="M122" s="8"/>
      <c r="N122" s="8"/>
      <c r="O122" s="8"/>
      <c r="P122" s="8"/>
      <c r="Q122" s="8"/>
      <c r="R122" s="8"/>
      <c r="S122" s="8"/>
      <c r="T122" s="5"/>
      <c r="U122" s="5"/>
      <c r="V122" s="5"/>
      <c r="W122" s="5"/>
      <c r="X122" s="5"/>
      <c r="Y122" s="5"/>
      <c r="Z122" s="5"/>
      <c r="AA122" s="5"/>
    </row>
    <row r="123" spans="1:27" ht="14.25" customHeight="1">
      <c r="A123" s="5"/>
      <c r="B123" s="5"/>
      <c r="C123" s="5"/>
      <c r="D123" s="5"/>
      <c r="E123" s="88"/>
      <c r="F123" s="5"/>
      <c r="G123" s="10"/>
      <c r="H123" s="3"/>
      <c r="I123" s="3"/>
      <c r="J123" s="4"/>
      <c r="K123" s="4"/>
      <c r="L123" s="89"/>
      <c r="M123" s="89"/>
      <c r="N123" s="89"/>
      <c r="O123" s="102"/>
      <c r="P123" s="102"/>
      <c r="Q123" s="102"/>
      <c r="R123" s="103"/>
      <c r="S123" s="103"/>
      <c r="T123" s="5"/>
      <c r="U123" s="5"/>
      <c r="V123" s="5"/>
      <c r="W123" s="5"/>
      <c r="X123" s="5"/>
      <c r="Y123" s="5"/>
      <c r="Z123" s="5"/>
      <c r="AA123" s="5"/>
    </row>
    <row r="124" spans="1:27" ht="14.25" customHeight="1">
      <c r="A124" s="5"/>
      <c r="B124" s="5"/>
      <c r="C124" s="5"/>
      <c r="D124" s="5"/>
      <c r="E124" s="88"/>
      <c r="F124" s="5"/>
      <c r="G124" s="10"/>
      <c r="H124" s="3"/>
      <c r="I124" s="3"/>
      <c r="J124" s="4"/>
      <c r="K124" s="4"/>
      <c r="L124" s="89"/>
      <c r="M124" s="89"/>
      <c r="N124" s="89"/>
      <c r="O124" s="102"/>
      <c r="P124" s="102"/>
      <c r="Q124" s="102"/>
      <c r="R124" s="103"/>
      <c r="S124" s="103"/>
      <c r="T124" s="5"/>
      <c r="U124" s="5"/>
      <c r="V124" s="5"/>
      <c r="W124" s="5"/>
      <c r="X124" s="5"/>
      <c r="Y124" s="5"/>
      <c r="Z124" s="5"/>
      <c r="AA124" s="5"/>
    </row>
    <row r="125" spans="1:27" ht="14.25" customHeight="1">
      <c r="A125" s="5"/>
      <c r="B125" s="5"/>
      <c r="C125" s="5"/>
      <c r="D125" s="5"/>
      <c r="E125" s="88"/>
      <c r="F125" s="5"/>
      <c r="G125" s="10"/>
      <c r="H125" s="3"/>
      <c r="I125" s="3"/>
      <c r="J125" s="4"/>
      <c r="K125" s="4"/>
      <c r="L125" s="89"/>
      <c r="M125" s="89"/>
      <c r="N125" s="89"/>
      <c r="O125" s="102"/>
      <c r="P125" s="102"/>
      <c r="Q125" s="102"/>
      <c r="R125" s="104"/>
      <c r="S125" s="103"/>
      <c r="T125" s="5"/>
      <c r="U125" s="5"/>
      <c r="V125" s="5"/>
      <c r="W125" s="5"/>
      <c r="X125" s="5"/>
      <c r="Y125" s="5"/>
      <c r="Z125" s="5"/>
      <c r="AA125" s="5"/>
    </row>
    <row r="126" spans="1:27" ht="14.25" customHeight="1">
      <c r="A126" s="5"/>
      <c r="B126" s="5"/>
      <c r="C126" s="5"/>
      <c r="D126" s="5"/>
      <c r="E126" s="88"/>
      <c r="F126" s="5"/>
      <c r="G126" s="10"/>
      <c r="H126" s="3"/>
      <c r="I126" s="3"/>
      <c r="J126" s="4"/>
      <c r="K126" s="4"/>
      <c r="L126" s="89"/>
      <c r="M126" s="89"/>
      <c r="N126" s="89"/>
      <c r="O126" s="102"/>
      <c r="P126" s="102"/>
      <c r="Q126" s="102"/>
      <c r="R126" s="104"/>
      <c r="S126" s="103"/>
      <c r="T126" s="5"/>
      <c r="U126" s="5"/>
      <c r="V126" s="5"/>
      <c r="W126" s="5"/>
      <c r="X126" s="5"/>
      <c r="Y126" s="5"/>
      <c r="Z126" s="5"/>
      <c r="AA126" s="5"/>
    </row>
    <row r="127" spans="1:27" ht="14.25" customHeight="1">
      <c r="A127" s="5"/>
      <c r="B127" s="5"/>
      <c r="C127" s="5"/>
      <c r="D127" s="5"/>
      <c r="E127" s="88"/>
      <c r="F127" s="5"/>
      <c r="G127" s="10"/>
      <c r="H127" s="3"/>
      <c r="I127" s="3"/>
      <c r="J127" s="4"/>
      <c r="K127" s="4"/>
      <c r="L127" s="89"/>
      <c r="M127" s="89"/>
      <c r="N127" s="89"/>
      <c r="O127" s="105"/>
      <c r="P127" s="102"/>
      <c r="Q127" s="102"/>
      <c r="R127" s="104"/>
      <c r="S127" s="103"/>
      <c r="T127" s="5"/>
      <c r="U127" s="5"/>
      <c r="V127" s="5"/>
      <c r="W127" s="5"/>
      <c r="X127" s="5"/>
      <c r="Y127" s="5"/>
      <c r="Z127" s="5"/>
      <c r="AA127" s="5"/>
    </row>
    <row r="128" spans="1:27" ht="14.25" customHeight="1">
      <c r="A128" s="5"/>
      <c r="B128" s="5"/>
      <c r="C128" s="5"/>
      <c r="D128" s="5"/>
      <c r="E128" s="88"/>
      <c r="F128" s="5"/>
      <c r="G128" s="10"/>
      <c r="H128" s="3"/>
      <c r="I128" s="3"/>
      <c r="J128" s="4"/>
      <c r="K128" s="4"/>
      <c r="L128" s="89"/>
      <c r="M128" s="89"/>
      <c r="N128" s="89"/>
      <c r="O128" s="102"/>
      <c r="P128" s="102"/>
      <c r="Q128" s="102"/>
      <c r="R128" s="104"/>
      <c r="S128" s="103"/>
      <c r="T128" s="5"/>
      <c r="U128" s="5"/>
      <c r="V128" s="5"/>
      <c r="W128" s="5"/>
      <c r="X128" s="5"/>
      <c r="Y128" s="5"/>
      <c r="Z128" s="5"/>
      <c r="AA128" s="5"/>
    </row>
    <row r="129" spans="1:27" ht="14.25" customHeight="1">
      <c r="A129" s="5"/>
      <c r="B129" s="5"/>
      <c r="C129" s="5"/>
      <c r="D129" s="5"/>
      <c r="E129" s="88"/>
      <c r="F129" s="5"/>
      <c r="G129" s="10"/>
      <c r="H129" s="3"/>
      <c r="I129" s="3"/>
      <c r="J129" s="4"/>
      <c r="K129" s="4"/>
      <c r="L129" s="89"/>
      <c r="M129" s="89"/>
      <c r="N129" s="89"/>
      <c r="O129" s="102"/>
      <c r="P129" s="102"/>
      <c r="Q129" s="102"/>
      <c r="R129" s="103"/>
      <c r="S129" s="103"/>
      <c r="T129" s="5"/>
      <c r="U129" s="5"/>
      <c r="V129" s="5"/>
      <c r="W129" s="5"/>
      <c r="X129" s="5"/>
      <c r="Y129" s="5"/>
      <c r="Z129" s="5"/>
      <c r="AA129" s="5"/>
    </row>
    <row r="130" spans="1:27" ht="14.25" customHeight="1">
      <c r="A130" s="5"/>
      <c r="B130" s="5"/>
      <c r="C130" s="5"/>
      <c r="D130" s="5"/>
      <c r="E130" s="88"/>
      <c r="F130" s="5"/>
      <c r="G130" s="10"/>
      <c r="H130" s="3"/>
      <c r="I130" s="3"/>
      <c r="J130" s="4"/>
      <c r="K130" s="4"/>
      <c r="L130" s="89"/>
      <c r="M130" s="89"/>
      <c r="N130" s="89"/>
      <c r="O130" s="102"/>
      <c r="P130" s="102"/>
      <c r="Q130" s="102"/>
      <c r="R130" s="103"/>
      <c r="S130" s="103"/>
      <c r="T130" s="5"/>
      <c r="U130" s="5"/>
      <c r="V130" s="5"/>
      <c r="W130" s="5"/>
      <c r="X130" s="5"/>
      <c r="Y130" s="5"/>
      <c r="Z130" s="5"/>
      <c r="AA130" s="5"/>
    </row>
    <row r="131" spans="1:27" ht="14.25" customHeight="1">
      <c r="A131" s="5"/>
      <c r="B131" s="5"/>
      <c r="C131" s="46"/>
      <c r="D131" s="46"/>
      <c r="E131" s="106"/>
      <c r="F131" s="46"/>
      <c r="G131" s="10"/>
      <c r="H131" s="3"/>
      <c r="I131" s="3"/>
      <c r="J131" s="4"/>
      <c r="K131" s="4"/>
      <c r="L131" s="89"/>
      <c r="M131" s="89"/>
      <c r="N131" s="89"/>
      <c r="O131" s="102"/>
      <c r="P131" s="102"/>
      <c r="Q131" s="102"/>
      <c r="R131" s="103"/>
      <c r="S131" s="103"/>
      <c r="T131" s="5"/>
      <c r="U131" s="5"/>
      <c r="V131" s="5"/>
      <c r="W131" s="5"/>
      <c r="X131" s="5"/>
      <c r="Y131" s="5"/>
      <c r="Z131" s="5"/>
      <c r="AA131" s="5"/>
    </row>
    <row r="132" spans="1:27" ht="14.25" customHeight="1">
      <c r="A132" s="5"/>
      <c r="B132" s="5"/>
      <c r="C132" s="5"/>
      <c r="D132" s="5"/>
      <c r="E132" s="88"/>
      <c r="F132" s="5"/>
      <c r="G132" s="10"/>
      <c r="H132" s="3"/>
      <c r="I132" s="3"/>
      <c r="J132" s="4"/>
      <c r="K132" s="4"/>
      <c r="L132" s="89"/>
      <c r="M132" s="89"/>
      <c r="N132" s="89"/>
      <c r="O132" s="102"/>
      <c r="P132" s="102"/>
      <c r="Q132" s="102"/>
      <c r="R132" s="103"/>
      <c r="S132" s="103"/>
      <c r="T132" s="5"/>
      <c r="U132" s="5"/>
      <c r="V132" s="5"/>
      <c r="W132" s="5"/>
      <c r="X132" s="5"/>
      <c r="Y132" s="5"/>
      <c r="Z132" s="5"/>
      <c r="AA132" s="5"/>
    </row>
    <row r="133" spans="1:27" ht="14.25" customHeight="1">
      <c r="A133" s="5"/>
      <c r="B133" s="5"/>
      <c r="C133" s="5"/>
      <c r="D133" s="5"/>
      <c r="E133" s="88"/>
      <c r="F133" s="5"/>
      <c r="G133" s="10"/>
      <c r="H133" s="3"/>
      <c r="I133" s="3"/>
      <c r="J133" s="4"/>
      <c r="K133" s="4"/>
      <c r="L133" s="89"/>
      <c r="M133" s="89"/>
      <c r="N133" s="89"/>
      <c r="O133" s="102"/>
      <c r="P133" s="102"/>
      <c r="Q133" s="102"/>
      <c r="R133" s="103"/>
      <c r="S133" s="103"/>
      <c r="T133" s="5"/>
      <c r="U133" s="5"/>
      <c r="V133" s="5"/>
      <c r="W133" s="5"/>
      <c r="X133" s="5"/>
      <c r="Y133" s="5"/>
      <c r="Z133" s="5"/>
      <c r="AA133" s="5"/>
    </row>
    <row r="134" spans="1:27" ht="14.25" customHeight="1">
      <c r="A134" s="107"/>
      <c r="B134" s="107"/>
      <c r="C134" s="108"/>
      <c r="D134" s="108"/>
      <c r="E134" s="109"/>
      <c r="F134" s="108"/>
      <c r="G134" s="110"/>
      <c r="H134" s="3"/>
      <c r="I134" s="3"/>
      <c r="J134" s="4"/>
      <c r="K134" s="4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spans="1:27" ht="14.25" customHeight="1">
      <c r="A135" s="111"/>
      <c r="B135" s="111"/>
      <c r="C135" s="111"/>
      <c r="D135" s="111"/>
      <c r="E135" s="112"/>
      <c r="F135" s="111"/>
      <c r="G135" s="10"/>
      <c r="H135" s="3"/>
      <c r="I135" s="3"/>
      <c r="J135" s="4"/>
      <c r="K135" s="4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spans="1:27" ht="14.25" customHeight="1">
      <c r="A136" s="111"/>
      <c r="B136" s="47"/>
      <c r="C136" s="47"/>
      <c r="D136" s="47"/>
      <c r="E136" s="113"/>
      <c r="F136" s="47"/>
      <c r="G136" s="10"/>
      <c r="H136" s="3"/>
      <c r="I136" s="3"/>
      <c r="J136" s="4"/>
      <c r="K136" s="4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spans="1:27" ht="14.25" customHeight="1">
      <c r="A137" s="8"/>
      <c r="B137" s="89"/>
      <c r="C137" s="103"/>
      <c r="D137" s="103"/>
      <c r="E137" s="102"/>
      <c r="F137" s="103"/>
      <c r="G137" s="10"/>
      <c r="H137" s="3"/>
      <c r="I137" s="3"/>
      <c r="J137" s="4"/>
      <c r="K137" s="4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spans="1:27" ht="14.25" customHeight="1">
      <c r="A138" s="8"/>
      <c r="B138" s="89"/>
      <c r="C138" s="103"/>
      <c r="D138" s="103"/>
      <c r="E138" s="102"/>
      <c r="F138" s="103"/>
      <c r="G138" s="10"/>
      <c r="H138" s="3"/>
      <c r="I138" s="3"/>
      <c r="J138" s="4"/>
      <c r="K138" s="4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spans="1:27" ht="14.25" customHeight="1">
      <c r="A139" s="8"/>
      <c r="B139" s="89"/>
      <c r="C139" s="103"/>
      <c r="D139" s="103"/>
      <c r="E139" s="102"/>
      <c r="F139" s="103"/>
      <c r="G139" s="10"/>
      <c r="H139" s="3"/>
      <c r="I139" s="3"/>
      <c r="J139" s="4"/>
      <c r="K139" s="4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spans="1:27" ht="14.25" customHeight="1">
      <c r="A140" s="8"/>
      <c r="B140" s="89"/>
      <c r="C140" s="103"/>
      <c r="D140" s="103"/>
      <c r="E140" s="102"/>
      <c r="F140" s="103"/>
      <c r="G140" s="10"/>
      <c r="H140" s="3"/>
      <c r="I140" s="3"/>
      <c r="J140" s="4"/>
      <c r="K140" s="4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spans="1:27" ht="14.25" customHeight="1">
      <c r="A141" s="8"/>
      <c r="B141" s="89"/>
      <c r="C141" s="103"/>
      <c r="D141" s="103"/>
      <c r="E141" s="102"/>
      <c r="F141" s="103"/>
      <c r="G141" s="10"/>
      <c r="H141" s="3"/>
      <c r="I141" s="3"/>
      <c r="J141" s="4"/>
      <c r="K141" s="4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spans="1:27" ht="14.25" customHeight="1">
      <c r="A142" s="8"/>
      <c r="B142" s="89"/>
      <c r="C142" s="103"/>
      <c r="D142" s="103"/>
      <c r="E142" s="102"/>
      <c r="F142" s="103"/>
      <c r="G142" s="10"/>
      <c r="H142" s="3"/>
      <c r="I142" s="3"/>
      <c r="J142" s="4"/>
      <c r="K142" s="4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spans="1:27" ht="14.25" customHeight="1">
      <c r="A143" s="8"/>
      <c r="B143" s="89"/>
      <c r="C143" s="103"/>
      <c r="D143" s="103"/>
      <c r="E143" s="102"/>
      <c r="F143" s="103"/>
      <c r="G143" s="10"/>
      <c r="H143" s="3"/>
      <c r="I143" s="3"/>
      <c r="J143" s="4"/>
      <c r="K143" s="4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spans="1:27" ht="14.25" customHeight="1">
      <c r="A144" s="8"/>
      <c r="B144" s="89"/>
      <c r="C144" s="103"/>
      <c r="D144" s="103"/>
      <c r="E144" s="102"/>
      <c r="F144" s="103"/>
      <c r="G144" s="10"/>
      <c r="H144" s="3"/>
      <c r="I144" s="3"/>
      <c r="J144" s="4"/>
      <c r="K144" s="4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spans="1:27" ht="14.25" customHeight="1">
      <c r="A145" s="8"/>
      <c r="B145" s="89"/>
      <c r="C145" s="103"/>
      <c r="D145" s="103"/>
      <c r="E145" s="102"/>
      <c r="F145" s="103"/>
      <c r="G145" s="10"/>
      <c r="H145" s="3"/>
      <c r="I145" s="3"/>
      <c r="J145" s="4"/>
      <c r="K145" s="4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spans="1:27" ht="14.25" customHeight="1">
      <c r="A146" s="8"/>
      <c r="B146" s="89"/>
      <c r="C146" s="103"/>
      <c r="D146" s="103"/>
      <c r="E146" s="102"/>
      <c r="F146" s="103"/>
      <c r="G146" s="10"/>
      <c r="H146" s="3"/>
      <c r="I146" s="3"/>
      <c r="J146" s="4"/>
      <c r="K146" s="4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spans="1:27" ht="14.25" customHeight="1">
      <c r="A147" s="8"/>
      <c r="B147" s="89"/>
      <c r="C147" s="103"/>
      <c r="D147" s="103"/>
      <c r="E147" s="102"/>
      <c r="F147" s="103"/>
      <c r="G147" s="10"/>
      <c r="H147" s="3"/>
      <c r="I147" s="3"/>
      <c r="J147" s="4"/>
      <c r="K147" s="4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spans="1:27" ht="14.25" customHeight="1">
      <c r="A148" s="8"/>
      <c r="B148" s="89"/>
      <c r="C148" s="103"/>
      <c r="D148" s="103"/>
      <c r="E148" s="102"/>
      <c r="F148" s="103"/>
      <c r="G148" s="10"/>
      <c r="H148" s="3"/>
      <c r="I148" s="3"/>
      <c r="J148" s="4"/>
      <c r="K148" s="4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spans="1:27" ht="14.25" customHeight="1">
      <c r="A149" s="8"/>
      <c r="B149" s="89"/>
      <c r="C149" s="103"/>
      <c r="D149" s="103"/>
      <c r="E149" s="102"/>
      <c r="F149" s="103"/>
      <c r="G149" s="10"/>
      <c r="H149" s="3"/>
      <c r="I149" s="3"/>
      <c r="J149" s="4"/>
      <c r="K149" s="4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spans="1:27" ht="14.25" customHeight="1">
      <c r="A150" s="89"/>
      <c r="B150" s="89"/>
      <c r="C150" s="103"/>
      <c r="D150" s="103"/>
      <c r="E150" s="102"/>
      <c r="F150" s="103"/>
      <c r="G150" s="10"/>
      <c r="H150" s="3"/>
      <c r="I150" s="3"/>
      <c r="J150" s="4"/>
      <c r="K150" s="4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spans="1:27" ht="14.25" customHeight="1">
      <c r="A151" s="89"/>
      <c r="B151" s="89"/>
      <c r="C151" s="103"/>
      <c r="D151" s="103"/>
      <c r="E151" s="102"/>
      <c r="F151" s="103"/>
      <c r="G151" s="10"/>
      <c r="H151" s="3"/>
      <c r="I151" s="3"/>
      <c r="J151" s="4"/>
      <c r="K151" s="4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spans="1:27" ht="14.25" customHeight="1">
      <c r="A152" s="89"/>
      <c r="B152" s="89"/>
      <c r="C152" s="89"/>
      <c r="D152" s="89"/>
      <c r="E152" s="102"/>
      <c r="F152" s="89"/>
      <c r="G152" s="10"/>
      <c r="H152" s="3"/>
      <c r="I152" s="3"/>
      <c r="J152" s="4"/>
      <c r="K152" s="4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spans="1:27" ht="14.25" customHeight="1">
      <c r="A153" s="89"/>
      <c r="B153" s="89"/>
      <c r="C153" s="89"/>
      <c r="D153" s="89"/>
      <c r="E153" s="102"/>
      <c r="F153" s="89"/>
      <c r="G153" s="10"/>
      <c r="H153" s="3"/>
      <c r="I153" s="3"/>
      <c r="J153" s="4"/>
      <c r="K153" s="4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spans="1:27" ht="14.25" customHeight="1">
      <c r="A154" s="5"/>
      <c r="B154" s="5"/>
      <c r="C154" s="5"/>
      <c r="D154" s="5"/>
      <c r="E154" s="88"/>
      <c r="F154" s="5"/>
      <c r="G154" s="10"/>
      <c r="H154" s="3"/>
      <c r="I154" s="3"/>
      <c r="J154" s="4"/>
      <c r="K154" s="4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spans="1:27" ht="14.25" customHeight="1">
      <c r="A155" s="5"/>
      <c r="B155" s="5"/>
      <c r="C155" s="5"/>
      <c r="D155" s="5"/>
      <c r="E155" s="88"/>
      <c r="F155" s="5"/>
      <c r="G155" s="10"/>
      <c r="H155" s="3"/>
      <c r="I155" s="3"/>
      <c r="J155" s="4"/>
      <c r="K155" s="4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spans="1:27" ht="14.25" customHeight="1">
      <c r="A156" s="5"/>
      <c r="B156" s="5"/>
      <c r="C156" s="5"/>
      <c r="D156" s="5"/>
      <c r="E156" s="88"/>
      <c r="F156" s="5"/>
      <c r="G156" s="10"/>
      <c r="H156" s="3"/>
      <c r="I156" s="3"/>
      <c r="J156" s="4"/>
      <c r="K156" s="4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spans="1:27" ht="14.25" customHeight="1">
      <c r="A157" s="5"/>
      <c r="B157" s="5"/>
      <c r="C157" s="5"/>
      <c r="D157" s="5"/>
      <c r="E157" s="88"/>
      <c r="F157" s="5"/>
      <c r="G157" s="10"/>
      <c r="H157" s="3"/>
      <c r="I157" s="3"/>
      <c r="J157" s="4"/>
      <c r="K157" s="4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spans="1:27" ht="14.25" customHeight="1">
      <c r="A158" s="5"/>
      <c r="B158" s="5"/>
      <c r="C158" s="5"/>
      <c r="D158" s="5"/>
      <c r="E158" s="88"/>
      <c r="F158" s="5"/>
      <c r="G158" s="10"/>
      <c r="H158" s="3"/>
      <c r="I158" s="3"/>
      <c r="J158" s="4"/>
      <c r="K158" s="4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spans="1:27" ht="14.25" customHeight="1">
      <c r="A159" s="5"/>
      <c r="B159" s="5"/>
      <c r="C159" s="5"/>
      <c r="D159" s="5"/>
      <c r="E159" s="88"/>
      <c r="F159" s="5"/>
      <c r="G159" s="10"/>
      <c r="H159" s="3"/>
      <c r="I159" s="3"/>
      <c r="J159" s="4"/>
      <c r="K159" s="4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spans="1:27" ht="14.25" customHeight="1">
      <c r="A160" s="5"/>
      <c r="B160" s="5"/>
      <c r="C160" s="5"/>
      <c r="D160" s="5"/>
      <c r="E160" s="88"/>
      <c r="F160" s="5"/>
      <c r="G160" s="10"/>
      <c r="H160" s="3"/>
      <c r="I160" s="3"/>
      <c r="J160" s="4"/>
      <c r="K160" s="4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spans="1:27" ht="14.25" customHeight="1">
      <c r="A161" s="5"/>
      <c r="B161" s="5"/>
      <c r="C161" s="5"/>
      <c r="D161" s="5"/>
      <c r="E161" s="88"/>
      <c r="F161" s="5"/>
      <c r="G161" s="10"/>
      <c r="H161" s="3"/>
      <c r="I161" s="3"/>
      <c r="J161" s="4"/>
      <c r="K161" s="4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spans="1:27" ht="14.25" customHeight="1">
      <c r="A162" s="5"/>
      <c r="B162" s="5"/>
      <c r="C162" s="5"/>
      <c r="D162" s="5"/>
      <c r="E162" s="88"/>
      <c r="F162" s="5"/>
      <c r="G162" s="10"/>
      <c r="H162" s="3"/>
      <c r="I162" s="3"/>
      <c r="J162" s="4"/>
      <c r="K162" s="4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spans="1:27" ht="14.25" customHeight="1">
      <c r="A163" s="5"/>
      <c r="B163" s="5"/>
      <c r="C163" s="5"/>
      <c r="D163" s="5"/>
      <c r="E163" s="88"/>
      <c r="F163" s="5"/>
      <c r="G163" s="10"/>
      <c r="H163" s="3"/>
      <c r="I163" s="3"/>
      <c r="J163" s="4"/>
      <c r="K163" s="4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spans="1:27" ht="14.25" customHeight="1">
      <c r="A164" s="5"/>
      <c r="B164" s="5"/>
      <c r="C164" s="5"/>
      <c r="D164" s="5"/>
      <c r="E164" s="88"/>
      <c r="F164" s="5"/>
      <c r="G164" s="10"/>
      <c r="H164" s="3"/>
      <c r="I164" s="3"/>
      <c r="J164" s="4"/>
      <c r="K164" s="4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spans="1:27" ht="14.25" customHeight="1">
      <c r="A165" s="5"/>
      <c r="B165" s="5"/>
      <c r="C165" s="5"/>
      <c r="D165" s="5"/>
      <c r="E165" s="88"/>
      <c r="F165" s="5"/>
      <c r="G165" s="10"/>
      <c r="H165" s="3"/>
      <c r="I165" s="3"/>
      <c r="J165" s="4"/>
      <c r="K165" s="4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spans="1:27" ht="14.25" customHeight="1">
      <c r="A166" s="5"/>
      <c r="B166" s="5"/>
      <c r="C166" s="5"/>
      <c r="D166" s="5"/>
      <c r="E166" s="88"/>
      <c r="F166" s="5"/>
      <c r="G166" s="10"/>
      <c r="H166" s="3"/>
      <c r="I166" s="3"/>
      <c r="J166" s="4"/>
      <c r="K166" s="4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spans="1:27" ht="14.25" customHeight="1">
      <c r="A167" s="5"/>
      <c r="B167" s="5"/>
      <c r="C167" s="5"/>
      <c r="D167" s="5"/>
      <c r="E167" s="88"/>
      <c r="F167" s="5"/>
      <c r="G167" s="10"/>
      <c r="H167" s="3"/>
      <c r="I167" s="3"/>
      <c r="J167" s="4"/>
      <c r="K167" s="4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spans="1:27" ht="14.25" customHeight="1">
      <c r="A168" s="5"/>
      <c r="B168" s="5"/>
      <c r="C168" s="5"/>
      <c r="D168" s="5"/>
      <c r="E168" s="88"/>
      <c r="F168" s="5"/>
      <c r="G168" s="10"/>
      <c r="H168" s="3"/>
      <c r="I168" s="3"/>
      <c r="J168" s="4"/>
      <c r="K168" s="4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spans="1:27" ht="14.25" customHeight="1">
      <c r="A169" s="5"/>
      <c r="B169" s="5"/>
      <c r="C169" s="5"/>
      <c r="D169" s="5"/>
      <c r="E169" s="88"/>
      <c r="F169" s="5"/>
      <c r="G169" s="10"/>
      <c r="H169" s="3"/>
      <c r="I169" s="3"/>
      <c r="J169" s="4"/>
      <c r="K169" s="4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spans="1:27" ht="14.25" customHeight="1">
      <c r="A170" s="5"/>
      <c r="B170" s="5"/>
      <c r="C170" s="5"/>
      <c r="D170" s="5"/>
      <c r="E170" s="88"/>
      <c r="F170" s="5"/>
      <c r="G170" s="10"/>
      <c r="H170" s="3"/>
      <c r="I170" s="3"/>
      <c r="J170" s="4"/>
      <c r="K170" s="4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spans="1:27" ht="14.25" customHeight="1">
      <c r="A171" s="5"/>
      <c r="B171" s="5"/>
      <c r="C171" s="5"/>
      <c r="D171" s="5"/>
      <c r="E171" s="88"/>
      <c r="F171" s="5"/>
      <c r="G171" s="10"/>
      <c r="H171" s="3"/>
      <c r="I171" s="3"/>
      <c r="J171" s="4"/>
      <c r="K171" s="4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spans="1:27" ht="14.25" customHeight="1">
      <c r="A172" s="5"/>
      <c r="B172" s="5"/>
      <c r="C172" s="5"/>
      <c r="D172" s="5"/>
      <c r="E172" s="88"/>
      <c r="F172" s="5"/>
      <c r="G172" s="10"/>
      <c r="H172" s="3"/>
      <c r="I172" s="3"/>
      <c r="J172" s="4"/>
      <c r="K172" s="4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spans="1:27" ht="14.25" customHeight="1">
      <c r="A173" s="5"/>
      <c r="B173" s="5"/>
      <c r="C173" s="5"/>
      <c r="D173" s="5"/>
      <c r="E173" s="88"/>
      <c r="F173" s="5"/>
      <c r="G173" s="10"/>
      <c r="H173" s="3"/>
      <c r="I173" s="3"/>
      <c r="J173" s="4"/>
      <c r="K173" s="4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spans="1:27" ht="14.25" customHeight="1">
      <c r="A174" s="5"/>
      <c r="B174" s="5"/>
      <c r="C174" s="5"/>
      <c r="D174" s="5"/>
      <c r="E174" s="88"/>
      <c r="F174" s="5"/>
      <c r="G174" s="10"/>
      <c r="H174" s="3"/>
      <c r="I174" s="3"/>
      <c r="J174" s="4"/>
      <c r="K174" s="4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spans="1:27" ht="14.25" customHeight="1">
      <c r="A175" s="5"/>
      <c r="B175" s="5"/>
      <c r="C175" s="5"/>
      <c r="D175" s="5"/>
      <c r="E175" s="88"/>
      <c r="F175" s="5"/>
      <c r="G175" s="10"/>
      <c r="H175" s="3"/>
      <c r="I175" s="3"/>
      <c r="J175" s="4"/>
      <c r="K175" s="4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spans="1:27" ht="14.25" customHeight="1">
      <c r="A176" s="5"/>
      <c r="B176" s="5"/>
      <c r="C176" s="5"/>
      <c r="D176" s="5"/>
      <c r="E176" s="88"/>
      <c r="F176" s="5"/>
      <c r="G176" s="10"/>
      <c r="H176" s="3"/>
      <c r="I176" s="3"/>
      <c r="J176" s="4"/>
      <c r="K176" s="4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spans="1:27" ht="14.25" customHeight="1">
      <c r="A177" s="5"/>
      <c r="B177" s="5"/>
      <c r="C177" s="5"/>
      <c r="D177" s="5"/>
      <c r="E177" s="88"/>
      <c r="F177" s="5"/>
      <c r="G177" s="10"/>
      <c r="H177" s="3"/>
      <c r="I177" s="3"/>
      <c r="J177" s="4"/>
      <c r="K177" s="4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spans="1:27" ht="14.25" customHeight="1">
      <c r="A178" s="5"/>
      <c r="B178" s="5"/>
      <c r="C178" s="5"/>
      <c r="D178" s="5"/>
      <c r="E178" s="88"/>
      <c r="F178" s="5"/>
      <c r="G178" s="10"/>
      <c r="H178" s="3"/>
      <c r="I178" s="3"/>
      <c r="J178" s="4"/>
      <c r="K178" s="4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spans="1:27" ht="14.25" customHeight="1">
      <c r="A179" s="5"/>
      <c r="B179" s="5"/>
      <c r="C179" s="5"/>
      <c r="D179" s="5"/>
      <c r="E179" s="88"/>
      <c r="F179" s="5"/>
      <c r="G179" s="10"/>
      <c r="H179" s="3"/>
      <c r="I179" s="3"/>
      <c r="J179" s="4"/>
      <c r="K179" s="4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spans="1:27" ht="14.25" customHeight="1">
      <c r="A180" s="5"/>
      <c r="B180" s="5"/>
      <c r="C180" s="5"/>
      <c r="D180" s="5"/>
      <c r="E180" s="88"/>
      <c r="F180" s="5"/>
      <c r="G180" s="10"/>
      <c r="H180" s="3"/>
      <c r="I180" s="3"/>
      <c r="J180" s="4"/>
      <c r="K180" s="4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spans="1:27" ht="14.25" customHeight="1">
      <c r="A181" s="5"/>
      <c r="B181" s="5"/>
      <c r="C181" s="5"/>
      <c r="D181" s="5"/>
      <c r="E181" s="88"/>
      <c r="F181" s="5"/>
      <c r="G181" s="10"/>
      <c r="H181" s="3"/>
      <c r="I181" s="3"/>
      <c r="J181" s="4"/>
      <c r="K181" s="4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spans="1:27" ht="14.25" customHeight="1">
      <c r="A182" s="5"/>
      <c r="B182" s="5"/>
      <c r="C182" s="5"/>
      <c r="D182" s="5"/>
      <c r="E182" s="88"/>
      <c r="F182" s="5"/>
      <c r="G182" s="10"/>
      <c r="H182" s="3"/>
      <c r="I182" s="3"/>
      <c r="J182" s="4"/>
      <c r="K182" s="4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spans="1:27" ht="14.25" customHeight="1">
      <c r="A183" s="5"/>
      <c r="B183" s="5"/>
      <c r="C183" s="5"/>
      <c r="D183" s="5"/>
      <c r="E183" s="88"/>
      <c r="F183" s="5"/>
      <c r="G183" s="10"/>
      <c r="H183" s="3"/>
      <c r="I183" s="3"/>
      <c r="J183" s="4"/>
      <c r="K183" s="4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spans="1:27" ht="14.25" customHeight="1">
      <c r="A184" s="5"/>
      <c r="B184" s="5"/>
      <c r="C184" s="5"/>
      <c r="D184" s="5"/>
      <c r="E184" s="88"/>
      <c r="F184" s="5"/>
      <c r="G184" s="10"/>
      <c r="H184" s="3"/>
      <c r="I184" s="3"/>
      <c r="J184" s="4"/>
      <c r="K184" s="4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spans="1:27" ht="14.25" customHeight="1">
      <c r="A185" s="5"/>
      <c r="B185" s="5"/>
      <c r="C185" s="5"/>
      <c r="D185" s="5"/>
      <c r="E185" s="88"/>
      <c r="F185" s="5"/>
      <c r="G185" s="10"/>
      <c r="H185" s="3"/>
      <c r="I185" s="3"/>
      <c r="J185" s="4"/>
      <c r="K185" s="4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spans="1:27" ht="14.25" customHeight="1">
      <c r="A186" s="5"/>
      <c r="B186" s="5"/>
      <c r="C186" s="5"/>
      <c r="D186" s="5"/>
      <c r="E186" s="88"/>
      <c r="F186" s="5"/>
      <c r="G186" s="10"/>
      <c r="H186" s="3"/>
      <c r="I186" s="3"/>
      <c r="J186" s="4"/>
      <c r="K186" s="4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spans="1:27" ht="14.25" customHeight="1">
      <c r="A187" s="5"/>
      <c r="B187" s="5"/>
      <c r="C187" s="5"/>
      <c r="D187" s="5"/>
      <c r="E187" s="88"/>
      <c r="F187" s="5"/>
      <c r="G187" s="10"/>
      <c r="H187" s="3"/>
      <c r="I187" s="3"/>
      <c r="J187" s="4"/>
      <c r="K187" s="4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spans="1:27" ht="14.25" customHeight="1">
      <c r="A188" s="5"/>
      <c r="B188" s="5"/>
      <c r="C188" s="5"/>
      <c r="D188" s="5"/>
      <c r="E188" s="88"/>
      <c r="F188" s="5"/>
      <c r="G188" s="10"/>
      <c r="H188" s="3"/>
      <c r="I188" s="3"/>
      <c r="J188" s="4"/>
      <c r="K188" s="4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spans="1:27" ht="14.25" customHeight="1">
      <c r="A189" s="5"/>
      <c r="B189" s="5"/>
      <c r="C189" s="5"/>
      <c r="D189" s="5"/>
      <c r="E189" s="88"/>
      <c r="F189" s="5"/>
      <c r="G189" s="10"/>
      <c r="H189" s="3"/>
      <c r="I189" s="3"/>
      <c r="J189" s="4"/>
      <c r="K189" s="4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spans="1:27" ht="14.25" customHeight="1">
      <c r="A190" s="5"/>
      <c r="B190" s="5"/>
      <c r="C190" s="5"/>
      <c r="D190" s="5"/>
      <c r="E190" s="88"/>
      <c r="F190" s="5"/>
      <c r="G190" s="10"/>
      <c r="H190" s="3"/>
      <c r="I190" s="3"/>
      <c r="J190" s="4"/>
      <c r="K190" s="4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spans="1:27" ht="14.25" customHeight="1">
      <c r="A191" s="5"/>
      <c r="B191" s="5"/>
      <c r="C191" s="5"/>
      <c r="D191" s="5"/>
      <c r="E191" s="88"/>
      <c r="F191" s="5"/>
      <c r="G191" s="10"/>
      <c r="H191" s="3"/>
      <c r="I191" s="3"/>
      <c r="J191" s="4"/>
      <c r="K191" s="4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spans="1:27" ht="14.25" customHeight="1">
      <c r="A192" s="5"/>
      <c r="B192" s="5"/>
      <c r="C192" s="5"/>
      <c r="D192" s="5"/>
      <c r="E192" s="88"/>
      <c r="F192" s="5"/>
      <c r="G192" s="10"/>
      <c r="H192" s="3"/>
      <c r="I192" s="3"/>
      <c r="J192" s="4"/>
      <c r="K192" s="4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spans="1:27" ht="14.25" customHeight="1">
      <c r="A193" s="5"/>
      <c r="B193" s="5"/>
      <c r="C193" s="5"/>
      <c r="D193" s="5"/>
      <c r="E193" s="88"/>
      <c r="F193" s="5"/>
      <c r="G193" s="10"/>
      <c r="H193" s="3"/>
      <c r="I193" s="3"/>
      <c r="J193" s="4"/>
      <c r="K193" s="4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spans="1:27" ht="14.25" customHeight="1">
      <c r="A194" s="5"/>
      <c r="B194" s="5"/>
      <c r="C194" s="5"/>
      <c r="D194" s="5"/>
      <c r="E194" s="88"/>
      <c r="F194" s="5"/>
      <c r="G194" s="10"/>
      <c r="H194" s="3"/>
      <c r="I194" s="3"/>
      <c r="J194" s="4"/>
      <c r="K194" s="4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spans="1:27" ht="14.25" customHeight="1">
      <c r="A195" s="5"/>
      <c r="B195" s="5"/>
      <c r="C195" s="5"/>
      <c r="D195" s="5"/>
      <c r="E195" s="88"/>
      <c r="F195" s="5"/>
      <c r="G195" s="10"/>
      <c r="H195" s="3"/>
      <c r="I195" s="3"/>
      <c r="J195" s="4"/>
      <c r="K195" s="4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spans="1:27" ht="14.25" customHeight="1">
      <c r="A196" s="5"/>
      <c r="B196" s="5"/>
      <c r="C196" s="5"/>
      <c r="D196" s="5"/>
      <c r="E196" s="88"/>
      <c r="F196" s="5"/>
      <c r="G196" s="10"/>
      <c r="H196" s="3"/>
      <c r="I196" s="3"/>
      <c r="J196" s="4"/>
      <c r="K196" s="4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spans="1:27" ht="14.25" customHeight="1">
      <c r="A197" s="5"/>
      <c r="B197" s="5"/>
      <c r="C197" s="5"/>
      <c r="D197" s="5"/>
      <c r="E197" s="88"/>
      <c r="F197" s="5"/>
      <c r="G197" s="10"/>
      <c r="H197" s="3"/>
      <c r="I197" s="3"/>
      <c r="J197" s="4"/>
      <c r="K197" s="4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spans="1:27" ht="14.25" customHeight="1">
      <c r="A198" s="5"/>
      <c r="B198" s="5"/>
      <c r="C198" s="5"/>
      <c r="D198" s="5"/>
      <c r="E198" s="88"/>
      <c r="F198" s="5"/>
      <c r="G198" s="10"/>
      <c r="H198" s="3"/>
      <c r="I198" s="3"/>
      <c r="J198" s="4"/>
      <c r="K198" s="4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spans="1:27" ht="14.25" customHeight="1">
      <c r="A199" s="5"/>
      <c r="B199" s="5"/>
      <c r="C199" s="5"/>
      <c r="D199" s="5"/>
      <c r="E199" s="88"/>
      <c r="F199" s="5"/>
      <c r="G199" s="10"/>
      <c r="H199" s="3"/>
      <c r="I199" s="3"/>
      <c r="J199" s="4"/>
      <c r="K199" s="4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spans="1:27" ht="14.25" customHeight="1">
      <c r="A200" s="5"/>
      <c r="B200" s="5"/>
      <c r="C200" s="5"/>
      <c r="D200" s="5"/>
      <c r="E200" s="88"/>
      <c r="F200" s="5"/>
      <c r="G200" s="10"/>
      <c r="H200" s="3"/>
      <c r="I200" s="3"/>
      <c r="J200" s="4"/>
      <c r="K200" s="4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spans="1:27" ht="14.25" customHeight="1">
      <c r="A201" s="5"/>
      <c r="B201" s="5"/>
      <c r="C201" s="5"/>
      <c r="D201" s="5"/>
      <c r="E201" s="88"/>
      <c r="F201" s="5"/>
      <c r="G201" s="10"/>
      <c r="H201" s="3"/>
      <c r="I201" s="3"/>
      <c r="J201" s="4"/>
      <c r="K201" s="4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spans="1:27" ht="14.25" customHeight="1">
      <c r="A202" s="5"/>
      <c r="B202" s="5"/>
      <c r="C202" s="5"/>
      <c r="D202" s="5"/>
      <c r="E202" s="88"/>
      <c r="F202" s="5"/>
      <c r="G202" s="10"/>
      <c r="H202" s="3"/>
      <c r="I202" s="3"/>
      <c r="J202" s="4"/>
      <c r="K202" s="4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spans="1:27" ht="14.25" customHeight="1">
      <c r="A203" s="5"/>
      <c r="B203" s="5"/>
      <c r="C203" s="5"/>
      <c r="D203" s="5"/>
      <c r="E203" s="88"/>
      <c r="F203" s="5"/>
      <c r="G203" s="10"/>
      <c r="H203" s="3"/>
      <c r="I203" s="3"/>
      <c r="J203" s="4"/>
      <c r="K203" s="4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spans="1:27" ht="14.25" customHeight="1">
      <c r="A204" s="5"/>
      <c r="B204" s="5"/>
      <c r="C204" s="5"/>
      <c r="D204" s="5"/>
      <c r="E204" s="88"/>
      <c r="F204" s="5"/>
      <c r="G204" s="10"/>
      <c r="H204" s="3"/>
      <c r="I204" s="3"/>
      <c r="J204" s="4"/>
      <c r="K204" s="4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spans="1:27" ht="14.25" customHeight="1">
      <c r="A205" s="5"/>
      <c r="B205" s="5"/>
      <c r="C205" s="5"/>
      <c r="D205" s="5"/>
      <c r="E205" s="88"/>
      <c r="F205" s="5"/>
      <c r="G205" s="10"/>
      <c r="H205" s="3"/>
      <c r="I205" s="3"/>
      <c r="J205" s="4"/>
      <c r="K205" s="4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spans="1:27" ht="14.25" customHeight="1">
      <c r="A206" s="5"/>
      <c r="B206" s="5"/>
      <c r="C206" s="5"/>
      <c r="D206" s="5"/>
      <c r="E206" s="88"/>
      <c r="F206" s="5"/>
      <c r="G206" s="10"/>
      <c r="H206" s="3"/>
      <c r="I206" s="3"/>
      <c r="J206" s="4"/>
      <c r="K206" s="4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spans="1:27" ht="14.25" customHeight="1">
      <c r="A207" s="5"/>
      <c r="B207" s="5"/>
      <c r="C207" s="5"/>
      <c r="D207" s="5"/>
      <c r="E207" s="88"/>
      <c r="F207" s="5"/>
      <c r="G207" s="10"/>
      <c r="H207" s="3"/>
      <c r="I207" s="3"/>
      <c r="J207" s="4"/>
      <c r="K207" s="4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spans="1:27" ht="14.25" customHeight="1">
      <c r="A208" s="5"/>
      <c r="B208" s="5"/>
      <c r="C208" s="5"/>
      <c r="D208" s="5"/>
      <c r="E208" s="88"/>
      <c r="F208" s="5"/>
      <c r="G208" s="10"/>
      <c r="H208" s="3"/>
      <c r="I208" s="3"/>
      <c r="J208" s="4"/>
      <c r="K208" s="4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spans="1:27" ht="14.25" customHeight="1">
      <c r="A209" s="5"/>
      <c r="B209" s="5"/>
      <c r="C209" s="5"/>
      <c r="D209" s="5"/>
      <c r="E209" s="88"/>
      <c r="F209" s="5"/>
      <c r="G209" s="10"/>
      <c r="H209" s="3"/>
      <c r="I209" s="3"/>
      <c r="J209" s="4"/>
      <c r="K209" s="4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spans="1:27" ht="14.25" customHeight="1">
      <c r="A210" s="5"/>
      <c r="B210" s="5"/>
      <c r="C210" s="5"/>
      <c r="D210" s="5"/>
      <c r="E210" s="88"/>
      <c r="F210" s="5"/>
      <c r="G210" s="10"/>
      <c r="H210" s="3"/>
      <c r="I210" s="3"/>
      <c r="J210" s="4"/>
      <c r="K210" s="4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spans="1:27" ht="14.25" customHeight="1">
      <c r="A211" s="5"/>
      <c r="B211" s="5"/>
      <c r="C211" s="5"/>
      <c r="D211" s="5"/>
      <c r="E211" s="88"/>
      <c r="F211" s="5"/>
      <c r="G211" s="10"/>
      <c r="H211" s="3"/>
      <c r="I211" s="3"/>
      <c r="J211" s="4"/>
      <c r="K211" s="4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spans="1:27" ht="14.25" customHeight="1">
      <c r="A212" s="5"/>
      <c r="B212" s="5"/>
      <c r="C212" s="5"/>
      <c r="D212" s="5"/>
      <c r="E212" s="88"/>
      <c r="F212" s="5"/>
      <c r="G212" s="10"/>
      <c r="H212" s="3"/>
      <c r="I212" s="3"/>
      <c r="J212" s="4"/>
      <c r="K212" s="4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spans="1:27" ht="14.25" customHeight="1">
      <c r="A213" s="5"/>
      <c r="B213" s="5"/>
      <c r="C213" s="5"/>
      <c r="D213" s="5"/>
      <c r="E213" s="88"/>
      <c r="F213" s="5"/>
      <c r="G213" s="10"/>
      <c r="H213" s="3"/>
      <c r="I213" s="3"/>
      <c r="J213" s="4"/>
      <c r="K213" s="4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spans="1:27" ht="14.25" customHeight="1">
      <c r="A214" s="5"/>
      <c r="B214" s="5"/>
      <c r="C214" s="5"/>
      <c r="D214" s="5"/>
      <c r="E214" s="88"/>
      <c r="F214" s="5"/>
      <c r="G214" s="10"/>
      <c r="H214" s="3"/>
      <c r="I214" s="3"/>
      <c r="J214" s="4"/>
      <c r="K214" s="4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spans="1:27" ht="14.25" customHeight="1">
      <c r="A215" s="5"/>
      <c r="B215" s="5"/>
      <c r="C215" s="5"/>
      <c r="D215" s="5"/>
      <c r="E215" s="88"/>
      <c r="F215" s="5"/>
      <c r="G215" s="10"/>
      <c r="H215" s="3"/>
      <c r="I215" s="3"/>
      <c r="J215" s="4"/>
      <c r="K215" s="4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spans="1:27" ht="14.25" customHeight="1">
      <c r="A216" s="5"/>
      <c r="B216" s="5"/>
      <c r="C216" s="5"/>
      <c r="D216" s="5"/>
      <c r="E216" s="88"/>
      <c r="F216" s="5"/>
      <c r="G216" s="10"/>
      <c r="H216" s="3"/>
      <c r="I216" s="3"/>
      <c r="J216" s="4"/>
      <c r="K216" s="4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spans="1:27" ht="14.25" customHeight="1">
      <c r="A217" s="5"/>
      <c r="B217" s="5"/>
      <c r="C217" s="5"/>
      <c r="D217" s="5"/>
      <c r="E217" s="88"/>
      <c r="F217" s="5"/>
      <c r="G217" s="10"/>
      <c r="H217" s="3"/>
      <c r="I217" s="3"/>
      <c r="J217" s="4"/>
      <c r="K217" s="4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spans="1:27" ht="14.25" customHeight="1">
      <c r="A218" s="5"/>
      <c r="B218" s="5"/>
      <c r="C218" s="5"/>
      <c r="D218" s="5"/>
      <c r="E218" s="88"/>
      <c r="F218" s="5"/>
      <c r="G218" s="10"/>
      <c r="H218" s="3"/>
      <c r="I218" s="3"/>
      <c r="J218" s="4"/>
      <c r="K218" s="4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spans="1:27" ht="14.25" customHeight="1">
      <c r="A219" s="5"/>
      <c r="B219" s="5"/>
      <c r="C219" s="5"/>
      <c r="D219" s="5"/>
      <c r="E219" s="88"/>
      <c r="F219" s="5"/>
      <c r="G219" s="10"/>
      <c r="H219" s="3"/>
      <c r="I219" s="3"/>
      <c r="J219" s="4"/>
      <c r="K219" s="4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spans="1:27" ht="14.25" customHeight="1">
      <c r="A220" s="5"/>
      <c r="B220" s="5"/>
      <c r="C220" s="5"/>
      <c r="D220" s="5"/>
      <c r="E220" s="88"/>
      <c r="F220" s="5"/>
      <c r="G220" s="10"/>
      <c r="H220" s="3"/>
      <c r="I220" s="3"/>
      <c r="J220" s="4"/>
      <c r="K220" s="4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spans="1:27" ht="14.25" customHeight="1">
      <c r="A221" s="5"/>
      <c r="B221" s="5"/>
      <c r="C221" s="5"/>
      <c r="D221" s="5"/>
      <c r="E221" s="88"/>
      <c r="F221" s="5"/>
      <c r="G221" s="10"/>
      <c r="H221" s="3"/>
      <c r="I221" s="3"/>
      <c r="J221" s="4"/>
      <c r="K221" s="4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spans="1:27" ht="14.25" customHeight="1">
      <c r="A222" s="5"/>
      <c r="B222" s="5"/>
      <c r="C222" s="5"/>
      <c r="D222" s="5"/>
      <c r="E222" s="88"/>
      <c r="F222" s="5"/>
      <c r="G222" s="10"/>
      <c r="H222" s="3"/>
      <c r="I222" s="3"/>
      <c r="J222" s="4"/>
      <c r="K222" s="4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spans="1:27" ht="14.25" customHeight="1">
      <c r="A223" s="5"/>
      <c r="B223" s="5"/>
      <c r="C223" s="5"/>
      <c r="D223" s="5"/>
      <c r="E223" s="88"/>
      <c r="F223" s="5"/>
      <c r="G223" s="10"/>
      <c r="H223" s="3"/>
      <c r="I223" s="3"/>
      <c r="J223" s="4"/>
      <c r="K223" s="4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spans="1:27" ht="14.25" customHeight="1">
      <c r="A224" s="5"/>
      <c r="B224" s="5"/>
      <c r="C224" s="5"/>
      <c r="D224" s="5"/>
      <c r="E224" s="88"/>
      <c r="F224" s="5"/>
      <c r="G224" s="10"/>
      <c r="H224" s="3"/>
      <c r="I224" s="3"/>
      <c r="J224" s="4"/>
      <c r="K224" s="4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spans="1:27" ht="14.25" customHeight="1">
      <c r="A225" s="5"/>
      <c r="B225" s="5"/>
      <c r="C225" s="5"/>
      <c r="D225" s="5"/>
      <c r="E225" s="88"/>
      <c r="F225" s="5"/>
      <c r="G225" s="10"/>
      <c r="H225" s="3"/>
      <c r="I225" s="3"/>
      <c r="J225" s="4"/>
      <c r="K225" s="4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spans="1:27" ht="14.25" customHeight="1">
      <c r="A226" s="5"/>
      <c r="B226" s="5"/>
      <c r="C226" s="5"/>
      <c r="D226" s="5"/>
      <c r="E226" s="88"/>
      <c r="F226" s="5"/>
      <c r="G226" s="10"/>
      <c r="H226" s="3"/>
      <c r="I226" s="3"/>
      <c r="J226" s="4"/>
      <c r="K226" s="4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spans="1:27" ht="14.25" customHeight="1">
      <c r="A227" s="5"/>
      <c r="B227" s="5"/>
      <c r="C227" s="5"/>
      <c r="D227" s="5"/>
      <c r="E227" s="88"/>
      <c r="F227" s="5"/>
      <c r="G227" s="10"/>
      <c r="H227" s="3"/>
      <c r="I227" s="3"/>
      <c r="J227" s="4"/>
      <c r="K227" s="4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spans="1:27" ht="14.25" customHeight="1">
      <c r="A228" s="5"/>
      <c r="B228" s="5"/>
      <c r="C228" s="5"/>
      <c r="D228" s="5"/>
      <c r="E228" s="88"/>
      <c r="F228" s="5"/>
      <c r="G228" s="10"/>
      <c r="H228" s="3"/>
      <c r="I228" s="3"/>
      <c r="J228" s="4"/>
      <c r="K228" s="4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spans="1:27" ht="14.25" customHeight="1">
      <c r="A229" s="5"/>
      <c r="B229" s="5"/>
      <c r="C229" s="5"/>
      <c r="D229" s="5"/>
      <c r="E229" s="88"/>
      <c r="F229" s="5"/>
      <c r="G229" s="10"/>
      <c r="H229" s="3"/>
      <c r="I229" s="3"/>
      <c r="J229" s="4"/>
      <c r="K229" s="4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spans="1:27" ht="14.25" customHeight="1">
      <c r="A230" s="5"/>
      <c r="B230" s="5"/>
      <c r="C230" s="5"/>
      <c r="D230" s="5"/>
      <c r="E230" s="88"/>
      <c r="F230" s="5"/>
      <c r="G230" s="10"/>
      <c r="H230" s="3"/>
      <c r="I230" s="3"/>
      <c r="J230" s="4"/>
      <c r="K230" s="4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spans="1:27" ht="14.25" customHeight="1">
      <c r="A231" s="5"/>
      <c r="B231" s="5"/>
      <c r="C231" s="5"/>
      <c r="D231" s="5"/>
      <c r="E231" s="88"/>
      <c r="F231" s="5"/>
      <c r="G231" s="10"/>
      <c r="H231" s="3"/>
      <c r="I231" s="3"/>
      <c r="J231" s="4"/>
      <c r="K231" s="4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spans="1:27" ht="14.25" customHeight="1">
      <c r="A232" s="5"/>
      <c r="B232" s="5"/>
      <c r="C232" s="5"/>
      <c r="D232" s="5"/>
      <c r="E232" s="88"/>
      <c r="F232" s="5"/>
      <c r="G232" s="10"/>
      <c r="H232" s="3"/>
      <c r="I232" s="3"/>
      <c r="J232" s="4"/>
      <c r="K232" s="4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spans="1:27" ht="14.25" customHeight="1">
      <c r="A233" s="5"/>
      <c r="B233" s="5"/>
      <c r="C233" s="5"/>
      <c r="D233" s="5"/>
      <c r="E233" s="88"/>
      <c r="F233" s="5"/>
      <c r="G233" s="10"/>
      <c r="H233" s="3"/>
      <c r="I233" s="3"/>
      <c r="J233" s="4"/>
      <c r="K233" s="4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spans="1:27" ht="14.25" customHeight="1">
      <c r="A234" s="5"/>
      <c r="B234" s="5"/>
      <c r="C234" s="5"/>
      <c r="D234" s="5"/>
      <c r="E234" s="88"/>
      <c r="F234" s="5"/>
      <c r="G234" s="10"/>
      <c r="H234" s="3"/>
      <c r="I234" s="3"/>
      <c r="J234" s="4"/>
      <c r="K234" s="4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spans="1:27" ht="14.25" customHeight="1">
      <c r="A235" s="5"/>
      <c r="B235" s="5"/>
      <c r="C235" s="5"/>
      <c r="D235" s="5"/>
      <c r="E235" s="88"/>
      <c r="F235" s="5"/>
      <c r="G235" s="10"/>
      <c r="H235" s="3"/>
      <c r="I235" s="3"/>
      <c r="J235" s="4"/>
      <c r="K235" s="4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spans="1:27" ht="14.25" customHeight="1">
      <c r="A236" s="5"/>
      <c r="B236" s="5"/>
      <c r="C236" s="5"/>
      <c r="D236" s="5"/>
      <c r="E236" s="88"/>
      <c r="F236" s="5"/>
      <c r="G236" s="10"/>
      <c r="H236" s="3"/>
      <c r="I236" s="3"/>
      <c r="J236" s="4"/>
      <c r="K236" s="4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spans="1:27" ht="14.25" customHeight="1">
      <c r="A237" s="5"/>
      <c r="B237" s="5"/>
      <c r="C237" s="5"/>
      <c r="D237" s="5"/>
      <c r="E237" s="88"/>
      <c r="F237" s="5"/>
      <c r="G237" s="10"/>
      <c r="H237" s="3"/>
      <c r="I237" s="3"/>
      <c r="J237" s="4"/>
      <c r="K237" s="4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spans="1:27" ht="14.25" customHeight="1">
      <c r="A238" s="5"/>
      <c r="B238" s="5"/>
      <c r="C238" s="5"/>
      <c r="D238" s="5"/>
      <c r="E238" s="88"/>
      <c r="F238" s="5"/>
      <c r="G238" s="10"/>
      <c r="H238" s="3"/>
      <c r="I238" s="3"/>
      <c r="J238" s="4"/>
      <c r="K238" s="4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spans="1:27" ht="14.25" customHeight="1">
      <c r="A239" s="5"/>
      <c r="B239" s="5"/>
      <c r="C239" s="5"/>
      <c r="D239" s="5"/>
      <c r="E239" s="88"/>
      <c r="F239" s="5"/>
      <c r="G239" s="10"/>
      <c r="H239" s="3"/>
      <c r="I239" s="3"/>
      <c r="J239" s="4"/>
      <c r="K239" s="4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spans="1:27" ht="14.25" customHeight="1">
      <c r="A240" s="5"/>
      <c r="B240" s="5"/>
      <c r="C240" s="5"/>
      <c r="D240" s="5"/>
      <c r="E240" s="88"/>
      <c r="F240" s="5"/>
      <c r="G240" s="10"/>
      <c r="H240" s="3"/>
      <c r="I240" s="3"/>
      <c r="J240" s="4"/>
      <c r="K240" s="4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spans="1:27" ht="14.25" customHeight="1">
      <c r="A241" s="5"/>
      <c r="B241" s="5"/>
      <c r="C241" s="5"/>
      <c r="D241" s="5"/>
      <c r="E241" s="88"/>
      <c r="F241" s="5"/>
      <c r="G241" s="10"/>
      <c r="H241" s="3"/>
      <c r="I241" s="3"/>
      <c r="J241" s="4"/>
      <c r="K241" s="4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spans="1:27" ht="14.25" customHeight="1">
      <c r="A242" s="5"/>
      <c r="B242" s="5"/>
      <c r="C242" s="5"/>
      <c r="D242" s="5"/>
      <c r="E242" s="88"/>
      <c r="F242" s="5"/>
      <c r="G242" s="10"/>
      <c r="H242" s="3"/>
      <c r="I242" s="3"/>
      <c r="J242" s="4"/>
      <c r="K242" s="4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spans="1:27" ht="14.25" customHeight="1">
      <c r="A243" s="5"/>
      <c r="B243" s="5"/>
      <c r="C243" s="5"/>
      <c r="D243" s="5"/>
      <c r="E243" s="88"/>
      <c r="F243" s="5"/>
      <c r="G243" s="10"/>
      <c r="H243" s="3"/>
      <c r="I243" s="3"/>
      <c r="J243" s="4"/>
      <c r="K243" s="4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spans="1:27" ht="14.25" customHeight="1">
      <c r="A244" s="5"/>
      <c r="B244" s="5"/>
      <c r="C244" s="5"/>
      <c r="D244" s="5"/>
      <c r="E244" s="88"/>
      <c r="F244" s="5"/>
      <c r="G244" s="10"/>
      <c r="H244" s="3"/>
      <c r="I244" s="3"/>
      <c r="J244" s="4"/>
      <c r="K244" s="4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spans="1:27" ht="14.25" customHeight="1">
      <c r="A245" s="5"/>
      <c r="B245" s="5"/>
      <c r="C245" s="5"/>
      <c r="D245" s="5"/>
      <c r="E245" s="88"/>
      <c r="F245" s="5"/>
      <c r="G245" s="10"/>
      <c r="H245" s="3"/>
      <c r="I245" s="3"/>
      <c r="J245" s="4"/>
      <c r="K245" s="4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spans="1:27" ht="14.25" customHeight="1">
      <c r="A246" s="5"/>
      <c r="B246" s="5"/>
      <c r="C246" s="5"/>
      <c r="D246" s="5"/>
      <c r="E246" s="88"/>
      <c r="F246" s="5"/>
      <c r="G246" s="10"/>
      <c r="H246" s="3"/>
      <c r="I246" s="3"/>
      <c r="J246" s="4"/>
      <c r="K246" s="4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spans="1:27" ht="14.25" customHeight="1">
      <c r="A247" s="5"/>
      <c r="B247" s="5"/>
      <c r="C247" s="5"/>
      <c r="D247" s="5"/>
      <c r="E247" s="88"/>
      <c r="F247" s="5"/>
      <c r="G247" s="10"/>
      <c r="H247" s="3"/>
      <c r="I247" s="3"/>
      <c r="J247" s="4"/>
      <c r="K247" s="4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spans="1:27" ht="14.25" customHeight="1">
      <c r="A248" s="5"/>
      <c r="B248" s="5"/>
      <c r="C248" s="5"/>
      <c r="D248" s="5"/>
      <c r="E248" s="88"/>
      <c r="F248" s="5"/>
      <c r="G248" s="10"/>
      <c r="H248" s="3"/>
      <c r="I248" s="3"/>
      <c r="J248" s="4"/>
      <c r="K248" s="4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spans="1:27" ht="14.25" customHeight="1">
      <c r="A249" s="5"/>
      <c r="B249" s="5"/>
      <c r="C249" s="5"/>
      <c r="D249" s="5"/>
      <c r="E249" s="88"/>
      <c r="F249" s="5"/>
      <c r="G249" s="10"/>
      <c r="H249" s="3"/>
      <c r="I249" s="3"/>
      <c r="J249" s="4"/>
      <c r="K249" s="4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spans="1:27" ht="14.25" customHeight="1">
      <c r="A250" s="5"/>
      <c r="B250" s="5"/>
      <c r="C250" s="5"/>
      <c r="D250" s="5"/>
      <c r="E250" s="88"/>
      <c r="F250" s="5"/>
      <c r="G250" s="10"/>
      <c r="H250" s="3"/>
      <c r="I250" s="3"/>
      <c r="J250" s="4"/>
      <c r="K250" s="4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spans="1:27" ht="14.25" customHeight="1">
      <c r="A251" s="5"/>
      <c r="B251" s="5"/>
      <c r="C251" s="5"/>
      <c r="D251" s="5"/>
      <c r="E251" s="88"/>
      <c r="F251" s="5"/>
      <c r="G251" s="10"/>
      <c r="H251" s="3"/>
      <c r="I251" s="3"/>
      <c r="J251" s="4"/>
      <c r="K251" s="4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spans="1:27" ht="14.25" customHeight="1">
      <c r="A252" s="5"/>
      <c r="B252" s="5"/>
      <c r="C252" s="5"/>
      <c r="D252" s="5"/>
      <c r="E252" s="88"/>
      <c r="F252" s="5"/>
      <c r="G252" s="10"/>
      <c r="H252" s="3"/>
      <c r="I252" s="3"/>
      <c r="J252" s="4"/>
      <c r="K252" s="4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spans="1:27" ht="14.25" customHeight="1">
      <c r="A253" s="5"/>
      <c r="B253" s="5"/>
      <c r="C253" s="5"/>
      <c r="D253" s="5"/>
      <c r="E253" s="88"/>
      <c r="F253" s="5"/>
      <c r="G253" s="10"/>
      <c r="H253" s="3"/>
      <c r="I253" s="3"/>
      <c r="J253" s="4"/>
      <c r="K253" s="4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spans="1:27" ht="14.25" customHeight="1">
      <c r="A254" s="5"/>
      <c r="B254" s="5"/>
      <c r="C254" s="5"/>
      <c r="D254" s="5"/>
      <c r="E254" s="88"/>
      <c r="F254" s="5"/>
      <c r="G254" s="10"/>
      <c r="H254" s="3"/>
      <c r="I254" s="3"/>
      <c r="J254" s="4"/>
      <c r="K254" s="4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spans="1:27" ht="14.25" customHeight="1">
      <c r="A255" s="5"/>
      <c r="B255" s="5"/>
      <c r="C255" s="5"/>
      <c r="D255" s="5"/>
      <c r="E255" s="88"/>
      <c r="F255" s="5"/>
      <c r="G255" s="10"/>
      <c r="H255" s="3"/>
      <c r="I255" s="3"/>
      <c r="J255" s="4"/>
      <c r="K255" s="4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spans="1:27" ht="14.25" customHeight="1">
      <c r="A256" s="5"/>
      <c r="B256" s="5"/>
      <c r="C256" s="5"/>
      <c r="D256" s="5"/>
      <c r="E256" s="88"/>
      <c r="F256" s="5"/>
      <c r="G256" s="10"/>
      <c r="H256" s="3"/>
      <c r="I256" s="3"/>
      <c r="J256" s="4"/>
      <c r="K256" s="4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spans="1:27" ht="14.25" customHeight="1">
      <c r="A257" s="5"/>
      <c r="B257" s="5"/>
      <c r="C257" s="5"/>
      <c r="D257" s="5"/>
      <c r="E257" s="88"/>
      <c r="F257" s="5"/>
      <c r="G257" s="10"/>
      <c r="H257" s="3"/>
      <c r="I257" s="3"/>
      <c r="J257" s="4"/>
      <c r="K257" s="4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spans="1:27" ht="14.25" customHeight="1">
      <c r="A258" s="5"/>
      <c r="B258" s="5"/>
      <c r="C258" s="5"/>
      <c r="D258" s="5"/>
      <c r="E258" s="88"/>
      <c r="F258" s="5"/>
      <c r="G258" s="10"/>
      <c r="H258" s="3"/>
      <c r="I258" s="3"/>
      <c r="J258" s="4"/>
      <c r="K258" s="4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spans="1:27" ht="14.25" customHeight="1">
      <c r="A259" s="5"/>
      <c r="B259" s="5"/>
      <c r="C259" s="5"/>
      <c r="D259" s="5"/>
      <c r="E259" s="88"/>
      <c r="F259" s="5"/>
      <c r="G259" s="10"/>
      <c r="H259" s="3"/>
      <c r="I259" s="3"/>
      <c r="J259" s="4"/>
      <c r="K259" s="4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spans="1:27" ht="14.25" customHeight="1">
      <c r="A260" s="5"/>
      <c r="B260" s="5"/>
      <c r="C260" s="5"/>
      <c r="D260" s="5"/>
      <c r="E260" s="88"/>
      <c r="F260" s="5"/>
      <c r="G260" s="10"/>
      <c r="H260" s="3"/>
      <c r="I260" s="3"/>
      <c r="J260" s="4"/>
      <c r="K260" s="4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spans="1:27" ht="14.25" customHeight="1">
      <c r="A261" s="5"/>
      <c r="B261" s="5"/>
      <c r="C261" s="5"/>
      <c r="D261" s="5"/>
      <c r="E261" s="88"/>
      <c r="F261" s="5"/>
      <c r="G261" s="10"/>
      <c r="H261" s="3"/>
      <c r="I261" s="3"/>
      <c r="J261" s="4"/>
      <c r="K261" s="4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spans="1:27" ht="14.25" customHeight="1">
      <c r="A262" s="5"/>
      <c r="B262" s="5"/>
      <c r="C262" s="5"/>
      <c r="D262" s="5"/>
      <c r="E262" s="88"/>
      <c r="F262" s="5"/>
      <c r="G262" s="10"/>
      <c r="H262" s="3"/>
      <c r="I262" s="3"/>
      <c r="J262" s="4"/>
      <c r="K262" s="4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spans="1:27" ht="14.25" customHeight="1">
      <c r="A263" s="5"/>
      <c r="B263" s="5"/>
      <c r="C263" s="5"/>
      <c r="D263" s="5"/>
      <c r="E263" s="88"/>
      <c r="F263" s="5"/>
      <c r="G263" s="10"/>
      <c r="H263" s="3"/>
      <c r="I263" s="3"/>
      <c r="J263" s="4"/>
      <c r="K263" s="4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spans="1:27" ht="14.25" customHeight="1">
      <c r="A264" s="5"/>
      <c r="B264" s="5"/>
      <c r="C264" s="5"/>
      <c r="D264" s="5"/>
      <c r="E264" s="88"/>
      <c r="F264" s="5"/>
      <c r="G264" s="10"/>
      <c r="H264" s="3"/>
      <c r="I264" s="3"/>
      <c r="J264" s="4"/>
      <c r="K264" s="4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spans="1:27" ht="14.25" customHeight="1">
      <c r="A265" s="5"/>
      <c r="B265" s="5"/>
      <c r="C265" s="5"/>
      <c r="D265" s="5"/>
      <c r="E265" s="88"/>
      <c r="F265" s="5"/>
      <c r="G265" s="10"/>
      <c r="H265" s="3"/>
      <c r="I265" s="3"/>
      <c r="J265" s="4"/>
      <c r="K265" s="4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spans="1:27" ht="14.25" customHeight="1">
      <c r="A266" s="5"/>
      <c r="B266" s="5"/>
      <c r="C266" s="5"/>
      <c r="D266" s="5"/>
      <c r="E266" s="88"/>
      <c r="F266" s="5"/>
      <c r="G266" s="10"/>
      <c r="H266" s="3"/>
      <c r="I266" s="3"/>
      <c r="J266" s="4"/>
      <c r="K266" s="4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spans="1:27" ht="14.25" customHeight="1">
      <c r="A267" s="5"/>
      <c r="B267" s="5"/>
      <c r="C267" s="5"/>
      <c r="D267" s="5"/>
      <c r="E267" s="88"/>
      <c r="F267" s="5"/>
      <c r="G267" s="10"/>
      <c r="H267" s="3"/>
      <c r="I267" s="3"/>
      <c r="J267" s="4"/>
      <c r="K267" s="4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spans="1:27" ht="14.25" customHeight="1">
      <c r="A268" s="5"/>
      <c r="B268" s="5"/>
      <c r="C268" s="5"/>
      <c r="D268" s="5"/>
      <c r="E268" s="88"/>
      <c r="F268" s="5"/>
      <c r="G268" s="10"/>
      <c r="H268" s="3"/>
      <c r="I268" s="3"/>
      <c r="J268" s="4"/>
      <c r="K268" s="4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spans="1:27" ht="14.25" customHeight="1">
      <c r="A269" s="5"/>
      <c r="B269" s="5"/>
      <c r="C269" s="5"/>
      <c r="D269" s="5"/>
      <c r="E269" s="88"/>
      <c r="F269" s="5"/>
      <c r="G269" s="10"/>
      <c r="H269" s="3"/>
      <c r="I269" s="3"/>
      <c r="J269" s="4"/>
      <c r="K269" s="4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spans="1:27" ht="14.25" customHeight="1">
      <c r="A270" s="5"/>
      <c r="B270" s="5"/>
      <c r="C270" s="5"/>
      <c r="D270" s="5"/>
      <c r="E270" s="88"/>
      <c r="F270" s="5"/>
      <c r="G270" s="10"/>
      <c r="H270" s="3"/>
      <c r="I270" s="3"/>
      <c r="J270" s="4"/>
      <c r="K270" s="4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spans="1:27" ht="14.25" customHeight="1">
      <c r="A271" s="5"/>
      <c r="B271" s="5"/>
      <c r="C271" s="5"/>
      <c r="D271" s="5"/>
      <c r="E271" s="88"/>
      <c r="F271" s="5"/>
      <c r="G271" s="10"/>
      <c r="H271" s="3"/>
      <c r="I271" s="3"/>
      <c r="J271" s="4"/>
      <c r="K271" s="4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spans="1:27" ht="14.25" customHeight="1">
      <c r="A272" s="5"/>
      <c r="B272" s="5"/>
      <c r="C272" s="5"/>
      <c r="D272" s="5"/>
      <c r="E272" s="88"/>
      <c r="F272" s="5"/>
      <c r="G272" s="10"/>
      <c r="H272" s="3"/>
      <c r="I272" s="3"/>
      <c r="J272" s="4"/>
      <c r="K272" s="4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spans="1:27" ht="14.25" customHeight="1">
      <c r="A273" s="5"/>
      <c r="B273" s="5"/>
      <c r="C273" s="5"/>
      <c r="D273" s="5"/>
      <c r="E273" s="88"/>
      <c r="F273" s="5"/>
      <c r="G273" s="10"/>
      <c r="H273" s="3"/>
      <c r="I273" s="3"/>
      <c r="J273" s="4"/>
      <c r="K273" s="4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spans="1:27" ht="14.25" customHeight="1">
      <c r="A274" s="5"/>
      <c r="B274" s="5"/>
      <c r="C274" s="5"/>
      <c r="D274" s="5"/>
      <c r="E274" s="88"/>
      <c r="F274" s="5"/>
      <c r="G274" s="10"/>
      <c r="H274" s="3"/>
      <c r="I274" s="3"/>
      <c r="J274" s="4"/>
      <c r="K274" s="4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spans="1:27" ht="14.25" customHeight="1">
      <c r="A275" s="5"/>
      <c r="B275" s="5"/>
      <c r="C275" s="5"/>
      <c r="D275" s="5"/>
      <c r="E275" s="88"/>
      <c r="F275" s="5"/>
      <c r="G275" s="10"/>
      <c r="H275" s="3"/>
      <c r="I275" s="3"/>
      <c r="J275" s="4"/>
      <c r="K275" s="4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spans="1:27" ht="14.25" customHeight="1">
      <c r="A276" s="5"/>
      <c r="B276" s="5"/>
      <c r="C276" s="5"/>
      <c r="D276" s="5"/>
      <c r="E276" s="88"/>
      <c r="F276" s="5"/>
      <c r="G276" s="10"/>
      <c r="H276" s="3"/>
      <c r="I276" s="3"/>
      <c r="J276" s="4"/>
      <c r="K276" s="4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spans="1:27" ht="15.75" customHeight="1"/>
    <row r="278" spans="1:27" ht="15.75" customHeight="1"/>
    <row r="279" spans="1:27" ht="15.75" customHeight="1"/>
    <row r="280" spans="1:27" ht="15.75" customHeight="1"/>
    <row r="281" spans="1:27" ht="15.75" customHeight="1"/>
    <row r="282" spans="1:27" ht="15.75" customHeight="1"/>
    <row r="283" spans="1:27" ht="15.75" customHeight="1"/>
    <row r="284" spans="1:27" ht="15.75" customHeight="1"/>
    <row r="285" spans="1:27" ht="15.75" customHeight="1"/>
    <row r="286" spans="1:27" ht="15.75" customHeight="1"/>
    <row r="287" spans="1:27" ht="15.75" customHeight="1"/>
    <row r="288" spans="1:27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autoFilter ref="N8:O57" xr:uid="{00000000-0009-0000-0000-00000C000000}">
    <sortState xmlns:xlrd2="http://schemas.microsoft.com/office/spreadsheetml/2017/richdata2" ref="N9:O57">
      <sortCondition descending="1" ref="O8:O57"/>
    </sortState>
  </autoFilter>
  <mergeCells count="37">
    <mergeCell ref="M101:M102"/>
    <mergeCell ref="O101:P101"/>
    <mergeCell ref="Q101:R101"/>
    <mergeCell ref="S101:S102"/>
    <mergeCell ref="A52:B52"/>
    <mergeCell ref="A53:B53"/>
    <mergeCell ref="A54:B54"/>
    <mergeCell ref="A55:B55"/>
    <mergeCell ref="A56:B56"/>
    <mergeCell ref="L101:L102"/>
    <mergeCell ref="A47:B47"/>
    <mergeCell ref="W47:X47"/>
    <mergeCell ref="A48:B48"/>
    <mergeCell ref="A49:B49"/>
    <mergeCell ref="A50:B50"/>
    <mergeCell ref="A51:B51"/>
    <mergeCell ref="W41:X41"/>
    <mergeCell ref="A42:B42"/>
    <mergeCell ref="A43:B43"/>
    <mergeCell ref="A44:B44"/>
    <mergeCell ref="A45:B45"/>
    <mergeCell ref="A46:B46"/>
    <mergeCell ref="J6:K7"/>
    <mergeCell ref="L6:M7"/>
    <mergeCell ref="N6:O7"/>
    <mergeCell ref="P19:Q19"/>
    <mergeCell ref="R19:S19"/>
    <mergeCell ref="A41:B41"/>
    <mergeCell ref="A1:G1"/>
    <mergeCell ref="A2:G2"/>
    <mergeCell ref="A3:G3"/>
    <mergeCell ref="A4:G4"/>
    <mergeCell ref="A6:A7"/>
    <mergeCell ref="B6:B7"/>
    <mergeCell ref="C6:D6"/>
    <mergeCell ref="E6:F6"/>
    <mergeCell ref="G6:G7"/>
  </mergeCells>
  <hyperlinks>
    <hyperlink ref="G60" r:id="rId1" xr:uid="{527179F9-877D-4668-96B7-3D51F7E95194}"/>
    <hyperlink ref="O60" r:id="rId2" xr:uid="{BAF7216F-4D2E-4E99-A84D-64C3DC160B54}"/>
  </hyperlinks>
  <printOptions horizontalCentered="1"/>
  <pageMargins left="0.74803149606299213" right="0.23622047244094491" top="0.78740157480314965" bottom="0.82677165354330717" header="0" footer="0"/>
  <pageSetup paperSize="14" scale="7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Sereh Wangi</vt:lpstr>
      <vt:lpstr>'Sereh Wangi'!Z_3F279D1F_CFB3_4226_902F_136088D6AABE_.wvu.Cols</vt:lpstr>
      <vt:lpstr>'Sereh Wangi'!Z_3F279D1F_CFB3_4226_902F_136088D6AABE_.wvu.PrintArea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2025-09-01T04:17:36Z</dcterms:created>
  <dcterms:modified xsi:type="dcterms:W3CDTF">2025-09-01T04:17:48Z</dcterms:modified>
</cp:coreProperties>
</file>