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ru\OneDrive\02 LAPORAN\2022\KINERJA ESELON 2022\10 LAPORAN PK OKTOBER 2022\"/>
    </mc:Choice>
  </mc:AlternateContent>
  <bookViews>
    <workbookView xWindow="-120" yWindow="-120" windowWidth="20730" windowHeight="11160" activeTab="1"/>
  </bookViews>
  <sheets>
    <sheet name="OKTOBER " sheetId="27" r:id="rId1"/>
    <sheet name="REKAP PK" sheetId="2" r:id="rId2"/>
    <sheet name="DIREKTUR" sheetId="3" r:id="rId3"/>
    <sheet name="WADIR ADM" sheetId="4" r:id="rId4"/>
    <sheet name="UMUM" sheetId="5" r:id="rId5"/>
    <sheet name="KEPEGAWAIAN" sheetId="25" r:id="rId6"/>
    <sheet name="RT" sheetId="7" r:id="rId7"/>
    <sheet name="KEUANGAN" sheetId="8" r:id="rId8"/>
    <sheet name="PERBEND" sheetId="9" r:id="rId9"/>
    <sheet name="AKUNTANSI" sheetId="10" r:id="rId10"/>
    <sheet name="PERENCANAAN" sheetId="11" r:id="rId11"/>
    <sheet name="PME" sheetId="12" r:id="rId12"/>
    <sheet name="DIKLAT" sheetId="13" r:id="rId13"/>
    <sheet name="WADIR PEL" sheetId="14" r:id="rId14"/>
    <sheet name="PENUNJANG" sheetId="15" r:id="rId15"/>
    <sheet name="NON DIAG" sheetId="16" r:id="rId16"/>
    <sheet name="DIAG" sheetId="17" r:id="rId17"/>
    <sheet name="PELAYANAN" sheetId="18" r:id="rId18"/>
    <sheet name="PEL. RI" sheetId="19" r:id="rId19"/>
    <sheet name="PEL. RJ" sheetId="20" r:id="rId20"/>
    <sheet name="KEPERAWATAN" sheetId="21" r:id="rId21"/>
    <sheet name="KEP. RI" sheetId="22" r:id="rId22"/>
    <sheet name="KEP. RJ" sheetId="23" r:id="rId23"/>
    <sheet name="DPA APBD" sheetId="26" r:id="rId24"/>
    <sheet name="DPA BLUD" sheetId="24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24" hidden="1">'DPA BLUD'!$P$2:$P$213</definedName>
    <definedName name="_xlnm.Print_Area" localSheetId="16">DIAG!$A$1:$J$20</definedName>
    <definedName name="_xlnm.Print_Area" localSheetId="12">DIKLAT!$A$1:$J$20</definedName>
    <definedName name="_xlnm.Print_Area" localSheetId="2">DIREKTUR!$A$1:$J$10</definedName>
    <definedName name="_xlnm.Print_Area" localSheetId="24">'DPA BLUD'!$C$2:$N$234</definedName>
    <definedName name="_xlnm.Print_Area" localSheetId="21">'KEP. RI'!$A$1:$J$14</definedName>
    <definedName name="_xlnm.Print_Area" localSheetId="22">'KEP. RJ'!$A$1:$J$14</definedName>
    <definedName name="_xlnm.Print_Area" localSheetId="5">KEPEGAWAIAN!$A$1:$J$19</definedName>
    <definedName name="_xlnm.Print_Area" localSheetId="20">KEPERAWATAN!$A$1:$J$11</definedName>
    <definedName name="_xlnm.Print_Area" localSheetId="7">KEUANGAN!$A$1:$J$22</definedName>
    <definedName name="_xlnm.Print_Area" localSheetId="15">'NON DIAG'!$A$1:$J$36</definedName>
    <definedName name="_xlnm.Print_Area" localSheetId="0">'OKTOBER '!$B$1:$P$49</definedName>
    <definedName name="_xlnm.Print_Area" localSheetId="18">'PEL. RI'!$A$1:$J$12</definedName>
    <definedName name="_xlnm.Print_Area" localSheetId="19">'PEL. RJ'!$A$1:$J$20</definedName>
    <definedName name="_xlnm.Print_Area" localSheetId="17">PELAYANAN!$A$1:$J$10</definedName>
    <definedName name="_xlnm.Print_Area" localSheetId="14">PENUNJANG!$A$1:$J$10</definedName>
    <definedName name="_xlnm.Print_Area" localSheetId="8">PERBEND!$A$1:$J$46</definedName>
    <definedName name="_xlnm.Print_Area" localSheetId="10">PERENCANAAN!$A$1:$J$10</definedName>
    <definedName name="_xlnm.Print_Area" localSheetId="11">PME!$A$1:$J$14</definedName>
    <definedName name="_xlnm.Print_Area" localSheetId="1">'REKAP PK'!$A$2:$J$26</definedName>
    <definedName name="_xlnm.Print_Area" localSheetId="4">UMUM!$A$1:$J$10</definedName>
    <definedName name="_xlnm.Print_Area" localSheetId="3">'WADIR ADM'!$A$1:$J$12</definedName>
    <definedName name="_xlnm.Print_Area" localSheetId="13">'WADIR PEL'!$A$1:$J$11</definedName>
    <definedName name="_xlnm.Print_Titles" localSheetId="23">'DPA APBD'!$3:$4</definedName>
    <definedName name="_xlnm.Print_Titles" localSheetId="0">'OKTOBER '!$4:$7</definedName>
    <definedName name="_xlnm.Print_Titles" localSheetId="6">RT!$3:$6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7" l="1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2" i="7"/>
  <c r="G63" i="7"/>
  <c r="G64" i="7"/>
  <c r="G65" i="7"/>
  <c r="F18" i="7"/>
  <c r="G16" i="3" l="1"/>
  <c r="G15" i="3"/>
  <c r="F8" i="7"/>
  <c r="F18" i="9"/>
  <c r="E8" i="27"/>
  <c r="Q56" i="27"/>
  <c r="O49" i="27"/>
  <c r="N49" i="27"/>
  <c r="K49" i="27"/>
  <c r="I49" i="27"/>
  <c r="G49" i="27"/>
  <c r="O48" i="27"/>
  <c r="N48" i="27"/>
  <c r="K48" i="27"/>
  <c r="I48" i="27"/>
  <c r="G48" i="27"/>
  <c r="O47" i="27"/>
  <c r="N47" i="27" s="1"/>
  <c r="K47" i="27"/>
  <c r="I47" i="27"/>
  <c r="G47" i="27"/>
  <c r="O46" i="27"/>
  <c r="N46" i="27" s="1"/>
  <c r="K46" i="27"/>
  <c r="I46" i="27"/>
  <c r="G46" i="27"/>
  <c r="O45" i="27"/>
  <c r="N45" i="27"/>
  <c r="K45" i="27"/>
  <c r="I45" i="27"/>
  <c r="G45" i="27"/>
  <c r="Q44" i="27"/>
  <c r="O44" i="27"/>
  <c r="N44" i="27" s="1"/>
  <c r="K44" i="27"/>
  <c r="I44" i="27"/>
  <c r="I43" i="27" s="1"/>
  <c r="G44" i="27"/>
  <c r="M43" i="27"/>
  <c r="M42" i="27" s="1"/>
  <c r="M41" i="27" s="1"/>
  <c r="L43" i="27"/>
  <c r="K43" i="27" s="1"/>
  <c r="G43" i="27"/>
  <c r="F43" i="27" s="1"/>
  <c r="E43" i="27"/>
  <c r="E42" i="27"/>
  <c r="E41" i="27" s="1"/>
  <c r="O40" i="27"/>
  <c r="N40" i="27"/>
  <c r="K40" i="27"/>
  <c r="I40" i="27"/>
  <c r="G40" i="27"/>
  <c r="O39" i="27"/>
  <c r="N39" i="27" s="1"/>
  <c r="M39" i="27"/>
  <c r="L39" i="27"/>
  <c r="L38" i="27" s="1"/>
  <c r="K39" i="27"/>
  <c r="I39" i="27"/>
  <c r="H39" i="27"/>
  <c r="G39" i="27"/>
  <c r="G38" i="27" s="1"/>
  <c r="F39" i="27"/>
  <c r="E39" i="27"/>
  <c r="M38" i="27"/>
  <c r="M37" i="27" s="1"/>
  <c r="I38" i="27"/>
  <c r="I37" i="27" s="1"/>
  <c r="H38" i="27"/>
  <c r="H37" i="27" s="1"/>
  <c r="E38" i="27"/>
  <c r="E37" i="27" s="1"/>
  <c r="O36" i="27"/>
  <c r="N36" i="27"/>
  <c r="K36" i="27"/>
  <c r="I36" i="27"/>
  <c r="G36" i="27"/>
  <c r="O35" i="27"/>
  <c r="O34" i="27" s="1"/>
  <c r="M35" i="27"/>
  <c r="L35" i="27"/>
  <c r="L34" i="27" s="1"/>
  <c r="H35" i="27"/>
  <c r="G35" i="27"/>
  <c r="G34" i="27" s="1"/>
  <c r="F35" i="27"/>
  <c r="F34" i="27" s="1"/>
  <c r="E35" i="27"/>
  <c r="K35" i="27" s="1"/>
  <c r="M34" i="27"/>
  <c r="H34" i="27"/>
  <c r="O33" i="27"/>
  <c r="N33" i="27" s="1"/>
  <c r="K33" i="27"/>
  <c r="I33" i="27"/>
  <c r="G33" i="27"/>
  <c r="G29" i="27" s="1"/>
  <c r="O32" i="27"/>
  <c r="N32" i="27" s="1"/>
  <c r="K32" i="27"/>
  <c r="I32" i="27"/>
  <c r="I29" i="27" s="1"/>
  <c r="H29" i="27" s="1"/>
  <c r="G32" i="27"/>
  <c r="O31" i="27"/>
  <c r="N31" i="27"/>
  <c r="K31" i="27"/>
  <c r="I31" i="27"/>
  <c r="G31" i="27"/>
  <c r="O30" i="27"/>
  <c r="N30" i="27"/>
  <c r="K30" i="27"/>
  <c r="I30" i="27"/>
  <c r="G30" i="27"/>
  <c r="O29" i="27"/>
  <c r="N29" i="27" s="1"/>
  <c r="M29" i="27"/>
  <c r="L29" i="27"/>
  <c r="K29" i="27"/>
  <c r="E29" i="27"/>
  <c r="O28" i="27"/>
  <c r="N28" i="27"/>
  <c r="K28" i="27"/>
  <c r="K27" i="27" s="1"/>
  <c r="I28" i="27"/>
  <c r="G28" i="27"/>
  <c r="O27" i="27"/>
  <c r="M27" i="27"/>
  <c r="L27" i="27"/>
  <c r="I27" i="27"/>
  <c r="H27" i="27"/>
  <c r="G27" i="27"/>
  <c r="F27" i="27"/>
  <c r="E27" i="27"/>
  <c r="N27" i="27" s="1"/>
  <c r="O26" i="27"/>
  <c r="N26" i="27" s="1"/>
  <c r="K26" i="27"/>
  <c r="I26" i="27"/>
  <c r="I25" i="27" s="1"/>
  <c r="G26" i="27"/>
  <c r="M25" i="27"/>
  <c r="M24" i="27" s="1"/>
  <c r="M23" i="27" s="1"/>
  <c r="L25" i="27"/>
  <c r="K25" i="27" s="1"/>
  <c r="G25" i="27"/>
  <c r="F25" i="27" s="1"/>
  <c r="E25" i="27"/>
  <c r="E24" i="27" s="1"/>
  <c r="L24" i="27"/>
  <c r="O22" i="27"/>
  <c r="N22" i="27" s="1"/>
  <c r="K22" i="27"/>
  <c r="I22" i="27"/>
  <c r="G22" i="27"/>
  <c r="O21" i="27"/>
  <c r="N21" i="27"/>
  <c r="K21" i="27"/>
  <c r="I21" i="27"/>
  <c r="G21" i="27"/>
  <c r="O20" i="27"/>
  <c r="N20" i="27" s="1"/>
  <c r="K20" i="27"/>
  <c r="I20" i="27"/>
  <c r="G20" i="27"/>
  <c r="G15" i="27" s="1"/>
  <c r="O19" i="27"/>
  <c r="N19" i="27" s="1"/>
  <c r="K19" i="27"/>
  <c r="I19" i="27"/>
  <c r="G19" i="27"/>
  <c r="O18" i="27"/>
  <c r="R18" i="27" s="1"/>
  <c r="R22" i="27" s="1"/>
  <c r="N18" i="27"/>
  <c r="K18" i="27"/>
  <c r="I18" i="27"/>
  <c r="G18" i="27"/>
  <c r="R17" i="27"/>
  <c r="R20" i="27" s="1"/>
  <c r="O17" i="27"/>
  <c r="N17" i="27" s="1"/>
  <c r="K17" i="27"/>
  <c r="I17" i="27"/>
  <c r="I15" i="27" s="1"/>
  <c r="G17" i="27"/>
  <c r="O16" i="27"/>
  <c r="R16" i="27" s="1"/>
  <c r="N16" i="27"/>
  <c r="K16" i="27"/>
  <c r="I16" i="27"/>
  <c r="G16" i="27"/>
  <c r="O15" i="27"/>
  <c r="N15" i="27" s="1"/>
  <c r="M15" i="27"/>
  <c r="L15" i="27"/>
  <c r="L14" i="27" s="1"/>
  <c r="K14" i="27" s="1"/>
  <c r="K15" i="27"/>
  <c r="E15" i="27"/>
  <c r="M14" i="27"/>
  <c r="E14" i="27"/>
  <c r="O13" i="27"/>
  <c r="N13" i="27" s="1"/>
  <c r="K13" i="27"/>
  <c r="I13" i="27"/>
  <c r="I11" i="27" s="1"/>
  <c r="G13" i="27"/>
  <c r="O12" i="27"/>
  <c r="N12" i="27" s="1"/>
  <c r="K12" i="27"/>
  <c r="G12" i="27"/>
  <c r="M11" i="27"/>
  <c r="M10" i="27" s="1"/>
  <c r="M9" i="27" s="1"/>
  <c r="L11" i="27"/>
  <c r="K11" i="27" s="1"/>
  <c r="G11" i="27"/>
  <c r="F11" i="27" s="1"/>
  <c r="E11" i="27"/>
  <c r="E10" i="27"/>
  <c r="E9" i="27" s="1"/>
  <c r="H43" i="27" l="1"/>
  <c r="I42" i="27"/>
  <c r="M8" i="27"/>
  <c r="R2" i="27" s="1"/>
  <c r="E23" i="27"/>
  <c r="K24" i="27"/>
  <c r="G24" i="27"/>
  <c r="F29" i="27"/>
  <c r="N34" i="27"/>
  <c r="F38" i="27"/>
  <c r="G37" i="27"/>
  <c r="F37" i="27" s="1"/>
  <c r="L37" i="27"/>
  <c r="K37" i="27" s="1"/>
  <c r="K38" i="27"/>
  <c r="G14" i="27"/>
  <c r="F14" i="27" s="1"/>
  <c r="F15" i="27"/>
  <c r="K34" i="27"/>
  <c r="L23" i="27"/>
  <c r="K23" i="27" s="1"/>
  <c r="H11" i="27"/>
  <c r="I10" i="27"/>
  <c r="H15" i="27"/>
  <c r="I14" i="27"/>
  <c r="H14" i="27" s="1"/>
  <c r="I24" i="27"/>
  <c r="H25" i="27"/>
  <c r="I35" i="27"/>
  <c r="I34" i="27" s="1"/>
  <c r="N35" i="27"/>
  <c r="G10" i="27"/>
  <c r="L10" i="27"/>
  <c r="O14" i="27"/>
  <c r="N14" i="27" s="1"/>
  <c r="O25" i="27"/>
  <c r="O38" i="27"/>
  <c r="G42" i="27"/>
  <c r="L42" i="27"/>
  <c r="E34" i="27"/>
  <c r="R34" i="27" s="1"/>
  <c r="O11" i="27"/>
  <c r="O43" i="27"/>
  <c r="K42" i="27" l="1"/>
  <c r="L41" i="27"/>
  <c r="K41" i="27" s="1"/>
  <c r="N43" i="27"/>
  <c r="O42" i="27"/>
  <c r="K10" i="27"/>
  <c r="L9" i="27"/>
  <c r="O10" i="27"/>
  <c r="N11" i="27"/>
  <c r="N38" i="27"/>
  <c r="O37" i="27"/>
  <c r="N37" i="27" s="1"/>
  <c r="F10" i="27"/>
  <c r="G9" i="27"/>
  <c r="I23" i="27"/>
  <c r="H23" i="27" s="1"/>
  <c r="H24" i="27"/>
  <c r="G23" i="27"/>
  <c r="F23" i="27" s="1"/>
  <c r="F24" i="27"/>
  <c r="H42" i="27"/>
  <c r="I41" i="27"/>
  <c r="H41" i="27" s="1"/>
  <c r="F42" i="27"/>
  <c r="G41" i="27"/>
  <c r="F41" i="27" s="1"/>
  <c r="H10" i="27"/>
  <c r="I9" i="27"/>
  <c r="N25" i="27"/>
  <c r="O24" i="27"/>
  <c r="F9" i="27" l="1"/>
  <c r="G8" i="27"/>
  <c r="F8" i="27" s="1"/>
  <c r="O41" i="27"/>
  <c r="N41" i="27" s="1"/>
  <c r="N42" i="27"/>
  <c r="O9" i="27"/>
  <c r="N10" i="27"/>
  <c r="I8" i="27"/>
  <c r="H8" i="27" s="1"/>
  <c r="J8" i="27" s="1"/>
  <c r="H9" i="27"/>
  <c r="K9" i="27"/>
  <c r="L8" i="27"/>
  <c r="N24" i="27"/>
  <c r="O23" i="27"/>
  <c r="N23" i="27" s="1"/>
  <c r="Q4" i="27" l="1"/>
  <c r="K8" i="27"/>
  <c r="N9" i="27"/>
  <c r="O8" i="27"/>
  <c r="N8" i="27" s="1"/>
  <c r="P8" i="27" s="1"/>
  <c r="D34" i="11" l="1"/>
  <c r="F8" i="17" l="1"/>
  <c r="D8" i="17"/>
  <c r="C9" i="16"/>
  <c r="D23" i="3"/>
  <c r="B23" i="3"/>
  <c r="G9" i="4" l="1"/>
  <c r="E9" i="4"/>
  <c r="F9" i="4"/>
  <c r="D9" i="4"/>
  <c r="C9" i="4"/>
  <c r="G8" i="11" l="1"/>
  <c r="E8" i="11"/>
  <c r="F8" i="11"/>
  <c r="D8" i="11"/>
  <c r="C8" i="11"/>
  <c r="F12" i="3"/>
  <c r="F13" i="12"/>
  <c r="F12" i="23"/>
  <c r="F13" i="22"/>
  <c r="F19" i="20"/>
  <c r="F17" i="20"/>
  <c r="C19" i="20"/>
  <c r="C17" i="20"/>
  <c r="F11" i="19"/>
  <c r="F10" i="19"/>
  <c r="C11" i="19"/>
  <c r="C10" i="19"/>
  <c r="F19" i="17"/>
  <c r="F18" i="17"/>
  <c r="F16" i="17"/>
  <c r="F15" i="17"/>
  <c r="C19" i="17"/>
  <c r="C18" i="17"/>
  <c r="C17" i="17"/>
  <c r="E17" i="17" s="1"/>
  <c r="C16" i="17"/>
  <c r="C15" i="17"/>
  <c r="F34" i="16"/>
  <c r="F32" i="16"/>
  <c r="F30" i="16"/>
  <c r="F29" i="16"/>
  <c r="F28" i="16"/>
  <c r="F26" i="16"/>
  <c r="F24" i="16"/>
  <c r="F23" i="16"/>
  <c r="F20" i="16"/>
  <c r="F17" i="16"/>
  <c r="F15" i="16"/>
  <c r="F14" i="16"/>
  <c r="F12" i="16"/>
  <c r="G35" i="16"/>
  <c r="C34" i="16"/>
  <c r="C33" i="16"/>
  <c r="G33" i="16" s="1"/>
  <c r="C32" i="16"/>
  <c r="C30" i="16"/>
  <c r="C29" i="16"/>
  <c r="C28" i="16"/>
  <c r="C26" i="16"/>
  <c r="C24" i="16"/>
  <c r="C23" i="16"/>
  <c r="C21" i="16"/>
  <c r="E21" i="16" s="1"/>
  <c r="C20" i="16"/>
  <c r="C19" i="16"/>
  <c r="E19" i="16" s="1"/>
  <c r="C18" i="16"/>
  <c r="E18" i="16" s="1"/>
  <c r="C17" i="16"/>
  <c r="C15" i="16"/>
  <c r="C14" i="16"/>
  <c r="C12" i="16"/>
  <c r="F11" i="16" l="1"/>
  <c r="F13" i="17"/>
  <c r="G32" i="16"/>
  <c r="G18" i="17"/>
  <c r="E33" i="16"/>
  <c r="G19" i="17"/>
  <c r="G29" i="16"/>
  <c r="C11" i="16"/>
  <c r="G28" i="16"/>
  <c r="G34" i="16"/>
  <c r="G24" i="16"/>
  <c r="G30" i="16"/>
  <c r="D15" i="17" l="1"/>
  <c r="E15" i="17" s="1"/>
  <c r="D10" i="19" l="1"/>
  <c r="D11" i="19"/>
  <c r="D16" i="17"/>
  <c r="E16" i="17" s="1"/>
  <c r="D26" i="16"/>
  <c r="D30" i="16"/>
  <c r="E30" i="16" s="1"/>
  <c r="D23" i="16"/>
  <c r="D32" i="16"/>
  <c r="E32" i="16" s="1"/>
  <c r="D24" i="16"/>
  <c r="E24" i="16" s="1"/>
  <c r="D19" i="20"/>
  <c r="D13" i="22"/>
  <c r="C12" i="23" l="1"/>
  <c r="D12" i="23"/>
  <c r="C13" i="22"/>
  <c r="D18" i="17" l="1"/>
  <c r="E18" i="17" s="1"/>
  <c r="D14" i="16"/>
  <c r="D28" i="16"/>
  <c r="E28" i="16" s="1"/>
  <c r="D17" i="20"/>
  <c r="D15" i="16"/>
  <c r="D19" i="17" l="1"/>
  <c r="E19" i="17" s="1"/>
  <c r="D29" i="16"/>
  <c r="E29" i="16" s="1"/>
  <c r="D34" i="16"/>
  <c r="D20" i="16"/>
  <c r="E20" i="16" s="1"/>
  <c r="D12" i="16"/>
  <c r="D17" i="16"/>
  <c r="D11" i="16" l="1"/>
  <c r="F20" i="13" l="1"/>
  <c r="F19" i="13"/>
  <c r="F18" i="13"/>
  <c r="F17" i="13"/>
  <c r="F16" i="13"/>
  <c r="F15" i="13"/>
  <c r="F12" i="13"/>
  <c r="C20" i="13"/>
  <c r="C19" i="13"/>
  <c r="C18" i="13"/>
  <c r="C17" i="13"/>
  <c r="C16" i="13"/>
  <c r="C15" i="13"/>
  <c r="C14" i="13"/>
  <c r="C12" i="13"/>
  <c r="F12" i="12"/>
  <c r="F9" i="12"/>
  <c r="F8" i="12" s="1"/>
  <c r="C13" i="12"/>
  <c r="C12" i="12"/>
  <c r="C11" i="12"/>
  <c r="C10" i="12"/>
  <c r="C9" i="12"/>
  <c r="F12" i="10"/>
  <c r="F11" i="10"/>
  <c r="F8" i="10" s="1"/>
  <c r="C11" i="10"/>
  <c r="C10" i="10"/>
  <c r="C9" i="10"/>
  <c r="F27" i="9"/>
  <c r="F26" i="9"/>
  <c r="F25" i="9"/>
  <c r="F24" i="9"/>
  <c r="F23" i="9"/>
  <c r="F22" i="9"/>
  <c r="F21" i="9"/>
  <c r="F20" i="9"/>
  <c r="F19" i="9"/>
  <c r="F16" i="9"/>
  <c r="F15" i="9"/>
  <c r="C27" i="9"/>
  <c r="C26" i="9"/>
  <c r="C25" i="9"/>
  <c r="C24" i="9"/>
  <c r="C23" i="9"/>
  <c r="C22" i="9"/>
  <c r="C21" i="9"/>
  <c r="C20" i="9"/>
  <c r="C19" i="9"/>
  <c r="C18" i="9"/>
  <c r="C16" i="9"/>
  <c r="F63" i="7"/>
  <c r="F62" i="7"/>
  <c r="F60" i="7"/>
  <c r="F59" i="7"/>
  <c r="F57" i="7"/>
  <c r="F53" i="7"/>
  <c r="F52" i="7"/>
  <c r="F51" i="7"/>
  <c r="F50" i="7"/>
  <c r="F49" i="7"/>
  <c r="F48" i="7"/>
  <c r="F47" i="7"/>
  <c r="F46" i="7"/>
  <c r="F45" i="7"/>
  <c r="F43" i="7"/>
  <c r="F42" i="7"/>
  <c r="F39" i="7"/>
  <c r="F37" i="7"/>
  <c r="F36" i="7"/>
  <c r="F35" i="7"/>
  <c r="F34" i="7"/>
  <c r="F33" i="7"/>
  <c r="F32" i="7"/>
  <c r="F31" i="7"/>
  <c r="F29" i="7"/>
  <c r="F27" i="7"/>
  <c r="F22" i="7"/>
  <c r="F21" i="7"/>
  <c r="F20" i="7"/>
  <c r="F17" i="7"/>
  <c r="F16" i="7"/>
  <c r="F14" i="7"/>
  <c r="F11" i="7"/>
  <c r="F10" i="7" l="1"/>
  <c r="F14" i="9"/>
  <c r="F10" i="13"/>
  <c r="C8" i="12"/>
  <c r="G19" i="13"/>
  <c r="G18" i="13"/>
  <c r="C10" i="13"/>
  <c r="G27" i="9"/>
  <c r="D44" i="7"/>
  <c r="C65" i="7"/>
  <c r="E65" i="7" s="1"/>
  <c r="C64" i="7"/>
  <c r="E64" i="7" s="1"/>
  <c r="C62" i="7"/>
  <c r="C59" i="7"/>
  <c r="C57" i="7"/>
  <c r="C56" i="7"/>
  <c r="E56" i="7" s="1"/>
  <c r="C55" i="7"/>
  <c r="E55" i="7" s="1"/>
  <c r="C54" i="7"/>
  <c r="C53" i="7"/>
  <c r="C52" i="7"/>
  <c r="C49" i="7"/>
  <c r="C48" i="7"/>
  <c r="C45" i="7"/>
  <c r="C44" i="7"/>
  <c r="C43" i="7"/>
  <c r="C42" i="7"/>
  <c r="C40" i="7"/>
  <c r="C39" i="7"/>
  <c r="C37" i="7"/>
  <c r="C36" i="7"/>
  <c r="C35" i="7"/>
  <c r="C34" i="7"/>
  <c r="C33" i="7"/>
  <c r="C32" i="7"/>
  <c r="C31" i="7"/>
  <c r="C29" i="7"/>
  <c r="C28" i="7"/>
  <c r="C27" i="7"/>
  <c r="C26" i="7"/>
  <c r="C25" i="7"/>
  <c r="C24" i="7"/>
  <c r="G24" i="7" s="1"/>
  <c r="C23" i="7"/>
  <c r="C22" i="7"/>
  <c r="C21" i="7"/>
  <c r="C20" i="7"/>
  <c r="C18" i="7"/>
  <c r="C17" i="7"/>
  <c r="C16" i="7"/>
  <c r="C14" i="7"/>
  <c r="C13" i="7"/>
  <c r="C11" i="7"/>
  <c r="F18" i="25"/>
  <c r="F17" i="25"/>
  <c r="F16" i="25"/>
  <c r="F14" i="25"/>
  <c r="F13" i="25"/>
  <c r="F12" i="25"/>
  <c r="F10" i="25"/>
  <c r="F9" i="25"/>
  <c r="C18" i="25"/>
  <c r="C17" i="25"/>
  <c r="C16" i="25"/>
  <c r="C14" i="25"/>
  <c r="C13" i="25"/>
  <c r="C12" i="25"/>
  <c r="C10" i="25"/>
  <c r="C9" i="25"/>
  <c r="O9" i="22"/>
  <c r="E8" i="13"/>
  <c r="G8" i="13"/>
  <c r="F8" i="25" l="1"/>
  <c r="C8" i="25"/>
  <c r="G23" i="7"/>
  <c r="E23" i="7"/>
  <c r="D4" i="4"/>
  <c r="G27" i="7" l="1"/>
  <c r="G28" i="7"/>
  <c r="G29" i="7"/>
  <c r="D12" i="20" l="1"/>
  <c r="D11" i="20"/>
  <c r="F15" i="20" l="1"/>
  <c r="G14" i="13" l="1"/>
  <c r="G22" i="7"/>
  <c r="G17" i="16"/>
  <c r="G12" i="13"/>
  <c r="G37" i="7" l="1"/>
  <c r="F21" i="13" l="1"/>
  <c r="G16" i="13" l="1"/>
  <c r="G9" i="23" l="1"/>
  <c r="G8" i="23" s="1"/>
  <c r="F8" i="23"/>
  <c r="F27" i="21" s="1"/>
  <c r="F8" i="21" s="1"/>
  <c r="E9" i="23"/>
  <c r="E8" i="23" s="1"/>
  <c r="D8" i="23"/>
  <c r="D27" i="21" s="1"/>
  <c r="D8" i="21" s="1"/>
  <c r="C8" i="23"/>
  <c r="B27" i="21" s="1"/>
  <c r="C8" i="21" s="1"/>
  <c r="F26" i="14" l="1"/>
  <c r="G8" i="21"/>
  <c r="E8" i="21"/>
  <c r="D26" i="14"/>
  <c r="B26" i="14"/>
  <c r="G32" i="7"/>
  <c r="G36" i="7" l="1"/>
  <c r="H25" i="7" l="1"/>
  <c r="F9" i="20" l="1"/>
  <c r="D9" i="20"/>
  <c r="G10" i="17"/>
  <c r="G11" i="17"/>
  <c r="G9" i="17"/>
  <c r="F11" i="9"/>
  <c r="E28" i="7" l="1"/>
  <c r="G16" i="7" l="1"/>
  <c r="Q57" i="24" l="1"/>
  <c r="Q55" i="24"/>
  <c r="D24" i="26"/>
  <c r="D22" i="26"/>
  <c r="D23" i="26" s="1"/>
  <c r="D8" i="22" l="1"/>
  <c r="D26" i="21" s="1"/>
  <c r="D9" i="21" s="1"/>
  <c r="F8" i="22"/>
  <c r="C10" i="22"/>
  <c r="G10" i="22" s="1"/>
  <c r="C9" i="22"/>
  <c r="F30" i="18"/>
  <c r="C12" i="20"/>
  <c r="C11" i="20"/>
  <c r="C13" i="20"/>
  <c r="C10" i="20"/>
  <c r="F9" i="19"/>
  <c r="F12" i="19" s="1"/>
  <c r="F22" i="2" s="1"/>
  <c r="A10" i="7"/>
  <c r="A14" i="9" s="1"/>
  <c r="A8" i="10" s="1"/>
  <c r="A8" i="12" s="1"/>
  <c r="A10" i="13" s="1"/>
  <c r="A11" i="16" s="1"/>
  <c r="A13" i="17" s="1"/>
  <c r="A9" i="19" s="1"/>
  <c r="A15" i="20" s="1"/>
  <c r="A12" i="22" s="1"/>
  <c r="A11" i="23" s="1"/>
  <c r="E12" i="9"/>
  <c r="D11" i="9"/>
  <c r="G12" i="9"/>
  <c r="G11" i="9" s="1"/>
  <c r="F8" i="9"/>
  <c r="D8" i="9"/>
  <c r="G9" i="9"/>
  <c r="D27" i="15"/>
  <c r="C8" i="17"/>
  <c r="B27" i="15" s="1"/>
  <c r="D8" i="16"/>
  <c r="D26" i="15" s="1"/>
  <c r="G9" i="16"/>
  <c r="G8" i="16" s="1"/>
  <c r="C11" i="9" l="1"/>
  <c r="G10" i="20"/>
  <c r="C9" i="20"/>
  <c r="B26" i="18" s="1"/>
  <c r="C8" i="18" s="1"/>
  <c r="B30" i="14" s="1"/>
  <c r="C8" i="22"/>
  <c r="B26" i="21" s="1"/>
  <c r="G9" i="22"/>
  <c r="E13" i="20"/>
  <c r="G13" i="20"/>
  <c r="G11" i="20"/>
  <c r="E11" i="20"/>
  <c r="E12" i="20"/>
  <c r="G12" i="20"/>
  <c r="E10" i="20"/>
  <c r="C8" i="16"/>
  <c r="F29" i="18"/>
  <c r="F31" i="18" s="1"/>
  <c r="F9" i="18" s="1"/>
  <c r="F38" i="14" s="1"/>
  <c r="F26" i="21"/>
  <c r="D26" i="18"/>
  <c r="D8" i="18" s="1"/>
  <c r="D30" i="14" s="1"/>
  <c r="D28" i="15"/>
  <c r="D8" i="15" s="1"/>
  <c r="D25" i="14" s="1"/>
  <c r="D24" i="14" s="1"/>
  <c r="D8" i="14" s="1"/>
  <c r="E9" i="9"/>
  <c r="C8" i="9"/>
  <c r="G8" i="9" s="1"/>
  <c r="F9" i="21" l="1"/>
  <c r="F31" i="14" s="1"/>
  <c r="F25" i="21"/>
  <c r="C9" i="21"/>
  <c r="B25" i="21"/>
  <c r="D25" i="21"/>
  <c r="F8" i="16"/>
  <c r="B26" i="15"/>
  <c r="B28" i="15" s="1"/>
  <c r="F16" i="2"/>
  <c r="F33" i="11"/>
  <c r="F14" i="12"/>
  <c r="F15" i="2" s="1"/>
  <c r="F32" i="11"/>
  <c r="D31" i="14" l="1"/>
  <c r="D32" i="14" s="1"/>
  <c r="D9" i="14" s="1"/>
  <c r="D24" i="3" s="1"/>
  <c r="B31" i="14"/>
  <c r="B32" i="14" s="1"/>
  <c r="C9" i="14" s="1"/>
  <c r="F26" i="15"/>
  <c r="F26" i="8"/>
  <c r="F9" i="8" s="1"/>
  <c r="F29" i="4" s="1"/>
  <c r="F25" i="8"/>
  <c r="F8" i="8" s="1"/>
  <c r="D26" i="8"/>
  <c r="D9" i="8" s="1"/>
  <c r="D29" i="4" s="1"/>
  <c r="D25" i="8"/>
  <c r="D8" i="8" s="1"/>
  <c r="B25" i="8"/>
  <c r="F13" i="10"/>
  <c r="F13" i="2" s="1"/>
  <c r="F32" i="8"/>
  <c r="E11" i="9"/>
  <c r="B26" i="8" l="1"/>
  <c r="C9" i="8" s="1"/>
  <c r="B29" i="4" s="1"/>
  <c r="F37" i="4"/>
  <c r="F10" i="4" s="1"/>
  <c r="D37" i="4"/>
  <c r="D10" i="4" s="1"/>
  <c r="C8" i="8"/>
  <c r="B37" i="4" s="1"/>
  <c r="C10" i="4" s="1"/>
  <c r="E8" i="9"/>
  <c r="F25" i="5" l="1"/>
  <c r="F8" i="5" s="1"/>
  <c r="F28" i="4" s="1"/>
  <c r="F30" i="4" s="1"/>
  <c r="F8" i="4" s="1"/>
  <c r="F23" i="3" s="1"/>
  <c r="D25" i="5"/>
  <c r="D8" i="5" s="1"/>
  <c r="B25" i="5"/>
  <c r="C8" i="5" s="1"/>
  <c r="B28" i="4" s="1"/>
  <c r="B30" i="4" s="1"/>
  <c r="C8" i="4" s="1"/>
  <c r="G8" i="7" l="1"/>
  <c r="E8" i="7"/>
  <c r="D28" i="4"/>
  <c r="D30" i="4" s="1"/>
  <c r="D8" i="4" s="1"/>
  <c r="D25" i="3" s="1"/>
  <c r="D8" i="3" s="1"/>
  <c r="E8" i="5"/>
  <c r="G8" i="5"/>
  <c r="D32" i="26"/>
  <c r="D31" i="26" s="1"/>
  <c r="D30" i="26" s="1"/>
  <c r="D28" i="26"/>
  <c r="F10" i="26"/>
  <c r="D20" i="26"/>
  <c r="D19" i="26" s="1"/>
  <c r="D14" i="26"/>
  <c r="F13" i="26"/>
  <c r="F12" i="26"/>
  <c r="D11" i="26"/>
  <c r="D10" i="26" s="1"/>
  <c r="D8" i="26"/>
  <c r="D7" i="26" l="1"/>
  <c r="D6" i="26" s="1"/>
  <c r="F31" i="5" l="1"/>
  <c r="Q22" i="24"/>
  <c r="Q23" i="24"/>
  <c r="Q24" i="24"/>
  <c r="Q25" i="24"/>
  <c r="Q26" i="24"/>
  <c r="Q27" i="24"/>
  <c r="Q28" i="24"/>
  <c r="Q29" i="24"/>
  <c r="Q30" i="24"/>
  <c r="Q31" i="24"/>
  <c r="Q32" i="24"/>
  <c r="Q33" i="24"/>
  <c r="Q34" i="24"/>
  <c r="Q35" i="24"/>
  <c r="Q155" i="24"/>
  <c r="Q156" i="24"/>
  <c r="Q157" i="24"/>
  <c r="Q158" i="24"/>
  <c r="Q159" i="24"/>
  <c r="Q160" i="24"/>
  <c r="Q161" i="24"/>
  <c r="Q162" i="24"/>
  <c r="Q163" i="24"/>
  <c r="Q164" i="24"/>
  <c r="Q165" i="24"/>
  <c r="Q166" i="24"/>
  <c r="Q167" i="24"/>
  <c r="Q168" i="24"/>
  <c r="Q169" i="24"/>
  <c r="Q170" i="24"/>
  <c r="Q171" i="24"/>
  <c r="Q172" i="24"/>
  <c r="Q173" i="24"/>
  <c r="Q174" i="24"/>
  <c r="Q175" i="24"/>
  <c r="Q176" i="24"/>
  <c r="Q177" i="24"/>
  <c r="Q178" i="24"/>
  <c r="Q179" i="24"/>
  <c r="Q180" i="24"/>
  <c r="Q181" i="24"/>
  <c r="Q182" i="24"/>
  <c r="Q183" i="24"/>
  <c r="Q184" i="24"/>
  <c r="Q185" i="24"/>
  <c r="Q186" i="24"/>
  <c r="Q187" i="24"/>
  <c r="Q188" i="24"/>
  <c r="Q189" i="24"/>
  <c r="Q190" i="24"/>
  <c r="Q191" i="24"/>
  <c r="Q192" i="24"/>
  <c r="Q193" i="24"/>
  <c r="Q194" i="24"/>
  <c r="Q195" i="24"/>
  <c r="Q196" i="24"/>
  <c r="Q197" i="24"/>
  <c r="Q198" i="24"/>
  <c r="Q199" i="24"/>
  <c r="Q200" i="24"/>
  <c r="Q201" i="24"/>
  <c r="Q202" i="24"/>
  <c r="Q203" i="24"/>
  <c r="Q204" i="24"/>
  <c r="Q205" i="24"/>
  <c r="Q206" i="24"/>
  <c r="Q207" i="24"/>
  <c r="Q208" i="24"/>
  <c r="Q209" i="24"/>
  <c r="Q52" i="24"/>
  <c r="Q53" i="24"/>
  <c r="Q54" i="24"/>
  <c r="Q56" i="24"/>
  <c r="Q58" i="24"/>
  <c r="Q59" i="24"/>
  <c r="Q60" i="24"/>
  <c r="Q61" i="24"/>
  <c r="Q62" i="24"/>
  <c r="Q63" i="24"/>
  <c r="Q64" i="24"/>
  <c r="Q65" i="24"/>
  <c r="Q66" i="24"/>
  <c r="Q67" i="24"/>
  <c r="Q68" i="24"/>
  <c r="Q69" i="24"/>
  <c r="Q70" i="24"/>
  <c r="Q71" i="24"/>
  <c r="Q72" i="24"/>
  <c r="Q73" i="24"/>
  <c r="Q74" i="24"/>
  <c r="Q75" i="24"/>
  <c r="Q76" i="24"/>
  <c r="Q77" i="24"/>
  <c r="Q78" i="24"/>
  <c r="Q79" i="24"/>
  <c r="Q80" i="24"/>
  <c r="Q81" i="24"/>
  <c r="Q82" i="24"/>
  <c r="Q83" i="24"/>
  <c r="Q84" i="24"/>
  <c r="Q85" i="24"/>
  <c r="Q86" i="24"/>
  <c r="Q87" i="24"/>
  <c r="Q88" i="24"/>
  <c r="Q89" i="24"/>
  <c r="Q90" i="24"/>
  <c r="Q91" i="24"/>
  <c r="Q92" i="24"/>
  <c r="Q93" i="24"/>
  <c r="Q94" i="24"/>
  <c r="Q95" i="24"/>
  <c r="Q96" i="24"/>
  <c r="Q97" i="24"/>
  <c r="Q98" i="24"/>
  <c r="Q99" i="24"/>
  <c r="Q100" i="24"/>
  <c r="Q101" i="24"/>
  <c r="Q102" i="24"/>
  <c r="Q103" i="24"/>
  <c r="Q104" i="24"/>
  <c r="Q105" i="24"/>
  <c r="Q106" i="24"/>
  <c r="Q107" i="24"/>
  <c r="Q108" i="24"/>
  <c r="Q109" i="24"/>
  <c r="Q110" i="24"/>
  <c r="Q111" i="24"/>
  <c r="Q112" i="24"/>
  <c r="Q113" i="24"/>
  <c r="Q114" i="24"/>
  <c r="Q115" i="24"/>
  <c r="Q116" i="24"/>
  <c r="Q117" i="24"/>
  <c r="Q118" i="24"/>
  <c r="Q119" i="24"/>
  <c r="Q120" i="24"/>
  <c r="Q121" i="24"/>
  <c r="Q122" i="24"/>
  <c r="Q123" i="24"/>
  <c r="Q124" i="24"/>
  <c r="Q125" i="24"/>
  <c r="Q126" i="24"/>
  <c r="Q127" i="24"/>
  <c r="Q128" i="24"/>
  <c r="Q129" i="24"/>
  <c r="Q130" i="24"/>
  <c r="Q131" i="24"/>
  <c r="Q132" i="24"/>
  <c r="Q133" i="24"/>
  <c r="Q134" i="24"/>
  <c r="Q135" i="24"/>
  <c r="Q136" i="24"/>
  <c r="Q137" i="24"/>
  <c r="Q138" i="24"/>
  <c r="Q139" i="24"/>
  <c r="Q140" i="24"/>
  <c r="Q141" i="24"/>
  <c r="Q142" i="24"/>
  <c r="Q143" i="24"/>
  <c r="Q144" i="24"/>
  <c r="Q145" i="24"/>
  <c r="Q146" i="24"/>
  <c r="Q147" i="24"/>
  <c r="Q148" i="24"/>
  <c r="Q149" i="24"/>
  <c r="Q150" i="24"/>
  <c r="Q151" i="24"/>
  <c r="Q152" i="24"/>
  <c r="Q153" i="24"/>
  <c r="Q154" i="24"/>
  <c r="Q43" i="24"/>
  <c r="Q44" i="24"/>
  <c r="Q45" i="24"/>
  <c r="Q46" i="24"/>
  <c r="Q47" i="24"/>
  <c r="Q48" i="24"/>
  <c r="Q49" i="24"/>
  <c r="Q50" i="24"/>
  <c r="Q51" i="24"/>
  <c r="Q37" i="24"/>
  <c r="Q38" i="24"/>
  <c r="Q39" i="24"/>
  <c r="Q40" i="24"/>
  <c r="Q41" i="24"/>
  <c r="H14" i="25"/>
  <c r="H10" i="25"/>
  <c r="H9" i="25"/>
  <c r="H8" i="25" l="1"/>
  <c r="H19" i="25" s="1"/>
  <c r="F19" i="25"/>
  <c r="F9" i="2" s="1"/>
  <c r="Q42" i="24" l="1"/>
  <c r="Q36" i="24"/>
  <c r="N26" i="24"/>
  <c r="N27" i="24"/>
  <c r="N35" i="24"/>
  <c r="N36" i="24"/>
  <c r="N37" i="24"/>
  <c r="N39" i="24"/>
  <c r="N40" i="24"/>
  <c r="N41" i="24"/>
  <c r="N43" i="24"/>
  <c r="N44" i="24"/>
  <c r="N45" i="24"/>
  <c r="N47" i="24"/>
  <c r="N48" i="24"/>
  <c r="N50" i="24"/>
  <c r="N51" i="24"/>
  <c r="N52" i="24"/>
  <c r="N54" i="24"/>
  <c r="N55" i="24"/>
  <c r="N56" i="24"/>
  <c r="N58" i="24"/>
  <c r="N59" i="24"/>
  <c r="N60" i="24"/>
  <c r="N61" i="24"/>
  <c r="N62" i="24"/>
  <c r="N63" i="24"/>
  <c r="N64" i="24"/>
  <c r="N65" i="24"/>
  <c r="N66" i="24"/>
  <c r="N68" i="24"/>
  <c r="N69" i="24"/>
  <c r="N71" i="24"/>
  <c r="N70" i="24" s="1"/>
  <c r="N72" i="24"/>
  <c r="N74" i="24"/>
  <c r="N73" i="24" s="1"/>
  <c r="N76" i="24"/>
  <c r="N77" i="24"/>
  <c r="N78" i="24"/>
  <c r="N80" i="24"/>
  <c r="N81" i="24"/>
  <c r="N83" i="24"/>
  <c r="N84" i="24"/>
  <c r="N85" i="24"/>
  <c r="N86" i="24"/>
  <c r="N88" i="24"/>
  <c r="N93" i="24"/>
  <c r="N94" i="24"/>
  <c r="N95" i="24"/>
  <c r="N96" i="24"/>
  <c r="N97" i="24"/>
  <c r="N98" i="24"/>
  <c r="N99" i="24"/>
  <c r="N100" i="24"/>
  <c r="N101" i="24"/>
  <c r="N102" i="24"/>
  <c r="N103" i="24"/>
  <c r="N104" i="24"/>
  <c r="N105" i="24"/>
  <c r="N106" i="24"/>
  <c r="G11" i="19" s="1"/>
  <c r="N107" i="24"/>
  <c r="N108" i="24"/>
  <c r="N110" i="24"/>
  <c r="N109" i="24" s="1"/>
  <c r="N111" i="24"/>
  <c r="N113" i="24"/>
  <c r="N112" i="24" s="1"/>
  <c r="N114" i="24"/>
  <c r="N116" i="24"/>
  <c r="N117" i="24"/>
  <c r="N118" i="24"/>
  <c r="N119" i="24"/>
  <c r="N120" i="24"/>
  <c r="N122" i="24"/>
  <c r="N123" i="24"/>
  <c r="N124" i="24"/>
  <c r="N126" i="24"/>
  <c r="N125" i="24" s="1"/>
  <c r="N128" i="24"/>
  <c r="N127" i="24" s="1"/>
  <c r="N130" i="24"/>
  <c r="N131" i="24"/>
  <c r="N132" i="24"/>
  <c r="N134" i="24"/>
  <c r="N135" i="24"/>
  <c r="N136" i="24"/>
  <c r="N138" i="24"/>
  <c r="N140" i="24"/>
  <c r="N139" i="24" s="1"/>
  <c r="N145" i="24"/>
  <c r="N144" i="24" s="1"/>
  <c r="N147" i="24"/>
  <c r="N146" i="24" s="1"/>
  <c r="N148" i="24"/>
  <c r="N150" i="24"/>
  <c r="N151" i="24"/>
  <c r="N152" i="24"/>
  <c r="N153" i="24"/>
  <c r="N155" i="24"/>
  <c r="N157" i="24"/>
  <c r="N158" i="24"/>
  <c r="N159" i="24"/>
  <c r="N161" i="24"/>
  <c r="N162" i="24"/>
  <c r="N163" i="24"/>
  <c r="N165" i="24"/>
  <c r="N167" i="24"/>
  <c r="N166" i="24" s="1"/>
  <c r="N171" i="24"/>
  <c r="N174" i="24"/>
  <c r="N181" i="24"/>
  <c r="N180" i="24" s="1"/>
  <c r="N183" i="24"/>
  <c r="N182" i="24" s="1"/>
  <c r="N187" i="24"/>
  <c r="N191" i="24"/>
  <c r="N197" i="24"/>
  <c r="N203" i="24"/>
  <c r="N202" i="24" s="1"/>
  <c r="N201" i="24" s="1"/>
  <c r="N199" i="24" s="1"/>
  <c r="N209" i="24"/>
  <c r="G21" i="7" l="1"/>
  <c r="G20" i="7"/>
  <c r="N196" i="24"/>
  <c r="N195" i="24" s="1"/>
  <c r="N193" i="24" s="1"/>
  <c r="N186" i="24"/>
  <c r="N185" i="24" s="1"/>
  <c r="G17" i="20"/>
  <c r="G10" i="19"/>
  <c r="C9" i="19"/>
  <c r="G16" i="17"/>
  <c r="G17" i="17"/>
  <c r="N164" i="24"/>
  <c r="N208" i="24"/>
  <c r="N207" i="24" s="1"/>
  <c r="N205" i="24" s="1"/>
  <c r="G15" i="13"/>
  <c r="G17" i="13"/>
  <c r="N190" i="24"/>
  <c r="N189" i="24" s="1"/>
  <c r="C14" i="12"/>
  <c r="C15" i="2" s="1"/>
  <c r="G11" i="12"/>
  <c r="E11" i="12"/>
  <c r="N170" i="24"/>
  <c r="N169" i="24" s="1"/>
  <c r="G20" i="9"/>
  <c r="G16" i="25"/>
  <c r="G17" i="25"/>
  <c r="G18" i="25"/>
  <c r="N87" i="24"/>
  <c r="G9" i="25"/>
  <c r="N46" i="24"/>
  <c r="N53" i="24"/>
  <c r="N42" i="24"/>
  <c r="N67" i="24"/>
  <c r="N149" i="24"/>
  <c r="N121" i="24"/>
  <c r="N75" i="24"/>
  <c r="N79" i="24"/>
  <c r="N137" i="24"/>
  <c r="N179" i="24"/>
  <c r="N57" i="24"/>
  <c r="N160" i="24"/>
  <c r="N129" i="24"/>
  <c r="N115" i="24"/>
  <c r="N156" i="24"/>
  <c r="N133" i="24"/>
  <c r="N82" i="24"/>
  <c r="N49" i="24"/>
  <c r="N38" i="24"/>
  <c r="N25" i="24"/>
  <c r="N24" i="24" s="1"/>
  <c r="N23" i="24" s="1"/>
  <c r="N22" i="24" s="1"/>
  <c r="N21" i="24" s="1"/>
  <c r="C21" i="13" l="1"/>
  <c r="C16" i="2" s="1"/>
  <c r="B33" i="11"/>
  <c r="N143" i="24"/>
  <c r="C12" i="19"/>
  <c r="C22" i="2" s="1"/>
  <c r="B29" i="18"/>
  <c r="B32" i="11"/>
  <c r="N177" i="24"/>
  <c r="N173" i="24" s="1"/>
  <c r="C19" i="25"/>
  <c r="C9" i="2" s="1"/>
  <c r="B31" i="5"/>
  <c r="G8" i="25"/>
  <c r="G14" i="25"/>
  <c r="N91" i="24"/>
  <c r="N90" i="24" s="1"/>
  <c r="N34" i="24"/>
  <c r="N33" i="24" s="1"/>
  <c r="N154" i="24"/>
  <c r="N142" i="24" l="1"/>
  <c r="N31" i="24" s="1"/>
  <c r="N30" i="24" s="1"/>
  <c r="N19" i="24" s="1"/>
  <c r="N17" i="24" s="1"/>
  <c r="G19" i="25"/>
  <c r="E9" i="17" l="1"/>
  <c r="E10" i="17"/>
  <c r="E11" i="17"/>
  <c r="H13" i="22" l="1"/>
  <c r="H10" i="22"/>
  <c r="H9" i="22"/>
  <c r="H17" i="17"/>
  <c r="H16" i="17"/>
  <c r="H15" i="17"/>
  <c r="H14" i="17"/>
  <c r="H35" i="16"/>
  <c r="H26" i="16"/>
  <c r="H23" i="16"/>
  <c r="H22" i="16"/>
  <c r="H21" i="16"/>
  <c r="H20" i="16"/>
  <c r="H19" i="16"/>
  <c r="H18" i="16"/>
  <c r="H16" i="16"/>
  <c r="H15" i="16"/>
  <c r="H14" i="16"/>
  <c r="H12" i="16"/>
  <c r="H13" i="12"/>
  <c r="H12" i="12"/>
  <c r="H11" i="12"/>
  <c r="H10" i="12"/>
  <c r="H9" i="12"/>
  <c r="H10" i="10"/>
  <c r="H9" i="10"/>
  <c r="H27" i="9"/>
  <c r="H26" i="9"/>
  <c r="H25" i="9"/>
  <c r="H24" i="9"/>
  <c r="H23" i="9"/>
  <c r="H22" i="9"/>
  <c r="H21" i="9"/>
  <c r="H19" i="9"/>
  <c r="H18" i="9"/>
  <c r="H17" i="9"/>
  <c r="H16" i="9"/>
  <c r="H8" i="10" l="1"/>
  <c r="H58" i="7"/>
  <c r="H53" i="7"/>
  <c r="H44" i="7"/>
  <c r="H42" i="7"/>
  <c r="H41" i="7"/>
  <c r="H40" i="7"/>
  <c r="H39" i="7"/>
  <c r="H38" i="7"/>
  <c r="H34" i="7"/>
  <c r="H35" i="7"/>
  <c r="H33" i="7"/>
  <c r="H32" i="7"/>
  <c r="H31" i="7"/>
  <c r="H30" i="7"/>
  <c r="H29" i="7"/>
  <c r="H28" i="7"/>
  <c r="H27" i="7"/>
  <c r="H26" i="7"/>
  <c r="H22" i="7"/>
  <c r="H21" i="7"/>
  <c r="H20" i="7"/>
  <c r="H19" i="7"/>
  <c r="H18" i="7"/>
  <c r="H17" i="7"/>
  <c r="H15" i="7"/>
  <c r="H14" i="7"/>
  <c r="H13" i="7"/>
  <c r="H12" i="7"/>
  <c r="H11" i="7"/>
  <c r="H10" i="7" l="1"/>
  <c r="H31" i="14"/>
  <c r="H30" i="21"/>
  <c r="H26" i="21"/>
  <c r="H31" i="3"/>
  <c r="H41" i="4"/>
  <c r="H30" i="4"/>
  <c r="H28" i="11"/>
  <c r="H27" i="11"/>
  <c r="H27" i="8"/>
  <c r="H39" i="4"/>
  <c r="H27" i="5"/>
  <c r="H11" i="23"/>
  <c r="H9" i="20"/>
  <c r="H26" i="18" s="1"/>
  <c r="H9" i="18" s="1"/>
  <c r="H30" i="14" s="1"/>
  <c r="H29" i="18"/>
  <c r="H9" i="19"/>
  <c r="H8" i="17"/>
  <c r="H26" i="15" s="1"/>
  <c r="H8" i="16"/>
  <c r="H27" i="15" s="1"/>
  <c r="H11" i="9"/>
  <c r="H26" i="8" s="1"/>
  <c r="H9" i="8" s="1"/>
  <c r="H29" i="4" s="1"/>
  <c r="H8" i="9"/>
  <c r="H25" i="8" s="1"/>
  <c r="H25" i="5"/>
  <c r="D4" i="5"/>
  <c r="D4" i="25" l="1"/>
  <c r="D4" i="7" s="1"/>
  <c r="D4" i="8" s="1"/>
  <c r="D4" i="9" s="1"/>
  <c r="D4" i="10" s="1"/>
  <c r="D4" i="11" s="1"/>
  <c r="D4" i="12" s="1"/>
  <c r="D4" i="13" s="1"/>
  <c r="D4" i="14" s="1"/>
  <c r="D4" i="15" s="1"/>
  <c r="D4" i="16" s="1"/>
  <c r="D4" i="17" s="1"/>
  <c r="D4" i="18" s="1"/>
  <c r="D5" i="19" s="1"/>
  <c r="D5" i="20" s="1"/>
  <c r="D4" i="21" s="1"/>
  <c r="D4" i="22" s="1"/>
  <c r="D4" i="23" s="1"/>
  <c r="H29" i="11"/>
  <c r="H14" i="23"/>
  <c r="H26" i="2" s="1"/>
  <c r="H9" i="21"/>
  <c r="H28" i="15"/>
  <c r="H8" i="15" s="1"/>
  <c r="H25" i="14" s="1"/>
  <c r="H28" i="5"/>
  <c r="H28" i="4" s="1"/>
  <c r="H31" i="4" s="1"/>
  <c r="H10" i="4" s="1"/>
  <c r="H28" i="8"/>
  <c r="H8" i="8"/>
  <c r="H40" i="4" s="1"/>
  <c r="H42" i="4" s="1"/>
  <c r="H8" i="4" s="1"/>
  <c r="H8" i="18"/>
  <c r="H27" i="18"/>
  <c r="H32" i="14"/>
  <c r="H9" i="14" s="1"/>
  <c r="H30" i="3" s="1"/>
  <c r="H32" i="3" s="1"/>
  <c r="H9" i="3" s="1"/>
  <c r="H11" i="20"/>
  <c r="H30" i="18" s="1"/>
  <c r="H31" i="18" s="1"/>
  <c r="H8" i="22"/>
  <c r="H29" i="21" s="1"/>
  <c r="H31" i="21" s="1"/>
  <c r="H10" i="21" s="1"/>
  <c r="H31" i="5"/>
  <c r="H32" i="5"/>
  <c r="H8" i="12"/>
  <c r="H33" i="11" s="1"/>
  <c r="H13" i="17"/>
  <c r="H31" i="15" s="1"/>
  <c r="H11" i="16"/>
  <c r="H32" i="15" s="1"/>
  <c r="H12" i="19"/>
  <c r="H22" i="2" s="1"/>
  <c r="H8" i="14" l="1"/>
  <c r="H14" i="22"/>
  <c r="H25" i="2" s="1"/>
  <c r="H20" i="17"/>
  <c r="H20" i="2" s="1"/>
  <c r="H32" i="8"/>
  <c r="H13" i="10"/>
  <c r="H13" i="2" s="1"/>
  <c r="H67" i="7"/>
  <c r="H10" i="2" s="1"/>
  <c r="H9" i="2"/>
  <c r="H20" i="20"/>
  <c r="H23" i="2" s="1"/>
  <c r="H36" i="16"/>
  <c r="H19" i="2" s="1"/>
  <c r="H14" i="12"/>
  <c r="H15" i="2" s="1"/>
  <c r="H38" i="14"/>
  <c r="H10" i="18"/>
  <c r="H21" i="2" s="1"/>
  <c r="H33" i="15"/>
  <c r="H9" i="15" s="1"/>
  <c r="H39" i="14"/>
  <c r="H11" i="21"/>
  <c r="H24" i="2" s="1"/>
  <c r="H33" i="5"/>
  <c r="H9" i="5" s="1"/>
  <c r="H10" i="15" l="1"/>
  <c r="H18" i="2" s="1"/>
  <c r="H37" i="14"/>
  <c r="H40" i="14" s="1"/>
  <c r="H10" i="14" s="1"/>
  <c r="H10" i="5"/>
  <c r="H8" i="2" s="1"/>
  <c r="H44" i="4"/>
  <c r="H23" i="3" l="1"/>
  <c r="H11" i="14"/>
  <c r="H17" i="2" s="1"/>
  <c r="G9" i="21" l="1"/>
  <c r="G9" i="19" l="1"/>
  <c r="E9" i="20"/>
  <c r="E8" i="18" l="1"/>
  <c r="K45" i="16" l="1"/>
  <c r="D42" i="16"/>
  <c r="K41" i="16"/>
  <c r="E9" i="16"/>
  <c r="C8" i="15" l="1"/>
  <c r="B25" i="14" s="1"/>
  <c r="E8" i="17"/>
  <c r="B24" i="14" l="1"/>
  <c r="C8" i="14" s="1"/>
  <c r="B24" i="3" s="1"/>
  <c r="B25" i="3" s="1"/>
  <c r="E8" i="16"/>
  <c r="E8" i="15" l="1"/>
  <c r="G8" i="8" l="1"/>
  <c r="G9" i="8"/>
  <c r="E8" i="8"/>
  <c r="E9" i="8"/>
  <c r="E10" i="4" l="1"/>
  <c r="G8" i="4"/>
  <c r="G10" i="4"/>
  <c r="E8" i="4"/>
  <c r="H15" i="9" l="1"/>
  <c r="H14" i="9" s="1"/>
  <c r="H31" i="8" l="1"/>
  <c r="H33" i="8" s="1"/>
  <c r="H10" i="8" s="1"/>
  <c r="H28" i="9"/>
  <c r="H12" i="2" s="1"/>
  <c r="E9" i="21" l="1"/>
  <c r="H11" i="8"/>
  <c r="H11" i="2" s="1"/>
  <c r="H45" i="4"/>
  <c r="E8" i="14" l="1"/>
  <c r="H12" i="4"/>
  <c r="H7" i="2" s="1"/>
  <c r="G22" i="2" l="1"/>
  <c r="G12" i="19"/>
  <c r="E10" i="22"/>
  <c r="E9" i="22"/>
  <c r="G15" i="16" l="1"/>
  <c r="G17" i="7"/>
  <c r="G24" i="9"/>
  <c r="G23" i="9"/>
  <c r="G10" i="10"/>
  <c r="G20" i="13"/>
  <c r="G21" i="16"/>
  <c r="G12" i="12"/>
  <c r="G42" i="7"/>
  <c r="G23" i="16"/>
  <c r="G14" i="16"/>
  <c r="G13" i="12"/>
  <c r="G26" i="7"/>
  <c r="G18" i="9"/>
  <c r="G13" i="7"/>
  <c r="G16" i="9"/>
  <c r="G21" i="9"/>
  <c r="G26" i="16"/>
  <c r="G18" i="7"/>
  <c r="G19" i="9"/>
  <c r="G33" i="7"/>
  <c r="G19" i="16"/>
  <c r="G10" i="12"/>
  <c r="G9" i="12"/>
  <c r="G18" i="16"/>
  <c r="G39" i="7"/>
  <c r="G9" i="10"/>
  <c r="G11" i="7"/>
  <c r="G22" i="9"/>
  <c r="G25" i="9"/>
  <c r="B34" i="11" l="1"/>
  <c r="C9" i="11" s="1"/>
  <c r="G11" i="10"/>
  <c r="G8" i="22"/>
  <c r="G10" i="13"/>
  <c r="G8" i="12"/>
  <c r="E8" i="22"/>
  <c r="C10" i="11" l="1"/>
  <c r="C14" i="2" s="1"/>
  <c r="B41" i="4"/>
  <c r="F34" i="11"/>
  <c r="G9" i="2"/>
  <c r="G15" i="2"/>
  <c r="G14" i="12"/>
  <c r="G16" i="2"/>
  <c r="G21" i="13"/>
  <c r="F9" i="11" l="1"/>
  <c r="F41" i="4" s="1"/>
  <c r="E9" i="14"/>
  <c r="F10" i="11" l="1"/>
  <c r="G10" i="11" s="1"/>
  <c r="G9" i="11"/>
  <c r="F14" i="2" l="1"/>
  <c r="G14" i="2" s="1"/>
  <c r="C8" i="3"/>
  <c r="E8" i="3" l="1"/>
  <c r="G8" i="17" l="1"/>
  <c r="F27" i="15"/>
  <c r="F28" i="15" s="1"/>
  <c r="F8" i="15" s="1"/>
  <c r="G8" i="15" l="1"/>
  <c r="F25" i="14"/>
  <c r="F24" i="14" s="1"/>
  <c r="F8" i="14" s="1"/>
  <c r="G8" i="14" l="1"/>
  <c r="G9" i="20"/>
  <c r="F20" i="20" l="1"/>
  <c r="F26" i="18"/>
  <c r="F8" i="18" s="1"/>
  <c r="F23" i="2" l="1"/>
  <c r="F30" i="14"/>
  <c r="F32" i="14" s="1"/>
  <c r="F9" i="14" s="1"/>
  <c r="G8" i="18"/>
  <c r="F10" i="18"/>
  <c r="F21" i="2" l="1"/>
  <c r="F24" i="3"/>
  <c r="F25" i="3" s="1"/>
  <c r="F8" i="3" s="1"/>
  <c r="G9" i="14"/>
  <c r="G8" i="3" l="1"/>
  <c r="E10" i="10" l="1"/>
  <c r="E11" i="19"/>
  <c r="E10" i="12" l="1"/>
  <c r="H13" i="13"/>
  <c r="D9" i="19"/>
  <c r="E10" i="19"/>
  <c r="D29" i="18" l="1"/>
  <c r="D12" i="19"/>
  <c r="E9" i="19"/>
  <c r="D22" i="2" l="1"/>
  <c r="E22" i="2" s="1"/>
  <c r="E12" i="19"/>
  <c r="E26" i="16"/>
  <c r="E9" i="10" l="1"/>
  <c r="F12" i="22" l="1"/>
  <c r="F29" i="21" l="1"/>
  <c r="F14" i="22"/>
  <c r="F25" i="2" l="1"/>
  <c r="C13" i="17" l="1"/>
  <c r="E23" i="16"/>
  <c r="E24" i="7"/>
  <c r="E15" i="16"/>
  <c r="E26" i="7" l="1"/>
  <c r="C20" i="17"/>
  <c r="C20" i="2" s="1"/>
  <c r="B32" i="15"/>
  <c r="E14" i="13"/>
  <c r="G35" i="7"/>
  <c r="F11" i="23"/>
  <c r="F30" i="21" l="1"/>
  <c r="F31" i="21" s="1"/>
  <c r="F10" i="21" s="1"/>
  <c r="F14" i="23"/>
  <c r="F26" i="2" s="1"/>
  <c r="D12" i="22"/>
  <c r="F39" i="14" l="1"/>
  <c r="F11" i="21"/>
  <c r="F24" i="2" s="1"/>
  <c r="D29" i="21"/>
  <c r="D14" i="22"/>
  <c r="D25" i="2" l="1"/>
  <c r="E34" i="16" l="1"/>
  <c r="F31" i="8" l="1"/>
  <c r="F33" i="8" s="1"/>
  <c r="F10" i="8" s="1"/>
  <c r="G26" i="9"/>
  <c r="E12" i="16"/>
  <c r="G31" i="7"/>
  <c r="G34" i="7"/>
  <c r="G15" i="17"/>
  <c r="G20" i="16"/>
  <c r="E14" i="16"/>
  <c r="E17" i="16"/>
  <c r="G14" i="7"/>
  <c r="G12" i="16" l="1"/>
  <c r="G25" i="7"/>
  <c r="G19" i="20"/>
  <c r="D11" i="23"/>
  <c r="F28" i="9"/>
  <c r="C11" i="23"/>
  <c r="C36" i="16"/>
  <c r="C19" i="2" s="1"/>
  <c r="B31" i="15"/>
  <c r="B33" i="15" s="1"/>
  <c r="C9" i="15" s="1"/>
  <c r="D15" i="20"/>
  <c r="E17" i="20"/>
  <c r="F31" i="15"/>
  <c r="F36" i="16"/>
  <c r="G11" i="16"/>
  <c r="D13" i="17"/>
  <c r="F40" i="4"/>
  <c r="F11" i="8"/>
  <c r="F32" i="15"/>
  <c r="G13" i="17"/>
  <c r="F20" i="17"/>
  <c r="F67" i="7"/>
  <c r="F32" i="5"/>
  <c r="F33" i="5" s="1"/>
  <c r="F9" i="5" s="1"/>
  <c r="E25" i="7" l="1"/>
  <c r="D31" i="15"/>
  <c r="C15" i="20"/>
  <c r="B30" i="18" s="1"/>
  <c r="B31" i="18" s="1"/>
  <c r="C9" i="18" s="1"/>
  <c r="E19" i="20"/>
  <c r="F12" i="2"/>
  <c r="D30" i="21"/>
  <c r="D31" i="21" s="1"/>
  <c r="D10" i="21" s="1"/>
  <c r="D14" i="23"/>
  <c r="D26" i="2" s="1"/>
  <c r="G12" i="23"/>
  <c r="C14" i="23"/>
  <c r="E12" i="23"/>
  <c r="C12" i="22"/>
  <c r="G13" i="22"/>
  <c r="E13" i="22"/>
  <c r="F11" i="2"/>
  <c r="D30" i="18"/>
  <c r="D31" i="18" s="1"/>
  <c r="D9" i="18" s="1"/>
  <c r="D20" i="20"/>
  <c r="F10" i="2"/>
  <c r="F19" i="2"/>
  <c r="G19" i="2" s="1"/>
  <c r="G36" i="16"/>
  <c r="C10" i="15"/>
  <c r="C18" i="2" s="1"/>
  <c r="B37" i="14"/>
  <c r="F39" i="4"/>
  <c r="F42" i="4" s="1"/>
  <c r="F11" i="4" s="1"/>
  <c r="F10" i="5"/>
  <c r="F20" i="2"/>
  <c r="G20" i="2" s="1"/>
  <c r="G20" i="17"/>
  <c r="D20" i="17"/>
  <c r="E13" i="17"/>
  <c r="D32" i="15"/>
  <c r="F33" i="15"/>
  <c r="F9" i="15" s="1"/>
  <c r="E15" i="20" l="1"/>
  <c r="G15" i="20"/>
  <c r="D36" i="16"/>
  <c r="E36" i="16" s="1"/>
  <c r="E11" i="16"/>
  <c r="C20" i="20"/>
  <c r="E20" i="20" s="1"/>
  <c r="D39" i="14"/>
  <c r="D11" i="21"/>
  <c r="D24" i="2" s="1"/>
  <c r="G11" i="23"/>
  <c r="B30" i="21"/>
  <c r="E11" i="23"/>
  <c r="D33" i="15"/>
  <c r="D9" i="15" s="1"/>
  <c r="E9" i="15" s="1"/>
  <c r="C26" i="2"/>
  <c r="G14" i="23"/>
  <c r="E14" i="23"/>
  <c r="B29" i="21"/>
  <c r="C14" i="22"/>
  <c r="G12" i="22"/>
  <c r="E12" i="22"/>
  <c r="F12" i="4"/>
  <c r="F30" i="3"/>
  <c r="D23" i="2"/>
  <c r="B38" i="14"/>
  <c r="C10" i="18"/>
  <c r="G9" i="18"/>
  <c r="D38" i="14"/>
  <c r="E9" i="18"/>
  <c r="D10" i="18"/>
  <c r="D20" i="2"/>
  <c r="E20" i="2" s="1"/>
  <c r="E20" i="17"/>
  <c r="F37" i="14"/>
  <c r="F40" i="14" s="1"/>
  <c r="F10" i="14" s="1"/>
  <c r="F14" i="4" s="1"/>
  <c r="G9" i="15"/>
  <c r="F10" i="15"/>
  <c r="F8" i="2"/>
  <c r="D19" i="2" l="1"/>
  <c r="E19" i="2" s="1"/>
  <c r="G20" i="20"/>
  <c r="C23" i="2"/>
  <c r="G23" i="2" s="1"/>
  <c r="B31" i="21"/>
  <c r="C10" i="21" s="1"/>
  <c r="G10" i="21" s="1"/>
  <c r="D37" i="14"/>
  <c r="D40" i="14" s="1"/>
  <c r="D10" i="14" s="1"/>
  <c r="D11" i="14" s="1"/>
  <c r="D10" i="15"/>
  <c r="D18" i="2" s="1"/>
  <c r="E18" i="2" s="1"/>
  <c r="G26" i="2"/>
  <c r="E26" i="2"/>
  <c r="C25" i="2"/>
  <c r="G14" i="22"/>
  <c r="E14" i="22"/>
  <c r="F7" i="2"/>
  <c r="F18" i="2"/>
  <c r="G18" i="2" s="1"/>
  <c r="G10" i="15"/>
  <c r="E10" i="18"/>
  <c r="D21" i="2"/>
  <c r="C21" i="2"/>
  <c r="G21" i="2" s="1"/>
  <c r="G10" i="18"/>
  <c r="F31" i="3"/>
  <c r="F32" i="3" s="1"/>
  <c r="F9" i="3" s="1"/>
  <c r="F11" i="14"/>
  <c r="F16" i="4"/>
  <c r="E23" i="2" l="1"/>
  <c r="C11" i="21"/>
  <c r="C24" i="2" s="1"/>
  <c r="D31" i="3"/>
  <c r="E10" i="21"/>
  <c r="B39" i="14"/>
  <c r="B40" i="14" s="1"/>
  <c r="C10" i="14" s="1"/>
  <c r="B31" i="3" s="1"/>
  <c r="E10" i="15"/>
  <c r="G25" i="2"/>
  <c r="E25" i="2"/>
  <c r="F10" i="3"/>
  <c r="F13" i="3" s="1"/>
  <c r="E21" i="2"/>
  <c r="D17" i="2"/>
  <c r="F17" i="2"/>
  <c r="E11" i="21" l="1"/>
  <c r="G11" i="21"/>
  <c r="E10" i="14"/>
  <c r="C11" i="14"/>
  <c r="G10" i="14"/>
  <c r="G24" i="2"/>
  <c r="E24" i="2"/>
  <c r="F6" i="2"/>
  <c r="C17" i="2" l="1"/>
  <c r="E11" i="14"/>
  <c r="G11" i="14"/>
  <c r="G17" i="2" l="1"/>
  <c r="E17" i="2"/>
  <c r="D15" i="9" l="1"/>
  <c r="D18" i="13" l="1"/>
  <c r="E18" i="13" s="1"/>
  <c r="D12" i="12"/>
  <c r="E12" i="12" s="1"/>
  <c r="D10" i="25"/>
  <c r="D20" i="13" l="1"/>
  <c r="D17" i="13" l="1"/>
  <c r="E20" i="13"/>
  <c r="H20" i="13"/>
  <c r="D12" i="13"/>
  <c r="D15" i="13"/>
  <c r="D9" i="12"/>
  <c r="D23" i="9"/>
  <c r="E23" i="9" s="1"/>
  <c r="D13" i="7"/>
  <c r="E13" i="7" s="1"/>
  <c r="D39" i="7"/>
  <c r="E39" i="7" s="1"/>
  <c r="D49" i="7"/>
  <c r="E49" i="7" s="1"/>
  <c r="D53" i="7"/>
  <c r="E53" i="7" s="1"/>
  <c r="D48" i="7"/>
  <c r="E48" i="7" s="1"/>
  <c r="D54" i="7"/>
  <c r="E54" i="7" s="1"/>
  <c r="D62" i="7"/>
  <c r="E62" i="7" s="1"/>
  <c r="D37" i="7"/>
  <c r="E37" i="7" s="1"/>
  <c r="D27" i="7"/>
  <c r="E27" i="7" s="1"/>
  <c r="D17" i="7"/>
  <c r="E17" i="7" s="1"/>
  <c r="D29" i="7"/>
  <c r="E29" i="7" s="1"/>
  <c r="D35" i="7"/>
  <c r="E35" i="7" s="1"/>
  <c r="D14" i="25"/>
  <c r="E14" i="25" s="1"/>
  <c r="D16" i="25"/>
  <c r="E16" i="25" s="1"/>
  <c r="D18" i="25"/>
  <c r="E18" i="25" s="1"/>
  <c r="D47" i="7"/>
  <c r="D11" i="10"/>
  <c r="D43" i="7"/>
  <c r="E43" i="7" s="1"/>
  <c r="D16" i="7"/>
  <c r="E16" i="7" s="1"/>
  <c r="H15" i="13" l="1"/>
  <c r="E15" i="13"/>
  <c r="E12" i="13"/>
  <c r="H17" i="13"/>
  <c r="E17" i="13"/>
  <c r="E9" i="12"/>
  <c r="E11" i="10"/>
  <c r="D12" i="10"/>
  <c r="D13" i="10" s="1"/>
  <c r="D60" i="7"/>
  <c r="D63" i="7"/>
  <c r="D50" i="7"/>
  <c r="D42" i="7"/>
  <c r="E42" i="7" s="1"/>
  <c r="C63" i="7"/>
  <c r="C12" i="10"/>
  <c r="C51" i="7"/>
  <c r="C50" i="7"/>
  <c r="C47" i="7"/>
  <c r="E47" i="7" s="1"/>
  <c r="C46" i="7"/>
  <c r="D13" i="2" l="1"/>
  <c r="C8" i="10"/>
  <c r="G12" i="10"/>
  <c r="E12" i="10"/>
  <c r="D8" i="10"/>
  <c r="E50" i="7"/>
  <c r="E63" i="7"/>
  <c r="C58" i="7"/>
  <c r="C60" i="7"/>
  <c r="E60" i="7" s="1"/>
  <c r="C15" i="9"/>
  <c r="C10" i="7" l="1"/>
  <c r="B32" i="5" s="1"/>
  <c r="B33" i="5" s="1"/>
  <c r="C9" i="5" s="1"/>
  <c r="E8" i="10"/>
  <c r="D32" i="8"/>
  <c r="B32" i="8"/>
  <c r="C13" i="10"/>
  <c r="G8" i="10"/>
  <c r="C14" i="9"/>
  <c r="G15" i="9"/>
  <c r="E15" i="9"/>
  <c r="E58" i="7"/>
  <c r="C67" i="7" l="1"/>
  <c r="C10" i="2" s="1"/>
  <c r="G10" i="2" s="1"/>
  <c r="G10" i="7"/>
  <c r="C13" i="2"/>
  <c r="G13" i="10"/>
  <c r="E13" i="10"/>
  <c r="C28" i="9"/>
  <c r="B31" i="8"/>
  <c r="B33" i="8" s="1"/>
  <c r="C10" i="8" s="1"/>
  <c r="G14" i="9"/>
  <c r="G9" i="5"/>
  <c r="C10" i="5"/>
  <c r="B39" i="4"/>
  <c r="G67" i="7" l="1"/>
  <c r="G13" i="2"/>
  <c r="E13" i="2"/>
  <c r="G10" i="8"/>
  <c r="B40" i="4"/>
  <c r="B42" i="4" s="1"/>
  <c r="C11" i="4" s="1"/>
  <c r="C12" i="4" s="1"/>
  <c r="C11" i="8"/>
  <c r="C12" i="2"/>
  <c r="G12" i="2" s="1"/>
  <c r="G28" i="9"/>
  <c r="C8" i="2"/>
  <c r="G8" i="2" s="1"/>
  <c r="G10" i="5"/>
  <c r="B30" i="3" l="1"/>
  <c r="B32" i="3" s="1"/>
  <c r="C9" i="3" s="1"/>
  <c r="C10" i="3" s="1"/>
  <c r="G11" i="4"/>
  <c r="C14" i="4"/>
  <c r="C16" i="4" s="1"/>
  <c r="C11" i="2"/>
  <c r="G11" i="2" s="1"/>
  <c r="G11" i="8"/>
  <c r="C7" i="2"/>
  <c r="G7" i="2" s="1"/>
  <c r="G12" i="4"/>
  <c r="G9" i="3" l="1"/>
  <c r="C13" i="3"/>
  <c r="C6" i="2"/>
  <c r="G6" i="2" s="1"/>
  <c r="G10" i="3"/>
  <c r="D51" i="7" l="1"/>
  <c r="E51" i="7" s="1"/>
  <c r="D13" i="12" l="1"/>
  <c r="D12" i="25"/>
  <c r="E12" i="25" s="1"/>
  <c r="D17" i="25"/>
  <c r="E17" i="25" s="1"/>
  <c r="D59" i="7"/>
  <c r="E59" i="7" s="1"/>
  <c r="E13" i="12" l="1"/>
  <c r="D14" i="12"/>
  <c r="D8" i="12"/>
  <c r="D20" i="9"/>
  <c r="E20" i="9" s="1"/>
  <c r="D25" i="9"/>
  <c r="E25" i="9" s="1"/>
  <c r="D16" i="9"/>
  <c r="D19" i="9"/>
  <c r="E19" i="9" s="1"/>
  <c r="D27" i="9"/>
  <c r="E27" i="9" s="1"/>
  <c r="D21" i="9"/>
  <c r="E21" i="9" s="1"/>
  <c r="D31" i="7"/>
  <c r="E31" i="7" s="1"/>
  <c r="D32" i="7"/>
  <c r="D9" i="25"/>
  <c r="E9" i="25" s="1"/>
  <c r="D52" i="7"/>
  <c r="E52" i="7" s="1"/>
  <c r="D33" i="7"/>
  <c r="E33" i="7" s="1"/>
  <c r="D45" i="7"/>
  <c r="E45" i="7" s="1"/>
  <c r="D34" i="7"/>
  <c r="E34" i="7" s="1"/>
  <c r="D57" i="7"/>
  <c r="E57" i="7" s="1"/>
  <c r="D18" i="9"/>
  <c r="E18" i="9" s="1"/>
  <c r="D16" i="13"/>
  <c r="D19" i="13"/>
  <c r="E19" i="13" s="1"/>
  <c r="H16" i="13" l="1"/>
  <c r="H10" i="13" s="1"/>
  <c r="E16" i="13"/>
  <c r="D21" i="13"/>
  <c r="D10" i="13"/>
  <c r="E14" i="12"/>
  <c r="D15" i="2"/>
  <c r="E15" i="2" s="1"/>
  <c r="E8" i="12"/>
  <c r="D32" i="11"/>
  <c r="D26" i="9"/>
  <c r="E26" i="9" s="1"/>
  <c r="D24" i="9"/>
  <c r="E24" i="9" s="1"/>
  <c r="E16" i="9"/>
  <c r="D22" i="9"/>
  <c r="E22" i="9" s="1"/>
  <c r="D20" i="7"/>
  <c r="E20" i="7" s="1"/>
  <c r="D21" i="7"/>
  <c r="E21" i="7" s="1"/>
  <c r="D22" i="7"/>
  <c r="E22" i="7" s="1"/>
  <c r="D36" i="7"/>
  <c r="E36" i="7" s="1"/>
  <c r="D11" i="7"/>
  <c r="D18" i="7"/>
  <c r="E18" i="7" s="1"/>
  <c r="D13" i="25"/>
  <c r="D8" i="25" s="1"/>
  <c r="D14" i="7"/>
  <c r="E14" i="7" s="1"/>
  <c r="H21" i="13" l="1"/>
  <c r="H16" i="2" s="1"/>
  <c r="H32" i="11"/>
  <c r="H34" i="11" s="1"/>
  <c r="H9" i="11" s="1"/>
  <c r="D33" i="11"/>
  <c r="D9" i="11" s="1"/>
  <c r="E10" i="13"/>
  <c r="E21" i="13"/>
  <c r="D16" i="2"/>
  <c r="E16" i="2" s="1"/>
  <c r="D14" i="9"/>
  <c r="E11" i="7"/>
  <c r="E13" i="25"/>
  <c r="D10" i="11" l="1"/>
  <c r="D41" i="4"/>
  <c r="E9" i="11"/>
  <c r="H10" i="11"/>
  <c r="H14" i="2" s="1"/>
  <c r="H46" i="4"/>
  <c r="H47" i="4" s="1"/>
  <c r="H11" i="4" s="1"/>
  <c r="H24" i="3" s="1"/>
  <c r="H25" i="3" s="1"/>
  <c r="H8" i="3" s="1"/>
  <c r="H10" i="3" s="1"/>
  <c r="H6" i="2" s="1"/>
  <c r="E10" i="11"/>
  <c r="D14" i="2"/>
  <c r="E14" i="2" s="1"/>
  <c r="E14" i="9"/>
  <c r="D31" i="8"/>
  <c r="D33" i="8" s="1"/>
  <c r="D10" i="8" s="1"/>
  <c r="D28" i="9"/>
  <c r="D46" i="7"/>
  <c r="D19" i="25"/>
  <c r="E8" i="25"/>
  <c r="D31" i="5"/>
  <c r="E46" i="7" l="1"/>
  <c r="D10" i="7"/>
  <c r="D12" i="2"/>
  <c r="E12" i="2" s="1"/>
  <c r="E28" i="9"/>
  <c r="E10" i="8"/>
  <c r="D11" i="8"/>
  <c r="D40" i="4"/>
  <c r="E19" i="25"/>
  <c r="D9" i="2"/>
  <c r="E9" i="2" s="1"/>
  <c r="D11" i="2" l="1"/>
  <c r="E11" i="2" s="1"/>
  <c r="E11" i="8"/>
  <c r="E10" i="7"/>
  <c r="D67" i="7"/>
  <c r="D32" i="5"/>
  <c r="D33" i="5" s="1"/>
  <c r="D9" i="5" s="1"/>
  <c r="E67" i="7" l="1"/>
  <c r="D10" i="2"/>
  <c r="E10" i="2" s="1"/>
  <c r="D10" i="5"/>
  <c r="D39" i="4"/>
  <c r="D42" i="4" s="1"/>
  <c r="D11" i="4" s="1"/>
  <c r="E9" i="5"/>
  <c r="D12" i="4" l="1"/>
  <c r="D14" i="4"/>
  <c r="D16" i="4" s="1"/>
  <c r="E11" i="4"/>
  <c r="D30" i="3"/>
  <c r="D32" i="3" s="1"/>
  <c r="D9" i="3" s="1"/>
  <c r="E10" i="5"/>
  <c r="D8" i="2"/>
  <c r="E8" i="2" s="1"/>
  <c r="E9" i="3" l="1"/>
  <c r="D10" i="3"/>
  <c r="D13" i="3" s="1"/>
  <c r="E12" i="4"/>
  <c r="D7" i="2"/>
  <c r="E7" i="2" s="1"/>
  <c r="E10" i="3" l="1"/>
  <c r="D6" i="2"/>
  <c r="E6" i="2" s="1"/>
</calcChain>
</file>

<file path=xl/sharedStrings.xml><?xml version="1.0" encoding="utf-8"?>
<sst xmlns="http://schemas.openxmlformats.org/spreadsheetml/2006/main" count="2483" uniqueCount="876">
  <si>
    <t>NO.</t>
  </si>
  <si>
    <t>BIDANG / BAGIAN</t>
  </si>
  <si>
    <t>ANGGARAN (TARGET)</t>
  </si>
  <si>
    <t>Realisasi Keuangan</t>
  </si>
  <si>
    <t xml:space="preserve">Realisasi Fisik </t>
  </si>
  <si>
    <t>Sisa</t>
  </si>
  <si>
    <t>KET.</t>
  </si>
  <si>
    <t>RENCANA AKSI</t>
  </si>
  <si>
    <t>Nominal Keuangan</t>
  </si>
  <si>
    <t>%</t>
  </si>
  <si>
    <t>DIREKTUR</t>
  </si>
  <si>
    <t>WAKIL DIREKTUR ADMINISTRASI</t>
  </si>
  <si>
    <t>KEPALA BIDANG UMUM</t>
  </si>
  <si>
    <t>KEPALA SUB BAGIAN KEPEGAWAIAN,TU &amp; UMUM</t>
  </si>
  <si>
    <t>KEPALA SUB BAGIAN RUMAH TANGGA</t>
  </si>
  <si>
    <t>KEPALA BIDANG KEUANGAN</t>
  </si>
  <si>
    <t>KEPALA SUB BAGIAN PERBENDAHARAAN &amp; VERIFIKASI</t>
  </si>
  <si>
    <t>KEPALA SUB BAGIAN AKUNTANSI</t>
  </si>
  <si>
    <t>KEPALA BIDANG PERENCANAAN DAN DIKLITBANG</t>
  </si>
  <si>
    <t>KEPALA SUB BAGIAN PERENCANAAN, MONITORING &amp; EVALUASI</t>
  </si>
  <si>
    <t>KEPALA SUB BAGIAN DIKLITBANG</t>
  </si>
  <si>
    <t>WAKIL DIREKTUR PELAYANAN</t>
  </si>
  <si>
    <t>KEPALA BIDANG PENUNJANG MEDIS</t>
  </si>
  <si>
    <t>KEPALA SEKSI PENUNJANG NON DIAGNOSTIK</t>
  </si>
  <si>
    <t>KEPALA SEKSI PENUNJANG DIAGNOSTIK</t>
  </si>
  <si>
    <t>KEPALA BIDANG PELAYANAN MEDIS</t>
  </si>
  <si>
    <t>KEPALA SEKSI PELAYANAN RAWAT INAP DAN RUJUKAN</t>
  </si>
  <si>
    <t>KEPALA SEKSI PELAYANAN RAWAT JALAN ,REHABILITASI DAN KESWAMAS</t>
  </si>
  <si>
    <t>KEPALA BIDANG PERAWATAN</t>
  </si>
  <si>
    <t>KEPALA SEKSI KEPERAWATAN RAWAT INAP DAN RUJUKAN</t>
  </si>
  <si>
    <t>KEPALA SEKSI KEPERAWATAN  RAWAT JALAN ,REHABILITASI DAN KESWAMAS</t>
  </si>
  <si>
    <t>LAPORAN PENGENDALIAN DAN RENCANA AKSI</t>
  </si>
  <si>
    <t>DIREKTUR RUMAH SAKIT JIWA DAERAH SURAKARTA</t>
  </si>
  <si>
    <t>SASARAN</t>
  </si>
  <si>
    <t>REALISASI SAMPAI DENGAN BULAN INI</t>
  </si>
  <si>
    <t>KETERANGAN</t>
  </si>
  <si>
    <t>Menurunnya Angka Kesakitan dan Angka Kematian</t>
  </si>
  <si>
    <t>APBD</t>
  </si>
  <si>
    <t>Meningkatnya Kualitas Pelayanan Perangkat Daerah</t>
  </si>
  <si>
    <t>APBD, BLUD</t>
  </si>
  <si>
    <t>Total</t>
  </si>
  <si>
    <t>Program Pemenuhan Upaya Kesehatan Perorangan dan Upaya Kesehatan Masyarakat (ADM, PEL)</t>
  </si>
  <si>
    <t>Program Pemberdayaan Masyarakat Bidang Kesehatan (PEL)</t>
  </si>
  <si>
    <t>Wadir Administrasi</t>
  </si>
  <si>
    <t>Wadir Pelayanan</t>
  </si>
  <si>
    <t>Program Penunjang Urusan Pemerintahan Daerah Provinsi (ADM, PEL)</t>
  </si>
  <si>
    <t xml:space="preserve">Program Pemenuhan Upaya Kesehatan Perorangan dan Upaya Kesehatan Masyarakat </t>
  </si>
  <si>
    <t>PROGRAM</t>
  </si>
  <si>
    <t>1.02.02</t>
  </si>
  <si>
    <t>Program Pemenuhan Upaya Kesehatan Perorangan dan Upaya Kesehatan Masyarakat</t>
  </si>
  <si>
    <t>1.02.01</t>
  </si>
  <si>
    <t>Program Penunjang Urusan Pemerintahan Daerah Provinsi</t>
  </si>
  <si>
    <t>Program Penunjang Urusan Pemerintahan Daerah Provinsi (BLUD)</t>
  </si>
  <si>
    <t>BLUD</t>
  </si>
  <si>
    <t>Penerbitan Izin Rumah Sakit Kelas B dan Fasilitas Pelayanan Kesehatan Tingkat Daerah Provinsi (keuangan)</t>
  </si>
  <si>
    <t>Penyediaan Fasilitas Pelayanan, Sarana, Prasarana dan Alat Kesehatan Untuk UKP Rujukan, UKM dan UKM Rujukan Tingkat Daerah Provinsi (umum)</t>
  </si>
  <si>
    <t xml:space="preserve">Kabag Umum </t>
  </si>
  <si>
    <t>Kabag Keuangan</t>
  </si>
  <si>
    <t>Administrasi Keuangan Perangkat Daerah (keuangan)</t>
  </si>
  <si>
    <t>Peningkatan Pelayanan BLUD (umum, keuangan, perencanaan)</t>
  </si>
  <si>
    <t>Kabag Perencanaan dan DIKLAT</t>
  </si>
  <si>
    <t>KEPALA BAGIAN UMUM</t>
  </si>
  <si>
    <t>KEGIATAN</t>
  </si>
  <si>
    <t>1.02.02.1.01</t>
  </si>
  <si>
    <t>Penyediaan Fasilitas Pelayanan, Sarana, Prasarana dan Alat Kesehatan Untuk UKP Rujukan, UKM dan UKM Rujukan Tingkat Daerah Provinsi</t>
  </si>
  <si>
    <t>1.02.01.1.10</t>
  </si>
  <si>
    <t>Peningkatan Pelayanan BLUD</t>
  </si>
  <si>
    <t xml:space="preserve">                                                    Kepala Sub Bagian Akuntansi</t>
  </si>
  <si>
    <t xml:space="preserve">     </t>
  </si>
  <si>
    <t>RT</t>
  </si>
  <si>
    <t>KEPEGAWAIAN</t>
  </si>
  <si>
    <t xml:space="preserve"> KEPALA SUB BAGIAN KEPEGAWAIAN, TU &amp; HUKUM</t>
  </si>
  <si>
    <t>SUB KEGIATAN</t>
  </si>
  <si>
    <t>Realisasi Fisik</t>
  </si>
  <si>
    <t>01.1.10.01</t>
  </si>
  <si>
    <t>Pelayanan dan Penunjang Pelayanan BLUD</t>
  </si>
  <si>
    <t>Belanja Alat Tulis Kantor</t>
  </si>
  <si>
    <t>Belanja Cetak</t>
  </si>
  <si>
    <t>Belanja Penggandaan</t>
  </si>
  <si>
    <t>Belanja Pakaian Dinas Harian (PDH)</t>
  </si>
  <si>
    <t>Belanja Jasa Penyelenggaraan Acara</t>
  </si>
  <si>
    <t>- Inovasi</t>
  </si>
  <si>
    <t>- Rekruitmen</t>
  </si>
  <si>
    <t>- Pegawai Berintegritas</t>
  </si>
  <si>
    <t>KEPALA SUB BAGIAN RUMAH TANGGA &amp; UMUM</t>
  </si>
  <si>
    <t>Januari</t>
  </si>
  <si>
    <t>Februari</t>
  </si>
  <si>
    <t>Maret</t>
  </si>
  <si>
    <t>1.02.02.1.01.12</t>
  </si>
  <si>
    <t>Pengadaan Prasarana Fasilitas Layanan Kesehatan</t>
  </si>
  <si>
    <t>Belanja Alat Listrik dan Elektronik</t>
  </si>
  <si>
    <t>Belanja Bahan Bakar Minyak/Gas</t>
  </si>
  <si>
    <t>Belanja Pengisian Tabung Pemadam Kebakaran</t>
  </si>
  <si>
    <t>Belanja Alat Rumah Tangga Kantor</t>
  </si>
  <si>
    <t>Belanja Dokumentasi, Dekorasi, dan Publikasi</t>
  </si>
  <si>
    <t>Belanja Makanan dan Minuman Harian Pegawai</t>
  </si>
  <si>
    <t>Belanja Makanan dan Minuman Rapat</t>
  </si>
  <si>
    <t>Belanja Makanan dan Minuman Tamu</t>
  </si>
  <si>
    <t>Belanja Jasa Tenaga Pengamanan</t>
  </si>
  <si>
    <t>Belanja Sertifikasi</t>
  </si>
  <si>
    <t>Belanja Jasa Kebersihan (Cleaning Service)</t>
  </si>
  <si>
    <t>Belanja Jasa Petugas Penunjang Kegiatan Kantor/Lapangan melalui Perjanjian/Perikatan</t>
  </si>
  <si>
    <t>Belanja Asuransi Barang Milik Daerah</t>
  </si>
  <si>
    <t>Belanja Sewa Meja/Kursi</t>
  </si>
  <si>
    <t>Belanja Sewa Sound System</t>
  </si>
  <si>
    <t>Belanja Sewa Alat/Peraga</t>
  </si>
  <si>
    <t>Belanja Pemeliharaan Alat Kantor dan Rumah Tangga-Alat Kantor-Alat Kantor Lainnya</t>
  </si>
  <si>
    <t>Belanja Pemeliharaan Alat Kantor dan Rumah Tangga-Alat Rumah Tangga-Alat Rumah Tangga Lainnya (Home Use)</t>
  </si>
  <si>
    <t>Belanja Pemeliharaan Alat Studio, Komunikasi, dan Pemancar-Alat Studio_x0002_Peralatan Studio Audio</t>
  </si>
  <si>
    <t>Belanja Pemeliharaan Bangunan Gedung_x0002_Bangunan Gedung Tempat Kerja-Bangunan Gedung Kantor</t>
  </si>
  <si>
    <t>Belanja Pemeliharaan Bangunan Gedung_x0002_Bangunan Gedung Tempat Kerja-Bangunan Gedung Instalasi</t>
  </si>
  <si>
    <t>Belanja Pemeliharaan Bangunan Gedung_x0002_Bangunan Gedung Tempat Kerja-Bangunan Gedung Tempat Kerja Lainnya</t>
  </si>
  <si>
    <t>Belanja Pemeliharaan Jaringan-Jaringan Listrik-Jaringan Listrik Lainnya</t>
  </si>
  <si>
    <t>Belanja Pemeliharaan Jaringan-Jaringan Telepon-Jaringan Telepon Lainnya</t>
  </si>
  <si>
    <t>Belanja Modal Alat Kantor Lainnya</t>
  </si>
  <si>
    <t>Belanja Modal Alat Rumah Tangga Lainnya (Home Use)</t>
  </si>
  <si>
    <t>Belanja Modal Jalan Lainnya</t>
  </si>
  <si>
    <t>Surakarta,</t>
  </si>
  <si>
    <t>Kepala Bagian  Umum</t>
  </si>
  <si>
    <t>Kepala Sub Bagian Rumah Tangga dan Umum</t>
  </si>
  <si>
    <t>Joko Mulyono, S.STP, M.Si</t>
  </si>
  <si>
    <t>Aris Wibowo, ST, MM</t>
  </si>
  <si>
    <t>Pembina</t>
  </si>
  <si>
    <t>Penata Tingkat I</t>
  </si>
  <si>
    <t xml:space="preserve"> NIP. 19770907 199511 1 001</t>
  </si>
  <si>
    <t>NIP. 19770908 199903 1 002</t>
  </si>
  <si>
    <t>KEPALA BAGIAN KEUANGAN</t>
  </si>
  <si>
    <t>1.02.01.1.02</t>
  </si>
  <si>
    <t>Administrasi Keuangan Perangkat Daerah</t>
  </si>
  <si>
    <t>1.02.02.1.04</t>
  </si>
  <si>
    <t>Penerbitan Izin Rumah Sakit Kelas B dan Fasilitas Pelayanan Kesehatan Tingkat Daerah Provinsi</t>
  </si>
  <si>
    <t>PERBENDAHARAAN</t>
  </si>
  <si>
    <t>Penyediaan Gaji dan Tunjangan ASN</t>
  </si>
  <si>
    <t>Peningkatan Tata Kelola Rumah Sakit</t>
  </si>
  <si>
    <t>AKUNTANSI</t>
  </si>
  <si>
    <t>KEPALA SUB BAGIAN PERBENDAHARAAN DAN VERIFIKASI</t>
  </si>
  <si>
    <t>01.1.02.01</t>
  </si>
  <si>
    <t>5.1.1</t>
  </si>
  <si>
    <t>Belanja Pegawai</t>
  </si>
  <si>
    <t>1.02.02.1.04.02</t>
  </si>
  <si>
    <t>5.1.2</t>
  </si>
  <si>
    <t>Belanja Barang dan Jasa</t>
  </si>
  <si>
    <t>Belanja Perangko, Materai, dan Benda Pos Lainnya</t>
  </si>
  <si>
    <t>Belanja Jasa Tenaga Kesehatan</t>
  </si>
  <si>
    <t>Belanja Telepon</t>
  </si>
  <si>
    <t xml:space="preserve">5 1 02 02 01 015 </t>
  </si>
  <si>
    <t>Belanja Air</t>
  </si>
  <si>
    <t>Belanja Listrik</t>
  </si>
  <si>
    <t xml:space="preserve">5 1 02 02 01 018 </t>
  </si>
  <si>
    <t>Belanja Surat Kabar/Majalah</t>
  </si>
  <si>
    <t>Belanja Kawat/Faksimili/Internet/Pos</t>
  </si>
  <si>
    <t xml:space="preserve">5 1 02 02 01 020 </t>
  </si>
  <si>
    <t>Belanja Paket/Pengiriman</t>
  </si>
  <si>
    <t>Belanja Jasa Pelaksanaan Transaksi Keuangan</t>
  </si>
  <si>
    <t>Belanja Registrasi/Keanggotaan</t>
  </si>
  <si>
    <t>Belanja Jasa Layanan Kesehatan, Pendidikan, Pengembangan Sumber Daya Manusia, dan Kependudukan</t>
  </si>
  <si>
    <t>Belanja Jasa Konsultansi Perencanaan</t>
  </si>
  <si>
    <t>Belanja Jasa Konsultansi Pengawasan</t>
  </si>
  <si>
    <t>Belanja Jasa Konsultansi Manajemen/ Keuangan/SDM</t>
  </si>
  <si>
    <t>Belanja Perjalanan Dinas Dalam Daerah</t>
  </si>
  <si>
    <t>KEPALA BAGIAN PERENCANAAN DAN DIKLITBANG</t>
  </si>
  <si>
    <t>PME</t>
  </si>
  <si>
    <t>DIKLAT</t>
  </si>
  <si>
    <t>KEPALA SUB BAGIAN PERENCANAAN, MONITORING DAN EVALUASI</t>
  </si>
  <si>
    <t xml:space="preserve">BLUD </t>
  </si>
  <si>
    <t>Belanja Suku Cadang Alat-Alat Teknologi Informasi dan Komunikasi</t>
  </si>
  <si>
    <t>Belanja Jasa Teknologi Informasi dan Kehumasan</t>
  </si>
  <si>
    <t>Belanja Pemeliharaan Komputer-Komputer Unit-Personal Computer</t>
  </si>
  <si>
    <t>Belanja Pemeliharaan Komputer-Peralatan Komputer-Peralatan Jaringan</t>
  </si>
  <si>
    <t>Belanja Modal Personal Computer</t>
  </si>
  <si>
    <t>KEPALA SUB BAGIAN PENDIDIKAN, PELATIHAN DAN PENGEMBANGAN</t>
  </si>
  <si>
    <t>PROGRAM /KEGIATAN</t>
  </si>
  <si>
    <t>- Penelitian dan Pengembangan</t>
  </si>
  <si>
    <t>- Study Banding</t>
  </si>
  <si>
    <t>- Forum PD</t>
  </si>
  <si>
    <t>Belanja Kursus-Kursus Singkat/Pelatihan</t>
  </si>
  <si>
    <t>Belanja Modal Bahan Perpustakaan Tercetak Lainnya</t>
  </si>
  <si>
    <t>1.02.05</t>
  </si>
  <si>
    <t>Program Pemberdayaan Masyarakat Bidang Kesehatan</t>
  </si>
  <si>
    <t xml:space="preserve">Kabid Penunjang </t>
  </si>
  <si>
    <t>Advokasi, Pemberdayaan, Kemitraan, Peningkatan Peran Serta Masyarakat dan Lintas Sektor Tingkat daerah Provinsi (pelayanan, keperawatan)</t>
  </si>
  <si>
    <t>Kabid Pelayanan</t>
  </si>
  <si>
    <t>Kabid Perawatan</t>
  </si>
  <si>
    <t>Penyediaan Fasilitas Pelayanan, Sarana,Prasarana dan Alat Kesehatan untuk UKP Rujukan,UKM dan UKM Rujukan Tingkat Daerah Provinsi</t>
  </si>
  <si>
    <t>Non Diagnostik</t>
  </si>
  <si>
    <t>Diagnostik</t>
  </si>
  <si>
    <t>KEPALA SEKSI NON DIAGNOSTIK</t>
  </si>
  <si>
    <t>1.02.02.1.01.22</t>
  </si>
  <si>
    <t>Pengadaan obat, Vaksin, Makanan dan Minuman serta Fasilitas Kesehatan Lainnya</t>
  </si>
  <si>
    <t>5.1.2.1.1.56</t>
  </si>
  <si>
    <t>Belanja Makanan dan Minuman pada Fasilitas pelayanan Urusan Kesehatan</t>
  </si>
  <si>
    <t>Belanja Alat Kebersihan dan Bahan Pembersih</t>
  </si>
  <si>
    <t>Belanja Pengisian Tabung Gas</t>
  </si>
  <si>
    <t>Belanja Barang Pakai Habis Pertamanan dan Pemakaman</t>
  </si>
  <si>
    <t>Belanja Barang Pakai Habis Sandang</t>
  </si>
  <si>
    <t>Belanja Barang Pakai Habis Pangan</t>
  </si>
  <si>
    <t>Belanja Makanan dan Minuman Peserta/Petugas/ Panitia</t>
  </si>
  <si>
    <t>Belanja Jasa Pengambilan/Pengumpulan/ Pengangkutan Sampah</t>
  </si>
  <si>
    <t>Belanja Jasa Analisa Laboratorium</t>
  </si>
  <si>
    <t>Belanja Jasa Pembersihan, Pengendalian Hama, dan Fumigasi</t>
  </si>
  <si>
    <t>Belanja Perawatan Pasien Jaminan Pemeliharaan Kesehatan</t>
  </si>
  <si>
    <t>- Belanja pemeriksaan berkala pegawai</t>
  </si>
  <si>
    <t>Belanja Pemeliharaan Jaringan-Jaringan Gas-Jaringan Gas Lainnya</t>
  </si>
  <si>
    <t>Belanja Pemeliharaan Tanaman-Tanaman_x0002_Tanaman</t>
  </si>
  <si>
    <t xml:space="preserve"> Kepala Bidang Penunjang Medis</t>
  </si>
  <si>
    <t xml:space="preserve">  Kepala Seksi  Penunjang Non Diagnostik</t>
  </si>
  <si>
    <r>
      <t xml:space="preserve"> </t>
    </r>
    <r>
      <rPr>
        <b/>
        <u/>
        <sz val="12"/>
        <color indexed="8"/>
        <rFont val="Calibri"/>
        <family val="2"/>
        <scheme val="minor"/>
      </rPr>
      <t>Sri Wiyani,SMPh,SKM, MM.</t>
    </r>
  </si>
  <si>
    <t>Eliminia Bekti Suci Utami, S.ST.</t>
  </si>
  <si>
    <t xml:space="preserve">Pembina </t>
  </si>
  <si>
    <t>Penata Tk I</t>
  </si>
  <si>
    <t xml:space="preserve">  NIP.19630106 198703 2 006</t>
  </si>
  <si>
    <t xml:space="preserve">     NIP.19721129 199803 2 008</t>
  </si>
  <si>
    <t>5.1.2.1.1.12.01.01</t>
  </si>
  <si>
    <t>Alat Kesehatan Habis Pakai</t>
  </si>
  <si>
    <t>5.1.2.1.1.12.02.01</t>
  </si>
  <si>
    <r>
      <t>Bahan Laboratorium</t>
    </r>
    <r>
      <rPr>
        <i/>
        <sz val="12"/>
        <rFont val="Calibri"/>
        <family val="2"/>
        <scheme val="minor"/>
      </rPr>
      <t xml:space="preserve"> (reagent)</t>
    </r>
  </si>
  <si>
    <t>5.1.2.1.1.37.01.01</t>
  </si>
  <si>
    <t>Obat-obatan</t>
  </si>
  <si>
    <t>Belanja Alat Kesehatan Pakai Habis</t>
  </si>
  <si>
    <t>Belanja Barang Pakai Habis Kesehatan</t>
  </si>
  <si>
    <t>Belanja Bahan Obat-Obatan</t>
  </si>
  <si>
    <t>Belanja Bahan Laboratorium</t>
  </si>
  <si>
    <t xml:space="preserve"> Kepala Seksi  Penunjang Diagnostik</t>
  </si>
  <si>
    <t xml:space="preserve"> S u y o n o , SKM.</t>
  </si>
  <si>
    <t>Penata Tk.I</t>
  </si>
  <si>
    <t xml:space="preserve"> NIP.19680705 199203 1 012</t>
  </si>
  <si>
    <t>1.02.05.1.01</t>
  </si>
  <si>
    <t>Advokasi, Pemberdayaan, Kemitraan, Peningkatan Peran Serta Masyarakat dan Lintas Sektor Tingkat daerah Provinsi</t>
  </si>
  <si>
    <t>Kasi Pelayanan RJ</t>
  </si>
  <si>
    <t>Kasi Pelayanan RI</t>
  </si>
  <si>
    <t>REALISASI BULAN INI</t>
  </si>
  <si>
    <t>Belanja Penguburan Jenazah Masyarakat Tidak Mampu</t>
  </si>
  <si>
    <t>Belanja Pelayanan Santunan Sosial</t>
  </si>
  <si>
    <t>Belanja Pelayanan Kesehatan Korban Bencana</t>
  </si>
  <si>
    <t xml:space="preserve"> Kepala Bidang Pelayanan Medis</t>
  </si>
  <si>
    <t>Kepala Seksi Pelayanan Rawat Inap dan Rujukan</t>
  </si>
  <si>
    <t>dr. Maria Rini Indriarti, Sp.KJ, M.Kes</t>
  </si>
  <si>
    <r>
      <t xml:space="preserve"> Puji Hartati</t>
    </r>
    <r>
      <rPr>
        <b/>
        <u/>
        <sz val="12"/>
        <color indexed="8"/>
        <rFont val="Calibri"/>
        <family val="2"/>
        <scheme val="minor"/>
      </rPr>
      <t xml:space="preserve"> ,SKM,M.Kes.</t>
    </r>
  </si>
  <si>
    <t>NIP.19670511 201001 2 002</t>
  </si>
  <si>
    <t xml:space="preserve">     NIP.19710318 199703 2 004</t>
  </si>
  <si>
    <t>KEPALA SEKSI PELAYANAN RAWAT JALAN, REHABILITASI DAN KESWAMAS</t>
  </si>
  <si>
    <t>1.02.05.1.01.01</t>
  </si>
  <si>
    <t>Peningkatan Upaya Advokasi Kesehatan, Pemberdayaan, Penggalangan Kemitraan, Peran serta Masyarakat dan Lintas Sektor Tingkat Daerah Provinsi</t>
  </si>
  <si>
    <t>5.1.2.1.1.12.01</t>
  </si>
  <si>
    <t>Terapi Kerja</t>
  </si>
  <si>
    <t>5.1.2.4.1.1.03</t>
  </si>
  <si>
    <t>Home Visit dan Home Care Pasien</t>
  </si>
  <si>
    <t>5.1.2.4.1.1.04</t>
  </si>
  <si>
    <t>Penanganan Pasien Pasung</t>
  </si>
  <si>
    <t>5.1.2.1.1.12.02</t>
  </si>
  <si>
    <t>Kegiatan Kesehatan Jiwa Masyarakat</t>
  </si>
  <si>
    <t>- Belanja pasien rujukan</t>
  </si>
  <si>
    <t>Belanja Sosialisasi</t>
  </si>
  <si>
    <t xml:space="preserve"> Kepala Seksi Pelayanan Rawat Jalan, Rehabilitasi </t>
  </si>
  <si>
    <t>dan Keswamas</t>
  </si>
  <si>
    <t xml:space="preserve"> Ruth Herawati, S. Kep.</t>
  </si>
  <si>
    <t>NIP.19621209 198302 2 002</t>
  </si>
  <si>
    <t>KEPALA BIDANG KEPERAWATAN</t>
  </si>
  <si>
    <t>Kasi Keper RI</t>
  </si>
  <si>
    <t>Kasi Keper RJ</t>
  </si>
  <si>
    <t>5.1.2.4.1.1.01</t>
  </si>
  <si>
    <t>Dropping Pasien Jiwa</t>
  </si>
  <si>
    <t>5.1.2.4.1.1.02</t>
  </si>
  <si>
    <t>Integrasi Pasien Jiwa</t>
  </si>
  <si>
    <t>Belanja Pemeliharaan Alat Kedokteran dan Kesehatan-Alat Kedokteran-Alat Kedokteran Umum</t>
  </si>
  <si>
    <t xml:space="preserve">  Kepala Bidang Keperawatan</t>
  </si>
  <si>
    <t xml:space="preserve"> Kepala Seksi Keperawatan Rawat Inap dan Rujukan</t>
  </si>
  <si>
    <r>
      <t xml:space="preserve"> </t>
    </r>
    <r>
      <rPr>
        <b/>
        <u/>
        <sz val="12"/>
        <color indexed="8"/>
        <rFont val="Calibri"/>
        <family val="2"/>
        <scheme val="minor"/>
      </rPr>
      <t>S  u k a r d i, S.Kep, MM.</t>
    </r>
  </si>
  <si>
    <r>
      <t xml:space="preserve">  </t>
    </r>
    <r>
      <rPr>
        <b/>
        <u/>
        <sz val="12"/>
        <color indexed="8"/>
        <rFont val="Calibri"/>
        <family val="2"/>
        <scheme val="minor"/>
      </rPr>
      <t>W a r n o, S.Kep, MM.</t>
    </r>
  </si>
  <si>
    <t>NIP.19640831 198603 1 009</t>
  </si>
  <si>
    <t>NIP.19641030 199003 1 002</t>
  </si>
  <si>
    <t>KEPALA SEKSI PERAWATAN RAWAT JALAN, REHABILITASI DAN KESWAMAS</t>
  </si>
  <si>
    <t>Belanja Perkakas Kerja</t>
  </si>
  <si>
    <t>Belanja Modal Alat Kedokteran Umum</t>
  </si>
  <si>
    <t>Belanja Modal Bangunan Gedung Instalasi</t>
  </si>
  <si>
    <t xml:space="preserve"> Kepala Seksi Keperawatan Rawat Jalan, Rehabilitasi dan Keswamas</t>
  </si>
  <si>
    <t>Nuning Purwanti, S.Kep., MM.</t>
  </si>
  <si>
    <t xml:space="preserve">  NIP.19700626 199303 2 005</t>
  </si>
  <si>
    <t>RENCANA KERJA OPERASIONAL</t>
  </si>
  <si>
    <t>DOKUMEN PELAKSANAAN PERUBAHAN ANGGARAN TAHUN ANGGARAN 2022</t>
  </si>
  <si>
    <t>No</t>
  </si>
  <si>
    <t>Kode Rek.</t>
  </si>
  <si>
    <t>Uraian Belanja</t>
  </si>
  <si>
    <t>Anggaran</t>
  </si>
  <si>
    <t>Pengendali</t>
  </si>
  <si>
    <t>Jadwal Pelaksanaan Kegiatan</t>
  </si>
  <si>
    <t>Pebruari</t>
  </si>
  <si>
    <t>April</t>
  </si>
  <si>
    <t>Mei</t>
  </si>
  <si>
    <t>Juni</t>
  </si>
  <si>
    <t>Juli</t>
  </si>
  <si>
    <t>Agust</t>
  </si>
  <si>
    <t>Sept.</t>
  </si>
  <si>
    <t>Okt</t>
  </si>
  <si>
    <t>Nop</t>
  </si>
  <si>
    <t>Des</t>
  </si>
  <si>
    <t>JUMLAH</t>
  </si>
  <si>
    <t>SISA</t>
  </si>
  <si>
    <t>RSJD SURAKARTA</t>
  </si>
  <si>
    <t>PROGRAM PENUNJANG URUSAN PEMERINTAHAN DAERAH PROVINSI</t>
  </si>
  <si>
    <t>1.02.01.1.02.01</t>
  </si>
  <si>
    <t>Kasubbag Keuangan</t>
  </si>
  <si>
    <t>Peningkatan Layanan BLUD</t>
  </si>
  <si>
    <t>5.1</t>
  </si>
  <si>
    <t>Belanja Operasi</t>
  </si>
  <si>
    <t>5.2</t>
  </si>
  <si>
    <t>Belanja Modal</t>
  </si>
  <si>
    <t>5.2.2</t>
  </si>
  <si>
    <t>Belanja Modal Peralatan dan Mesin</t>
  </si>
  <si>
    <t>5.2.3</t>
  </si>
  <si>
    <t>Belanja Modal Gedung dan Bangunan</t>
  </si>
  <si>
    <t>5.2.4</t>
  </si>
  <si>
    <t>Belanja Modal dan Jaringan dan Irigasi</t>
  </si>
  <si>
    <t>5.2.5</t>
  </si>
  <si>
    <t>Belanja Modal Aset Tetap Lainnya</t>
  </si>
  <si>
    <t>PROGRAM PEMENUHAN UPAYA KESEHATAN PERORANGAN DAN UPAYA KESEHATAN MASYARAKAT</t>
  </si>
  <si>
    <t>Kasubbag RT</t>
  </si>
  <si>
    <t>5.1.2.2</t>
  </si>
  <si>
    <t>Belanja Jasa</t>
  </si>
  <si>
    <t>5.1.2.1.1.12</t>
  </si>
  <si>
    <t>Belanja bahan-Bahan Lainnya, Alkes 350, Reagent 150</t>
  </si>
  <si>
    <t>Kasie Penunjang Diagnostik</t>
  </si>
  <si>
    <t>5.1.2.1.1.37</t>
  </si>
  <si>
    <t>Belanja Obat-Obatan-Obat</t>
  </si>
  <si>
    <t>Kasie Penunjang Non Diagnostik</t>
  </si>
  <si>
    <t>PROGRAM PEMBERDAYAAN MASYARAKAT BIDANG KESEHATAN</t>
  </si>
  <si>
    <t>Peningkatan Upaya Advokasi Kesehatan, Pemberdayaan, Penggalangan Kemitraan , Peran serta Masyarakat dan Lintas Sektor Tingkat Daerah Provinsi</t>
  </si>
  <si>
    <r>
      <t>         </t>
    </r>
    <r>
      <rPr>
        <i/>
        <sz val="12"/>
        <color indexed="8"/>
        <rFont val="Calibri"/>
        <family val="2"/>
      </rPr>
      <t>Terapi Kerja</t>
    </r>
  </si>
  <si>
    <r>
      <t>         </t>
    </r>
    <r>
      <rPr>
        <i/>
        <sz val="12"/>
        <color indexed="8"/>
        <rFont val="Calibri"/>
        <family val="2"/>
      </rPr>
      <t>Kegiatan Kesehatan Jiwa Masyarakat</t>
    </r>
  </si>
  <si>
    <r>
      <t>         </t>
    </r>
    <r>
      <rPr>
        <i/>
        <sz val="12"/>
        <color indexed="8"/>
        <rFont val="Calibri"/>
        <family val="2"/>
      </rPr>
      <t>Dropping Pasien Jiwa</t>
    </r>
  </si>
  <si>
    <t>Kasi Keperawatan RI</t>
  </si>
  <si>
    <r>
      <t>         </t>
    </r>
    <r>
      <rPr>
        <i/>
        <sz val="12"/>
        <color indexed="8"/>
        <rFont val="Calibri"/>
        <family val="2"/>
      </rPr>
      <t>Integrasi Pasien Jiwa</t>
    </r>
  </si>
  <si>
    <r>
      <t>         </t>
    </r>
    <r>
      <rPr>
        <i/>
        <sz val="12"/>
        <color indexed="8"/>
        <rFont val="Calibri"/>
        <family val="2"/>
      </rPr>
      <t>Home Visit dan Home Care Pasien</t>
    </r>
  </si>
  <si>
    <r>
      <t>         </t>
    </r>
    <r>
      <rPr>
        <i/>
        <sz val="12"/>
        <color indexed="8"/>
        <rFont val="Calibri"/>
        <family val="2"/>
      </rPr>
      <t>Penanganan Pasien Pasung</t>
    </r>
  </si>
  <si>
    <t>PEMERINTAH PROVINSI JAWA TENGAH</t>
  </si>
  <si>
    <t>RUMAH SAKIT JIWA DAERAH SURAKARTA</t>
  </si>
  <si>
    <t>JL. Ki Hajar Dewantoro No.80 Kentingan, Jebres, Surakarta</t>
  </si>
  <si>
    <t>Telp (0271) 641442 Fax (0271) 648920</t>
  </si>
  <si>
    <t>Email : rsjd_surakarta@yahoo.com</t>
  </si>
  <si>
    <t>RENCANA BISNIS DAN ANGGARAN</t>
  </si>
  <si>
    <t>ANGGARAN BELANJA TAHUN 2022</t>
  </si>
  <si>
    <t>Program</t>
  </si>
  <si>
    <t>: X.XX.01 - PROGRAM PENUNJANG URUSAN PEMERINTAHAN DAERAH PROVINSI</t>
  </si>
  <si>
    <t>Kegiatan</t>
  </si>
  <si>
    <t>: X.XX.01.1.10 - Peningkatan Pelayanan BLUD</t>
  </si>
  <si>
    <t>Indikator Kegiatan</t>
  </si>
  <si>
    <t>: Cost Recovery Rate (CRR) Parsial (95%)</t>
  </si>
  <si>
    <t>Sub Kegiatan</t>
  </si>
  <si>
    <t>: 01.1.10.01 Pelayanan dan Penunjang Pelayanan BLUD</t>
  </si>
  <si>
    <t>Indikator Sub Kegiatan</t>
  </si>
  <si>
    <t>: Capaian Realisasi Fisik (100%)</t>
  </si>
  <si>
    <t>KODE REKENING</t>
  </si>
  <si>
    <t>URAIAN</t>
  </si>
  <si>
    <t>RINCIAN BELANJA</t>
  </si>
  <si>
    <t>PPTK</t>
  </si>
  <si>
    <t>VOL</t>
  </si>
  <si>
    <t>SAT</t>
  </si>
  <si>
    <t>HARGA SATUAN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</si>
  <si>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</si>
  <si>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</si>
  <si>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</si>
  <si>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</si>
  <si>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</si>
  <si>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</si>
  <si>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</si>
  <si>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</si>
  <si>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</si>
  <si>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</si>
  <si>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</si>
  <si>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</si>
  <si>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5 </t>
  </si>
  <si>
    <t>BELANJA DAERAH</t>
  </si>
  <si>
    <t xml:space="preserve">5 1 </t>
  </si>
  <si>
    <t>BELANJA OPERASI</t>
  </si>
  <si>
    <t xml:space="preserve">5 1 01 </t>
  </si>
  <si>
    <t>01</t>
  </si>
  <si>
    <t>KASUBBAG PERBENDAHARAAN</t>
  </si>
  <si>
    <t>Belanja Pegawai BLUD</t>
  </si>
  <si>
    <t xml:space="preserve">5 1 01 01 </t>
  </si>
  <si>
    <t>Belanja Gaji dan Tunjangan ASN</t>
  </si>
  <si>
    <t>SKD</t>
  </si>
  <si>
    <t xml:space="preserve">5 1 01 01 01 </t>
  </si>
  <si>
    <t>Belanja Gaji Pokok ASN</t>
  </si>
  <si>
    <t xml:space="preserve">5 1 01 01 01 001 </t>
  </si>
  <si>
    <t>001</t>
  </si>
  <si>
    <t>Belanja Gaji Pokok PNS</t>
  </si>
  <si>
    <t>- Honorarium</t>
  </si>
  <si>
    <t>thn</t>
  </si>
  <si>
    <t>- Gaji Pegawai BLUD</t>
  </si>
  <si>
    <t>Gaji dan Tunjangan</t>
  </si>
  <si>
    <t xml:space="preserve">5 1 02 </t>
  </si>
  <si>
    <t>02</t>
  </si>
  <si>
    <t>Belanja Barang dan Jasa BLUD</t>
  </si>
  <si>
    <t xml:space="preserve">5 1 02 01 </t>
  </si>
  <si>
    <t xml:space="preserve">Belanja Barang </t>
  </si>
  <si>
    <t xml:space="preserve">5 1 02 01 01 </t>
  </si>
  <si>
    <t>Belanja Bahan Pakai Habis</t>
  </si>
  <si>
    <t xml:space="preserve">5 1 02 01 01 001 </t>
  </si>
  <si>
    <t>JM</t>
  </si>
  <si>
    <t>KASUBBAG KEPEGAWAIAN</t>
  </si>
  <si>
    <t xml:space="preserve">5 1 02 01 01 003 </t>
  </si>
  <si>
    <t>003</t>
  </si>
  <si>
    <t>KASUBBAG RT</t>
  </si>
  <si>
    <t xml:space="preserve">5 1 02 01 01 004 </t>
  </si>
  <si>
    <t>004</t>
  </si>
  <si>
    <t xml:space="preserve">5 1 02 01 01 005 </t>
  </si>
  <si>
    <t>005</t>
  </si>
  <si>
    <t>LDP</t>
  </si>
  <si>
    <t>KASI PENUNJANG NON DIAGNOSTIK</t>
  </si>
  <si>
    <t>- Belanja alat dan bahan pembersih</t>
  </si>
  <si>
    <t>- Belanja alat dan bahan sanitasi</t>
  </si>
  <si>
    <t>- Belanja loundry</t>
  </si>
  <si>
    <t xml:space="preserve">5 1 02 01 01 006 </t>
  </si>
  <si>
    <t>006</t>
  </si>
  <si>
    <t>- Belanja solar</t>
  </si>
  <si>
    <t>- Belanja bahan bakar</t>
  </si>
  <si>
    <t xml:space="preserve">5 1 02 01 01 007 </t>
  </si>
  <si>
    <t>007</t>
  </si>
  <si>
    <t xml:space="preserve">5 1 02 01 01 008 </t>
  </si>
  <si>
    <t>008</t>
  </si>
  <si>
    <t>- Belanja Gas LPG</t>
  </si>
  <si>
    <t>- Belanja gas medis</t>
  </si>
  <si>
    <t xml:space="preserve">5 1 02 01 01 010 </t>
  </si>
  <si>
    <t>010</t>
  </si>
  <si>
    <t>- Belanja perlengkapan RT / kantor</t>
  </si>
  <si>
    <t>- Belanja perlengkapan plastik / pembungkus</t>
  </si>
  <si>
    <t>- Belanja perlengkapan instalasi air</t>
  </si>
  <si>
    <t xml:space="preserve">5 1 02 01 01 013 </t>
  </si>
  <si>
    <t>013</t>
  </si>
  <si>
    <t>KASI KEPERAWATAN RJ</t>
  </si>
  <si>
    <t>- Alat Pelindung Diri (APD)</t>
  </si>
  <si>
    <t>- Terapi Kerja</t>
  </si>
  <si>
    <t xml:space="preserve">5 1 02 01 01 014 </t>
  </si>
  <si>
    <t>014</t>
  </si>
  <si>
    <t>KASI PENUNJANG DIAGNOSTIK</t>
  </si>
  <si>
    <t xml:space="preserve">5 1 02 01 01 015 </t>
  </si>
  <si>
    <t>015</t>
  </si>
  <si>
    <t>- Promosi Belanja Kehumasan</t>
  </si>
  <si>
    <t>- Promosi Belanja Keswamas</t>
  </si>
  <si>
    <t>- Survey Kepuasan Masyarakat</t>
  </si>
  <si>
    <t>- Uji Konsekuensi</t>
  </si>
  <si>
    <t>- Akreditasi</t>
  </si>
  <si>
    <t>- Visitasi Rumah Sakit</t>
  </si>
  <si>
    <t>- Bhakti Sosial</t>
  </si>
  <si>
    <t>- WBK / WBBM</t>
  </si>
  <si>
    <t>- Belanja Dokumentasi / Dekorasi</t>
  </si>
  <si>
    <t xml:space="preserve">5 1 02 01 01 020 </t>
  </si>
  <si>
    <t>020</t>
  </si>
  <si>
    <t>- Belanja alkes habis pakai</t>
  </si>
  <si>
    <t>- Belanja barang radiologi</t>
  </si>
  <si>
    <t xml:space="preserve">5 1 02 01 01 030 </t>
  </si>
  <si>
    <t>030</t>
  </si>
  <si>
    <t>- Belanja alat dan bahan taman</t>
  </si>
  <si>
    <t xml:space="preserve">5 1 02 01 01 035 </t>
  </si>
  <si>
    <t>035</t>
  </si>
  <si>
    <t xml:space="preserve">5 1 02 01 01 036 </t>
  </si>
  <si>
    <t>036</t>
  </si>
  <si>
    <t>- Belanja Barang Pantry</t>
  </si>
  <si>
    <t xml:space="preserve">5 1 02 01 02 </t>
  </si>
  <si>
    <t>Belanja Bahan/Material</t>
  </si>
  <si>
    <t xml:space="preserve">5 1 02 01 02 004 </t>
  </si>
  <si>
    <t xml:space="preserve">5 1 02 01 02 006 </t>
  </si>
  <si>
    <t xml:space="preserve">5 1 02 01 02 028 </t>
  </si>
  <si>
    <t>028</t>
  </si>
  <si>
    <t>KASUBBAG PME</t>
  </si>
  <si>
    <t xml:space="preserve">5 1 02 01 03 </t>
  </si>
  <si>
    <t>03</t>
  </si>
  <si>
    <t>Belanja Cetak/Penggandaan</t>
  </si>
  <si>
    <t xml:space="preserve">5 1 02 01 03 001 </t>
  </si>
  <si>
    <t xml:space="preserve">5 1 02 01 03 002 </t>
  </si>
  <si>
    <t>002</t>
  </si>
  <si>
    <t xml:space="preserve">5 1 02 01 04 </t>
  </si>
  <si>
    <t>04</t>
  </si>
  <si>
    <t>Belanja Makanan dan Minuman</t>
  </si>
  <si>
    <t xml:space="preserve">5 1 02 01 04 001 </t>
  </si>
  <si>
    <t xml:space="preserve">5 1 02 01 04 002 </t>
  </si>
  <si>
    <t xml:space="preserve">5 1 02 01 04 003 </t>
  </si>
  <si>
    <t xml:space="preserve">5 1 02 01 04 004 </t>
  </si>
  <si>
    <t xml:space="preserve">5 1 02 01 05 </t>
  </si>
  <si>
    <t>05</t>
  </si>
  <si>
    <t>Belanja Pakaian Dinas dan Atributnya</t>
  </si>
  <si>
    <t xml:space="preserve">5 1 02 01 05 004 </t>
  </si>
  <si>
    <t xml:space="preserve">5 1 02 02 </t>
  </si>
  <si>
    <t xml:space="preserve">Belanja Jasa </t>
  </si>
  <si>
    <t xml:space="preserve">5 1 02 02 01 </t>
  </si>
  <si>
    <t>Belanja Jasa Kantor</t>
  </si>
  <si>
    <t xml:space="preserve">5 1 02 02 01 012 </t>
  </si>
  <si>
    <t>012</t>
  </si>
  <si>
    <t>- Biaya lembur</t>
  </si>
  <si>
    <t xml:space="preserve">5 1 02 02 01 013 </t>
  </si>
  <si>
    <t xml:space="preserve">5 1 02 02 01 014 </t>
  </si>
  <si>
    <t xml:space="preserve">5 1 02 02 01 016 </t>
  </si>
  <si>
    <t>016</t>
  </si>
  <si>
    <t>018</t>
  </si>
  <si>
    <t xml:space="preserve">5 1 02 02 01 019 </t>
  </si>
  <si>
    <t>019</t>
  </si>
  <si>
    <t xml:space="preserve">5 1 02 02 01 021 </t>
  </si>
  <si>
    <t>021</t>
  </si>
  <si>
    <t xml:space="preserve">5 1 02 02 01 022 </t>
  </si>
  <si>
    <t>022</t>
  </si>
  <si>
    <t xml:space="preserve">5 1 02 02 01 025 </t>
  </si>
  <si>
    <t>025</t>
  </si>
  <si>
    <t xml:space="preserve">5 1 02 02 01 031 </t>
  </si>
  <si>
    <t>031</t>
  </si>
  <si>
    <t xml:space="preserve">5 1 02 02 01 033 </t>
  </si>
  <si>
    <t>033</t>
  </si>
  <si>
    <t>MRI</t>
  </si>
  <si>
    <t>KASI PELAYANAN RI</t>
  </si>
  <si>
    <t xml:space="preserve">5 1 02 02 01 036 </t>
  </si>
  <si>
    <t xml:space="preserve">5 1 02 02 01 038 </t>
  </si>
  <si>
    <t>038</t>
  </si>
  <si>
    <t xml:space="preserve">5 1 02 02 01 040 </t>
  </si>
  <si>
    <t>040</t>
  </si>
  <si>
    <t xml:space="preserve">5 1 02 02 01 041 </t>
  </si>
  <si>
    <t>041</t>
  </si>
  <si>
    <t>- Belanja jasa pemeriksaan laboratorium (air, udara, limbah)</t>
  </si>
  <si>
    <t xml:space="preserve">5 1 02 02 01 047 </t>
  </si>
  <si>
    <t>047</t>
  </si>
  <si>
    <t>Belanja Jasa Penyedia Tenaga Kerja</t>
  </si>
  <si>
    <t xml:space="preserve">5 1 02 02 01 049 </t>
  </si>
  <si>
    <t>049</t>
  </si>
  <si>
    <t>- Belanja Jasa Pelayanan</t>
  </si>
  <si>
    <t xml:space="preserve">5 1 02 02 01 051 </t>
  </si>
  <si>
    <t>051</t>
  </si>
  <si>
    <t xml:space="preserve">5 1 02 02 01 060 </t>
  </si>
  <si>
    <t>060</t>
  </si>
  <si>
    <t>KASUBBAG DIKLAT</t>
  </si>
  <si>
    <t xml:space="preserve">5 1 02 02 01 069 </t>
  </si>
  <si>
    <t>069</t>
  </si>
  <si>
    <t>KASI PELAYANAN RJ</t>
  </si>
  <si>
    <t xml:space="preserve">5 1 02 02 01 079 </t>
  </si>
  <si>
    <t>079</t>
  </si>
  <si>
    <t>LDR</t>
  </si>
  <si>
    <t xml:space="preserve">5 1 02 02 01 080 </t>
  </si>
  <si>
    <t>080</t>
  </si>
  <si>
    <t>- Tenaga outsourching</t>
  </si>
  <si>
    <t xml:space="preserve">5 1 02 02 02 </t>
  </si>
  <si>
    <t>Belanja Jasa Asuransi</t>
  </si>
  <si>
    <t xml:space="preserve">5 1 02 02 02 002 </t>
  </si>
  <si>
    <t xml:space="preserve">5 1 02 02 06 </t>
  </si>
  <si>
    <t>06</t>
  </si>
  <si>
    <t>Belanja Sewa Perlengkapan dan Peralatan Kantor</t>
  </si>
  <si>
    <t xml:space="preserve">5 1 02 02 06 001 </t>
  </si>
  <si>
    <t xml:space="preserve">5 1 02 02 06 008 </t>
  </si>
  <si>
    <t xml:space="preserve">5 1 02 02 06 013 </t>
  </si>
  <si>
    <t xml:space="preserve">5 1 02 02 07 </t>
  </si>
  <si>
    <t>07</t>
  </si>
  <si>
    <t>Belanja Jasa Konsultansi</t>
  </si>
  <si>
    <t xml:space="preserve">5 1 02 02 07 002 </t>
  </si>
  <si>
    <t>KASUBBAG AKUNTANSI</t>
  </si>
  <si>
    <t xml:space="preserve">5 1 02 02 07 004 </t>
  </si>
  <si>
    <t xml:space="preserve">5 1 02 02 07 006 </t>
  </si>
  <si>
    <t xml:space="preserve">5 1 02 02 10 </t>
  </si>
  <si>
    <t>Belanja Kursus, Pelatihan, Sosialisasi dan Bimbingan Teknis PNS/PPPK</t>
  </si>
  <si>
    <t xml:space="preserve">5 1 02 02 10 001 </t>
  </si>
  <si>
    <t xml:space="preserve">5 1 02 02 10 002 </t>
  </si>
  <si>
    <t>- Belanja Pengarusutamaan Gender</t>
  </si>
  <si>
    <t xml:space="preserve">5 1 02 03 </t>
  </si>
  <si>
    <t xml:space="preserve">Belanja Pemeliharaan </t>
  </si>
  <si>
    <t xml:space="preserve">5 1 02 03 02 </t>
  </si>
  <si>
    <t>Belanja Pemeliharaan Peralatan dan Mesin</t>
  </si>
  <si>
    <t xml:space="preserve">5 1 02 03 02 117 </t>
  </si>
  <si>
    <t>117</t>
  </si>
  <si>
    <t>- Pemeliharaan perlengkapan kantor</t>
  </si>
  <si>
    <t xml:space="preserve">5 1 02 03 02 123 </t>
  </si>
  <si>
    <t>123</t>
  </si>
  <si>
    <t>- Belanja pemeliharaan alat kantor dan RT</t>
  </si>
  <si>
    <t xml:space="preserve">5 1 02 03 02 132 </t>
  </si>
  <si>
    <t>132</t>
  </si>
  <si>
    <t xml:space="preserve">5 1 02 03 02 204 </t>
  </si>
  <si>
    <t>204</t>
  </si>
  <si>
    <t>KASI KEPERAWATAN RI</t>
  </si>
  <si>
    <t>- Belanja pemeliharaan alat kesehatan / kedokteran</t>
  </si>
  <si>
    <t xml:space="preserve">- Belanja kalibrasi peralatan medis </t>
  </si>
  <si>
    <t xml:space="preserve">5 1 02 03 02 405 </t>
  </si>
  <si>
    <t>405</t>
  </si>
  <si>
    <t xml:space="preserve">5 1 02 03 02 410 </t>
  </si>
  <si>
    <t>410</t>
  </si>
  <si>
    <t xml:space="preserve">5 1 02 03 03 </t>
  </si>
  <si>
    <t>Belanja Pemeliharaan Gedung dan Bangunan</t>
  </si>
  <si>
    <t xml:space="preserve">5 1 02 03 03 001 </t>
  </si>
  <si>
    <t xml:space="preserve">5 1 02 03 03 004 </t>
  </si>
  <si>
    <t xml:space="preserve">- Pemeliharaan ruang perawatan </t>
  </si>
  <si>
    <t>- Pemeliharaan ruang isolasi / karantina covid-19</t>
  </si>
  <si>
    <t xml:space="preserve">5 1 02 03 03 030 </t>
  </si>
  <si>
    <t xml:space="preserve">5 1 02 03 04 </t>
  </si>
  <si>
    <t>Belanja Pemeliharaan Jalan, Jaringan, dan Irigasi</t>
  </si>
  <si>
    <t xml:space="preserve">5 1 02 03 04 126 </t>
  </si>
  <si>
    <t>126</t>
  </si>
  <si>
    <t xml:space="preserve">5 1 02 03 04 131 </t>
  </si>
  <si>
    <t>131</t>
  </si>
  <si>
    <t xml:space="preserve">5 1 02 03 04 136 </t>
  </si>
  <si>
    <t>136</t>
  </si>
  <si>
    <t xml:space="preserve">5 1 02 03 05 </t>
  </si>
  <si>
    <t>Belanja Pemeliharaan Aset Tetap Lainnya</t>
  </si>
  <si>
    <t xml:space="preserve">5 1 02 03 05 057 </t>
  </si>
  <si>
    <t>057</t>
  </si>
  <si>
    <t xml:space="preserve">5 1 02 03 06 </t>
  </si>
  <si>
    <t>Belanja Perawatan Kendaraan Bermotor</t>
  </si>
  <si>
    <t xml:space="preserve">5 1 02 03 06 001 </t>
  </si>
  <si>
    <t>Belanja Jasa Servis</t>
  </si>
  <si>
    <t xml:space="preserve">5 1 02 04 </t>
  </si>
  <si>
    <t xml:space="preserve">Belanja Perjalanan Dinas </t>
  </si>
  <si>
    <t xml:space="preserve">5 1 02 04 01 </t>
  </si>
  <si>
    <t xml:space="preserve">5 1 02 04 01 001 </t>
  </si>
  <si>
    <t xml:space="preserve">5 2 </t>
  </si>
  <si>
    <t>BELANJA MODAL BLUD</t>
  </si>
  <si>
    <t xml:space="preserve">5 2 01 </t>
  </si>
  <si>
    <t>Belanja Modal Tanah</t>
  </si>
  <si>
    <t xml:space="preserve">5 2 01 01 </t>
  </si>
  <si>
    <t xml:space="preserve">5 2 02 </t>
  </si>
  <si>
    <t xml:space="preserve">5 2 02 05 </t>
  </si>
  <si>
    <t xml:space="preserve">Belanja Modal Alat Kantor dan Rumah Tangga </t>
  </si>
  <si>
    <t xml:space="preserve">5 2 02 05 01 </t>
  </si>
  <si>
    <t>Belanja Modal Alat Kantor</t>
  </si>
  <si>
    <t xml:space="preserve">5 2 02 05 01 005 </t>
  </si>
  <si>
    <t xml:space="preserve">5 2 02 05 02 </t>
  </si>
  <si>
    <t>Belanja Modal Alat Rumah Tangga</t>
  </si>
  <si>
    <t xml:space="preserve">5 2 02 05 02 006 </t>
  </si>
  <si>
    <t xml:space="preserve">5 2 02 07 </t>
  </si>
  <si>
    <t xml:space="preserve">Belanja Modal Alat Kedokteran dan Kesehatan </t>
  </si>
  <si>
    <t xml:space="preserve">5 2 02 07 01 </t>
  </si>
  <si>
    <t>Belanja Modal Alat Kedokteran</t>
  </si>
  <si>
    <t xml:space="preserve">5 2 02 07 01 001 </t>
  </si>
  <si>
    <t xml:space="preserve">5 2 02 10 </t>
  </si>
  <si>
    <t xml:space="preserve">Belanja Modal Komputer </t>
  </si>
  <si>
    <t xml:space="preserve">5 2 02 10 01 </t>
  </si>
  <si>
    <t>Belanja Modal Komputer Unit</t>
  </si>
  <si>
    <t xml:space="preserve">5 2 02 10 01 002 </t>
  </si>
  <si>
    <t xml:space="preserve">5 2 03 </t>
  </si>
  <si>
    <t xml:space="preserve">Belanja Modal Gedung dan Bangunan </t>
  </si>
  <si>
    <t xml:space="preserve">5 2 03 01 </t>
  </si>
  <si>
    <t xml:space="preserve">Belanja Modal Bangunan Gedung </t>
  </si>
  <si>
    <t xml:space="preserve">5 2 03 01 01 </t>
  </si>
  <si>
    <t>Belanja Modal Bangunan Gedung Tempat Kerja</t>
  </si>
  <si>
    <t xml:space="preserve">5 2 03 01 01 004 </t>
  </si>
  <si>
    <t xml:space="preserve">5 2 04 </t>
  </si>
  <si>
    <t xml:space="preserve">Belanja Modal Jalan, Jaringan, dan Irigasi </t>
  </si>
  <si>
    <t xml:space="preserve">5 2 04 01 </t>
  </si>
  <si>
    <t xml:space="preserve">Belanja Modal Jalan dan Jembatan </t>
  </si>
  <si>
    <t xml:space="preserve">5 2 04 01 01 </t>
  </si>
  <si>
    <t>Belanja Modal Jalan</t>
  </si>
  <si>
    <t xml:space="preserve">5 2 04 01 01 010 </t>
  </si>
  <si>
    <t xml:space="preserve">5 2 05 </t>
  </si>
  <si>
    <t xml:space="preserve">Belanja Modal Aset Tetap Lainnya </t>
  </si>
  <si>
    <t xml:space="preserve">5 2 05 01 </t>
  </si>
  <si>
    <t xml:space="preserve">Belanja Modal Bahan Perpustakaan </t>
  </si>
  <si>
    <t xml:space="preserve">5 2 05 01 01 </t>
  </si>
  <si>
    <t>Belanja Modal Bahan Perpustakaan Tercetak</t>
  </si>
  <si>
    <t xml:space="preserve">5 2 05 01 01 012 </t>
  </si>
  <si>
    <t>Surakarta, 16 Desember 2021</t>
  </si>
  <si>
    <t>Plt. Direktur  RS. Jiwa Daerah Surakarta</t>
  </si>
  <si>
    <t>Provinsi Jawa Tengah</t>
  </si>
  <si>
    <t>dr. SETYOWATI RAHARJO, Sp.KJ,M.Kes</t>
  </si>
  <si>
    <t>Pembina Tk I</t>
  </si>
  <si>
    <t>NIP. 19740625 200312 2 002</t>
  </si>
  <si>
    <t>Pengadaan Bahan Habis Pakai Lainnya ( Sprei, Handuk dan Habis Pakai Lainnya)</t>
  </si>
  <si>
    <t>Penyediaan Bahan Habis Pakai ( DBHCHT)</t>
  </si>
  <si>
    <t>Penyediaan Fasilitas Pelayanan, Sarana, Prasarana dan Alat Kesehatan untuk UKP Rujukan, UKM dan UKM Rujukan Tingkat Daerah Provinsi</t>
  </si>
  <si>
    <t>Kabid Keperawatan</t>
  </si>
  <si>
    <t>Penyediaan Fasilitas Pelayanan, Sarana,Prasarana dan Alat Kesehatan untuk UKP Rujukan,UKM dan UKM Rujukan Tingkat Daerah Provinsi (penunjang, keperawatan)</t>
  </si>
  <si>
    <t>- PPID</t>
  </si>
  <si>
    <t>Belanja Modal Bangunan Fasilitas Umum</t>
  </si>
  <si>
    <t>REKAPITULASI LAPORAN PENGENDALIAN DAN RENCANA AKSI BULAN OKTOBER 2022</t>
  </si>
  <si>
    <t>BULAN OKTOBER 2022</t>
  </si>
  <si>
    <t>5.1.2.1.1.24</t>
  </si>
  <si>
    <t>Belanja Alat/ Bahan untuk Kegiatan Kantor- Alat Tulis Kantor</t>
  </si>
  <si>
    <t>5.1.2.1.1.25</t>
  </si>
  <si>
    <t>Belanja Alat/ Bahan untuk Kegiatan Kantor- Kertas dan Cover</t>
  </si>
  <si>
    <t>Belanja Alat/ Bahan untuk Kegiatan Kantor- Bahan Cetak</t>
  </si>
  <si>
    <t>5.1.2.1.1.26</t>
  </si>
  <si>
    <t>- Belanja cetak</t>
  </si>
  <si>
    <t>- Belanja penggandaan</t>
  </si>
  <si>
    <t>5.1.2.1.1.63</t>
  </si>
  <si>
    <t>5.1.2.2.1.47</t>
  </si>
  <si>
    <t>Belanja Bahan-Bahan Bangunan dan Konstruksi</t>
  </si>
  <si>
    <t>5.1.2.1.1.1</t>
  </si>
  <si>
    <t>5.1.2.1.1.4</t>
  </si>
  <si>
    <t>Belanja Bahan-Bahan Bakar dan Pelumas</t>
  </si>
  <si>
    <t>- Solar</t>
  </si>
  <si>
    <t>- Premium</t>
  </si>
  <si>
    <t>5.1.2.1.1.5</t>
  </si>
  <si>
    <t>Belanja Bahan-Bahan Baku</t>
  </si>
  <si>
    <t>5.1.2.1.1.9</t>
  </si>
  <si>
    <t>Belanja Bahan-Isi Tabung Pemadam Kebakaran</t>
  </si>
  <si>
    <t>5.1.2.1.1.31</t>
  </si>
  <si>
    <t>Belanja Alat/ Bahan untuk Kegiatan Kantor- Alat Listrik</t>
  </si>
  <si>
    <t>5.1.2.1.1.36</t>
  </si>
  <si>
    <t>Belanja Alat/ Bahan untuk Kegiatan Kantor- Alat/ Bahan untuk Kegiatan Kantor Lainnya</t>
  </si>
  <si>
    <t>5.1.2.1.1.43</t>
  </si>
  <si>
    <t>Belanja Natura dan Pakan-Natura</t>
  </si>
  <si>
    <t>- Belanja Makanan dan Minuman Harian Pegawai</t>
  </si>
  <si>
    <t>- Belanja Makanan dan Minuman Rapat</t>
  </si>
  <si>
    <t>- Belanja Makanan dan Minuman Tamu</t>
  </si>
  <si>
    <t>5.1.2.2.1.30</t>
  </si>
  <si>
    <t>5.1.2.2.1.31</t>
  </si>
  <si>
    <t>5.1.2.2.1.33</t>
  </si>
  <si>
    <t>5.1.2.2.1.35</t>
  </si>
  <si>
    <t>Belanja Jasa Tenaga Kebersihan</t>
  </si>
  <si>
    <t>Belanja Jasa Tenaga Keamanan</t>
  </si>
  <si>
    <t>Belanja Jasa Tenaga Supir</t>
  </si>
  <si>
    <t>Belanja Jasa Tenaga Teknisi Mekanik dan Listrik</t>
  </si>
  <si>
    <t>- HUT, Acara, dan lain-lain</t>
  </si>
  <si>
    <t>- WBBM</t>
  </si>
  <si>
    <t>5.1.2.2.2.8</t>
  </si>
  <si>
    <t>5.1.2.2.4.123</t>
  </si>
  <si>
    <t>Belanja Sewa Alat Rumah Tangga Lainnya (Home Use)</t>
  </si>
  <si>
    <t>5.1.2.3.2.35</t>
  </si>
  <si>
    <t>Belanja Pemeliharaan Alat Angkutan-Alat Angkutan Darat Bermotor-Kendaraan Dinas Bermotor Perorangan</t>
  </si>
  <si>
    <t>5.1.2.3.2.38</t>
  </si>
  <si>
    <t>5.1.2.3.2.117</t>
  </si>
  <si>
    <t>5.1.2.3.2.123</t>
  </si>
  <si>
    <t>5.1.2.3.2.132</t>
  </si>
  <si>
    <t>Belanja Pemeliharaan Alat Angkutan-Alat Angkutan Darat Bermotor-Kendaraan Bermotor Beroda Dua</t>
  </si>
  <si>
    <t>Belanja Pemeliharaan Alat Studio, Komunikasi, dan Pemancar-Alat Studio- Peralatan Studio Audio</t>
  </si>
  <si>
    <t>5.1.2.3.3.1</t>
  </si>
  <si>
    <t>5.1.2.3.3.4</t>
  </si>
  <si>
    <t>5.1.2.3.3.30</t>
  </si>
  <si>
    <t>5.1.2.3.4.74</t>
  </si>
  <si>
    <t>5.1.2.3.4.77</t>
  </si>
  <si>
    <t>Belanja Pemeliharaan Bangunan Gedung- Bangunan Gedung Tempat Kerja-Bangunan Gedung Kantor</t>
  </si>
  <si>
    <t>Belanja Pemeliharaan Bangunan Gedung- Bangunan Gedung Tempat Kerja-Bangunan Gedung Instalasi</t>
  </si>
  <si>
    <t>Belanja Pemeliharaan Bangunan Gedung- Bangunan Gedung Tempat Kerja-Bangunan Gedung Tempat Kerja Lainnya</t>
  </si>
  <si>
    <t>Belanja Pemeliharaan Bangunan Air- Bangunan Air Kotor-Bangunan Air Kotor Lainnya</t>
  </si>
  <si>
    <t>Belanja Pemeliharaan Instalasi-Instalasi Air Bersih/ Air Baku-Instalasi Air Tanah Dalam</t>
  </si>
  <si>
    <t>5.1.2.3.4.126</t>
  </si>
  <si>
    <t>5.1.2.3.4.131</t>
  </si>
  <si>
    <t>5.2.2.2.1.2</t>
  </si>
  <si>
    <t>5.2.2.5.1.5</t>
  </si>
  <si>
    <t>5.2.2.5.2.1</t>
  </si>
  <si>
    <t>Belanja Modal Kendaraan Bermotor Penumpang</t>
  </si>
  <si>
    <t>Belanja Modal Mebel</t>
  </si>
  <si>
    <t>5.2.2.5.2.6</t>
  </si>
  <si>
    <t>5.2.3.1.1.4</t>
  </si>
  <si>
    <t>5.2.3.1.1.32</t>
  </si>
  <si>
    <t>5.2.4.1.1.10</t>
  </si>
  <si>
    <t>5.2.4.3.5.9</t>
  </si>
  <si>
    <t>5.2.4.3.9.4</t>
  </si>
  <si>
    <t>- Gazebo</t>
  </si>
  <si>
    <t>Belanja Modal Instalasi Pembangkit Listrik Tenaga Surya (PLTS)</t>
  </si>
  <si>
    <t>Belanja Modal Instalasi Pengaman Lainnya</t>
  </si>
  <si>
    <t>5.1.1.1</t>
  </si>
  <si>
    <t>5.1.2.1.1.27</t>
  </si>
  <si>
    <t>5.1.2.2.1.14</t>
  </si>
  <si>
    <t>Belanja Alat/ Bahan untuk Kegiatan Kantor- Benda Pos</t>
  </si>
  <si>
    <t>Belanja Tagihan Telepon</t>
  </si>
  <si>
    <t>Belanja Tagihan Air</t>
  </si>
  <si>
    <t>Belanja Tagihan Listrik</t>
  </si>
  <si>
    <t>Belanja Langganan Jurnal/ Surat Kabar/ Majalah</t>
  </si>
  <si>
    <t>Belanja Kawat/ Faksimili/ Internet/ TV Berlangganan</t>
  </si>
  <si>
    <t>Belanja Paket/ Pengiriman</t>
  </si>
  <si>
    <t>Belanja Registrasi/ Keanggotaan</t>
  </si>
  <si>
    <t>Belanja Lembur</t>
  </si>
  <si>
    <t>5.1.2.2.1.42</t>
  </si>
  <si>
    <t>5.1.2.2.1.59</t>
  </si>
  <si>
    <t>5.1.2.2.1.60</t>
  </si>
  <si>
    <t>5.1.2.2.1.61</t>
  </si>
  <si>
    <t>5.1.2.2.1.62</t>
  </si>
  <si>
    <t>5.1.2.2.1.63</t>
  </si>
  <si>
    <t>5.1.2.2.1.64</t>
  </si>
  <si>
    <t>5.1.2.2.1.66</t>
  </si>
  <si>
    <t>5.1.2.2.1.71</t>
  </si>
  <si>
    <t>5.1.2.2.8.13</t>
  </si>
  <si>
    <t>5.1.2.2.8.19</t>
  </si>
  <si>
    <t>5.1.2.2.9.13</t>
  </si>
  <si>
    <t xml:space="preserve">5.1.2.4.1 </t>
  </si>
  <si>
    <t>Belanja Jasa Konsultansi Perencanaan Rekayasa-Jasa Desain Rekayasa Lainnya</t>
  </si>
  <si>
    <t>Belanja Jasa Konsultansi Pengawasan Rekayasa-Jasa Pengawas Pekerjaan Konstruksi Bangunan Gedung</t>
  </si>
  <si>
    <t>Belanja Jasa Konsultansi Berorientasi Layanan-Jasa Konsultansi Manajemen</t>
  </si>
  <si>
    <t>Belanja Perjalanan Dinas Dalam Negeri</t>
  </si>
  <si>
    <t>5.1.2.1.1.29</t>
  </si>
  <si>
    <t>5.1.2.2.1.39</t>
  </si>
  <si>
    <t>5.1.2.3.2.405</t>
  </si>
  <si>
    <t>5.1.2.3.2.410</t>
  </si>
  <si>
    <t>5.2.2.10.1.2</t>
  </si>
  <si>
    <t>5.1.2.2.12.1</t>
  </si>
  <si>
    <t>5.2.5.1.1.12</t>
  </si>
  <si>
    <t>- Studi Banding</t>
  </si>
  <si>
    <t>- Manajemen Training</t>
  </si>
  <si>
    <t>Belanja Kursus Singkat/ Pelatihan</t>
  </si>
  <si>
    <t>Belanja Bahan-Bahan/ Bibit Tanaman</t>
  </si>
  <si>
    <t>Belanja Bahan-Isi Tabung Gas</t>
  </si>
  <si>
    <t>- Gas LPG</t>
  </si>
  <si>
    <t>- Gas Medis</t>
  </si>
  <si>
    <t>Belanja Alat/ Bahan untuk Kegiatan Kantor- Perabot Kantor</t>
  </si>
  <si>
    <t>- Belanja barang pantry</t>
  </si>
  <si>
    <t>Belanja Alat/ Bahan untuk Kegiatan Kantor- Perlengkapan Dinas</t>
  </si>
  <si>
    <t>5.1.2.1.1.8</t>
  </si>
  <si>
    <t>5.1.2.1.1.10</t>
  </si>
  <si>
    <t>5.1.2.1.1.30</t>
  </si>
  <si>
    <t>5.1.2.1.1.32</t>
  </si>
  <si>
    <t>- Alat pelindung diri (APD)</t>
  </si>
  <si>
    <t>- Terapi kerja</t>
  </si>
  <si>
    <t>5.1.2.2.1.15</t>
  </si>
  <si>
    <t>- Belanja Makanan dan Minuman Peserta/Petugas/ Panitia</t>
  </si>
  <si>
    <t>Belanja Jasa Tenaga Laboratorium</t>
  </si>
  <si>
    <t>5.1.2.2.1.51</t>
  </si>
  <si>
    <t>Belanja Jasa Pengolahan Sampah</t>
  </si>
  <si>
    <t>5.1.2.2.1.52</t>
  </si>
  <si>
    <t>5.1.2.3.4.1.136</t>
  </si>
  <si>
    <t>5.1.2.3.5.57</t>
  </si>
  <si>
    <t>Belanja Pemeliharaan Tanaman-Tanaman- Tanaman</t>
  </si>
  <si>
    <t>5.1.2.1.1.15</t>
  </si>
  <si>
    <t>Belanja Suku Cadang-Suku Cadang Alat Kedokteran</t>
  </si>
  <si>
    <t>- alkes pakai habis</t>
  </si>
  <si>
    <t>Belanja Suku Cadang-Suku Cadang Alat Laboratorium</t>
  </si>
  <si>
    <t>5.1.2.1.1.16</t>
  </si>
  <si>
    <t>Belanja Jasa Tenaga Penanganan Bencana</t>
  </si>
  <si>
    <t>Belanja Jasa Tenaga Penanganan Sosial</t>
  </si>
  <si>
    <t>Belanja Medical Check Up</t>
  </si>
  <si>
    <t>5.1.2.2.1.73</t>
  </si>
  <si>
    <t>5.1.2.2.1.19</t>
  </si>
  <si>
    <t>5.1.2.2.1.20</t>
  </si>
  <si>
    <t>5.1.2.2.12.2</t>
  </si>
  <si>
    <t>5.1.2.3.2.204</t>
  </si>
  <si>
    <t>5.2.2.7.1.1</t>
  </si>
  <si>
    <t>Peningkatan Kompetensi dan Kualifikasi Sumber Daya Manusia Kesehatan</t>
  </si>
  <si>
    <t>03.1.02.01</t>
  </si>
  <si>
    <t>Pengembangan Mutu dan Peningkatan Kompetensi Teknis Sumber Daya Manusia Kesehatan Tingkat Daerah Provinsi</t>
  </si>
  <si>
    <t>1.02.03</t>
  </si>
  <si>
    <t>1.02.03.1.02</t>
  </si>
  <si>
    <t>Program Peningkatan Kapasitas Sumber Daya Manusia Kesehatan</t>
  </si>
  <si>
    <t>Program Peningkatan Kapasitas SDM Kesehatan (ADM)</t>
  </si>
  <si>
    <t xml:space="preserve"> </t>
  </si>
  <si>
    <t>LAPORAN FISIK DAN KEUANGAN RSJD SURAKARTA</t>
  </si>
  <si>
    <t>OKTOBER 2022</t>
  </si>
  <si>
    <t>NO</t>
  </si>
  <si>
    <t>SUMBER DANA</t>
  </si>
  <si>
    <t>ANGGARAN</t>
  </si>
  <si>
    <t>FISIK</t>
  </si>
  <si>
    <t>KEUANGAN</t>
  </si>
  <si>
    <t>Target s/d Bulan Ini</t>
  </si>
  <si>
    <t>Realisasi s/d Bulan Ini</t>
  </si>
  <si>
    <t>Deviasi</t>
  </si>
  <si>
    <t>Realisasi</t>
  </si>
  <si>
    <t>Bulan Ini</t>
  </si>
  <si>
    <t>s/d Bulan Ini</t>
  </si>
  <si>
    <t>K</t>
  </si>
  <si>
    <t>Rp</t>
  </si>
  <si>
    <t>PAD &amp; Dana Transfer Lainnya; DAK-Fisik; DBHCHT; BLUD</t>
  </si>
  <si>
    <t>P</t>
  </si>
  <si>
    <t>PROGRAM PENUNJANGURUSAN PEMERINTAHAN DAERAH</t>
  </si>
  <si>
    <t>PAD &amp; Dana Transfer Lainnya</t>
  </si>
  <si>
    <t>Administrasi Keuangan</t>
  </si>
  <si>
    <t>SK</t>
  </si>
  <si>
    <t>Penyediaan Gaji dan Tunjangan ASN **</t>
  </si>
  <si>
    <t>SSK</t>
  </si>
  <si>
    <t>Penyediaan Tambahan Penghasilan ASN</t>
  </si>
  <si>
    <t>Pelayanan dan Penunjang Pelayanan BLUD**</t>
  </si>
  <si>
    <t>Penyediaan Belanja Pegawai BLUD</t>
  </si>
  <si>
    <t>Penyediaan Barang dan Jasa BLUD</t>
  </si>
  <si>
    <t>Pengadaan Investasi Peralatan dan Mesin BLUD</t>
  </si>
  <si>
    <t>Pengadaan Investasi Gedung dan Bangunan BLUD</t>
  </si>
  <si>
    <t>Pengadaan Investasi Jalan, Jaringan dan Irigasi BLUD</t>
  </si>
  <si>
    <t>Pengadaan Aset Tetap BLUD</t>
  </si>
  <si>
    <t>Penyediaan Gaji Pokok dan Tunjangan PPPK (BLUD)</t>
  </si>
  <si>
    <t>PAD &amp; Dana Transfer Lainnya; DAK-Fisik; DBHCHT</t>
  </si>
  <si>
    <t>Pengadaan Prasarana Fasilitas Layanan Kesehatan **</t>
  </si>
  <si>
    <t>DBHCHT</t>
  </si>
  <si>
    <t>Pembangunan Gedung Rawat Inap Lantai 2</t>
  </si>
  <si>
    <t>Pengadaan Obat, Vaksin, Makanan dan Minuman serta Fasilitas Kesehatan lainnya**</t>
  </si>
  <si>
    <t>Penyediaan obat-obatan (DBHCHT)</t>
  </si>
  <si>
    <t>Penyediaaan makan minum pasien</t>
  </si>
  <si>
    <t>PAD &amp; Dana Transfer lainnya</t>
  </si>
  <si>
    <t xml:space="preserve">Penyediaan Bahan Habis Pakai </t>
  </si>
  <si>
    <t>Penyediaan Reagen ( DBHCHT )</t>
  </si>
  <si>
    <t>Penerbitan Izin Rumah Sakit kelas B dan Fasilitas Pelayanan Kesehatan Tingkat Daerah Provinsi</t>
  </si>
  <si>
    <t>Peningkatan Tata Kelola Rumah Sakit **</t>
  </si>
  <si>
    <t>Penyediaan Honorarium &amp; Premi BPJS pegawai harlep &amp; PDGS</t>
  </si>
  <si>
    <t>PROGRAM PENINGKATAN KAPASITAS SUMBER DAYA MANUSIA KESEHATAN</t>
  </si>
  <si>
    <t>Peningkatan Kompetensi dan Kualifikasi Sumber Daya Manusia Kesehatan **</t>
  </si>
  <si>
    <t>Belanja Kegiatan Bimtek/Seminar/Diklat/Workshop/Sosialisasi (INTERNAL)</t>
  </si>
  <si>
    <t>Advokasi, Pemberdayaan,Kemitraan, Peningkatan Peran serta Masyarakat dan Llintas Sektor Tingkat Daerah Provinsi</t>
  </si>
  <si>
    <t>Peningkatan Upaya Advokasi Kesehatan, Pemberdayaan, Penggalangan Kemitraan, Peran serta Masyarakat dan Lintas Sektor Tingkat Daerah Provinsi **</t>
  </si>
  <si>
    <t>Home Visite dan Home Care Pasien</t>
  </si>
  <si>
    <t>jasa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</si>
</sst>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(* #,##0_);_(* \(#,##0\);_(* &quot;-&quot;_);_(@_)"/>
    <numFmt numFmtId="44" formatCode="_(&quot;Rp&quot;* #,##0.00_);_(&quot;Rp&quot;* \(#,##0.00\);_(&quot;Rp&quot;* &quot;-&quot;??_);_(@_)"/>
    <numFmt numFmtId="43" formatCode="_(* #,##0.00_);_(* \(#,##0.00\);_(* &quot;-&quot;??_);_(@_)"/>
    <numFmt numFmtId="164" formatCode="_-&quot;Rp&quot;* #,##0_-;\-&quot;Rp&quot;* #,##0_-;_-&quot;Rp&quot;* &quot;-&quot;_-;_-@_-"/>
    <numFmt numFmtId="165" formatCode="_-* #,##0_-;\-* #,##0_-;_-* &quot;-&quot;_-;_-@_-"/>
    <numFmt numFmtId="166" formatCode="_-* #,##0.00_-;\-* #,##0.00_-;_-* &quot;-&quot;??_-;_-@_-"/>
    <numFmt numFmtId="167" formatCode="_-* #,##0_-;_-* #,##0\-;_-* &quot;-&quot;_-;_-@_-"/>
    <numFmt numFmtId="168" formatCode="_([$Rp-421]* #,##0_);_([$Rp-421]* \(#,##0\);_([$Rp-421]* &quot;-&quot;_);_(@_)"/>
    <numFmt numFmtId="169" formatCode="_(* #,##0_);_(* \(#,##0\);_(* &quot;-&quot;??_);_(@_)"/>
    <numFmt numFmtId="170" formatCode="_(&quot;Rp&quot;* #,##0.00_);_(&quot;Rp&quot;* \(#,##0.00\);_(&quot;Rp&quot;* &quot;-&quot;_);_(@_)"/>
    <numFmt numFmtId="171" formatCode="_-* #,##0.00_-;_-* #,##0.00\-;_-* &quot;-&quot;??_-;_-@_-"/>
    <numFmt numFmtId="172" formatCode="_ * #,##0_ ;_ * \-#,##0_ ;_ * &quot;-&quot;_ ;_ @_ "/>
    <numFmt numFmtId="173" formatCode="mmmm\-yy"/>
    <numFmt numFmtId="174" formatCode="_-* #,##0_-;\-* #,##0_-;_-* &quot;-&quot;??_-;_-@_-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b/>
      <sz val="12"/>
      <name val="Calibri"/>
      <family val="2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i/>
      <sz val="9"/>
      <name val="Times New Roman"/>
      <family val="1"/>
    </font>
    <font>
      <sz val="11"/>
      <color theme="1"/>
      <name val="Tahoma"/>
      <family val="2"/>
    </font>
    <font>
      <sz val="12"/>
      <color rgb="FF000000"/>
      <name val="Calibri"/>
      <family val="2"/>
      <scheme val="minor"/>
    </font>
    <font>
      <b/>
      <sz val="12"/>
      <color theme="1"/>
      <name val="Tahoma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9"/>
      <name val="Times New Roman"/>
      <family val="1"/>
    </font>
    <font>
      <b/>
      <sz val="18"/>
      <name val="Times New Roman"/>
      <family val="1"/>
    </font>
    <font>
      <sz val="12"/>
      <name val="Souvenir Lt BT"/>
    </font>
    <font>
      <b/>
      <sz val="16"/>
      <name val="Souvenir Lt BT"/>
    </font>
    <font>
      <b/>
      <sz val="12"/>
      <name val="Souvenir Lt BT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color indexed="8"/>
      <name val="Calibri"/>
      <family val="2"/>
    </font>
    <font>
      <sz val="9"/>
      <name val="Souvenir Lt BT"/>
    </font>
    <font>
      <sz val="10"/>
      <name val="Souvenir Lt BT"/>
    </font>
    <font>
      <b/>
      <sz val="14"/>
      <color theme="1"/>
      <name val="Tw Cen MT"/>
      <family val="2"/>
    </font>
    <font>
      <sz val="14"/>
      <color theme="1"/>
      <name val="Tw Cen MT"/>
      <family val="2"/>
    </font>
    <font>
      <sz val="11"/>
      <color theme="1"/>
      <name val="Tw Cen MT"/>
      <family val="2"/>
    </font>
    <font>
      <b/>
      <sz val="11"/>
      <color theme="1"/>
      <name val="Tw Cen MT"/>
      <family val="2"/>
    </font>
    <font>
      <sz val="11"/>
      <name val="Tw Cen MT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E0C6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71" fontId="6" fillId="0" borderId="0" applyFont="0" applyFill="0" applyBorder="0" applyAlignment="0" applyProtection="0"/>
    <xf numFmtId="0" fontId="29" fillId="0" borderId="0">
      <alignment vertical="center"/>
    </xf>
    <xf numFmtId="17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31">
    <xf numFmtId="0" fontId="0" fillId="0" borderId="0" xfId="0"/>
    <xf numFmtId="0" fontId="0" fillId="2" borderId="0" xfId="0" applyFill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165" fontId="0" fillId="2" borderId="14" xfId="0" applyNumberFormat="1" applyFill="1" applyBorder="1"/>
    <xf numFmtId="39" fontId="0" fillId="2" borderId="14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/>
    </xf>
    <xf numFmtId="165" fontId="0" fillId="2" borderId="17" xfId="0" applyNumberFormat="1" applyFill="1" applyBorder="1" applyAlignment="1">
      <alignment vertical="center"/>
    </xf>
    <xf numFmtId="165" fontId="0" fillId="2" borderId="0" xfId="0" applyNumberFormat="1" applyFill="1"/>
    <xf numFmtId="165" fontId="0" fillId="0" borderId="14" xfId="0" applyNumberFormat="1" applyBorder="1"/>
    <xf numFmtId="0" fontId="5" fillId="2" borderId="21" xfId="0" applyFont="1" applyFill="1" applyBorder="1"/>
    <xf numFmtId="167" fontId="7" fillId="2" borderId="14" xfId="3" applyNumberFormat="1" applyFont="1" applyFill="1" applyBorder="1" applyAlignment="1">
      <alignment horizontal="left" vertical="center" wrapText="1"/>
    </xf>
    <xf numFmtId="165" fontId="4" fillId="2" borderId="14" xfId="4" applyNumberFormat="1" applyFont="1" applyFill="1" applyBorder="1" applyAlignment="1">
      <alignment horizontal="right" vertical="center" wrapText="1"/>
    </xf>
    <xf numFmtId="2" fontId="4" fillId="2" borderId="14" xfId="0" applyNumberFormat="1" applyFont="1" applyFill="1" applyBorder="1" applyAlignment="1">
      <alignment horizontal="center" vertical="center"/>
    </xf>
    <xf numFmtId="165" fontId="4" fillId="0" borderId="14" xfId="4" applyNumberFormat="1" applyFont="1" applyBorder="1" applyAlignment="1">
      <alignment horizontal="right" vertical="center" wrapText="1"/>
    </xf>
    <xf numFmtId="165" fontId="7" fillId="0" borderId="14" xfId="4" applyNumberFormat="1" applyFont="1" applyBorder="1" applyAlignment="1">
      <alignment horizontal="right" vertical="center" wrapText="1"/>
    </xf>
    <xf numFmtId="2" fontId="7" fillId="0" borderId="14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5" fillId="0" borderId="14" xfId="0" applyFont="1" applyBorder="1"/>
    <xf numFmtId="165" fontId="4" fillId="0" borderId="14" xfId="0" applyNumberFormat="1" applyFont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 wrapText="1"/>
    </xf>
    <xf numFmtId="168" fontId="5" fillId="2" borderId="0" xfId="0" applyNumberFormat="1" applyFont="1" applyFill="1"/>
    <xf numFmtId="165" fontId="5" fillId="2" borderId="0" xfId="0" applyNumberFormat="1" applyFont="1" applyFill="1"/>
    <xf numFmtId="165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5" fontId="0" fillId="0" borderId="0" xfId="0" applyNumberFormat="1"/>
    <xf numFmtId="165" fontId="5" fillId="0" borderId="0" xfId="0" applyNumberFormat="1" applyFont="1"/>
    <xf numFmtId="168" fontId="5" fillId="0" borderId="0" xfId="0" applyNumberFormat="1" applyFont="1"/>
    <xf numFmtId="165" fontId="4" fillId="0" borderId="0" xfId="0" applyNumberFormat="1" applyFont="1"/>
    <xf numFmtId="165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14" xfId="0" applyNumberFormat="1" applyFont="1" applyBorder="1" applyAlignment="1">
      <alignment horizontal="right" vertical="center"/>
    </xf>
    <xf numFmtId="165" fontId="4" fillId="3" borderId="14" xfId="4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14" xfId="0" applyNumberFormat="1" applyFont="1" applyBorder="1"/>
    <xf numFmtId="2" fontId="5" fillId="0" borderId="14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167" fontId="14" fillId="0" borderId="0" xfId="2" applyNumberFormat="1" applyFont="1" applyBorder="1" applyAlignment="1">
      <alignment horizontal="left" vertical="center" wrapText="1"/>
    </xf>
    <xf numFmtId="168" fontId="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 vertical="center"/>
    </xf>
    <xf numFmtId="2" fontId="5" fillId="2" borderId="14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vertical="center"/>
    </xf>
    <xf numFmtId="165" fontId="15" fillId="0" borderId="0" xfId="0" applyNumberFormat="1" applyFont="1"/>
    <xf numFmtId="0" fontId="5" fillId="0" borderId="14" xfId="0" applyFont="1" applyBorder="1" applyAlignment="1">
      <alignment horizontal="left" indent="1"/>
    </xf>
    <xf numFmtId="165" fontId="5" fillId="2" borderId="14" xfId="0" applyNumberFormat="1" applyFont="1" applyFill="1" applyBorder="1"/>
    <xf numFmtId="165" fontId="5" fillId="0" borderId="14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center" vertical="center"/>
    </xf>
    <xf numFmtId="165" fontId="15" fillId="3" borderId="0" xfId="0" applyNumberFormat="1" applyFont="1" applyFill="1"/>
    <xf numFmtId="165" fontId="15" fillId="2" borderId="0" xfId="0" applyNumberFormat="1" applyFont="1" applyFill="1"/>
    <xf numFmtId="0" fontId="11" fillId="0" borderId="0" xfId="0" applyFont="1" applyAlignment="1">
      <alignment horizontal="center"/>
    </xf>
    <xf numFmtId="0" fontId="16" fillId="3" borderId="0" xfId="0" applyFont="1" applyFill="1" applyAlignment="1">
      <alignment vertical="center" wrapText="1"/>
    </xf>
    <xf numFmtId="167" fontId="17" fillId="0" borderId="0" xfId="2" applyNumberFormat="1" applyFont="1" applyBorder="1" applyAlignment="1">
      <alignment horizontal="left" vertical="center" wrapText="1"/>
    </xf>
    <xf numFmtId="0" fontId="18" fillId="0" borderId="0" xfId="0" applyFont="1"/>
    <xf numFmtId="165" fontId="5" fillId="0" borderId="0" xfId="0" applyNumberFormat="1" applyFont="1" applyAlignment="1">
      <alignment horizontal="right"/>
    </xf>
    <xf numFmtId="166" fontId="5" fillId="0" borderId="0" xfId="0" applyNumberFormat="1" applyFont="1"/>
    <xf numFmtId="165" fontId="19" fillId="0" borderId="0" xfId="0" applyNumberFormat="1" applyFont="1"/>
    <xf numFmtId="2" fontId="5" fillId="3" borderId="14" xfId="0" applyNumberFormat="1" applyFont="1" applyFill="1" applyBorder="1" applyAlignment="1">
      <alignment horizontal="center" vertical="center"/>
    </xf>
    <xf numFmtId="165" fontId="5" fillId="3" borderId="18" xfId="0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7" fontId="11" fillId="2" borderId="14" xfId="6" applyFont="1" applyFill="1" applyBorder="1" applyAlignment="1">
      <alignment horizontal="left" vertical="center" wrapText="1"/>
    </xf>
    <xf numFmtId="165" fontId="11" fillId="2" borderId="14" xfId="5" applyNumberFormat="1" applyFont="1" applyFill="1" applyBorder="1" applyAlignment="1">
      <alignment vertical="center"/>
    </xf>
    <xf numFmtId="165" fontId="5" fillId="3" borderId="14" xfId="0" applyNumberFormat="1" applyFont="1" applyFill="1" applyBorder="1" applyAlignment="1">
      <alignment horizontal="center" vertical="center"/>
    </xf>
    <xf numFmtId="0" fontId="4" fillId="0" borderId="14" xfId="0" applyFont="1" applyBorder="1"/>
    <xf numFmtId="165" fontId="5" fillId="3" borderId="14" xfId="4" applyNumberFormat="1" applyFont="1" applyFill="1" applyBorder="1" applyAlignment="1">
      <alignment horizontal="right" vertical="center" wrapText="1"/>
    </xf>
    <xf numFmtId="165" fontId="5" fillId="3" borderId="14" xfId="0" applyNumberFormat="1" applyFont="1" applyFill="1" applyBorder="1"/>
    <xf numFmtId="165" fontId="5" fillId="3" borderId="0" xfId="0" applyNumberFormat="1" applyFont="1" applyFill="1"/>
    <xf numFmtId="165" fontId="5" fillId="2" borderId="14" xfId="4" applyNumberFormat="1" applyFont="1" applyFill="1" applyBorder="1" applyAlignment="1">
      <alignment horizontal="right" vertical="center" wrapText="1"/>
    </xf>
    <xf numFmtId="2" fontId="5" fillId="3" borderId="14" xfId="0" applyNumberFormat="1" applyFont="1" applyFill="1" applyBorder="1" applyAlignment="1">
      <alignment horizontal="center"/>
    </xf>
    <xf numFmtId="165" fontId="5" fillId="3" borderId="0" xfId="1" applyNumberFormat="1" applyFont="1" applyFill="1"/>
    <xf numFmtId="165" fontId="5" fillId="2" borderId="14" xfId="0" applyNumberFormat="1" applyFont="1" applyFill="1" applyBorder="1" applyAlignment="1">
      <alignment vertical="center"/>
    </xf>
    <xf numFmtId="2" fontId="5" fillId="0" borderId="1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5" fillId="3" borderId="0" xfId="0" applyFont="1" applyFill="1"/>
    <xf numFmtId="168" fontId="18" fillId="0" borderId="0" xfId="0" applyNumberFormat="1" applyFont="1"/>
    <xf numFmtId="168" fontId="18" fillId="0" borderId="0" xfId="0" applyNumberFormat="1" applyFont="1" applyAlignment="1">
      <alignment vertical="center"/>
    </xf>
    <xf numFmtId="165" fontId="5" fillId="0" borderId="26" xfId="0" applyNumberFormat="1" applyFont="1" applyBorder="1"/>
    <xf numFmtId="0" fontId="20" fillId="0" borderId="0" xfId="0" applyFont="1"/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 vertical="center"/>
    </xf>
    <xf numFmtId="166" fontId="1" fillId="0" borderId="0" xfId="1" applyFont="1"/>
    <xf numFmtId="165" fontId="5" fillId="0" borderId="14" xfId="1" applyNumberFormat="1" applyFont="1" applyBorder="1" applyAlignment="1"/>
    <xf numFmtId="166" fontId="5" fillId="0" borderId="14" xfId="0" applyNumberFormat="1" applyFont="1" applyBorder="1"/>
    <xf numFmtId="0" fontId="3" fillId="0" borderId="0" xfId="0" applyFont="1"/>
    <xf numFmtId="165" fontId="5" fillId="0" borderId="14" xfId="1" applyNumberFormat="1" applyFont="1" applyBorder="1" applyAlignment="1">
      <alignment vertical="center"/>
    </xf>
    <xf numFmtId="0" fontId="21" fillId="0" borderId="0" xfId="0" applyFont="1"/>
    <xf numFmtId="168" fontId="22" fillId="0" borderId="0" xfId="0" applyNumberFormat="1" applyFont="1"/>
    <xf numFmtId="165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165" fontId="15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vertical="center"/>
    </xf>
    <xf numFmtId="0" fontId="11" fillId="3" borderId="14" xfId="0" applyFont="1" applyFill="1" applyBorder="1" applyAlignment="1">
      <alignment horizontal="left" vertical="center" wrapText="1"/>
    </xf>
    <xf numFmtId="165" fontId="11" fillId="3" borderId="14" xfId="5" applyNumberFormat="1" applyFont="1" applyFill="1" applyBorder="1" applyAlignment="1">
      <alignment vertical="center"/>
    </xf>
    <xf numFmtId="165" fontId="0" fillId="2" borderId="0" xfId="0" applyNumberFormat="1" applyFill="1" applyAlignment="1">
      <alignment horizontal="right" vertical="center"/>
    </xf>
    <xf numFmtId="165" fontId="11" fillId="0" borderId="14" xfId="5" applyNumberFormat="1" applyFont="1" applyBorder="1" applyAlignment="1">
      <alignment vertical="center"/>
    </xf>
    <xf numFmtId="167" fontId="11" fillId="2" borderId="14" xfId="3" applyNumberFormat="1" applyFont="1" applyFill="1" applyBorder="1" applyAlignment="1">
      <alignment horizontal="left" vertical="center" wrapText="1"/>
    </xf>
    <xf numFmtId="165" fontId="11" fillId="2" borderId="14" xfId="4" applyNumberFormat="1" applyFont="1" applyFill="1" applyBorder="1" applyAlignment="1">
      <alignment vertical="center"/>
    </xf>
    <xf numFmtId="165" fontId="26" fillId="2" borderId="0" xfId="5" applyNumberFormat="1" applyFont="1" applyFill="1" applyBorder="1" applyAlignment="1">
      <alignment vertical="center"/>
    </xf>
    <xf numFmtId="165" fontId="15" fillId="2" borderId="0" xfId="0" applyNumberFormat="1" applyFont="1" applyFill="1" applyAlignment="1">
      <alignment horizontal="right" vertical="center"/>
    </xf>
    <xf numFmtId="2" fontId="11" fillId="2" borderId="14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0" fontId="11" fillId="3" borderId="14" xfId="4" applyFont="1" applyFill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167" fontId="14" fillId="2" borderId="0" xfId="2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165" fontId="5" fillId="3" borderId="18" xfId="0" applyNumberFormat="1" applyFont="1" applyFill="1" applyBorder="1" applyAlignment="1">
      <alignment horizontal="right" vertical="center"/>
    </xf>
    <xf numFmtId="165" fontId="5" fillId="3" borderId="21" xfId="0" applyNumberFormat="1" applyFont="1" applyFill="1" applyBorder="1" applyAlignment="1">
      <alignment vertical="center"/>
    </xf>
    <xf numFmtId="2" fontId="5" fillId="3" borderId="18" xfId="0" applyNumberFormat="1" applyFont="1" applyFill="1" applyBorder="1" applyAlignment="1">
      <alignment horizontal="center" vertical="center"/>
    </xf>
    <xf numFmtId="165" fontId="5" fillId="0" borderId="18" xfId="0" applyNumberFormat="1" applyFont="1" applyBorder="1" applyAlignment="1">
      <alignment horizontal="right" vertical="center"/>
    </xf>
    <xf numFmtId="0" fontId="11" fillId="0" borderId="14" xfId="4" applyFont="1" applyBorder="1" applyAlignment="1">
      <alignment vertical="center" wrapText="1"/>
    </xf>
    <xf numFmtId="166" fontId="0" fillId="0" borderId="0" xfId="0" applyNumberFormat="1"/>
    <xf numFmtId="165" fontId="26" fillId="3" borderId="0" xfId="5" applyNumberFormat="1" applyFont="1" applyFill="1" applyBorder="1" applyAlignment="1">
      <alignment vertical="center"/>
    </xf>
    <xf numFmtId="167" fontId="11" fillId="3" borderId="14" xfId="3" applyNumberFormat="1" applyFont="1" applyFill="1" applyBorder="1" applyAlignment="1">
      <alignment horizontal="left" vertical="center" wrapText="1"/>
    </xf>
    <xf numFmtId="165" fontId="5" fillId="0" borderId="14" xfId="5" applyNumberFormat="1" applyFont="1" applyBorder="1" applyAlignment="1">
      <alignment vertical="center"/>
    </xf>
    <xf numFmtId="168" fontId="5" fillId="2" borderId="0" xfId="0" applyNumberFormat="1" applyFont="1" applyFill="1" applyAlignment="1">
      <alignment vertical="center"/>
    </xf>
    <xf numFmtId="165" fontId="1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5" fontId="5" fillId="0" borderId="24" xfId="0" applyNumberFormat="1" applyFont="1" applyBorder="1"/>
    <xf numFmtId="165" fontId="0" fillId="3" borderId="0" xfId="0" applyNumberFormat="1" applyFill="1"/>
    <xf numFmtId="0" fontId="5" fillId="0" borderId="14" xfId="0" applyFont="1" applyBorder="1" applyAlignment="1">
      <alignment wrapText="1"/>
    </xf>
    <xf numFmtId="165" fontId="5" fillId="0" borderId="26" xfId="0" applyNumberFormat="1" applyFont="1" applyBorder="1" applyAlignment="1">
      <alignment vertical="center"/>
    </xf>
    <xf numFmtId="2" fontId="5" fillId="0" borderId="14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7" fontId="11" fillId="0" borderId="0" xfId="3" applyNumberFormat="1" applyFont="1" applyBorder="1" applyAlignment="1">
      <alignment vertical="center"/>
    </xf>
    <xf numFmtId="167" fontId="28" fillId="0" borderId="0" xfId="3" applyNumberFormat="1" applyFont="1" applyBorder="1" applyAlignment="1">
      <alignment vertical="center"/>
    </xf>
    <xf numFmtId="0" fontId="5" fillId="3" borderId="0" xfId="4" applyFont="1" applyFill="1" applyAlignment="1">
      <alignment wrapText="1"/>
    </xf>
    <xf numFmtId="165" fontId="11" fillId="0" borderId="0" xfId="5" applyNumberFormat="1" applyFont="1" applyBorder="1" applyAlignment="1">
      <alignment vertical="center"/>
    </xf>
    <xf numFmtId="0" fontId="5" fillId="3" borderId="0" xfId="0" applyFont="1" applyFill="1" applyAlignment="1">
      <alignment horizontal="center"/>
    </xf>
    <xf numFmtId="0" fontId="5" fillId="3" borderId="14" xfId="7" applyFont="1" applyFill="1" applyBorder="1" applyAlignment="1">
      <alignment vertical="center" wrapText="1"/>
    </xf>
    <xf numFmtId="165" fontId="11" fillId="3" borderId="14" xfId="1" applyNumberFormat="1" applyFont="1" applyFill="1" applyBorder="1"/>
    <xf numFmtId="165" fontId="5" fillId="3" borderId="14" xfId="0" applyNumberFormat="1" applyFont="1" applyFill="1" applyBorder="1" applyAlignment="1">
      <alignment horizontal="right" vertical="center" wrapText="1"/>
    </xf>
    <xf numFmtId="165" fontId="11" fillId="0" borderId="14" xfId="1" applyNumberFormat="1" applyFont="1" applyBorder="1"/>
    <xf numFmtId="165" fontId="5" fillId="0" borderId="14" xfId="0" applyNumberFormat="1" applyFont="1" applyBorder="1" applyAlignment="1">
      <alignment horizontal="right" vertical="center" wrapText="1"/>
    </xf>
    <xf numFmtId="49" fontId="13" fillId="0" borderId="14" xfId="0" applyNumberFormat="1" applyFont="1" applyBorder="1" applyAlignment="1">
      <alignment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0" borderId="24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5" fillId="3" borderId="14" xfId="0" applyNumberFormat="1" applyFont="1" applyFill="1" applyBorder="1" applyAlignment="1">
      <alignment horizontal="center"/>
    </xf>
    <xf numFmtId="165" fontId="5" fillId="0" borderId="24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/>
    </xf>
    <xf numFmtId="165" fontId="4" fillId="2" borderId="14" xfId="0" applyNumberFormat="1" applyFont="1" applyFill="1" applyBorder="1" applyAlignment="1">
      <alignment horizontal="center" vertical="center"/>
    </xf>
    <xf numFmtId="165" fontId="2" fillId="0" borderId="0" xfId="0" applyNumberFormat="1" applyFont="1"/>
    <xf numFmtId="165" fontId="0" fillId="2" borderId="14" xfId="0" applyNumberFormat="1" applyFill="1" applyBorder="1" applyAlignment="1">
      <alignment horizontal="center"/>
    </xf>
    <xf numFmtId="165" fontId="5" fillId="0" borderId="14" xfId="0" applyNumberFormat="1" applyFont="1" applyBorder="1" applyAlignment="1">
      <alignment horizontal="center" vertical="center" wrapText="1"/>
    </xf>
    <xf numFmtId="165" fontId="11" fillId="0" borderId="14" xfId="5" applyNumberFormat="1" applyFont="1" applyFill="1" applyBorder="1" applyAlignment="1">
      <alignment vertical="center"/>
    </xf>
    <xf numFmtId="2" fontId="5" fillId="0" borderId="13" xfId="0" applyNumberFormat="1" applyFont="1" applyBorder="1" applyAlignment="1">
      <alignment horizontal="center" vertical="center"/>
    </xf>
    <xf numFmtId="169" fontId="5" fillId="0" borderId="14" xfId="1" applyNumberFormat="1" applyFont="1" applyFill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right" vertical="center"/>
    </xf>
    <xf numFmtId="165" fontId="5" fillId="0" borderId="21" xfId="0" applyNumberFormat="1" applyFont="1" applyBorder="1" applyAlignment="1">
      <alignment vertical="center"/>
    </xf>
    <xf numFmtId="2" fontId="5" fillId="0" borderId="18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5" fillId="0" borderId="21" xfId="2" applyFont="1" applyFill="1" applyBorder="1" applyAlignment="1">
      <alignment vertical="center"/>
    </xf>
    <xf numFmtId="165" fontId="11" fillId="0" borderId="14" xfId="4" applyNumberFormat="1" applyFont="1" applyBorder="1" applyAlignment="1">
      <alignment vertical="center"/>
    </xf>
    <xf numFmtId="165" fontId="5" fillId="0" borderId="0" xfId="1" applyNumberFormat="1" applyFont="1" applyFill="1"/>
    <xf numFmtId="0" fontId="5" fillId="0" borderId="14" xfId="0" applyFont="1" applyBorder="1" applyAlignment="1">
      <alignment horizontal="left"/>
    </xf>
    <xf numFmtId="165" fontId="5" fillId="3" borderId="14" xfId="0" applyNumberFormat="1" applyFont="1" applyFill="1" applyBorder="1" applyAlignment="1">
      <alignment vertical="center"/>
    </xf>
    <xf numFmtId="167" fontId="7" fillId="0" borderId="0" xfId="3" applyNumberFormat="1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9" fontId="5" fillId="0" borderId="0" xfId="1" applyNumberFormat="1" applyFont="1" applyFill="1" applyBorder="1" applyAlignment="1">
      <alignment vertical="center" wrapText="1"/>
    </xf>
    <xf numFmtId="165" fontId="5" fillId="0" borderId="0" xfId="0" applyNumberFormat="1" applyFont="1" applyAlignment="1">
      <alignment horizontal="left"/>
    </xf>
    <xf numFmtId="166" fontId="4" fillId="0" borderId="0" xfId="1" applyFont="1" applyFill="1" applyBorder="1" applyAlignment="1">
      <alignment horizontal="left"/>
    </xf>
    <xf numFmtId="166" fontId="5" fillId="0" borderId="0" xfId="0" applyNumberFormat="1" applyFont="1" applyAlignment="1">
      <alignment horizontal="center"/>
    </xf>
    <xf numFmtId="169" fontId="5" fillId="0" borderId="0" xfId="1" applyNumberFormat="1" applyFont="1" applyFill="1"/>
    <xf numFmtId="169" fontId="1" fillId="0" borderId="0" xfId="1" applyNumberFormat="1" applyFont="1" applyFill="1"/>
    <xf numFmtId="169" fontId="5" fillId="0" borderId="0" xfId="1" applyNumberFormat="1" applyFont="1" applyFill="1" applyBorder="1"/>
    <xf numFmtId="0" fontId="13" fillId="0" borderId="0" xfId="0" applyFont="1" applyAlignment="1">
      <alignment vertical="center" wrapText="1"/>
    </xf>
    <xf numFmtId="167" fontId="14" fillId="0" borderId="0" xfId="2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167" fontId="17" fillId="0" borderId="0" xfId="2" applyNumberFormat="1" applyFont="1" applyFill="1" applyBorder="1" applyAlignment="1">
      <alignment horizontal="left" vertical="center" wrapText="1"/>
    </xf>
    <xf numFmtId="168" fontId="5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5" fontId="4" fillId="0" borderId="0" xfId="0" applyNumberFormat="1" applyFont="1" applyAlignment="1">
      <alignment horizontal="right" vertical="center"/>
    </xf>
    <xf numFmtId="167" fontId="7" fillId="0" borderId="0" xfId="3" applyNumberFormat="1" applyFont="1" applyFill="1" applyBorder="1" applyAlignment="1">
      <alignment vertical="center" wrapText="1"/>
    </xf>
    <xf numFmtId="167" fontId="7" fillId="0" borderId="0" xfId="3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165" fontId="5" fillId="0" borderId="0" xfId="5" quotePrefix="1" applyNumberFormat="1" applyFont="1" applyFill="1" applyBorder="1" applyAlignment="1">
      <alignment horizontal="right" vertical="center"/>
    </xf>
    <xf numFmtId="0" fontId="10" fillId="0" borderId="0" xfId="0" applyFont="1"/>
    <xf numFmtId="0" fontId="7" fillId="0" borderId="0" xfId="0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65" fontId="5" fillId="0" borderId="0" xfId="0" quotePrefix="1" applyNumberFormat="1" applyFont="1"/>
    <xf numFmtId="0" fontId="24" fillId="0" borderId="0" xfId="0" applyFont="1"/>
    <xf numFmtId="0" fontId="23" fillId="0" borderId="0" xfId="0" applyFont="1"/>
    <xf numFmtId="0" fontId="5" fillId="0" borderId="0" xfId="0" applyFont="1" applyAlignment="1">
      <alignment horizontal="left"/>
    </xf>
    <xf numFmtId="0" fontId="2" fillId="0" borderId="0" xfId="9" applyFont="1" applyAlignment="1">
      <alignment horizontal="center" vertical="center"/>
    </xf>
    <xf numFmtId="0" fontId="29" fillId="0" borderId="0" xfId="9">
      <alignment vertical="center"/>
    </xf>
    <xf numFmtId="0" fontId="1" fillId="0" borderId="18" xfId="9" applyFont="1" applyBorder="1">
      <alignment vertical="center"/>
    </xf>
    <xf numFmtId="0" fontId="29" fillId="0" borderId="20" xfId="9" applyBorder="1">
      <alignment vertical="center"/>
    </xf>
    <xf numFmtId="0" fontId="29" fillId="0" borderId="21" xfId="9" applyBorder="1">
      <alignment vertical="center"/>
    </xf>
    <xf numFmtId="0" fontId="1" fillId="0" borderId="8" xfId="9" applyFont="1" applyBorder="1">
      <alignment vertical="center"/>
    </xf>
    <xf numFmtId="0" fontId="29" fillId="0" borderId="27" xfId="9" applyBorder="1">
      <alignment vertical="center"/>
    </xf>
    <xf numFmtId="0" fontId="1" fillId="0" borderId="0" xfId="9" applyFont="1" applyAlignment="1">
      <alignment vertical="center" wrapText="1"/>
    </xf>
    <xf numFmtId="0" fontId="29" fillId="0" borderId="0" xfId="9" applyAlignment="1">
      <alignment vertical="center" wrapText="1"/>
    </xf>
    <xf numFmtId="0" fontId="29" fillId="0" borderId="28" xfId="9" applyBorder="1" applyAlignment="1">
      <alignment vertical="center" wrapText="1"/>
    </xf>
    <xf numFmtId="0" fontId="1" fillId="0" borderId="13" xfId="9" applyFont="1" applyBorder="1">
      <alignment vertical="center"/>
    </xf>
    <xf numFmtId="0" fontId="29" fillId="0" borderId="9" xfId="9" applyBorder="1">
      <alignment vertical="center"/>
    </xf>
    <xf numFmtId="0" fontId="29" fillId="0" borderId="23" xfId="9" applyBorder="1">
      <alignment vertical="center"/>
    </xf>
    <xf numFmtId="0" fontId="1" fillId="0" borderId="23" xfId="9" applyFont="1" applyBorder="1" applyAlignment="1">
      <alignment vertical="center" wrapText="1"/>
    </xf>
    <xf numFmtId="0" fontId="29" fillId="0" borderId="23" xfId="9" applyBorder="1" applyAlignment="1">
      <alignment vertical="center" wrapText="1"/>
    </xf>
    <xf numFmtId="0" fontId="29" fillId="0" borderId="10" xfId="9" applyBorder="1" applyAlignment="1">
      <alignment vertical="center" wrapText="1"/>
    </xf>
    <xf numFmtId="0" fontId="2" fillId="0" borderId="14" xfId="9" applyFont="1" applyBorder="1" applyAlignment="1">
      <alignment horizontal="center" vertical="center" wrapText="1"/>
    </xf>
    <xf numFmtId="49" fontId="1" fillId="0" borderId="14" xfId="9" applyNumberFormat="1" applyFont="1" applyBorder="1" applyAlignment="1">
      <alignment horizontal="center" vertical="center" wrapText="1"/>
    </xf>
    <xf numFmtId="0" fontId="2" fillId="0" borderId="14" xfId="9" applyFont="1" applyBorder="1">
      <alignment vertical="center"/>
    </xf>
    <xf numFmtId="49" fontId="2" fillId="0" borderId="13" xfId="9" applyNumberFormat="1" applyFont="1" applyBorder="1">
      <alignment vertical="center"/>
    </xf>
    <xf numFmtId="0" fontId="2" fillId="0" borderId="13" xfId="9" applyFont="1" applyBorder="1" applyAlignment="1">
      <alignment vertical="center" wrapText="1"/>
    </xf>
    <xf numFmtId="0" fontId="2" fillId="0" borderId="14" xfId="9" applyFont="1" applyBorder="1" applyAlignment="1">
      <alignment vertical="center" wrapText="1"/>
    </xf>
    <xf numFmtId="172" fontId="2" fillId="0" borderId="14" xfId="10" applyFont="1" applyBorder="1" applyAlignment="1">
      <alignment vertical="center" wrapText="1"/>
    </xf>
    <xf numFmtId="0" fontId="2" fillId="0" borderId="0" xfId="9" applyFont="1">
      <alignment vertical="center"/>
    </xf>
    <xf numFmtId="172" fontId="2" fillId="0" borderId="14" xfId="10" applyFont="1" applyBorder="1" applyAlignment="1">
      <alignment horizontal="center" vertical="center" wrapText="1"/>
    </xf>
    <xf numFmtId="49" fontId="2" fillId="0" borderId="14" xfId="9" applyNumberFormat="1" applyFont="1" applyBorder="1">
      <alignment vertical="center"/>
    </xf>
    <xf numFmtId="169" fontId="0" fillId="0" borderId="0" xfId="1" applyNumberFormat="1" applyFont="1" applyFill="1" applyAlignment="1">
      <alignment vertical="center"/>
    </xf>
    <xf numFmtId="0" fontId="1" fillId="0" borderId="14" xfId="9" applyFont="1" applyBorder="1">
      <alignment vertical="center"/>
    </xf>
    <xf numFmtId="49" fontId="1" fillId="0" borderId="14" xfId="9" applyNumberFormat="1" applyFont="1" applyBorder="1">
      <alignment vertical="center"/>
    </xf>
    <xf numFmtId="0" fontId="1" fillId="0" borderId="14" xfId="9" applyFont="1" applyBorder="1" applyAlignment="1">
      <alignment vertical="center" wrapText="1"/>
    </xf>
    <xf numFmtId="0" fontId="29" fillId="0" borderId="14" xfId="9" applyBorder="1" applyAlignment="1">
      <alignment horizontal="center" vertical="center"/>
    </xf>
    <xf numFmtId="172" fontId="0" fillId="0" borderId="14" xfId="10" applyFont="1" applyBorder="1" applyAlignment="1">
      <alignment vertical="center" wrapText="1"/>
    </xf>
    <xf numFmtId="172" fontId="1" fillId="0" borderId="14" xfId="10" applyFont="1" applyBorder="1" applyAlignment="1">
      <alignment vertical="center" wrapText="1"/>
    </xf>
    <xf numFmtId="0" fontId="1" fillId="0" borderId="14" xfId="9" applyFont="1" applyBorder="1" applyAlignment="1">
      <alignment horizontal="center" vertical="center"/>
    </xf>
    <xf numFmtId="172" fontId="0" fillId="0" borderId="14" xfId="10" applyFont="1" applyBorder="1" applyAlignment="1">
      <alignment vertical="center"/>
    </xf>
    <xf numFmtId="0" fontId="1" fillId="0" borderId="14" xfId="9" quotePrefix="1" applyFont="1" applyBorder="1" applyAlignment="1">
      <alignment vertical="center" wrapText="1"/>
    </xf>
    <xf numFmtId="49" fontId="2" fillId="0" borderId="14" xfId="9" applyNumberFormat="1" applyFont="1" applyBorder="1" applyAlignment="1">
      <alignment vertical="center" wrapText="1"/>
    </xf>
    <xf numFmtId="0" fontId="29" fillId="0" borderId="14" xfId="9" applyBorder="1" applyAlignment="1">
      <alignment horizontal="center" vertical="center" wrapText="1"/>
    </xf>
    <xf numFmtId="0" fontId="1" fillId="0" borderId="14" xfId="9" applyFont="1" applyBorder="1" applyAlignment="1">
      <alignment horizontal="center" vertical="center" wrapText="1"/>
    </xf>
    <xf numFmtId="169" fontId="0" fillId="0" borderId="0" xfId="1" applyNumberFormat="1" applyFont="1" applyFill="1" applyBorder="1" applyAlignment="1">
      <alignment vertical="center"/>
    </xf>
    <xf numFmtId="0" fontId="2" fillId="0" borderId="0" xfId="9" applyFont="1" applyAlignment="1">
      <alignment horizontal="center" vertical="center" wrapText="1"/>
    </xf>
    <xf numFmtId="172" fontId="0" fillId="0" borderId="14" xfId="10" applyFont="1" applyFill="1" applyBorder="1" applyAlignment="1">
      <alignment vertical="center"/>
    </xf>
    <xf numFmtId="169" fontId="2" fillId="0" borderId="0" xfId="1" applyNumberFormat="1" applyFont="1" applyFill="1" applyAlignment="1">
      <alignment vertical="center"/>
    </xf>
    <xf numFmtId="172" fontId="0" fillId="0" borderId="14" xfId="10" applyFont="1" applyBorder="1">
      <alignment vertical="center"/>
    </xf>
    <xf numFmtId="172" fontId="2" fillId="0" borderId="14" xfId="10" applyFont="1" applyBorder="1">
      <alignment vertical="center"/>
    </xf>
    <xf numFmtId="169" fontId="1" fillId="0" borderId="0" xfId="1" applyNumberFormat="1" applyFont="1" applyFill="1" applyAlignment="1">
      <alignment vertical="center"/>
    </xf>
    <xf numFmtId="172" fontId="0" fillId="0" borderId="14" xfId="10" applyFont="1" applyFill="1" applyBorder="1" applyAlignment="1">
      <alignment vertical="center" wrapText="1"/>
    </xf>
    <xf numFmtId="0" fontId="2" fillId="0" borderId="14" xfId="9" applyFont="1" applyBorder="1" applyAlignment="1">
      <alignment horizontal="center" vertical="center"/>
    </xf>
    <xf numFmtId="0" fontId="1" fillId="0" borderId="0" xfId="9" applyFont="1">
      <alignment vertical="center"/>
    </xf>
    <xf numFmtId="0" fontId="11" fillId="2" borderId="0" xfId="9" applyFont="1" applyFill="1" applyAlignment="1"/>
    <xf numFmtId="0" fontId="5" fillId="0" borderId="14" xfId="9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14" xfId="9" applyFont="1" applyBorder="1" applyAlignment="1">
      <alignment vertical="center" wrapText="1"/>
    </xf>
    <xf numFmtId="0" fontId="6" fillId="0" borderId="0" xfId="7"/>
    <xf numFmtId="41" fontId="11" fillId="2" borderId="14" xfId="7" applyNumberFormat="1" applyFont="1" applyFill="1" applyBorder="1" applyAlignment="1">
      <alignment wrapText="1"/>
    </xf>
    <xf numFmtId="41" fontId="11" fillId="2" borderId="24" xfId="7" applyNumberFormat="1" applyFont="1" applyFill="1" applyBorder="1" applyAlignment="1">
      <alignment wrapText="1"/>
    </xf>
    <xf numFmtId="41" fontId="11" fillId="2" borderId="31" xfId="7" applyNumberFormat="1" applyFont="1" applyFill="1" applyBorder="1" applyAlignment="1">
      <alignment wrapText="1"/>
    </xf>
    <xf numFmtId="0" fontId="11" fillId="2" borderId="32" xfId="7" applyFont="1" applyFill="1" applyBorder="1"/>
    <xf numFmtId="0" fontId="11" fillId="0" borderId="13" xfId="7" applyFont="1" applyBorder="1" applyAlignment="1">
      <alignment horizontal="center" vertical="center"/>
    </xf>
    <xf numFmtId="0" fontId="11" fillId="2" borderId="13" xfId="7" applyFont="1" applyFill="1" applyBorder="1"/>
    <xf numFmtId="0" fontId="31" fillId="0" borderId="0" xfId="7" applyFont="1"/>
    <xf numFmtId="173" fontId="11" fillId="0" borderId="35" xfId="7" applyNumberFormat="1" applyFont="1" applyBorder="1" applyAlignment="1">
      <alignment horizontal="center" vertical="center"/>
    </xf>
    <xf numFmtId="173" fontId="11" fillId="0" borderId="36" xfId="7" applyNumberFormat="1" applyFont="1" applyBorder="1" applyAlignment="1">
      <alignment horizontal="center" vertical="center"/>
    </xf>
    <xf numFmtId="0" fontId="11" fillId="0" borderId="24" xfId="7" applyFont="1" applyBorder="1" applyAlignment="1">
      <alignment horizontal="center" vertical="center"/>
    </xf>
    <xf numFmtId="41" fontId="32" fillId="2" borderId="14" xfId="7" applyNumberFormat="1" applyFont="1" applyFill="1" applyBorder="1" applyAlignment="1">
      <alignment horizontal="center" vertical="center" wrapText="1"/>
    </xf>
    <xf numFmtId="41" fontId="7" fillId="2" borderId="37" xfId="7" applyNumberFormat="1" applyFont="1" applyFill="1" applyBorder="1" applyAlignment="1">
      <alignment horizontal="center" vertical="center" wrapText="1"/>
    </xf>
    <xf numFmtId="173" fontId="11" fillId="0" borderId="8" xfId="7" applyNumberFormat="1" applyFont="1" applyBorder="1" applyAlignment="1">
      <alignment horizontal="center" vertical="center"/>
    </xf>
    <xf numFmtId="173" fontId="11" fillId="0" borderId="27" xfId="7" applyNumberFormat="1" applyFont="1" applyBorder="1" applyAlignment="1">
      <alignment horizontal="center" vertical="center"/>
    </xf>
    <xf numFmtId="0" fontId="28" fillId="0" borderId="24" xfId="7" applyFont="1" applyBorder="1" applyAlignment="1">
      <alignment horizontal="center" vertical="center"/>
    </xf>
    <xf numFmtId="0" fontId="33" fillId="0" borderId="14" xfId="7" applyFont="1" applyBorder="1" applyAlignment="1">
      <alignment horizontal="center" vertical="center"/>
    </xf>
    <xf numFmtId="0" fontId="34" fillId="0" borderId="14" xfId="7" applyFont="1" applyBorder="1" applyAlignment="1">
      <alignment horizontal="left" vertical="center"/>
    </xf>
    <xf numFmtId="41" fontId="35" fillId="0" borderId="14" xfId="7" applyNumberFormat="1" applyFont="1" applyBorder="1" applyAlignment="1">
      <alignment horizontal="center" vertical="center"/>
    </xf>
    <xf numFmtId="0" fontId="11" fillId="0" borderId="38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167" fontId="36" fillId="4" borderId="16" xfId="6" applyFont="1" applyFill="1" applyBorder="1" applyAlignment="1">
      <alignment vertical="center"/>
    </xf>
    <xf numFmtId="167" fontId="36" fillId="4" borderId="14" xfId="6" applyFont="1" applyFill="1" applyBorder="1" applyAlignment="1">
      <alignment horizontal="left" vertical="center" wrapText="1"/>
    </xf>
    <xf numFmtId="41" fontId="36" fillId="4" borderId="14" xfId="7" applyNumberFormat="1" applyFont="1" applyFill="1" applyBorder="1" applyAlignment="1">
      <alignment vertical="center"/>
    </xf>
    <xf numFmtId="0" fontId="11" fillId="4" borderId="11" xfId="7" applyFont="1" applyFill="1" applyBorder="1" applyAlignment="1">
      <alignment horizontal="center" vertical="center"/>
    </xf>
    <xf numFmtId="167" fontId="36" fillId="5" borderId="16" xfId="6" applyFont="1" applyFill="1" applyBorder="1" applyAlignment="1">
      <alignment vertical="center"/>
    </xf>
    <xf numFmtId="167" fontId="36" fillId="5" borderId="14" xfId="6" applyFont="1" applyFill="1" applyBorder="1" applyAlignment="1">
      <alignment horizontal="left" vertical="center" wrapText="1"/>
    </xf>
    <xf numFmtId="41" fontId="36" fillId="5" borderId="14" xfId="7" applyNumberFormat="1" applyFont="1" applyFill="1" applyBorder="1" applyAlignment="1">
      <alignment vertical="center"/>
    </xf>
    <xf numFmtId="0" fontId="11" fillId="5" borderId="38" xfId="7" applyFont="1" applyFill="1" applyBorder="1"/>
    <xf numFmtId="0" fontId="28" fillId="0" borderId="14" xfId="7" applyFont="1" applyBorder="1" applyAlignment="1">
      <alignment horizontal="center" vertical="center"/>
    </xf>
    <xf numFmtId="167" fontId="36" fillId="6" borderId="16" xfId="6" applyFont="1" applyFill="1" applyBorder="1" applyAlignment="1">
      <alignment vertical="center"/>
    </xf>
    <xf numFmtId="167" fontId="36" fillId="6" borderId="14" xfId="6" applyFont="1" applyFill="1" applyBorder="1" applyAlignment="1">
      <alignment horizontal="left" vertical="center" wrapText="1"/>
    </xf>
    <xf numFmtId="41" fontId="36" fillId="6" borderId="14" xfId="7" applyNumberFormat="1" applyFont="1" applyFill="1" applyBorder="1" applyAlignment="1">
      <alignment vertical="center"/>
    </xf>
    <xf numFmtId="0" fontId="11" fillId="6" borderId="11" xfId="7" applyFont="1" applyFill="1" applyBorder="1" applyAlignment="1">
      <alignment horizontal="center" vertical="center"/>
    </xf>
    <xf numFmtId="0" fontId="11" fillId="5" borderId="11" xfId="7" applyFont="1" applyFill="1" applyBorder="1" applyAlignment="1">
      <alignment horizontal="center" vertical="center"/>
    </xf>
    <xf numFmtId="164" fontId="11" fillId="0" borderId="8" xfId="7" applyNumberFormat="1" applyFont="1" applyBorder="1" applyAlignment="1">
      <alignment horizontal="center" vertical="center"/>
    </xf>
    <xf numFmtId="167" fontId="6" fillId="2" borderId="16" xfId="6" applyFont="1" applyFill="1" applyBorder="1" applyAlignment="1">
      <alignment vertical="center"/>
    </xf>
    <xf numFmtId="167" fontId="6" fillId="2" borderId="14" xfId="6" applyFont="1" applyFill="1" applyBorder="1" applyAlignment="1">
      <alignment horizontal="left" vertical="center" wrapText="1"/>
    </xf>
    <xf numFmtId="41" fontId="6" fillId="2" borderId="14" xfId="7" applyNumberFormat="1" applyFill="1" applyBorder="1" applyAlignment="1">
      <alignment vertical="center"/>
    </xf>
    <xf numFmtId="0" fontId="11" fillId="2" borderId="11" xfId="7" applyFont="1" applyFill="1" applyBorder="1" applyAlignment="1">
      <alignment horizontal="center" vertical="center"/>
    </xf>
    <xf numFmtId="41" fontId="7" fillId="4" borderId="17" xfId="7" applyNumberFormat="1" applyFont="1" applyFill="1" applyBorder="1" applyAlignment="1">
      <alignment vertical="center"/>
    </xf>
    <xf numFmtId="167" fontId="36" fillId="5" borderId="12" xfId="6" applyFont="1" applyFill="1" applyBorder="1" applyAlignment="1">
      <alignment vertical="center"/>
    </xf>
    <xf numFmtId="41" fontId="11" fillId="5" borderId="17" xfId="7" applyNumberFormat="1" applyFont="1" applyFill="1" applyBorder="1" applyAlignment="1">
      <alignment vertical="center"/>
    </xf>
    <xf numFmtId="167" fontId="36" fillId="7" borderId="12" xfId="6" applyFont="1" applyFill="1" applyBorder="1" applyAlignment="1">
      <alignment vertical="center"/>
    </xf>
    <xf numFmtId="0" fontId="37" fillId="7" borderId="14" xfId="7" applyFont="1" applyFill="1" applyBorder="1" applyAlignment="1">
      <alignment vertical="center" wrapText="1"/>
    </xf>
    <xf numFmtId="41" fontId="37" fillId="7" borderId="14" xfId="7" applyNumberFormat="1" applyFont="1" applyFill="1" applyBorder="1" applyAlignment="1">
      <alignment horizontal="right" vertical="center" wrapText="1"/>
    </xf>
    <xf numFmtId="41" fontId="5" fillId="7" borderId="17" xfId="7" applyNumberFormat="1" applyFont="1" applyFill="1" applyBorder="1" applyAlignment="1">
      <alignment horizontal="left" vertical="center" wrapText="1"/>
    </xf>
    <xf numFmtId="167" fontId="36" fillId="0" borderId="16" xfId="6" applyFont="1" applyBorder="1" applyAlignment="1">
      <alignment vertical="center"/>
    </xf>
    <xf numFmtId="167" fontId="36" fillId="0" borderId="14" xfId="6" applyFont="1" applyBorder="1" applyAlignment="1">
      <alignment horizontal="left" vertical="center" wrapText="1"/>
    </xf>
    <xf numFmtId="41" fontId="36" fillId="0" borderId="14" xfId="8" applyNumberFormat="1" applyFont="1" applyBorder="1"/>
    <xf numFmtId="41" fontId="7" fillId="0" borderId="17" xfId="8" applyNumberFormat="1" applyFont="1" applyBorder="1"/>
    <xf numFmtId="167" fontId="6" fillId="0" borderId="16" xfId="6" applyFont="1" applyBorder="1" applyAlignment="1">
      <alignment vertical="center"/>
    </xf>
    <xf numFmtId="0" fontId="5" fillId="3" borderId="14" xfId="7" applyFont="1" applyFill="1" applyBorder="1" applyAlignment="1">
      <alignment wrapText="1"/>
    </xf>
    <xf numFmtId="41" fontId="6" fillId="0" borderId="14" xfId="8" applyNumberFormat="1" applyFont="1" applyBorder="1" applyAlignment="1">
      <alignment vertical="center"/>
    </xf>
    <xf numFmtId="41" fontId="11" fillId="0" borderId="17" xfId="8" applyNumberFormat="1" applyFont="1" applyBorder="1" applyAlignment="1">
      <alignment vertical="center"/>
    </xf>
    <xf numFmtId="0" fontId="4" fillId="7" borderId="14" xfId="7" applyFont="1" applyFill="1" applyBorder="1" applyAlignment="1">
      <alignment vertical="center" wrapText="1"/>
    </xf>
    <xf numFmtId="41" fontId="36" fillId="7" borderId="14" xfId="8" applyNumberFormat="1" applyFont="1" applyFill="1" applyBorder="1" applyAlignment="1">
      <alignment vertical="center"/>
    </xf>
    <xf numFmtId="41" fontId="11" fillId="7" borderId="17" xfId="8" applyNumberFormat="1" applyFont="1" applyFill="1" applyBorder="1" applyAlignment="1">
      <alignment vertical="center"/>
    </xf>
    <xf numFmtId="167" fontId="36" fillId="0" borderId="12" xfId="6" applyFont="1" applyBorder="1" applyAlignment="1">
      <alignment vertical="center"/>
    </xf>
    <xf numFmtId="41" fontId="11" fillId="5" borderId="17" xfId="8" applyNumberFormat="1" applyFont="1" applyFill="1" applyBorder="1" applyAlignment="1">
      <alignment vertical="center"/>
    </xf>
    <xf numFmtId="167" fontId="36" fillId="6" borderId="12" xfId="6" applyFont="1" applyFill="1" applyBorder="1" applyAlignment="1">
      <alignment vertical="center"/>
    </xf>
    <xf numFmtId="0" fontId="4" fillId="6" borderId="14" xfId="7" applyFont="1" applyFill="1" applyBorder="1" applyAlignment="1">
      <alignment vertical="center" wrapText="1"/>
    </xf>
    <xf numFmtId="41" fontId="36" fillId="6" borderId="14" xfId="8" applyNumberFormat="1" applyFont="1" applyFill="1" applyBorder="1" applyAlignment="1">
      <alignment vertical="center"/>
    </xf>
    <xf numFmtId="41" fontId="11" fillId="6" borderId="17" xfId="8" applyNumberFormat="1" applyFont="1" applyFill="1" applyBorder="1" applyAlignment="1">
      <alignment vertical="center"/>
    </xf>
    <xf numFmtId="41" fontId="11" fillId="4" borderId="17" xfId="8" applyNumberFormat="1" applyFont="1" applyFill="1" applyBorder="1" applyAlignment="1">
      <alignment vertical="center"/>
    </xf>
    <xf numFmtId="0" fontId="7" fillId="0" borderId="14" xfId="7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0" fontId="36" fillId="0" borderId="16" xfId="7" applyFont="1" applyBorder="1" applyAlignment="1">
      <alignment horizontal="left"/>
    </xf>
    <xf numFmtId="0" fontId="5" fillId="2" borderId="14" xfId="7" applyFont="1" applyFill="1" applyBorder="1" applyAlignment="1">
      <alignment wrapText="1"/>
    </xf>
    <xf numFmtId="41" fontId="6" fillId="0" borderId="14" xfId="11" applyFont="1" applyBorder="1"/>
    <xf numFmtId="0" fontId="11" fillId="0" borderId="17" xfId="7" applyFont="1" applyBorder="1"/>
    <xf numFmtId="0" fontId="28" fillId="0" borderId="10" xfId="7" applyFont="1" applyBorder="1" applyAlignment="1">
      <alignment horizontal="center" vertical="center"/>
    </xf>
    <xf numFmtId="0" fontId="31" fillId="0" borderId="16" xfId="7" applyFont="1" applyBorder="1" applyAlignment="1">
      <alignment horizontal="center"/>
    </xf>
    <xf numFmtId="0" fontId="31" fillId="0" borderId="39" xfId="7" applyFont="1" applyBorder="1" applyAlignment="1">
      <alignment horizontal="center"/>
    </xf>
    <xf numFmtId="0" fontId="5" fillId="2" borderId="32" xfId="7" applyFont="1" applyFill="1" applyBorder="1" applyAlignment="1">
      <alignment wrapText="1"/>
    </xf>
    <xf numFmtId="41" fontId="6" fillId="0" borderId="32" xfId="11" applyFont="1" applyBorder="1"/>
    <xf numFmtId="0" fontId="11" fillId="0" borderId="40" xfId="7" applyFont="1" applyBorder="1"/>
    <xf numFmtId="0" fontId="11" fillId="0" borderId="14" xfId="7" applyFont="1" applyBorder="1" applyAlignment="1">
      <alignment horizontal="left" vertical="center"/>
    </xf>
    <xf numFmtId="0" fontId="11" fillId="0" borderId="13" xfId="7" applyFont="1" applyBorder="1" applyAlignment="1">
      <alignment horizontal="left" vertical="center"/>
    </xf>
    <xf numFmtId="165" fontId="11" fillId="0" borderId="13" xfId="7" applyNumberFormat="1" applyFont="1" applyBorder="1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39" fillId="0" borderId="0" xfId="7" applyFont="1" applyAlignment="1">
      <alignment horizontal="left" vertical="center"/>
    </xf>
    <xf numFmtId="165" fontId="33" fillId="0" borderId="0" xfId="7" applyNumberFormat="1" applyFont="1" applyAlignment="1">
      <alignment horizontal="center" vertical="center"/>
    </xf>
    <xf numFmtId="0" fontId="11" fillId="0" borderId="0" xfId="7" applyFont="1" applyAlignment="1">
      <alignment vertical="center"/>
    </xf>
    <xf numFmtId="0" fontId="40" fillId="0" borderId="0" xfId="7" applyFont="1" applyAlignment="1">
      <alignment vertical="center"/>
    </xf>
    <xf numFmtId="0" fontId="40" fillId="0" borderId="0" xfId="7" applyFont="1" applyAlignment="1">
      <alignment horizontal="center" vertical="center"/>
    </xf>
    <xf numFmtId="0" fontId="31" fillId="0" borderId="0" xfId="7" applyFont="1" applyAlignment="1">
      <alignment horizontal="center"/>
    </xf>
    <xf numFmtId="0" fontId="31" fillId="0" borderId="0" xfId="7" applyFont="1" applyAlignment="1">
      <alignment horizontal="left"/>
    </xf>
    <xf numFmtId="165" fontId="31" fillId="0" borderId="0" xfId="7" applyNumberFormat="1" applyFont="1" applyAlignment="1">
      <alignment horizontal="center"/>
    </xf>
    <xf numFmtId="0" fontId="11" fillId="0" borderId="0" xfId="7" applyFont="1"/>
    <xf numFmtId="0" fontId="6" fillId="0" borderId="0" xfId="7" applyAlignment="1">
      <alignment horizontal="center"/>
    </xf>
    <xf numFmtId="0" fontId="6" fillId="0" borderId="0" xfId="7" applyAlignment="1">
      <alignment horizontal="left"/>
    </xf>
    <xf numFmtId="165" fontId="6" fillId="0" borderId="0" xfId="7" applyNumberFormat="1" applyAlignment="1">
      <alignment horizontal="center"/>
    </xf>
    <xf numFmtId="0" fontId="5" fillId="0" borderId="14" xfId="9" quotePrefix="1" applyFont="1" applyBorder="1" applyAlignment="1">
      <alignment vertical="center" wrapText="1"/>
    </xf>
    <xf numFmtId="0" fontId="5" fillId="0" borderId="13" xfId="9" applyFont="1" applyBorder="1" applyAlignment="1">
      <alignment vertical="center" wrapText="1"/>
    </xf>
    <xf numFmtId="165" fontId="5" fillId="2" borderId="13" xfId="0" applyNumberFormat="1" applyFont="1" applyFill="1" applyBorder="1" applyAlignment="1">
      <alignment vertical="center"/>
    </xf>
    <xf numFmtId="165" fontId="5" fillId="0" borderId="9" xfId="0" applyNumberFormat="1" applyFont="1" applyBorder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168" fontId="4" fillId="0" borderId="0" xfId="0" applyNumberFormat="1" applyFont="1"/>
    <xf numFmtId="167" fontId="7" fillId="0" borderId="0" xfId="3" applyNumberFormat="1" applyFont="1" applyFill="1" applyBorder="1" applyAlignment="1">
      <alignment horizontal="center" vertical="center"/>
    </xf>
    <xf numFmtId="167" fontId="7" fillId="0" borderId="0" xfId="3" applyNumberFormat="1" applyFont="1" applyFill="1" applyBorder="1" applyAlignment="1">
      <alignment horizontal="center" vertical="center" wrapText="1"/>
    </xf>
    <xf numFmtId="0" fontId="0" fillId="0" borderId="14" xfId="9" quotePrefix="1" applyFont="1" applyBorder="1" applyAlignment="1">
      <alignment vertical="center" wrapText="1"/>
    </xf>
    <xf numFmtId="167" fontId="7" fillId="0" borderId="0" xfId="3" applyNumberFormat="1" applyFont="1" applyFill="1" applyBorder="1" applyAlignment="1">
      <alignment vertical="center"/>
    </xf>
    <xf numFmtId="165" fontId="4" fillId="4" borderId="0" xfId="0" applyNumberFormat="1" applyFont="1" applyFill="1"/>
    <xf numFmtId="167" fontId="7" fillId="4" borderId="0" xfId="3" applyNumberFormat="1" applyFont="1" applyFill="1" applyBorder="1" applyAlignment="1">
      <alignment vertical="center"/>
    </xf>
    <xf numFmtId="167" fontId="7" fillId="8" borderId="0" xfId="3" applyNumberFormat="1" applyFont="1" applyFill="1" applyBorder="1" applyAlignment="1">
      <alignment vertical="center"/>
    </xf>
    <xf numFmtId="167" fontId="11" fillId="0" borderId="0" xfId="3" applyNumberFormat="1" applyFont="1" applyFill="1" applyBorder="1" applyAlignment="1">
      <alignment vertical="center"/>
    </xf>
    <xf numFmtId="167" fontId="36" fillId="0" borderId="0" xfId="6" applyFont="1" applyFill="1" applyBorder="1" applyAlignment="1">
      <alignment vertical="center"/>
    </xf>
    <xf numFmtId="2" fontId="5" fillId="3" borderId="13" xfId="0" applyNumberFormat="1" applyFont="1" applyFill="1" applyBorder="1" applyAlignment="1">
      <alignment horizontal="center" vertical="center"/>
    </xf>
    <xf numFmtId="165" fontId="5" fillId="0" borderId="18" xfId="2" applyFont="1" applyFill="1" applyBorder="1"/>
    <xf numFmtId="165" fontId="5" fillId="0" borderId="21" xfId="2" applyFont="1" applyFill="1" applyBorder="1"/>
    <xf numFmtId="165" fontId="5" fillId="0" borderId="18" xfId="0" applyNumberFormat="1" applyFont="1" applyBorder="1" applyAlignment="1">
      <alignment horizontal="center"/>
    </xf>
    <xf numFmtId="169" fontId="5" fillId="0" borderId="0" xfId="0" applyNumberFormat="1" applyFont="1" applyAlignment="1">
      <alignment horizontal="right"/>
    </xf>
    <xf numFmtId="169" fontId="5" fillId="0" borderId="0" xfId="0" applyNumberFormat="1" applyFont="1"/>
    <xf numFmtId="165" fontId="5" fillId="0" borderId="14" xfId="5" applyNumberFormat="1" applyFont="1" applyFill="1" applyBorder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center" vertical="center" wrapText="1"/>
    </xf>
    <xf numFmtId="0" fontId="4" fillId="8" borderId="0" xfId="0" applyFont="1" applyFill="1"/>
    <xf numFmtId="0" fontId="4" fillId="4" borderId="0" xfId="0" applyFont="1" applyFill="1"/>
    <xf numFmtId="0" fontId="0" fillId="4" borderId="0" xfId="0" applyFill="1"/>
    <xf numFmtId="165" fontId="0" fillId="4" borderId="0" xfId="0" applyNumberFormat="1" applyFill="1"/>
    <xf numFmtId="0" fontId="4" fillId="9" borderId="0" xfId="0" applyFont="1" applyFill="1"/>
    <xf numFmtId="167" fontId="7" fillId="9" borderId="0" xfId="3" applyNumberFormat="1" applyFont="1" applyFill="1" applyBorder="1" applyAlignment="1">
      <alignment horizontal="left" vertical="center"/>
    </xf>
    <xf numFmtId="165" fontId="5" fillId="9" borderId="0" xfId="0" applyNumberFormat="1" applyFont="1" applyFill="1" applyAlignment="1">
      <alignment horizontal="center" vertical="center"/>
    </xf>
    <xf numFmtId="0" fontId="5" fillId="9" borderId="0" xfId="0" applyFont="1" applyFill="1"/>
    <xf numFmtId="165" fontId="5" fillId="9" borderId="0" xfId="0" applyNumberFormat="1" applyFont="1" applyFill="1" applyAlignment="1">
      <alignment vertical="center"/>
    </xf>
    <xf numFmtId="165" fontId="5" fillId="9" borderId="0" xfId="0" applyNumberFormat="1" applyFont="1" applyFill="1"/>
    <xf numFmtId="0" fontId="0" fillId="9" borderId="0" xfId="0" applyFill="1"/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vertical="center" wrapText="1"/>
    </xf>
    <xf numFmtId="165" fontId="4" fillId="4" borderId="0" xfId="0" applyNumberFormat="1" applyFont="1" applyFill="1" applyAlignment="1">
      <alignment horizontal="left" vertical="center"/>
    </xf>
    <xf numFmtId="165" fontId="4" fillId="8" borderId="0" xfId="0" applyNumberFormat="1" applyFont="1" applyFill="1"/>
    <xf numFmtId="165" fontId="5" fillId="4" borderId="0" xfId="0" applyNumberFormat="1" applyFont="1" applyFill="1"/>
    <xf numFmtId="0" fontId="4" fillId="4" borderId="0" xfId="0" applyFont="1" applyFill="1" applyAlignment="1">
      <alignment vertic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right" vertical="center" wrapText="1"/>
    </xf>
    <xf numFmtId="0" fontId="0" fillId="10" borderId="16" xfId="0" applyFill="1" applyBorder="1" applyAlignment="1">
      <alignment horizontal="center" vertical="center"/>
    </xf>
    <xf numFmtId="0" fontId="0" fillId="10" borderId="14" xfId="0" applyFill="1" applyBorder="1" applyAlignment="1">
      <alignment vertical="center"/>
    </xf>
    <xf numFmtId="165" fontId="0" fillId="10" borderId="14" xfId="0" applyNumberFormat="1" applyFill="1" applyBorder="1"/>
    <xf numFmtId="39" fontId="0" fillId="10" borderId="14" xfId="0" applyNumberFormat="1" applyFill="1" applyBorder="1" applyAlignment="1">
      <alignment horizontal="center" vertical="center"/>
    </xf>
    <xf numFmtId="2" fontId="0" fillId="10" borderId="14" xfId="0" applyNumberFormat="1" applyFill="1" applyBorder="1" applyAlignment="1">
      <alignment horizontal="center"/>
    </xf>
    <xf numFmtId="165" fontId="0" fillId="10" borderId="14" xfId="0" applyNumberFormat="1" applyFill="1" applyBorder="1" applyAlignment="1">
      <alignment horizontal="center"/>
    </xf>
    <xf numFmtId="0" fontId="0" fillId="10" borderId="17" xfId="0" applyFill="1" applyBorder="1" applyAlignment="1">
      <alignment vertical="center"/>
    </xf>
    <xf numFmtId="165" fontId="0" fillId="10" borderId="18" xfId="0" applyNumberFormat="1" applyFill="1" applyBorder="1" applyAlignment="1">
      <alignment horizontal="center"/>
    </xf>
    <xf numFmtId="0" fontId="0" fillId="10" borderId="18" xfId="0" applyFill="1" applyBorder="1" applyAlignment="1">
      <alignment vertical="center"/>
    </xf>
    <xf numFmtId="0" fontId="0" fillId="10" borderId="19" xfId="0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7" fontId="7" fillId="2" borderId="47" xfId="3" applyNumberFormat="1" applyFont="1" applyFill="1" applyBorder="1" applyAlignment="1">
      <alignment horizontal="left" vertical="center" wrapText="1"/>
    </xf>
    <xf numFmtId="165" fontId="4" fillId="3" borderId="47" xfId="4" applyNumberFormat="1" applyFont="1" applyFill="1" applyBorder="1" applyAlignment="1">
      <alignment horizontal="right" vertical="center" wrapText="1"/>
    </xf>
    <xf numFmtId="2" fontId="4" fillId="0" borderId="47" xfId="0" applyNumberFormat="1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0" borderId="48" xfId="0" applyFont="1" applyBorder="1"/>
    <xf numFmtId="0" fontId="5" fillId="0" borderId="16" xfId="9" applyFont="1" applyBorder="1">
      <alignment vertical="center"/>
    </xf>
    <xf numFmtId="0" fontId="5" fillId="0" borderId="17" xfId="0" applyFont="1" applyBorder="1"/>
    <xf numFmtId="165" fontId="5" fillId="0" borderId="17" xfId="0" applyNumberFormat="1" applyFont="1" applyBorder="1"/>
    <xf numFmtId="0" fontId="5" fillId="0" borderId="49" xfId="9" applyFont="1" applyBorder="1">
      <alignment vertical="center"/>
    </xf>
    <xf numFmtId="167" fontId="11" fillId="0" borderId="16" xfId="3" applyNumberFormat="1" applyFont="1" applyBorder="1" applyAlignment="1">
      <alignment vertical="center"/>
    </xf>
    <xf numFmtId="165" fontId="4" fillId="3" borderId="32" xfId="4" applyNumberFormat="1" applyFont="1" applyFill="1" applyBorder="1" applyAlignment="1">
      <alignment horizontal="right" vertical="center" wrapText="1"/>
    </xf>
    <xf numFmtId="2" fontId="4" fillId="0" borderId="32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0" fontId="5" fillId="0" borderId="32" xfId="0" applyFont="1" applyBorder="1"/>
    <xf numFmtId="0" fontId="5" fillId="0" borderId="40" xfId="0" applyFont="1" applyBorder="1"/>
    <xf numFmtId="0" fontId="4" fillId="6" borderId="46" xfId="0" applyFont="1" applyFill="1" applyBorder="1" applyAlignment="1">
      <alignment vertical="center"/>
    </xf>
    <xf numFmtId="167" fontId="7" fillId="6" borderId="47" xfId="3" applyNumberFormat="1" applyFont="1" applyFill="1" applyBorder="1" applyAlignment="1">
      <alignment horizontal="left" vertical="center" wrapText="1"/>
    </xf>
    <xf numFmtId="165" fontId="4" fillId="6" borderId="47" xfId="4" applyNumberFormat="1" applyFont="1" applyFill="1" applyBorder="1" applyAlignment="1">
      <alignment horizontal="right" vertical="center" wrapText="1"/>
    </xf>
    <xf numFmtId="2" fontId="4" fillId="6" borderId="47" xfId="0" applyNumberFormat="1" applyFont="1" applyFill="1" applyBorder="1" applyAlignment="1">
      <alignment horizontal="center" vertical="center"/>
    </xf>
    <xf numFmtId="165" fontId="4" fillId="6" borderId="47" xfId="0" applyNumberFormat="1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5" fillId="6" borderId="48" xfId="0" applyFont="1" applyFill="1" applyBorder="1"/>
    <xf numFmtId="0" fontId="4" fillId="3" borderId="44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 wrapText="1"/>
    </xf>
    <xf numFmtId="2" fontId="4" fillId="2" borderId="47" xfId="0" applyNumberFormat="1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5" fillId="2" borderId="17" xfId="0" applyFont="1" applyFill="1" applyBorder="1"/>
    <xf numFmtId="0" fontId="5" fillId="0" borderId="12" xfId="9" applyFont="1" applyBorder="1">
      <alignment vertical="center"/>
    </xf>
    <xf numFmtId="165" fontId="5" fillId="0" borderId="55" xfId="0" applyNumberFormat="1" applyFont="1" applyBorder="1"/>
    <xf numFmtId="165" fontId="5" fillId="0" borderId="56" xfId="0" applyNumberFormat="1" applyFont="1" applyBorder="1"/>
    <xf numFmtId="167" fontId="11" fillId="2" borderId="16" xfId="3" applyNumberFormat="1" applyFont="1" applyFill="1" applyBorder="1" applyAlignment="1">
      <alignment vertical="center"/>
    </xf>
    <xf numFmtId="2" fontId="4" fillId="2" borderId="32" xfId="0" applyNumberFormat="1" applyFont="1" applyFill="1" applyBorder="1" applyAlignment="1">
      <alignment horizontal="center"/>
    </xf>
    <xf numFmtId="165" fontId="4" fillId="0" borderId="31" xfId="0" applyNumberFormat="1" applyFont="1" applyBorder="1" applyAlignment="1">
      <alignment horizontal="center"/>
    </xf>
    <xf numFmtId="0" fontId="4" fillId="0" borderId="31" xfId="0" applyFont="1" applyBorder="1"/>
    <xf numFmtId="0" fontId="4" fillId="0" borderId="58" xfId="0" applyFont="1" applyBorder="1"/>
    <xf numFmtId="0" fontId="4" fillId="6" borderId="46" xfId="0" applyFont="1" applyFill="1" applyBorder="1" applyAlignment="1">
      <alignment horizontal="left" vertical="center"/>
    </xf>
    <xf numFmtId="0" fontId="4" fillId="6" borderId="47" xfId="0" applyFont="1" applyFill="1" applyBorder="1" applyAlignment="1">
      <alignment horizontal="left" vertical="center" wrapText="1"/>
    </xf>
    <xf numFmtId="0" fontId="4" fillId="6" borderId="48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vertical="center"/>
    </xf>
    <xf numFmtId="167" fontId="7" fillId="6" borderId="14" xfId="3" applyNumberFormat="1" applyFont="1" applyFill="1" applyBorder="1" applyAlignment="1">
      <alignment horizontal="left" vertical="center" wrapText="1"/>
    </xf>
    <xf numFmtId="165" fontId="4" fillId="6" borderId="14" xfId="5" applyNumberFormat="1" applyFont="1" applyFill="1" applyBorder="1" applyAlignment="1">
      <alignment vertical="center"/>
    </xf>
    <xf numFmtId="165" fontId="4" fillId="6" borderId="14" xfId="0" applyNumberFormat="1" applyFont="1" applyFill="1" applyBorder="1" applyAlignment="1">
      <alignment vertical="center"/>
    </xf>
    <xf numFmtId="2" fontId="4" fillId="6" borderId="14" xfId="0" applyNumberFormat="1" applyFont="1" applyFill="1" applyBorder="1" applyAlignment="1">
      <alignment horizontal="center" vertical="center"/>
    </xf>
    <xf numFmtId="165" fontId="4" fillId="6" borderId="14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5" fillId="6" borderId="17" xfId="0" applyFont="1" applyFill="1" applyBorder="1"/>
    <xf numFmtId="0" fontId="4" fillId="2" borderId="4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165" fontId="4" fillId="0" borderId="47" xfId="4" applyNumberFormat="1" applyFont="1" applyBorder="1" applyAlignment="1">
      <alignment horizontal="right" vertical="center" wrapText="1"/>
    </xf>
    <xf numFmtId="165" fontId="7" fillId="0" borderId="47" xfId="4" applyNumberFormat="1" applyFont="1" applyBorder="1" applyAlignment="1">
      <alignment horizontal="right" vertical="center" wrapText="1"/>
    </xf>
    <xf numFmtId="2" fontId="7" fillId="0" borderId="47" xfId="0" applyNumberFormat="1" applyFont="1" applyBorder="1" applyAlignment="1">
      <alignment horizontal="center" vertical="center"/>
    </xf>
    <xf numFmtId="165" fontId="4" fillId="2" borderId="32" xfId="4" applyNumberFormat="1" applyFont="1" applyFill="1" applyBorder="1" applyAlignment="1">
      <alignment horizontal="right" vertical="center" wrapText="1"/>
    </xf>
    <xf numFmtId="2" fontId="7" fillId="2" borderId="32" xfId="0" applyNumberFormat="1" applyFont="1" applyFill="1" applyBorder="1" applyAlignment="1">
      <alignment horizontal="center" vertical="center"/>
    </xf>
    <xf numFmtId="2" fontId="4" fillId="2" borderId="32" xfId="0" applyNumberFormat="1" applyFont="1" applyFill="1" applyBorder="1" applyAlignment="1">
      <alignment horizontal="center" vertical="center"/>
    </xf>
    <xf numFmtId="165" fontId="4" fillId="2" borderId="32" xfId="0" applyNumberFormat="1" applyFont="1" applyFill="1" applyBorder="1" applyAlignment="1">
      <alignment horizontal="center" vertical="center"/>
    </xf>
    <xf numFmtId="0" fontId="5" fillId="2" borderId="32" xfId="0" applyFont="1" applyFill="1" applyBorder="1"/>
    <xf numFmtId="0" fontId="5" fillId="2" borderId="40" xfId="0" applyFont="1" applyFill="1" applyBorder="1"/>
    <xf numFmtId="167" fontId="9" fillId="2" borderId="46" xfId="3" applyNumberFormat="1" applyFont="1" applyFill="1" applyBorder="1" applyAlignment="1">
      <alignment horizontal="left" vertical="center"/>
    </xf>
    <xf numFmtId="165" fontId="4" fillId="2" borderId="47" xfId="4" applyNumberFormat="1" applyFont="1" applyFill="1" applyBorder="1" applyAlignment="1">
      <alignment horizontal="right" vertical="center" wrapText="1"/>
    </xf>
    <xf numFmtId="165" fontId="4" fillId="2" borderId="47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5" fillId="2" borderId="48" xfId="0" applyFont="1" applyFill="1" applyBorder="1"/>
    <xf numFmtId="167" fontId="9" fillId="2" borderId="16" xfId="3" applyNumberFormat="1" applyFont="1" applyFill="1" applyBorder="1" applyAlignment="1">
      <alignment horizontal="left" vertical="center"/>
    </xf>
    <xf numFmtId="165" fontId="4" fillId="0" borderId="47" xfId="0" applyNumberFormat="1" applyFont="1" applyBorder="1" applyAlignment="1">
      <alignment horizontal="center" vertical="center" wrapText="1"/>
    </xf>
    <xf numFmtId="167" fontId="7" fillId="2" borderId="16" xfId="3" applyNumberFormat="1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2" fontId="4" fillId="0" borderId="32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center" vertical="center"/>
    </xf>
    <xf numFmtId="1" fontId="7" fillId="2" borderId="46" xfId="3" applyNumberFormat="1" applyFont="1" applyFill="1" applyBorder="1" applyAlignment="1">
      <alignment horizontal="left" vertical="center"/>
    </xf>
    <xf numFmtId="165" fontId="4" fillId="0" borderId="47" xfId="0" applyNumberFormat="1" applyFont="1" applyBorder="1" applyAlignment="1">
      <alignment horizontal="right" vertical="center"/>
    </xf>
    <xf numFmtId="1" fontId="7" fillId="2" borderId="16" xfId="3" applyNumberFormat="1" applyFont="1" applyFill="1" applyBorder="1" applyAlignment="1">
      <alignment horizontal="left" vertical="center"/>
    </xf>
    <xf numFmtId="165" fontId="5" fillId="0" borderId="40" xfId="0" applyNumberFormat="1" applyFont="1" applyBorder="1"/>
    <xf numFmtId="0" fontId="5" fillId="2" borderId="12" xfId="0" applyFont="1" applyFill="1" applyBorder="1"/>
    <xf numFmtId="0" fontId="5" fillId="0" borderId="19" xfId="0" applyFont="1" applyBorder="1"/>
    <xf numFmtId="167" fontId="11" fillId="0" borderId="16" xfId="3" applyNumberFormat="1" applyFont="1" applyBorder="1" applyAlignment="1">
      <alignment horizontal="left" vertical="center"/>
    </xf>
    <xf numFmtId="165" fontId="5" fillId="3" borderId="17" xfId="0" applyNumberFormat="1" applyFont="1" applyFill="1" applyBorder="1"/>
    <xf numFmtId="165" fontId="4" fillId="0" borderId="32" xfId="0" applyNumberFormat="1" applyFont="1" applyBorder="1"/>
    <xf numFmtId="2" fontId="4" fillId="3" borderId="32" xfId="0" applyNumberFormat="1" applyFont="1" applyFill="1" applyBorder="1" applyAlignment="1">
      <alignment horizontal="center" vertical="center"/>
    </xf>
    <xf numFmtId="165" fontId="4" fillId="3" borderId="32" xfId="0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vertical="center"/>
    </xf>
    <xf numFmtId="165" fontId="5" fillId="3" borderId="40" xfId="0" applyNumberFormat="1" applyFont="1" applyFill="1" applyBorder="1" applyAlignment="1">
      <alignment vertical="center"/>
    </xf>
    <xf numFmtId="0" fontId="4" fillId="6" borderId="46" xfId="0" applyFont="1" applyFill="1" applyBorder="1"/>
    <xf numFmtId="0" fontId="4" fillId="6" borderId="51" xfId="0" applyFont="1" applyFill="1" applyBorder="1"/>
    <xf numFmtId="165" fontId="4" fillId="6" borderId="3" xfId="2" applyFont="1" applyFill="1" applyBorder="1"/>
    <xf numFmtId="165" fontId="4" fillId="6" borderId="51" xfId="2" applyFont="1" applyFill="1" applyBorder="1"/>
    <xf numFmtId="165" fontId="4" fillId="6" borderId="3" xfId="0" applyNumberFormat="1" applyFont="1" applyFill="1" applyBorder="1" applyAlignment="1">
      <alignment horizontal="center" vertical="center"/>
    </xf>
    <xf numFmtId="165" fontId="4" fillId="6" borderId="3" xfId="0" applyNumberFormat="1" applyFont="1" applyFill="1" applyBorder="1" applyAlignment="1">
      <alignment horizontal="center"/>
    </xf>
    <xf numFmtId="0" fontId="5" fillId="6" borderId="6" xfId="0" applyFont="1" applyFill="1" applyBorder="1"/>
    <xf numFmtId="165" fontId="7" fillId="6" borderId="16" xfId="4" applyNumberFormat="1" applyFont="1" applyFill="1" applyBorder="1" applyAlignment="1">
      <alignment horizontal="left" vertical="center"/>
    </xf>
    <xf numFmtId="165" fontId="4" fillId="6" borderId="14" xfId="0" applyNumberFormat="1" applyFont="1" applyFill="1" applyBorder="1"/>
    <xf numFmtId="165" fontId="4" fillId="6" borderId="21" xfId="2" applyFont="1" applyFill="1" applyBorder="1" applyAlignment="1">
      <alignment vertical="center"/>
    </xf>
    <xf numFmtId="165" fontId="4" fillId="6" borderId="18" xfId="0" applyNumberFormat="1" applyFont="1" applyFill="1" applyBorder="1" applyAlignment="1">
      <alignment horizontal="center" vertical="center"/>
    </xf>
    <xf numFmtId="165" fontId="4" fillId="6" borderId="14" xfId="4" applyNumberFormat="1" applyFont="1" applyFill="1" applyBorder="1" applyAlignment="1">
      <alignment horizontal="right" vertical="center" wrapText="1"/>
    </xf>
    <xf numFmtId="165" fontId="5" fillId="0" borderId="32" xfId="0" applyNumberFormat="1" applyFont="1" applyBorder="1" applyAlignment="1">
      <alignment horizontal="center" vertical="center"/>
    </xf>
    <xf numFmtId="165" fontId="7" fillId="6" borderId="47" xfId="5" applyNumberFormat="1" applyFont="1" applyFill="1" applyBorder="1" applyAlignment="1">
      <alignment vertical="center"/>
    </xf>
    <xf numFmtId="0" fontId="5" fillId="0" borderId="48" xfId="0" applyFont="1" applyBorder="1" applyAlignment="1">
      <alignment vertical="center"/>
    </xf>
    <xf numFmtId="166" fontId="5" fillId="0" borderId="19" xfId="0" applyNumberFormat="1" applyFont="1" applyBorder="1"/>
    <xf numFmtId="165" fontId="4" fillId="0" borderId="32" xfId="0" applyNumberFormat="1" applyFont="1" applyBorder="1" applyAlignment="1">
      <alignment vertical="center"/>
    </xf>
    <xf numFmtId="166" fontId="5" fillId="0" borderId="32" xfId="0" applyNumberFormat="1" applyFont="1" applyBorder="1"/>
    <xf numFmtId="0" fontId="4" fillId="0" borderId="40" xfId="0" applyFont="1" applyBorder="1" applyAlignment="1">
      <alignment horizontal="left"/>
    </xf>
    <xf numFmtId="165" fontId="4" fillId="6" borderId="47" xfId="0" applyNumberFormat="1" applyFont="1" applyFill="1" applyBorder="1" applyAlignment="1">
      <alignment vertical="center"/>
    </xf>
    <xf numFmtId="167" fontId="9" fillId="2" borderId="46" xfId="3" applyNumberFormat="1" applyFont="1" applyFill="1" applyBorder="1" applyAlignment="1">
      <alignment vertical="center"/>
    </xf>
    <xf numFmtId="0" fontId="4" fillId="0" borderId="47" xfId="0" applyFont="1" applyBorder="1" applyAlignment="1">
      <alignment wrapText="1"/>
    </xf>
    <xf numFmtId="167" fontId="9" fillId="2" borderId="16" xfId="3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167" fontId="7" fillId="2" borderId="46" xfId="3" applyNumberFormat="1" applyFont="1" applyFill="1" applyBorder="1" applyAlignment="1">
      <alignment vertical="center"/>
    </xf>
    <xf numFmtId="167" fontId="11" fillId="3" borderId="16" xfId="6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167" fontId="11" fillId="3" borderId="12" xfId="6" applyFont="1" applyFill="1" applyBorder="1" applyAlignment="1">
      <alignment vertical="center"/>
    </xf>
    <xf numFmtId="165" fontId="5" fillId="2" borderId="19" xfId="0" applyNumberFormat="1" applyFont="1" applyFill="1" applyBorder="1"/>
    <xf numFmtId="167" fontId="11" fillId="0" borderId="16" xfId="3" applyNumberFormat="1" applyFont="1" applyFill="1" applyBorder="1" applyAlignment="1">
      <alignment vertical="center"/>
    </xf>
    <xf numFmtId="165" fontId="4" fillId="2" borderId="32" xfId="0" applyNumberFormat="1" applyFont="1" applyFill="1" applyBorder="1"/>
    <xf numFmtId="165" fontId="7" fillId="2" borderId="32" xfId="4" applyNumberFormat="1" applyFont="1" applyFill="1" applyBorder="1" applyAlignment="1">
      <alignment vertical="center"/>
    </xf>
    <xf numFmtId="165" fontId="4" fillId="2" borderId="31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/>
    </xf>
    <xf numFmtId="0" fontId="25" fillId="6" borderId="50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left" vertical="center" wrapText="1"/>
    </xf>
    <xf numFmtId="165" fontId="4" fillId="6" borderId="3" xfId="0" applyNumberFormat="1" applyFont="1" applyFill="1" applyBorder="1" applyAlignment="1">
      <alignment horizontal="center" vertical="center" wrapText="1"/>
    </xf>
    <xf numFmtId="169" fontId="4" fillId="6" borderId="47" xfId="1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65" fontId="7" fillId="6" borderId="14" xfId="5" applyNumberFormat="1" applyFont="1" applyFill="1" applyBorder="1" applyAlignment="1">
      <alignment vertical="center"/>
    </xf>
    <xf numFmtId="0" fontId="4" fillId="6" borderId="17" xfId="0" applyFont="1" applyFill="1" applyBorder="1"/>
    <xf numFmtId="167" fontId="11" fillId="3" borderId="16" xfId="3" applyNumberFormat="1" applyFont="1" applyFill="1" applyBorder="1" applyAlignment="1">
      <alignment vertical="center"/>
    </xf>
    <xf numFmtId="0" fontId="19" fillId="0" borderId="16" xfId="0" applyFont="1" applyBorder="1" applyAlignment="1">
      <alignment vertical="center"/>
    </xf>
    <xf numFmtId="165" fontId="4" fillId="0" borderId="32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vertical="center"/>
    </xf>
    <xf numFmtId="165" fontId="4" fillId="6" borderId="47" xfId="0" applyNumberFormat="1" applyFont="1" applyFill="1" applyBorder="1" applyAlignment="1">
      <alignment horizontal="right" vertical="center"/>
    </xf>
    <xf numFmtId="167" fontId="7" fillId="0" borderId="46" xfId="3" applyNumberFormat="1" applyFont="1" applyFill="1" applyBorder="1" applyAlignment="1">
      <alignment vertical="center"/>
    </xf>
    <xf numFmtId="0" fontId="4" fillId="0" borderId="47" xfId="4" applyFont="1" applyBorder="1" applyAlignment="1">
      <alignment vertical="center" wrapText="1"/>
    </xf>
    <xf numFmtId="0" fontId="5" fillId="3" borderId="68" xfId="0" applyFont="1" applyFill="1" applyBorder="1" applyAlignment="1">
      <alignment horizontal="left"/>
    </xf>
    <xf numFmtId="0" fontId="5" fillId="0" borderId="15" xfId="0" applyFont="1" applyBorder="1"/>
    <xf numFmtId="0" fontId="5" fillId="0" borderId="16" xfId="0" applyFont="1" applyBorder="1" applyAlignment="1">
      <alignment vertical="center"/>
    </xf>
    <xf numFmtId="165" fontId="5" fillId="0" borderId="15" xfId="0" applyNumberFormat="1" applyFont="1" applyBorder="1"/>
    <xf numFmtId="165" fontId="4" fillId="0" borderId="30" xfId="0" applyNumberFormat="1" applyFont="1" applyBorder="1"/>
    <xf numFmtId="165" fontId="4" fillId="0" borderId="32" xfId="0" applyNumberFormat="1" applyFont="1" applyBorder="1" applyAlignment="1">
      <alignment horizontal="right"/>
    </xf>
    <xf numFmtId="165" fontId="5" fillId="0" borderId="32" xfId="0" applyNumberFormat="1" applyFont="1" applyBorder="1"/>
    <xf numFmtId="0" fontId="5" fillId="2" borderId="16" xfId="0" applyFont="1" applyFill="1" applyBorder="1" applyAlignment="1">
      <alignment horizontal="left" vertical="center"/>
    </xf>
    <xf numFmtId="165" fontId="7" fillId="0" borderId="32" xfId="8" applyNumberFormat="1" applyFont="1" applyBorder="1" applyAlignment="1">
      <alignment vertical="center"/>
    </xf>
    <xf numFmtId="167" fontId="7" fillId="6" borderId="16" xfId="3" applyNumberFormat="1" applyFont="1" applyFill="1" applyBorder="1" applyAlignment="1">
      <alignment vertical="center"/>
    </xf>
    <xf numFmtId="165" fontId="4" fillId="6" borderId="26" xfId="0" applyNumberFormat="1" applyFont="1" applyFill="1" applyBorder="1" applyAlignment="1">
      <alignment vertical="center"/>
    </xf>
    <xf numFmtId="2" fontId="4" fillId="6" borderId="14" xfId="0" applyNumberFormat="1" applyFont="1" applyFill="1" applyBorder="1" applyAlignment="1">
      <alignment horizontal="center" vertical="center" wrapText="1"/>
    </xf>
    <xf numFmtId="165" fontId="5" fillId="6" borderId="24" xfId="0" applyNumberFormat="1" applyFont="1" applyFill="1" applyBorder="1" applyAlignment="1">
      <alignment horizontal="center" vertical="center" wrapText="1"/>
    </xf>
    <xf numFmtId="165" fontId="4" fillId="6" borderId="24" xfId="0" applyNumberFormat="1" applyFont="1" applyFill="1" applyBorder="1" applyAlignment="1">
      <alignment horizontal="center"/>
    </xf>
    <xf numFmtId="165" fontId="5" fillId="6" borderId="56" xfId="0" applyNumberFormat="1" applyFont="1" applyFill="1" applyBorder="1"/>
    <xf numFmtId="167" fontId="7" fillId="6" borderId="46" xfId="3" applyNumberFormat="1" applyFont="1" applyFill="1" applyBorder="1" applyAlignment="1">
      <alignment vertical="center"/>
    </xf>
    <xf numFmtId="165" fontId="7" fillId="6" borderId="41" xfId="5" applyNumberFormat="1" applyFont="1" applyFill="1" applyBorder="1" applyAlignment="1">
      <alignment vertical="center"/>
    </xf>
    <xf numFmtId="165" fontId="7" fillId="6" borderId="47" xfId="5" applyNumberFormat="1" applyFont="1" applyFill="1" applyBorder="1" applyAlignment="1">
      <alignment horizontal="right" vertical="center"/>
    </xf>
    <xf numFmtId="165" fontId="4" fillId="6" borderId="33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15" xfId="0" applyNumberFormat="1" applyFont="1" applyFill="1" applyBorder="1"/>
    <xf numFmtId="165" fontId="4" fillId="6" borderId="3" xfId="0" applyNumberFormat="1" applyFont="1" applyFill="1" applyBorder="1" applyAlignment="1">
      <alignment horizontal="right" vertical="center"/>
    </xf>
    <xf numFmtId="165" fontId="4" fillId="6" borderId="51" xfId="0" applyNumberFormat="1" applyFont="1" applyFill="1" applyBorder="1" applyAlignment="1">
      <alignment horizontal="right" vertical="center"/>
    </xf>
    <xf numFmtId="2" fontId="4" fillId="6" borderId="3" xfId="0" applyNumberFormat="1" applyFont="1" applyFill="1" applyBorder="1" applyAlignment="1">
      <alignment horizontal="center" vertical="center"/>
    </xf>
    <xf numFmtId="172" fontId="1" fillId="0" borderId="0" xfId="1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5" fillId="0" borderId="9" xfId="0" applyNumberFormat="1" applyFont="1" applyBorder="1" applyAlignment="1">
      <alignment horizontal="center" vertical="center"/>
    </xf>
    <xf numFmtId="165" fontId="11" fillId="2" borderId="1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0" fontId="5" fillId="6" borderId="69" xfId="0" applyFont="1" applyFill="1" applyBorder="1"/>
    <xf numFmtId="165" fontId="5" fillId="0" borderId="14" xfId="4" applyNumberFormat="1" applyFont="1" applyBorder="1" applyAlignment="1">
      <alignment horizontal="right" vertical="center" wrapText="1"/>
    </xf>
    <xf numFmtId="165" fontId="5" fillId="0" borderId="14" xfId="1" applyNumberFormat="1" applyFont="1" applyFill="1" applyBorder="1" applyAlignment="1">
      <alignment vertical="center"/>
    </xf>
    <xf numFmtId="165" fontId="11" fillId="0" borderId="14" xfId="0" applyNumberFormat="1" applyFont="1" applyBorder="1" applyAlignment="1">
      <alignment vertical="center"/>
    </xf>
    <xf numFmtId="168" fontId="5" fillId="0" borderId="0" xfId="0" applyNumberFormat="1" applyFont="1" applyAlignment="1">
      <alignment horizontal="left" vertical="center"/>
    </xf>
    <xf numFmtId="165" fontId="5" fillId="0" borderId="0" xfId="1" applyNumberFormat="1" applyFont="1" applyFill="1" applyBorder="1"/>
    <xf numFmtId="164" fontId="0" fillId="0" borderId="0" xfId="0" applyNumberFormat="1"/>
    <xf numFmtId="165" fontId="5" fillId="3" borderId="24" xfId="0" applyNumberFormat="1" applyFont="1" applyFill="1" applyBorder="1" applyAlignment="1">
      <alignment horizontal="right" vertical="center" wrapText="1"/>
    </xf>
    <xf numFmtId="165" fontId="5" fillId="3" borderId="26" xfId="0" applyNumberFormat="1" applyFont="1" applyFill="1" applyBorder="1" applyAlignment="1">
      <alignment horizontal="center" vertical="center"/>
    </xf>
    <xf numFmtId="167" fontId="7" fillId="6" borderId="13" xfId="3" applyNumberFormat="1" applyFont="1" applyFill="1" applyBorder="1" applyAlignment="1">
      <alignment horizontal="left" vertical="center" wrapText="1"/>
    </xf>
    <xf numFmtId="165" fontId="7" fillId="6" borderId="13" xfId="1" applyNumberFormat="1" applyFont="1" applyFill="1" applyBorder="1" applyAlignment="1">
      <alignment vertical="center"/>
    </xf>
    <xf numFmtId="165" fontId="7" fillId="6" borderId="13" xfId="1" applyNumberFormat="1" applyFont="1" applyFill="1" applyBorder="1" applyAlignment="1">
      <alignment horizontal="right" vertical="center"/>
    </xf>
    <xf numFmtId="2" fontId="4" fillId="6" borderId="13" xfId="0" applyNumberFormat="1" applyFont="1" applyFill="1" applyBorder="1" applyAlignment="1">
      <alignment horizontal="center" vertical="center"/>
    </xf>
    <xf numFmtId="165" fontId="7" fillId="6" borderId="9" xfId="1" applyNumberFormat="1" applyFont="1" applyFill="1" applyBorder="1" applyAlignment="1">
      <alignment horizontal="right" vertical="center"/>
    </xf>
    <xf numFmtId="165" fontId="4" fillId="6" borderId="10" xfId="0" applyNumberFormat="1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165" fontId="5" fillId="3" borderId="13" xfId="0" applyNumberFormat="1" applyFont="1" applyFill="1" applyBorder="1" applyAlignment="1">
      <alignment horizontal="center" vertical="center"/>
    </xf>
    <xf numFmtId="165" fontId="5" fillId="3" borderId="9" xfId="0" applyNumberFormat="1" applyFont="1" applyFill="1" applyBorder="1" applyAlignment="1">
      <alignment horizontal="center" vertical="center"/>
    </xf>
    <xf numFmtId="167" fontId="7" fillId="2" borderId="12" xfId="3" applyNumberFormat="1" applyFont="1" applyFill="1" applyBorder="1" applyAlignment="1">
      <alignment vertical="center"/>
    </xf>
    <xf numFmtId="167" fontId="7" fillId="2" borderId="13" xfId="3" applyNumberFormat="1" applyFont="1" applyFill="1" applyBorder="1" applyAlignment="1">
      <alignment horizontal="left" vertical="center" wrapText="1"/>
    </xf>
    <xf numFmtId="165" fontId="4" fillId="3" borderId="13" xfId="4" applyNumberFormat="1" applyFont="1" applyFill="1" applyBorder="1" applyAlignment="1">
      <alignment horizontal="right" vertical="center" wrapText="1"/>
    </xf>
    <xf numFmtId="2" fontId="4" fillId="0" borderId="13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 wrapText="1"/>
    </xf>
    <xf numFmtId="0" fontId="4" fillId="0" borderId="13" xfId="0" applyFont="1" applyBorder="1" applyAlignment="1">
      <alignment horizontal="left" vertical="center"/>
    </xf>
    <xf numFmtId="167" fontId="11" fillId="0" borderId="0" xfId="3" applyNumberFormat="1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25" fillId="6" borderId="16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165" fontId="5" fillId="0" borderId="0" xfId="2" applyFont="1" applyAlignment="1">
      <alignment horizontal="left"/>
    </xf>
    <xf numFmtId="0" fontId="1" fillId="0" borderId="14" xfId="12" applyBorder="1" applyAlignment="1">
      <alignment vertical="center" wrapText="1"/>
    </xf>
    <xf numFmtId="0" fontId="1" fillId="0" borderId="14" xfId="12" quotePrefix="1" applyBorder="1" applyAlignment="1">
      <alignment vertical="center" wrapText="1"/>
    </xf>
    <xf numFmtId="0" fontId="0" fillId="0" borderId="14" xfId="12" quotePrefix="1" applyFont="1" applyBorder="1" applyAlignment="1">
      <alignment vertical="center" wrapText="1"/>
    </xf>
    <xf numFmtId="165" fontId="5" fillId="2" borderId="18" xfId="0" applyNumberFormat="1" applyFont="1" applyFill="1" applyBorder="1" applyAlignment="1">
      <alignment vertical="center"/>
    </xf>
    <xf numFmtId="165" fontId="5" fillId="0" borderId="20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 vertical="center"/>
    </xf>
    <xf numFmtId="165" fontId="5" fillId="0" borderId="70" xfId="0" applyNumberFormat="1" applyFont="1" applyBorder="1"/>
    <xf numFmtId="0" fontId="5" fillId="0" borderId="14" xfId="9" applyFont="1" applyBorder="1">
      <alignment vertical="center"/>
    </xf>
    <xf numFmtId="0" fontId="5" fillId="0" borderId="14" xfId="12" applyFont="1" applyBorder="1"/>
    <xf numFmtId="0" fontId="5" fillId="0" borderId="14" xfId="12" applyFont="1" applyBorder="1" applyAlignment="1">
      <alignment vertical="center" wrapText="1"/>
    </xf>
    <xf numFmtId="0" fontId="5" fillId="0" borderId="14" xfId="12" quotePrefix="1" applyFont="1" applyBorder="1" applyAlignment="1">
      <alignment vertical="center" wrapText="1"/>
    </xf>
    <xf numFmtId="0" fontId="5" fillId="0" borderId="14" xfId="12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4" xfId="12" applyFont="1" applyBorder="1"/>
    <xf numFmtId="0" fontId="1" fillId="0" borderId="14" xfId="12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/>
    </xf>
    <xf numFmtId="0" fontId="1" fillId="0" borderId="14" xfId="12" applyBorder="1"/>
    <xf numFmtId="0" fontId="1" fillId="0" borderId="14" xfId="12" applyBorder="1" applyAlignment="1">
      <alignment vertical="center"/>
    </xf>
    <xf numFmtId="0" fontId="4" fillId="6" borderId="12" xfId="0" applyFont="1" applyFill="1" applyBorder="1" applyAlignment="1">
      <alignment vertical="center"/>
    </xf>
    <xf numFmtId="165" fontId="4" fillId="6" borderId="13" xfId="0" applyNumberFormat="1" applyFont="1" applyFill="1" applyBorder="1" applyAlignment="1">
      <alignment vertical="center"/>
    </xf>
    <xf numFmtId="165" fontId="4" fillId="6" borderId="13" xfId="0" applyNumberFormat="1" applyFont="1" applyFill="1" applyBorder="1" applyAlignment="1">
      <alignment horizontal="center" vertical="center"/>
    </xf>
    <xf numFmtId="0" fontId="5" fillId="6" borderId="15" xfId="0" applyFont="1" applyFill="1" applyBorder="1"/>
    <xf numFmtId="0" fontId="1" fillId="0" borderId="16" xfId="12" applyFont="1" applyBorder="1" applyAlignment="1">
      <alignment vertical="center"/>
    </xf>
    <xf numFmtId="166" fontId="5" fillId="0" borderId="17" xfId="0" applyNumberFormat="1" applyFont="1" applyBorder="1"/>
    <xf numFmtId="0" fontId="4" fillId="6" borderId="14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/>
    </xf>
    <xf numFmtId="0" fontId="0" fillId="0" borderId="0" xfId="0" applyFill="1"/>
    <xf numFmtId="0" fontId="4" fillId="6" borderId="14" xfId="0" applyFont="1" applyFill="1" applyBorder="1" applyAlignment="1">
      <alignment horizontal="left" vertical="center"/>
    </xf>
    <xf numFmtId="165" fontId="4" fillId="6" borderId="14" xfId="2" applyFont="1" applyFill="1" applyBorder="1" applyAlignment="1">
      <alignment horizontal="center" vertical="center"/>
    </xf>
    <xf numFmtId="2" fontId="0" fillId="0" borderId="0" xfId="0" applyNumberFormat="1"/>
    <xf numFmtId="0" fontId="4" fillId="6" borderId="16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5" fillId="0" borderId="0" xfId="2" applyFont="1" applyAlignment="1">
      <alignment vertical="center"/>
    </xf>
    <xf numFmtId="165" fontId="0" fillId="0" borderId="0" xfId="2" applyFont="1"/>
    <xf numFmtId="0" fontId="5" fillId="2" borderId="0" xfId="0" applyFont="1" applyFill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165" fontId="4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/>
    </xf>
    <xf numFmtId="0" fontId="2" fillId="0" borderId="0" xfId="0" applyFont="1" applyFill="1"/>
    <xf numFmtId="165" fontId="4" fillId="0" borderId="14" xfId="0" applyNumberFormat="1" applyFont="1" applyFill="1" applyBorder="1" applyAlignment="1">
      <alignment horizontal="right" vertical="center"/>
    </xf>
    <xf numFmtId="167" fontId="9" fillId="2" borderId="12" xfId="3" applyNumberFormat="1" applyFont="1" applyFill="1" applyBorder="1" applyAlignment="1">
      <alignment horizontal="left" vertical="center"/>
    </xf>
    <xf numFmtId="165" fontId="4" fillId="2" borderId="13" xfId="4" applyNumberFormat="1" applyFont="1" applyFill="1" applyBorder="1" applyAlignment="1">
      <alignment horizontal="right" vertical="center" wrapText="1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15" xfId="0" applyFont="1" applyFill="1" applyBorder="1"/>
    <xf numFmtId="0" fontId="4" fillId="0" borderId="14" xfId="0" applyFont="1" applyFill="1" applyBorder="1" applyAlignment="1">
      <alignment horizontal="center" vertical="center"/>
    </xf>
    <xf numFmtId="167" fontId="7" fillId="2" borderId="14" xfId="3" applyNumberFormat="1" applyFont="1" applyFill="1" applyBorder="1" applyAlignment="1">
      <alignment vertical="center"/>
    </xf>
    <xf numFmtId="0" fontId="42" fillId="0" borderId="0" xfId="0" applyFont="1"/>
    <xf numFmtId="169" fontId="43" fillId="0" borderId="0" xfId="13" applyNumberFormat="1" applyFont="1"/>
    <xf numFmtId="0" fontId="43" fillId="0" borderId="0" xfId="0" applyFont="1"/>
    <xf numFmtId="0" fontId="42" fillId="0" borderId="0" xfId="0" applyFont="1" applyAlignment="1">
      <alignment horizontal="center"/>
    </xf>
    <xf numFmtId="0" fontId="42" fillId="0" borderId="0" xfId="0" applyFont="1" applyAlignment="1">
      <alignment wrapText="1"/>
    </xf>
    <xf numFmtId="169" fontId="42" fillId="0" borderId="0" xfId="13" applyNumberFormat="1" applyFont="1" applyFill="1" applyAlignment="1">
      <alignment horizontal="right" vertical="center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/>
    </xf>
    <xf numFmtId="169" fontId="43" fillId="0" borderId="0" xfId="13" applyNumberFormat="1" applyFont="1" applyAlignment="1">
      <alignment horizontal="right" vertical="center"/>
    </xf>
    <xf numFmtId="169" fontId="43" fillId="0" borderId="0" xfId="0" applyNumberFormat="1" applyFont="1"/>
    <xf numFmtId="17" fontId="41" fillId="0" borderId="0" xfId="0" applyNumberFormat="1" applyFont="1" applyAlignment="1">
      <alignment wrapText="1"/>
    </xf>
    <xf numFmtId="0" fontId="44" fillId="11" borderId="14" xfId="0" applyFont="1" applyFill="1" applyBorder="1" applyAlignment="1">
      <alignment horizontal="center" vertical="center" wrapText="1"/>
    </xf>
    <xf numFmtId="0" fontId="44" fillId="11" borderId="14" xfId="0" applyFont="1" applyFill="1" applyBorder="1" applyAlignment="1">
      <alignment horizontal="center" vertical="center"/>
    </xf>
    <xf numFmtId="0" fontId="43" fillId="11" borderId="14" xfId="0" applyFont="1" applyFill="1" applyBorder="1"/>
    <xf numFmtId="0" fontId="44" fillId="12" borderId="14" xfId="0" applyFont="1" applyFill="1" applyBorder="1" applyAlignment="1">
      <alignment horizontal="center" vertical="center"/>
    </xf>
    <xf numFmtId="0" fontId="44" fillId="12" borderId="14" xfId="0" applyFont="1" applyFill="1" applyBorder="1" applyAlignment="1">
      <alignment horizontal="left" vertical="center" wrapText="1"/>
    </xf>
    <xf numFmtId="169" fontId="44" fillId="12" borderId="14" xfId="13" applyNumberFormat="1" applyFont="1" applyFill="1" applyBorder="1" applyAlignment="1">
      <alignment horizontal="right" vertical="center"/>
    </xf>
    <xf numFmtId="2" fontId="44" fillId="12" borderId="14" xfId="0" applyNumberFormat="1" applyFont="1" applyFill="1" applyBorder="1" applyAlignment="1">
      <alignment horizontal="center" vertical="center" wrapText="1"/>
    </xf>
    <xf numFmtId="43" fontId="44" fillId="12" borderId="14" xfId="13" applyFont="1" applyFill="1" applyBorder="1" applyAlignment="1">
      <alignment horizontal="right" vertical="center"/>
    </xf>
    <xf numFmtId="43" fontId="43" fillId="13" borderId="14" xfId="13" applyFont="1" applyFill="1" applyBorder="1"/>
    <xf numFmtId="0" fontId="44" fillId="14" borderId="14" xfId="0" applyFont="1" applyFill="1" applyBorder="1" applyAlignment="1">
      <alignment horizontal="center" vertical="center"/>
    </xf>
    <xf numFmtId="0" fontId="44" fillId="14" borderId="14" xfId="0" applyFont="1" applyFill="1" applyBorder="1" applyAlignment="1">
      <alignment horizontal="left" vertical="center" wrapText="1"/>
    </xf>
    <xf numFmtId="169" fontId="44" fillId="14" borderId="14" xfId="13" applyNumberFormat="1" applyFont="1" applyFill="1" applyBorder="1" applyAlignment="1">
      <alignment horizontal="right" vertical="center"/>
    </xf>
    <xf numFmtId="2" fontId="44" fillId="14" borderId="14" xfId="0" applyNumberFormat="1" applyFont="1" applyFill="1" applyBorder="1" applyAlignment="1">
      <alignment horizontal="center" vertical="center" wrapText="1"/>
    </xf>
    <xf numFmtId="0" fontId="43" fillId="15" borderId="14" xfId="0" applyFont="1" applyFill="1" applyBorder="1"/>
    <xf numFmtId="0" fontId="43" fillId="16" borderId="14" xfId="0" applyFont="1" applyFill="1" applyBorder="1" applyAlignment="1">
      <alignment horizontal="center" vertical="center"/>
    </xf>
    <xf numFmtId="0" fontId="43" fillId="16" borderId="14" xfId="0" applyFont="1" applyFill="1" applyBorder="1" applyAlignment="1">
      <alignment horizontal="left" vertical="center" wrapText="1"/>
    </xf>
    <xf numFmtId="169" fontId="43" fillId="16" borderId="14" xfId="13" applyNumberFormat="1" applyFont="1" applyFill="1" applyBorder="1" applyAlignment="1">
      <alignment horizontal="right" vertical="center"/>
    </xf>
    <xf numFmtId="2" fontId="43" fillId="16" borderId="14" xfId="0" applyNumberFormat="1" applyFont="1" applyFill="1" applyBorder="1" applyAlignment="1">
      <alignment horizontal="center" vertical="center" wrapText="1"/>
    </xf>
    <xf numFmtId="169" fontId="43" fillId="16" borderId="14" xfId="0" applyNumberFormat="1" applyFont="1" applyFill="1" applyBorder="1" applyAlignment="1">
      <alignment horizontal="right" vertical="center" wrapText="1"/>
    </xf>
    <xf numFmtId="0" fontId="43" fillId="17" borderId="14" xfId="0" applyFont="1" applyFill="1" applyBorder="1"/>
    <xf numFmtId="0" fontId="43" fillId="18" borderId="14" xfId="0" applyFont="1" applyFill="1" applyBorder="1" applyAlignment="1">
      <alignment horizontal="center" vertical="center"/>
    </xf>
    <xf numFmtId="0" fontId="43" fillId="18" borderId="14" xfId="0" applyFont="1" applyFill="1" applyBorder="1" applyAlignment="1">
      <alignment horizontal="left" vertical="center" wrapText="1"/>
    </xf>
    <xf numFmtId="169" fontId="43" fillId="18" borderId="14" xfId="13" applyNumberFormat="1" applyFont="1" applyFill="1" applyBorder="1" applyAlignment="1">
      <alignment horizontal="right" vertical="center" wrapText="1"/>
    </xf>
    <xf numFmtId="2" fontId="43" fillId="18" borderId="14" xfId="0" applyNumberFormat="1" applyFont="1" applyFill="1" applyBorder="1" applyAlignment="1">
      <alignment horizontal="center" vertical="center" wrapText="1"/>
    </xf>
    <xf numFmtId="169" fontId="43" fillId="18" borderId="14" xfId="0" applyNumberFormat="1" applyFont="1" applyFill="1" applyBorder="1" applyAlignment="1">
      <alignment horizontal="right" vertical="center" wrapText="1"/>
    </xf>
    <xf numFmtId="0" fontId="43" fillId="18" borderId="14" xfId="0" applyFont="1" applyFill="1" applyBorder="1"/>
    <xf numFmtId="0" fontId="43" fillId="0" borderId="14" xfId="0" applyFont="1" applyBorder="1" applyAlignment="1">
      <alignment horizontal="center" vertical="center"/>
    </xf>
    <xf numFmtId="0" fontId="43" fillId="0" borderId="14" xfId="0" applyFont="1" applyBorder="1" applyAlignment="1">
      <alignment horizontal="left" vertical="center" wrapText="1"/>
    </xf>
    <xf numFmtId="169" fontId="43" fillId="0" borderId="14" xfId="13" applyNumberFormat="1" applyFont="1" applyFill="1" applyBorder="1" applyAlignment="1">
      <alignment horizontal="right" vertical="center" wrapText="1"/>
    </xf>
    <xf numFmtId="0" fontId="43" fillId="0" borderId="14" xfId="0" applyFont="1" applyBorder="1" applyAlignment="1">
      <alignment horizontal="center" vertical="center" wrapText="1"/>
    </xf>
    <xf numFmtId="169" fontId="43" fillId="0" borderId="14" xfId="0" applyNumberFormat="1" applyFont="1" applyBorder="1" applyAlignment="1">
      <alignment horizontal="right" vertical="center" wrapText="1"/>
    </xf>
    <xf numFmtId="2" fontId="43" fillId="0" borderId="14" xfId="0" applyNumberFormat="1" applyFont="1" applyBorder="1" applyAlignment="1">
      <alignment horizontal="center" vertical="center" wrapText="1"/>
    </xf>
    <xf numFmtId="0" fontId="43" fillId="2" borderId="14" xfId="0" applyFont="1" applyFill="1" applyBorder="1"/>
    <xf numFmtId="169" fontId="43" fillId="19" borderId="0" xfId="13" applyNumberFormat="1" applyFont="1" applyFill="1"/>
    <xf numFmtId="169" fontId="43" fillId="16" borderId="14" xfId="13" applyNumberFormat="1" applyFont="1" applyFill="1" applyBorder="1" applyAlignment="1">
      <alignment horizontal="right" vertical="center" wrapText="1"/>
    </xf>
    <xf numFmtId="41" fontId="45" fillId="0" borderId="14" xfId="2" applyNumberFormat="1" applyFont="1" applyFill="1" applyBorder="1"/>
    <xf numFmtId="0" fontId="43" fillId="0" borderId="14" xfId="0" applyFont="1" applyBorder="1"/>
    <xf numFmtId="174" fontId="43" fillId="0" borderId="14" xfId="0" applyNumberFormat="1" applyFont="1" applyBorder="1"/>
    <xf numFmtId="169" fontId="43" fillId="0" borderId="14" xfId="0" applyNumberFormat="1" applyFont="1" applyBorder="1" applyAlignment="1">
      <alignment horizontal="center" vertical="center"/>
    </xf>
    <xf numFmtId="169" fontId="45" fillId="0" borderId="14" xfId="13" applyNumberFormat="1" applyFont="1" applyFill="1" applyBorder="1" applyAlignment="1">
      <alignment horizontal="right" vertical="center"/>
    </xf>
    <xf numFmtId="169" fontId="44" fillId="14" borderId="14" xfId="13" applyNumberFormat="1" applyFont="1" applyFill="1" applyBorder="1" applyAlignment="1">
      <alignment horizontal="right" vertical="center" wrapText="1"/>
    </xf>
    <xf numFmtId="0" fontId="43" fillId="18" borderId="14" xfId="0" applyFont="1" applyFill="1" applyBorder="1" applyAlignment="1">
      <alignment horizontal="left" vertical="center"/>
    </xf>
    <xf numFmtId="0" fontId="43" fillId="18" borderId="14" xfId="0" applyFont="1" applyFill="1" applyBorder="1" applyAlignment="1">
      <alignment horizontal="center" vertical="center" wrapText="1"/>
    </xf>
    <xf numFmtId="43" fontId="43" fillId="18" borderId="14" xfId="0" applyNumberFormat="1" applyFont="1" applyFill="1" applyBorder="1" applyAlignment="1">
      <alignment horizontal="right" vertical="center" wrapText="1"/>
    </xf>
    <xf numFmtId="0" fontId="43" fillId="0" borderId="14" xfId="0" applyFont="1" applyBorder="1" applyAlignment="1">
      <alignment horizontal="left" vertical="center"/>
    </xf>
    <xf numFmtId="169" fontId="43" fillId="2" borderId="14" xfId="13" applyNumberFormat="1" applyFont="1" applyFill="1" applyBorder="1" applyAlignment="1">
      <alignment horizontal="right" vertical="center" wrapText="1"/>
    </xf>
    <xf numFmtId="2" fontId="43" fillId="2" borderId="14" xfId="0" applyNumberFormat="1" applyFont="1" applyFill="1" applyBorder="1" applyAlignment="1">
      <alignment horizontal="center" vertical="center" wrapText="1"/>
    </xf>
    <xf numFmtId="165" fontId="43" fillId="2" borderId="0" xfId="2" applyFont="1" applyFill="1"/>
    <xf numFmtId="169" fontId="43" fillId="19" borderId="14" xfId="13" applyNumberFormat="1" applyFont="1" applyFill="1" applyBorder="1" applyAlignment="1">
      <alignment horizontal="right" vertical="center" wrapText="1"/>
    </xf>
    <xf numFmtId="2" fontId="43" fillId="19" borderId="14" xfId="0" applyNumberFormat="1" applyFont="1" applyFill="1" applyBorder="1" applyAlignment="1">
      <alignment horizontal="center" vertical="center" wrapText="1"/>
    </xf>
    <xf numFmtId="0" fontId="44" fillId="15" borderId="14" xfId="0" applyFont="1" applyFill="1" applyBorder="1" applyAlignment="1">
      <alignment horizontal="center" vertical="center"/>
    </xf>
    <xf numFmtId="0" fontId="44" fillId="15" borderId="14" xfId="0" applyFont="1" applyFill="1" applyBorder="1" applyAlignment="1">
      <alignment horizontal="left" vertical="center" wrapText="1"/>
    </xf>
    <xf numFmtId="169" fontId="44" fillId="15" borderId="14" xfId="13" applyNumberFormat="1" applyFont="1" applyFill="1" applyBorder="1" applyAlignment="1">
      <alignment horizontal="right" vertical="center" wrapText="1"/>
    </xf>
    <xf numFmtId="2" fontId="43" fillId="15" borderId="14" xfId="0" applyNumberFormat="1" applyFont="1" applyFill="1" applyBorder="1" applyAlignment="1">
      <alignment horizontal="center" vertical="center" wrapText="1"/>
    </xf>
    <xf numFmtId="169" fontId="44" fillId="15" borderId="14" xfId="0" applyNumberFormat="1" applyFont="1" applyFill="1" applyBorder="1" applyAlignment="1">
      <alignment horizontal="right" vertical="center" wrapText="1"/>
    </xf>
    <xf numFmtId="0" fontId="44" fillId="15" borderId="14" xfId="0" applyFont="1" applyFill="1" applyBorder="1" applyAlignment="1">
      <alignment horizontal="center" vertical="center" wrapText="1"/>
    </xf>
    <xf numFmtId="169" fontId="43" fillId="15" borderId="14" xfId="0" applyNumberFormat="1" applyFont="1" applyFill="1" applyBorder="1" applyAlignment="1">
      <alignment horizontal="right" vertical="center" wrapText="1"/>
    </xf>
    <xf numFmtId="0" fontId="43" fillId="17" borderId="14" xfId="0" applyFont="1" applyFill="1" applyBorder="1" applyAlignment="1">
      <alignment horizontal="center" vertical="center"/>
    </xf>
    <xf numFmtId="0" fontId="43" fillId="17" borderId="14" xfId="0" applyFont="1" applyFill="1" applyBorder="1" applyAlignment="1">
      <alignment horizontal="left" vertical="center" wrapText="1"/>
    </xf>
    <xf numFmtId="169" fontId="43" fillId="17" borderId="14" xfId="13" applyNumberFormat="1" applyFont="1" applyFill="1" applyBorder="1" applyAlignment="1">
      <alignment horizontal="right" vertical="center" wrapText="1"/>
    </xf>
    <xf numFmtId="2" fontId="43" fillId="17" borderId="14" xfId="0" applyNumberFormat="1" applyFont="1" applyFill="1" applyBorder="1" applyAlignment="1">
      <alignment horizontal="center" vertical="center" wrapText="1"/>
    </xf>
    <xf numFmtId="169" fontId="43" fillId="17" borderId="14" xfId="0" applyNumberFormat="1" applyFont="1" applyFill="1" applyBorder="1" applyAlignment="1">
      <alignment horizontal="right" vertical="center" wrapText="1"/>
    </xf>
    <xf numFmtId="0" fontId="43" fillId="17" borderId="14" xfId="0" applyFont="1" applyFill="1" applyBorder="1" applyAlignment="1">
      <alignment horizontal="center" vertical="center" wrapText="1"/>
    </xf>
    <xf numFmtId="0" fontId="44" fillId="14" borderId="14" xfId="0" applyFont="1" applyFill="1" applyBorder="1" applyAlignment="1">
      <alignment vertical="center" wrapText="1"/>
    </xf>
    <xf numFmtId="0" fontId="43" fillId="2" borderId="14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wrapText="1"/>
    </xf>
    <xf numFmtId="169" fontId="43" fillId="0" borderId="0" xfId="13" applyNumberFormat="1" applyFont="1" applyFill="1" applyAlignment="1">
      <alignment horizontal="right" vertical="center"/>
    </xf>
    <xf numFmtId="0" fontId="4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/>
    </xf>
    <xf numFmtId="165" fontId="43" fillId="0" borderId="0" xfId="2" applyFont="1" applyFill="1"/>
    <xf numFmtId="165" fontId="43" fillId="0" borderId="0" xfId="2" applyFont="1" applyFill="1" applyAlignment="1">
      <alignment horizontal="right" vertical="center"/>
    </xf>
    <xf numFmtId="165" fontId="5" fillId="0" borderId="0" xfId="2" applyFont="1"/>
    <xf numFmtId="0" fontId="44" fillId="11" borderId="14" xfId="0" applyFont="1" applyFill="1" applyBorder="1" applyAlignment="1">
      <alignment horizontal="center" vertical="center" wrapText="1"/>
    </xf>
    <xf numFmtId="0" fontId="44" fillId="11" borderId="14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169" fontId="44" fillId="11" borderId="14" xfId="13" applyNumberFormat="1" applyFont="1" applyFill="1" applyBorder="1" applyAlignment="1">
      <alignment horizontal="center" vertical="center" wrapText="1"/>
    </xf>
    <xf numFmtId="0" fontId="44" fillId="11" borderId="24" xfId="0" applyFont="1" applyFill="1" applyBorder="1" applyAlignment="1">
      <alignment horizontal="center" vertical="center"/>
    </xf>
    <xf numFmtId="0" fontId="44" fillId="11" borderId="25" xfId="0" applyFont="1" applyFill="1" applyBorder="1" applyAlignment="1">
      <alignment horizontal="center" vertical="center"/>
    </xf>
    <xf numFmtId="0" fontId="44" fillId="11" borderId="2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67" fontId="7" fillId="2" borderId="57" xfId="3" applyNumberFormat="1" applyFont="1" applyFill="1" applyBorder="1" applyAlignment="1">
      <alignment horizontal="center" vertical="center"/>
    </xf>
    <xf numFmtId="167" fontId="7" fillId="2" borderId="30" xfId="3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7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5" fontId="4" fillId="2" borderId="18" xfId="0" applyNumberFormat="1" applyFont="1" applyFill="1" applyBorder="1" applyAlignment="1">
      <alignment horizontal="center" vertical="center"/>
    </xf>
    <xf numFmtId="165" fontId="4" fillId="2" borderId="43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/>
    </xf>
    <xf numFmtId="0" fontId="5" fillId="2" borderId="63" xfId="0" applyFont="1" applyFill="1" applyBorder="1" applyAlignment="1">
      <alignment horizontal="center"/>
    </xf>
    <xf numFmtId="0" fontId="5" fillId="2" borderId="64" xfId="0" applyFont="1" applyFill="1" applyBorder="1" applyAlignment="1">
      <alignment horizontal="center"/>
    </xf>
    <xf numFmtId="167" fontId="7" fillId="0" borderId="60" xfId="3" applyNumberFormat="1" applyFont="1" applyFill="1" applyBorder="1" applyAlignment="1">
      <alignment horizontal="left" vertical="center" wrapText="1"/>
    </xf>
    <xf numFmtId="167" fontId="7" fillId="0" borderId="41" xfId="3" applyNumberFormat="1" applyFont="1" applyFill="1" applyBorder="1" applyAlignment="1">
      <alignment horizontal="left" vertical="center" wrapText="1"/>
    </xf>
    <xf numFmtId="167" fontId="7" fillId="0" borderId="61" xfId="3" applyNumberFormat="1" applyFont="1" applyFill="1" applyBorder="1" applyAlignment="1">
      <alignment horizontal="left" vertical="center" wrapText="1"/>
    </xf>
    <xf numFmtId="167" fontId="7" fillId="0" borderId="26" xfId="3" applyNumberFormat="1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67" fontId="7" fillId="2" borderId="39" xfId="3" applyNumberFormat="1" applyFont="1" applyFill="1" applyBorder="1" applyAlignment="1">
      <alignment horizontal="center" vertical="center"/>
    </xf>
    <xf numFmtId="167" fontId="7" fillId="2" borderId="32" xfId="3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17" fontId="4" fillId="2" borderId="24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167" fontId="7" fillId="0" borderId="0" xfId="3" applyNumberFormat="1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7" fontId="7" fillId="0" borderId="39" xfId="3" applyNumberFormat="1" applyFont="1" applyBorder="1" applyAlignment="1">
      <alignment horizontal="center" vertical="center"/>
    </xf>
    <xf numFmtId="167" fontId="7" fillId="0" borderId="32" xfId="3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center" vertical="center"/>
    </xf>
    <xf numFmtId="167" fontId="7" fillId="0" borderId="0" xfId="3" applyNumberFormat="1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165" fontId="4" fillId="0" borderId="43" xfId="0" applyNumberFormat="1" applyFont="1" applyBorder="1" applyAlignment="1">
      <alignment horizontal="center" vertical="center"/>
    </xf>
    <xf numFmtId="0" fontId="5" fillId="0" borderId="62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4" fillId="0" borderId="5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5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65" fontId="4" fillId="3" borderId="18" xfId="0" applyNumberFormat="1" applyFont="1" applyFill="1" applyBorder="1" applyAlignment="1">
      <alignment horizontal="center" vertical="center"/>
    </xf>
    <xf numFmtId="165" fontId="4" fillId="3" borderId="4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67" fontId="7" fillId="0" borderId="57" xfId="3" applyNumberFormat="1" applyFont="1" applyBorder="1" applyAlignment="1">
      <alignment horizontal="center" vertical="center"/>
    </xf>
    <xf numFmtId="167" fontId="7" fillId="0" borderId="30" xfId="3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5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54" xfId="0" applyFont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7" fontId="7" fillId="0" borderId="0" xfId="3" applyNumberFormat="1" applyFont="1" applyFill="1" applyBorder="1" applyAlignment="1">
      <alignment horizontal="left" vertical="center"/>
    </xf>
    <xf numFmtId="168" fontId="5" fillId="0" borderId="0" xfId="0" applyNumberFormat="1" applyFont="1" applyAlignment="1">
      <alignment horizontal="left" vertical="center"/>
    </xf>
    <xf numFmtId="0" fontId="4" fillId="0" borderId="5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/>
    </xf>
    <xf numFmtId="0" fontId="5" fillId="3" borderId="63" xfId="0" applyFont="1" applyFill="1" applyBorder="1" applyAlignment="1">
      <alignment horizontal="center"/>
    </xf>
    <xf numFmtId="0" fontId="5" fillId="3" borderId="64" xfId="0" applyFont="1" applyFill="1" applyBorder="1" applyAlignment="1">
      <alignment horizontal="center"/>
    </xf>
    <xf numFmtId="167" fontId="7" fillId="0" borderId="14" xfId="3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54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165" fontId="4" fillId="3" borderId="3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3" borderId="6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3" borderId="5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54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3" borderId="4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4" fillId="3" borderId="50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1" fillId="0" borderId="23" xfId="7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41" fontId="7" fillId="2" borderId="20" xfId="7" applyNumberFormat="1" applyFont="1" applyFill="1" applyBorder="1" applyAlignment="1">
      <alignment horizontal="center" vertical="center" wrapText="1"/>
    </xf>
    <xf numFmtId="41" fontId="7" fillId="2" borderId="29" xfId="7" applyNumberFormat="1" applyFont="1" applyFill="1" applyBorder="1" applyAlignment="1">
      <alignment horizontal="center" vertical="center" wrapText="1"/>
    </xf>
    <xf numFmtId="41" fontId="7" fillId="2" borderId="30" xfId="7" applyNumberFormat="1" applyFont="1" applyFill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/>
    </xf>
    <xf numFmtId="0" fontId="11" fillId="0" borderId="3" xfId="7" applyFont="1" applyBorder="1" applyAlignment="1">
      <alignment horizontal="center" vertical="center"/>
    </xf>
    <xf numFmtId="0" fontId="11" fillId="0" borderId="8" xfId="7" applyFont="1" applyBorder="1" applyAlignment="1">
      <alignment horizontal="center" vertical="center"/>
    </xf>
    <xf numFmtId="165" fontId="11" fillId="0" borderId="3" xfId="7" applyNumberFormat="1" applyFont="1" applyBorder="1" applyAlignment="1">
      <alignment horizontal="center" vertical="center"/>
    </xf>
    <xf numFmtId="165" fontId="11" fillId="0" borderId="8" xfId="7" applyNumberFormat="1" applyFont="1" applyBorder="1" applyAlignment="1">
      <alignment horizontal="center" vertical="center"/>
    </xf>
    <xf numFmtId="0" fontId="11" fillId="0" borderId="33" xfId="7" applyFont="1" applyBorder="1" applyAlignment="1">
      <alignment horizontal="center" vertical="center"/>
    </xf>
    <xf numFmtId="0" fontId="11" fillId="0" borderId="34" xfId="7" applyFont="1" applyBorder="1" applyAlignment="1">
      <alignment horizontal="center" vertical="center"/>
    </xf>
    <xf numFmtId="0" fontId="2" fillId="0" borderId="20" xfId="9" applyFont="1" applyBorder="1" applyAlignment="1">
      <alignment horizontal="center" vertical="center" wrapText="1"/>
    </xf>
    <xf numFmtId="0" fontId="2" fillId="0" borderId="2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9" fillId="0" borderId="20" xfId="9" applyBorder="1" applyAlignment="1">
      <alignment horizontal="center" vertical="center" wrapText="1"/>
    </xf>
    <xf numFmtId="0" fontId="29" fillId="0" borderId="21" xfId="9" applyBorder="1" applyAlignment="1">
      <alignment horizontal="center" vertical="center" wrapText="1"/>
    </xf>
    <xf numFmtId="0" fontId="29" fillId="0" borderId="22" xfId="9" applyBorder="1" applyAlignment="1">
      <alignment horizontal="center" vertical="center" wrapText="1"/>
    </xf>
    <xf numFmtId="0" fontId="29" fillId="0" borderId="27" xfId="9" applyBorder="1" applyAlignment="1">
      <alignment horizontal="center" vertical="center" wrapText="1"/>
    </xf>
    <xf numFmtId="0" fontId="29" fillId="0" borderId="0" xfId="9" applyAlignment="1">
      <alignment horizontal="center" vertical="center" wrapText="1"/>
    </xf>
    <xf numFmtId="0" fontId="29" fillId="0" borderId="28" xfId="9" applyBorder="1" applyAlignment="1">
      <alignment horizontal="center" vertical="center" wrapText="1"/>
    </xf>
    <xf numFmtId="0" fontId="29" fillId="0" borderId="9" xfId="9" applyBorder="1" applyAlignment="1">
      <alignment horizontal="center" vertical="center" wrapText="1"/>
    </xf>
    <xf numFmtId="0" fontId="29" fillId="0" borderId="23" xfId="9" applyBorder="1" applyAlignment="1">
      <alignment horizontal="center" vertical="center" wrapText="1"/>
    </xf>
    <xf numFmtId="0" fontId="29" fillId="0" borderId="10" xfId="9" applyBorder="1" applyAlignment="1">
      <alignment horizontal="center" vertical="center" wrapText="1"/>
    </xf>
    <xf numFmtId="0" fontId="11" fillId="2" borderId="0" xfId="9" applyFont="1" applyFill="1" applyAlignment="1">
      <alignment horizontal="center"/>
    </xf>
    <xf numFmtId="0" fontId="2" fillId="0" borderId="27" xfId="9" applyFont="1" applyBorder="1" applyAlignment="1">
      <alignment horizontal="center" vertical="center"/>
    </xf>
    <xf numFmtId="0" fontId="2" fillId="0" borderId="9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1" fillId="0" borderId="21" xfId="9" applyFont="1" applyBorder="1" applyAlignment="1">
      <alignment horizontal="left" vertical="center" wrapText="1"/>
    </xf>
    <xf numFmtId="0" fontId="1" fillId="0" borderId="22" xfId="9" applyFont="1" applyBorder="1" applyAlignment="1">
      <alignment horizontal="left" vertical="center" wrapText="1"/>
    </xf>
    <xf numFmtId="0" fontId="2" fillId="0" borderId="20" xfId="9" applyFont="1" applyBorder="1" applyAlignment="1">
      <alignment horizontal="center" vertical="center"/>
    </xf>
    <xf numFmtId="0" fontId="2" fillId="0" borderId="21" xfId="9" applyFont="1" applyBorder="1" applyAlignment="1">
      <alignment horizontal="center" vertical="center"/>
    </xf>
    <xf numFmtId="0" fontId="2" fillId="0" borderId="22" xfId="9" applyFont="1" applyBorder="1" applyAlignment="1">
      <alignment horizontal="center" vertical="center"/>
    </xf>
    <xf numFmtId="0" fontId="2" fillId="0" borderId="9" xfId="9" applyFont="1" applyBorder="1" applyAlignment="1">
      <alignment horizontal="center" vertical="center"/>
    </xf>
    <xf numFmtId="0" fontId="2" fillId="0" borderId="23" xfId="9" applyFont="1" applyBorder="1" applyAlignment="1">
      <alignment horizontal="center" vertical="center"/>
    </xf>
    <xf numFmtId="0" fontId="2" fillId="0" borderId="10" xfId="9" applyFont="1" applyBorder="1" applyAlignment="1">
      <alignment horizontal="center" vertical="center"/>
    </xf>
    <xf numFmtId="0" fontId="2" fillId="0" borderId="18" xfId="9" applyFont="1" applyBorder="1" applyAlignment="1">
      <alignment horizontal="center" vertical="center" wrapText="1"/>
    </xf>
    <xf numFmtId="0" fontId="2" fillId="0" borderId="13" xfId="9" applyFont="1" applyBorder="1" applyAlignment="1">
      <alignment horizontal="center" vertical="center" wrapText="1"/>
    </xf>
    <xf numFmtId="0" fontId="2" fillId="0" borderId="24" xfId="9" applyFont="1" applyBorder="1" applyAlignment="1">
      <alignment horizontal="center" vertical="center" wrapText="1"/>
    </xf>
    <xf numFmtId="0" fontId="2" fillId="0" borderId="2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30" fillId="2" borderId="0" xfId="9" applyFont="1" applyFill="1" applyAlignment="1">
      <alignment horizontal="center"/>
    </xf>
  </cellXfs>
  <cellStyles count="14">
    <cellStyle name="Comma" xfId="1" builtinId="3"/>
    <cellStyle name="Comma [0]" xfId="2" builtinId="6"/>
    <cellStyle name="Comma [0] 2" xfId="3"/>
    <cellStyle name="Comma [0] 2 2" xfId="11"/>
    <cellStyle name="Comma [0] 3" xfId="6"/>
    <cellStyle name="Comma [0] 4" xfId="10"/>
    <cellStyle name="Comma 2" xfId="5"/>
    <cellStyle name="Comma 3" xfId="8"/>
    <cellStyle name="Comma 4" xfId="13"/>
    <cellStyle name="Normal" xfId="0" builtinId="0"/>
    <cellStyle name="Normal 2" xfId="4"/>
    <cellStyle name="Normal 2 2" xfId="12"/>
    <cellStyle name="Normal 3" xfId="9"/>
    <cellStyle name="Normal 3 2" xfId="7"/>
  </cellStyles>
  <dxfs count="0"/>
  <tableStyles count="0" defaultTableStyle="TableStyleMedium2" defaultPivotStyle="PivotStyleLight16"/>
  <colors>
    <mruColors>
      <color rgb="FF42C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235314</xdr:colOff>
      <xdr:row>213</xdr:row>
      <xdr:rowOff>190502</xdr:rowOff>
    </xdr:from>
    <xdr:to>
      <xdr:col>13</xdr:col>
      <xdr:colOff>168077</xdr:colOff>
      <xdr:row>217</xdr:row>
      <xdr:rowOff>113975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1E28CD8-9804-4632-892E-E130524BE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389" y="45510452"/>
          <a:ext cx="961463" cy="723573"/>
        </a:xfrm>
        <a:prstGeom prst="rect">
          <a:avLst/>
        </a:prstGeom>
      </xdr:spPr>
    </xdr:pic>
    <xdr:clientData/>
  </xdr:twoCellAnchor>
  <xdr:twoCellAnchor editAs="oneCell">
    <xdr:from>
      <xdr:col>9</xdr:col>
      <xdr:colOff>3406580</xdr:colOff>
      <xdr:row>211</xdr:row>
      <xdr:rowOff>78441</xdr:rowOff>
    </xdr:from>
    <xdr:to>
      <xdr:col>10</xdr:col>
      <xdr:colOff>124175</xdr:colOff>
      <xdr:row>213</xdr:row>
      <xdr:rowOff>33620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3B0C652-6ADC-44EE-A7F4-74EB6D983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0155" y="44998341"/>
          <a:ext cx="127545" cy="355229"/>
        </a:xfrm>
        <a:prstGeom prst="rect">
          <a:avLst/>
        </a:prstGeom>
      </xdr:spPr>
    </xdr:pic>
    <xdr:clientData/>
  </xdr:twoCellAnchor>
  <xdr:twoCellAnchor editAs="oneCell">
    <xdr:from>
      <xdr:col>9</xdr:col>
      <xdr:colOff>2835080</xdr:colOff>
      <xdr:row>214</xdr:row>
      <xdr:rowOff>89649</xdr:rowOff>
    </xdr:from>
    <xdr:to>
      <xdr:col>12</xdr:col>
      <xdr:colOff>168080</xdr:colOff>
      <xdr:row>218</xdr:row>
      <xdr:rowOff>43828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D5E5B039-20BD-4A36-89DC-8E1E46BEF7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2" t="37472" r="27435" b="38216"/>
        <a:stretch/>
      </xdr:blipFill>
      <xdr:spPr>
        <a:xfrm>
          <a:off x="4768655" y="45609624"/>
          <a:ext cx="1333500" cy="754279"/>
        </a:xfrm>
        <a:prstGeom prst="rect">
          <a:avLst/>
        </a:prstGeom>
      </xdr:spPr>
    </xdr:pic>
    <xdr:clientData/>
  </xdr:twoCellAnchor>
  <xdr:twoCellAnchor editAs="oneCell">
    <xdr:from>
      <xdr:col>13</xdr:col>
      <xdr:colOff>907663</xdr:colOff>
      <xdr:row>216</xdr:row>
      <xdr:rowOff>11211</xdr:rowOff>
    </xdr:from>
    <xdr:to>
      <xdr:col>15</xdr:col>
      <xdr:colOff>75843</xdr:colOff>
      <xdr:row>217</xdr:row>
      <xdr:rowOff>11212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E0B4045-259E-450F-B04A-52D1DD63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0438" y="45931236"/>
          <a:ext cx="168305" cy="2000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cf91b3ea628cd44/02%20LAPORAN/2022/KINERJA%20PELAYANAN%202022/LAPORAN%20KEGIATAN%20INSTALASI%202022/ANGGARAN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cf91b3ea628cd44/02%20LAPORAN/2022/LAPORAN%20PK%202022/02%20LAPORAN%20PK%20FEBRUARI%202022/form%20pengendal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alisasi%20BLUD%20Oktober%202022%20-%20Perubah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cf91b3ea628cd44/02%20LAPORAN/2021/LAPORAN%20PK%202021/01%20LAPORAN%20PERJANJIAN%20KINERJA%20ESELON/12.%20DESEMBER%202021/Realisasi%20SEPT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cf91b3ea628cd44/02%20LAPORAN/2022/LAPORAN%20PK%202022/02%20LAPORAN%20PK%20FEBRUARI%202022/Realisasi%20SEP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ER  (2)"/>
      <sheetName val="JAN"/>
      <sheetName val="FEB NEW"/>
      <sheetName val="MAR"/>
      <sheetName val="APR"/>
      <sheetName val="MEI"/>
      <sheetName val="JUN"/>
      <sheetName val="JUL"/>
      <sheetName val="AGUSTUS"/>
      <sheetName val="SEPTEMBER"/>
      <sheetName val="OKTOBER "/>
      <sheetName val="NOVEM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3">
          <cell r="O43">
            <v>2666000</v>
          </cell>
        </row>
        <row r="44">
          <cell r="O44">
            <v>250000</v>
          </cell>
        </row>
      </sheetData>
      <sheetData sheetId="9">
        <row r="12">
          <cell r="O12">
            <v>21647188165</v>
          </cell>
        </row>
        <row r="13">
          <cell r="O13">
            <v>24005468755</v>
          </cell>
        </row>
        <row r="16">
          <cell r="O16">
            <v>5793782850</v>
          </cell>
        </row>
        <row r="17">
          <cell r="O17">
            <v>23898233654</v>
          </cell>
        </row>
        <row r="18">
          <cell r="O18">
            <v>745065711</v>
          </cell>
        </row>
        <row r="19">
          <cell r="O19">
            <v>372378000</v>
          </cell>
        </row>
        <row r="20">
          <cell r="O20">
            <v>470000000</v>
          </cell>
        </row>
        <row r="21">
          <cell r="O21">
            <v>6363850</v>
          </cell>
        </row>
        <row r="22">
          <cell r="O22">
            <v>1474040582</v>
          </cell>
        </row>
        <row r="26">
          <cell r="O26">
            <v>7343502276</v>
          </cell>
        </row>
        <row r="28">
          <cell r="O28">
            <v>95642109</v>
          </cell>
        </row>
        <row r="30">
          <cell r="O30">
            <v>999410564</v>
          </cell>
        </row>
        <row r="31">
          <cell r="O31">
            <v>958031006</v>
          </cell>
        </row>
        <row r="32">
          <cell r="O32">
            <v>50009900</v>
          </cell>
        </row>
        <row r="33">
          <cell r="O33">
            <v>146635503</v>
          </cell>
        </row>
        <row r="36">
          <cell r="O36">
            <v>264047930</v>
          </cell>
        </row>
        <row r="40">
          <cell r="O40">
            <v>22177800</v>
          </cell>
        </row>
        <row r="41">
          <cell r="O41">
            <v>3496000</v>
          </cell>
        </row>
        <row r="42">
          <cell r="O42">
            <v>49888000</v>
          </cell>
        </row>
        <row r="43">
          <cell r="O43">
            <v>2666000</v>
          </cell>
        </row>
        <row r="44">
          <cell r="O44">
            <v>250000</v>
          </cell>
        </row>
        <row r="45">
          <cell r="O45">
            <v>18393022</v>
          </cell>
        </row>
      </sheetData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PEGAWAIAN"/>
    </sheetNames>
    <sheetDataSet>
      <sheetData sheetId="0" refreshError="1">
        <row r="4">
          <cell r="D4" t="str">
            <v>BULAN JANUARI 2022</v>
          </cell>
        </row>
        <row r="8">
          <cell r="H8">
            <v>109834750</v>
          </cell>
        </row>
        <row r="14">
          <cell r="H14">
            <v>109834750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Pebruari"/>
      <sheetName val="Maret"/>
      <sheetName val="April"/>
      <sheetName val="Mei"/>
      <sheetName val="Juni"/>
      <sheetName val="Juli"/>
      <sheetName val="Agustus"/>
      <sheetName val="September"/>
      <sheetName val="Oktober-Perubahan"/>
      <sheetName val="RK November"/>
      <sheetName val="Oktober-Perubaha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L9">
            <v>13500000000</v>
          </cell>
          <cell r="O9">
            <v>7931705668</v>
          </cell>
          <cell r="P9">
            <v>9617075266</v>
          </cell>
        </row>
        <row r="31">
          <cell r="L31">
            <v>347000000</v>
          </cell>
          <cell r="O31">
            <v>176522762</v>
          </cell>
          <cell r="P31">
            <v>177000000</v>
          </cell>
        </row>
        <row r="33">
          <cell r="L33">
            <v>120000000</v>
          </cell>
          <cell r="O33">
            <v>23838100</v>
          </cell>
        </row>
        <row r="34">
          <cell r="L34">
            <v>381000000</v>
          </cell>
          <cell r="O34">
            <v>271073918</v>
          </cell>
          <cell r="P34">
            <v>271100000</v>
          </cell>
        </row>
        <row r="36">
          <cell r="L36">
            <v>200000000</v>
          </cell>
          <cell r="O36">
            <v>68207166</v>
          </cell>
          <cell r="P36">
            <v>68500000</v>
          </cell>
        </row>
        <row r="37">
          <cell r="L37">
            <v>320000000</v>
          </cell>
          <cell r="O37">
            <v>143664320</v>
          </cell>
          <cell r="P37">
            <v>150000000</v>
          </cell>
        </row>
        <row r="38">
          <cell r="L38">
            <v>125000000</v>
          </cell>
          <cell r="O38">
            <v>6098895</v>
          </cell>
          <cell r="P38">
            <v>6500000</v>
          </cell>
        </row>
        <row r="40">
          <cell r="L40">
            <v>350000000</v>
          </cell>
          <cell r="O40">
            <v>142593820</v>
          </cell>
          <cell r="P40">
            <v>200000000</v>
          </cell>
        </row>
        <row r="41">
          <cell r="L41">
            <v>118000000</v>
          </cell>
          <cell r="O41">
            <v>42211825</v>
          </cell>
          <cell r="P41">
            <v>46772250</v>
          </cell>
        </row>
        <row r="43">
          <cell r="L43">
            <v>120000000</v>
          </cell>
          <cell r="O43">
            <v>187000</v>
          </cell>
          <cell r="P43">
            <v>188000</v>
          </cell>
        </row>
        <row r="44">
          <cell r="L44">
            <v>530000000</v>
          </cell>
          <cell r="O44">
            <v>26886085</v>
          </cell>
          <cell r="P44">
            <v>27000000</v>
          </cell>
        </row>
        <row r="45">
          <cell r="L45">
            <v>45000000</v>
          </cell>
        </row>
        <row r="46">
          <cell r="L46">
            <v>450000000</v>
          </cell>
          <cell r="O46">
            <v>105053686</v>
          </cell>
          <cell r="P46">
            <v>105100000</v>
          </cell>
        </row>
        <row r="47">
          <cell r="L47">
            <v>500000000</v>
          </cell>
          <cell r="O47">
            <v>238465145</v>
          </cell>
          <cell r="P47">
            <v>238500000</v>
          </cell>
        </row>
        <row r="48">
          <cell r="L48">
            <v>0</v>
          </cell>
          <cell r="O48">
            <v>0</v>
          </cell>
          <cell r="P48">
            <v>0</v>
          </cell>
        </row>
        <row r="50">
          <cell r="L50">
            <v>280000000</v>
          </cell>
          <cell r="O50">
            <v>162127950</v>
          </cell>
          <cell r="P50">
            <v>165200000</v>
          </cell>
        </row>
        <row r="51">
          <cell r="L51">
            <v>150000000</v>
          </cell>
          <cell r="O51">
            <v>90570900</v>
          </cell>
          <cell r="P51">
            <v>91000000</v>
          </cell>
        </row>
        <row r="52">
          <cell r="L52">
            <v>30000000</v>
          </cell>
          <cell r="O52">
            <v>3810000</v>
          </cell>
          <cell r="P52">
            <v>3900000</v>
          </cell>
        </row>
        <row r="53">
          <cell r="L53">
            <v>150000000</v>
          </cell>
          <cell r="O53">
            <v>30720000</v>
          </cell>
          <cell r="P53">
            <v>31000000</v>
          </cell>
        </row>
        <row r="55">
          <cell r="L55">
            <v>210000000</v>
          </cell>
          <cell r="O55">
            <v>201962055</v>
          </cell>
          <cell r="P55">
            <v>202000000</v>
          </cell>
        </row>
        <row r="56">
          <cell r="L56">
            <v>70000000</v>
          </cell>
        </row>
        <row r="57">
          <cell r="L57">
            <v>80000000</v>
          </cell>
        </row>
        <row r="58">
          <cell r="L58">
            <v>85000000</v>
          </cell>
          <cell r="O58">
            <v>1208890</v>
          </cell>
          <cell r="P58">
            <v>1300000</v>
          </cell>
        </row>
        <row r="59">
          <cell r="L59">
            <v>320000000</v>
          </cell>
          <cell r="O59">
            <v>101683305</v>
          </cell>
        </row>
        <row r="60">
          <cell r="L60">
            <v>160000000</v>
          </cell>
        </row>
        <row r="62">
          <cell r="L62">
            <v>282000000</v>
          </cell>
          <cell r="O62">
            <v>88512861</v>
          </cell>
          <cell r="P62">
            <v>89000000</v>
          </cell>
        </row>
        <row r="63">
          <cell r="L63">
            <v>165000000</v>
          </cell>
          <cell r="O63">
            <v>12683000</v>
          </cell>
          <cell r="P63">
            <v>12700000</v>
          </cell>
        </row>
        <row r="64">
          <cell r="L64">
            <v>40000000</v>
          </cell>
          <cell r="O64">
            <v>4098625</v>
          </cell>
          <cell r="P64">
            <v>4500000</v>
          </cell>
        </row>
        <row r="65">
          <cell r="L65">
            <v>65000000</v>
          </cell>
          <cell r="O65">
            <v>5021000</v>
          </cell>
          <cell r="P65">
            <v>5100000</v>
          </cell>
        </row>
        <row r="66">
          <cell r="L66">
            <v>110300000</v>
          </cell>
          <cell r="O66">
            <v>41176200</v>
          </cell>
          <cell r="P66">
            <v>41200000</v>
          </cell>
        </row>
        <row r="67">
          <cell r="L67">
            <v>60000000</v>
          </cell>
        </row>
        <row r="68">
          <cell r="L68">
            <v>25000000</v>
          </cell>
        </row>
        <row r="69">
          <cell r="L69">
            <v>20000000</v>
          </cell>
        </row>
        <row r="70">
          <cell r="L70">
            <v>250000000</v>
          </cell>
          <cell r="O70">
            <v>131980145</v>
          </cell>
          <cell r="P70">
            <v>132000000</v>
          </cell>
        </row>
        <row r="71">
          <cell r="L71">
            <v>35000000</v>
          </cell>
        </row>
        <row r="72">
          <cell r="L72">
            <v>105000000</v>
          </cell>
          <cell r="O72">
            <v>2000000</v>
          </cell>
          <cell r="P72">
            <v>2100000</v>
          </cell>
        </row>
        <row r="73">
          <cell r="L73">
            <v>25000000</v>
          </cell>
        </row>
        <row r="74">
          <cell r="L74">
            <v>60000000</v>
          </cell>
          <cell r="O74">
            <v>600000</v>
          </cell>
          <cell r="P74">
            <v>610000</v>
          </cell>
        </row>
        <row r="75">
          <cell r="L75">
            <v>3795000000</v>
          </cell>
          <cell r="O75">
            <v>1709303322</v>
          </cell>
          <cell r="P75">
            <v>1710000000</v>
          </cell>
        </row>
        <row r="77">
          <cell r="L77">
            <v>200000000</v>
          </cell>
          <cell r="O77">
            <v>51440800</v>
          </cell>
          <cell r="P77">
            <v>51500000</v>
          </cell>
        </row>
        <row r="78">
          <cell r="L78">
            <v>306000000</v>
          </cell>
          <cell r="O78">
            <v>257980359</v>
          </cell>
          <cell r="P78">
            <v>260000000</v>
          </cell>
        </row>
        <row r="79">
          <cell r="L79">
            <v>160000000</v>
          </cell>
          <cell r="O79">
            <v>31906482</v>
          </cell>
          <cell r="P79">
            <v>32000000</v>
          </cell>
        </row>
        <row r="80">
          <cell r="L80">
            <v>1630000000</v>
          </cell>
          <cell r="O80">
            <v>436644202</v>
          </cell>
          <cell r="P80">
            <v>437000000</v>
          </cell>
        </row>
        <row r="81">
          <cell r="L81">
            <v>900000000</v>
          </cell>
          <cell r="O81">
            <v>89879500</v>
          </cell>
          <cell r="P81">
            <v>90000000</v>
          </cell>
        </row>
        <row r="86">
          <cell r="L86">
            <v>29657745000</v>
          </cell>
          <cell r="O86">
            <v>15244386805</v>
          </cell>
        </row>
        <row r="88">
          <cell r="L88">
            <v>105000000</v>
          </cell>
          <cell r="O88">
            <v>52741650</v>
          </cell>
          <cell r="P88">
            <v>53000000</v>
          </cell>
        </row>
        <row r="89">
          <cell r="L89">
            <v>15000000</v>
          </cell>
          <cell r="O89">
            <v>0</v>
          </cell>
        </row>
        <row r="90">
          <cell r="L90">
            <v>30000000</v>
          </cell>
          <cell r="O90">
            <v>4030000</v>
          </cell>
          <cell r="P90">
            <v>4100000</v>
          </cell>
        </row>
        <row r="91">
          <cell r="L91">
            <v>2777000000</v>
          </cell>
          <cell r="O91">
            <v>1025637600</v>
          </cell>
          <cell r="P91">
            <v>1100000000</v>
          </cell>
        </row>
        <row r="92">
          <cell r="L92">
            <v>865000000</v>
          </cell>
          <cell r="O92">
            <v>455040100</v>
          </cell>
          <cell r="P92">
            <v>460000000</v>
          </cell>
        </row>
        <row r="93">
          <cell r="L93">
            <v>225000000</v>
          </cell>
          <cell r="O93">
            <v>198167600</v>
          </cell>
          <cell r="P93">
            <v>200000000</v>
          </cell>
        </row>
        <row r="94">
          <cell r="L94">
            <v>1000000000</v>
          </cell>
          <cell r="O94">
            <v>30692500</v>
          </cell>
          <cell r="P94">
            <v>31000000</v>
          </cell>
        </row>
        <row r="95">
          <cell r="L95">
            <v>55000000</v>
          </cell>
        </row>
        <row r="96">
          <cell r="L96">
            <v>30000000</v>
          </cell>
          <cell r="O96">
            <v>13485300</v>
          </cell>
          <cell r="P96">
            <v>13500000</v>
          </cell>
        </row>
        <row r="98">
          <cell r="L98">
            <v>85000000</v>
          </cell>
        </row>
        <row r="99">
          <cell r="L99">
            <v>85000000</v>
          </cell>
          <cell r="O99">
            <v>81459430</v>
          </cell>
          <cell r="P99">
            <v>81500000</v>
          </cell>
        </row>
        <row r="100">
          <cell r="L100">
            <v>330000000</v>
          </cell>
          <cell r="O100">
            <v>197695000</v>
          </cell>
          <cell r="P100">
            <v>198000000</v>
          </cell>
        </row>
        <row r="101">
          <cell r="L101">
            <v>195500000</v>
          </cell>
          <cell r="O101">
            <v>184920000</v>
          </cell>
          <cell r="P101">
            <v>185000000</v>
          </cell>
        </row>
        <row r="102">
          <cell r="L102">
            <v>290000000</v>
          </cell>
          <cell r="O102">
            <v>165822786</v>
          </cell>
          <cell r="P102">
            <v>166000000</v>
          </cell>
        </row>
        <row r="103">
          <cell r="L103">
            <v>55000000</v>
          </cell>
          <cell r="O103">
            <v>0</v>
          </cell>
        </row>
        <row r="104">
          <cell r="L104">
            <v>50000000</v>
          </cell>
          <cell r="O104">
            <v>48725750</v>
          </cell>
          <cell r="P104">
            <v>49000000</v>
          </cell>
        </row>
        <row r="105">
          <cell r="L105">
            <v>20000000</v>
          </cell>
          <cell r="O105">
            <v>9019800</v>
          </cell>
          <cell r="P105">
            <v>10000000</v>
          </cell>
        </row>
        <row r="106">
          <cell r="L106">
            <v>1000000000</v>
          </cell>
          <cell r="O106">
            <v>49950000</v>
          </cell>
          <cell r="P106">
            <v>50000000</v>
          </cell>
        </row>
        <row r="107">
          <cell r="L107">
            <v>10000000</v>
          </cell>
        </row>
        <row r="109">
          <cell r="L109">
            <v>85000000</v>
          </cell>
          <cell r="O109">
            <v>67886925</v>
          </cell>
          <cell r="P109">
            <v>68000000</v>
          </cell>
        </row>
        <row r="110">
          <cell r="L110">
            <v>110000000</v>
          </cell>
          <cell r="O110">
            <v>60860734</v>
          </cell>
          <cell r="P110">
            <v>61000000</v>
          </cell>
        </row>
        <row r="111">
          <cell r="L111">
            <v>98000000</v>
          </cell>
          <cell r="O111">
            <v>16924513</v>
          </cell>
          <cell r="P111">
            <v>17000000</v>
          </cell>
        </row>
        <row r="112">
          <cell r="L112">
            <v>250000000</v>
          </cell>
          <cell r="O112">
            <v>188406550</v>
          </cell>
          <cell r="P112">
            <v>189000000</v>
          </cell>
        </row>
        <row r="113">
          <cell r="L113">
            <v>1478000000</v>
          </cell>
          <cell r="O113">
            <v>910096210</v>
          </cell>
          <cell r="P113">
            <v>911000000</v>
          </cell>
        </row>
        <row r="114">
          <cell r="L114">
            <v>17500000</v>
          </cell>
          <cell r="O114">
            <v>5346000</v>
          </cell>
          <cell r="P114">
            <v>5500000</v>
          </cell>
        </row>
        <row r="115">
          <cell r="L115">
            <v>125000000</v>
          </cell>
          <cell r="O115">
            <v>101235390</v>
          </cell>
          <cell r="P115">
            <v>101300000</v>
          </cell>
        </row>
        <row r="116">
          <cell r="L116">
            <v>20000000</v>
          </cell>
          <cell r="O116">
            <v>7734900</v>
          </cell>
          <cell r="P116">
            <v>7800000</v>
          </cell>
        </row>
        <row r="117">
          <cell r="L117">
            <v>95000000</v>
          </cell>
          <cell r="O117">
            <v>27200000</v>
          </cell>
          <cell r="P117">
            <v>27250000</v>
          </cell>
        </row>
        <row r="118">
          <cell r="L118">
            <v>30000000</v>
          </cell>
          <cell r="O118">
            <v>28513800</v>
          </cell>
          <cell r="P118">
            <v>29000000</v>
          </cell>
        </row>
        <row r="120">
          <cell r="L120">
            <v>58000000</v>
          </cell>
          <cell r="O120">
            <v>48886550</v>
          </cell>
          <cell r="P120">
            <v>49000000</v>
          </cell>
        </row>
        <row r="121">
          <cell r="L121">
            <v>93000000</v>
          </cell>
          <cell r="O121">
            <v>9240000</v>
          </cell>
          <cell r="P121">
            <v>9300000</v>
          </cell>
        </row>
        <row r="122">
          <cell r="O122">
            <v>83403900</v>
          </cell>
        </row>
        <row r="123">
          <cell r="L123">
            <v>85000000</v>
          </cell>
          <cell r="P123">
            <v>84000000</v>
          </cell>
        </row>
        <row r="125">
          <cell r="L125">
            <v>50000000</v>
          </cell>
          <cell r="O125">
            <v>20532500</v>
          </cell>
          <cell r="P125">
            <v>21000000</v>
          </cell>
        </row>
        <row r="127">
          <cell r="L127">
            <v>15000000</v>
          </cell>
        </row>
        <row r="128">
          <cell r="L128">
            <v>15000000</v>
          </cell>
        </row>
        <row r="130">
          <cell r="L130">
            <v>45000000</v>
          </cell>
          <cell r="O130">
            <v>43920000</v>
          </cell>
          <cell r="P130">
            <v>44000000</v>
          </cell>
        </row>
        <row r="132">
          <cell r="L132">
            <v>824000000</v>
          </cell>
          <cell r="O132">
            <v>554779284</v>
          </cell>
          <cell r="P132">
            <v>554800000</v>
          </cell>
        </row>
        <row r="134">
          <cell r="L134">
            <v>10000000</v>
          </cell>
          <cell r="O134">
            <v>1550000</v>
          </cell>
          <cell r="P134">
            <v>2000000</v>
          </cell>
        </row>
        <row r="139">
          <cell r="L139">
            <v>345000000</v>
          </cell>
          <cell r="O139">
            <v>159101027</v>
          </cell>
          <cell r="P139">
            <v>160000000</v>
          </cell>
        </row>
        <row r="140">
          <cell r="L140">
            <v>225000000</v>
          </cell>
          <cell r="O140">
            <v>44988000</v>
          </cell>
        </row>
        <row r="141">
          <cell r="P141">
            <v>100000000</v>
          </cell>
        </row>
        <row r="142">
          <cell r="L142">
            <v>278500000</v>
          </cell>
        </row>
        <row r="143">
          <cell r="O143">
            <v>11096000</v>
          </cell>
          <cell r="P143">
            <v>100000000</v>
          </cell>
        </row>
        <row r="144">
          <cell r="L144">
            <v>101500000</v>
          </cell>
          <cell r="O144">
            <v>1245000</v>
          </cell>
          <cell r="P144">
            <v>90000000</v>
          </cell>
        </row>
        <row r="145">
          <cell r="L145">
            <v>530000000</v>
          </cell>
          <cell r="O145">
            <v>36043216</v>
          </cell>
        </row>
        <row r="146">
          <cell r="P146">
            <v>10000000</v>
          </cell>
        </row>
        <row r="147">
          <cell r="P147">
            <v>26300000</v>
          </cell>
        </row>
        <row r="148">
          <cell r="L148">
            <v>100000000</v>
          </cell>
        </row>
        <row r="149">
          <cell r="L149">
            <v>100000000</v>
          </cell>
          <cell r="O149">
            <v>31645000</v>
          </cell>
          <cell r="P149">
            <v>32000000</v>
          </cell>
        </row>
        <row r="151">
          <cell r="L151">
            <v>150000000</v>
          </cell>
          <cell r="O151">
            <v>71705600</v>
          </cell>
          <cell r="P151">
            <v>71800000</v>
          </cell>
        </row>
        <row r="152">
          <cell r="L152">
            <v>170000000</v>
          </cell>
          <cell r="O152">
            <v>163400000</v>
          </cell>
        </row>
        <row r="153">
          <cell r="P153">
            <v>163500000</v>
          </cell>
        </row>
        <row r="155">
          <cell r="L155">
            <v>3395000000</v>
          </cell>
          <cell r="O155">
            <v>242283800</v>
          </cell>
          <cell r="P155">
            <v>242300000</v>
          </cell>
        </row>
        <row r="175">
          <cell r="L175">
            <v>65000000</v>
          </cell>
          <cell r="O175">
            <v>4070000</v>
          </cell>
          <cell r="P175">
            <v>4100000</v>
          </cell>
        </row>
        <row r="176">
          <cell r="L176">
            <v>70000000</v>
          </cell>
          <cell r="O176">
            <v>49525000</v>
          </cell>
          <cell r="P176">
            <v>50000000</v>
          </cell>
        </row>
        <row r="177">
          <cell r="L177">
            <v>1090000000</v>
          </cell>
          <cell r="O177">
            <v>0</v>
          </cell>
        </row>
        <row r="178">
          <cell r="L178">
            <v>110000000</v>
          </cell>
        </row>
        <row r="179">
          <cell r="L179">
            <v>20000000</v>
          </cell>
        </row>
        <row r="181">
          <cell r="L181">
            <v>40000000</v>
          </cell>
          <cell r="O181">
            <v>9067000</v>
          </cell>
          <cell r="P181">
            <v>10000000</v>
          </cell>
        </row>
        <row r="184">
          <cell r="L184">
            <v>970000000</v>
          </cell>
          <cell r="O184">
            <v>704055577</v>
          </cell>
          <cell r="P184">
            <v>704100000</v>
          </cell>
        </row>
        <row r="194">
          <cell r="L194">
            <v>1500000000</v>
          </cell>
        </row>
        <row r="197">
          <cell r="L197">
            <v>1650000000</v>
          </cell>
          <cell r="O197">
            <v>327906621</v>
          </cell>
          <cell r="P197">
            <v>350000000</v>
          </cell>
        </row>
        <row r="201">
          <cell r="L201">
            <v>300000000</v>
          </cell>
        </row>
        <row r="203">
          <cell r="L203">
            <v>580000000</v>
          </cell>
          <cell r="O203">
            <v>233901260</v>
          </cell>
          <cell r="P203">
            <v>235000000</v>
          </cell>
        </row>
        <row r="207">
          <cell r="L207">
            <v>1150000000</v>
          </cell>
          <cell r="O207">
            <v>13251995</v>
          </cell>
        </row>
        <row r="208">
          <cell r="P208">
            <v>94524000</v>
          </cell>
        </row>
        <row r="213">
          <cell r="L213">
            <v>800000000</v>
          </cell>
          <cell r="O213">
            <v>294009350</v>
          </cell>
          <cell r="P213">
            <v>300000000</v>
          </cell>
        </row>
        <row r="218">
          <cell r="L218">
            <v>1450000000</v>
          </cell>
          <cell r="O218">
            <v>372378000</v>
          </cell>
          <cell r="P218">
            <v>949750000</v>
          </cell>
        </row>
        <row r="225">
          <cell r="L225">
            <v>50000000</v>
          </cell>
          <cell r="O225">
            <v>37300000</v>
          </cell>
          <cell r="P225">
            <v>50000000</v>
          </cell>
        </row>
        <row r="230">
          <cell r="L230">
            <v>1150000000</v>
          </cell>
          <cell r="O230">
            <v>470000000</v>
          </cell>
          <cell r="P230">
            <v>499800000</v>
          </cell>
        </row>
        <row r="235">
          <cell r="L235">
            <v>350000000</v>
          </cell>
        </row>
        <row r="237">
          <cell r="L237">
            <v>1500000000</v>
          </cell>
        </row>
        <row r="244">
          <cell r="L244">
            <v>20000000</v>
          </cell>
          <cell r="O244">
            <v>6363850</v>
          </cell>
          <cell r="P244">
            <v>20000000</v>
          </cell>
        </row>
      </sheetData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D 21"/>
    </sheetNames>
    <sheetDataSet>
      <sheetData sheetId="0">
        <row r="12">
          <cell r="Q12">
            <v>7475000000</v>
          </cell>
        </row>
        <row r="49">
          <cell r="AE49">
            <v>62136600</v>
          </cell>
        </row>
        <row r="51">
          <cell r="AE51">
            <v>35167750</v>
          </cell>
        </row>
        <row r="113">
          <cell r="AE113">
            <v>12200000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D 21"/>
    </sheetNames>
    <sheetDataSet>
      <sheetData sheetId="0">
        <row r="12">
          <cell r="Q12">
            <v>7475000000</v>
          </cell>
          <cell r="AE12">
            <v>1969750000</v>
          </cell>
        </row>
        <row r="25">
          <cell r="AE25">
            <v>698996516</v>
          </cell>
        </row>
        <row r="27">
          <cell r="AE27">
            <v>622894169</v>
          </cell>
        </row>
        <row r="28">
          <cell r="AE28">
            <v>460000000</v>
          </cell>
        </row>
        <row r="29">
          <cell r="AE29">
            <v>30000000</v>
          </cell>
        </row>
        <row r="30">
          <cell r="AE30">
            <v>231630000</v>
          </cell>
        </row>
        <row r="32">
          <cell r="AE32">
            <v>99740850</v>
          </cell>
        </row>
        <row r="34">
          <cell r="AE34">
            <v>10000000</v>
          </cell>
        </row>
        <row r="35">
          <cell r="AE35">
            <v>4673285</v>
          </cell>
        </row>
        <row r="36">
          <cell r="AE36">
            <v>50000000</v>
          </cell>
        </row>
        <row r="37">
          <cell r="AE37">
            <v>996555000</v>
          </cell>
        </row>
        <row r="42">
          <cell r="AE42">
            <v>125655000</v>
          </cell>
        </row>
        <row r="45">
          <cell r="AE45">
            <v>44899970</v>
          </cell>
        </row>
        <row r="46">
          <cell r="AE46">
            <v>81279719</v>
          </cell>
        </row>
        <row r="48">
          <cell r="AE48">
            <v>14644200</v>
          </cell>
        </row>
        <row r="53">
          <cell r="AE53">
            <v>14442180</v>
          </cell>
        </row>
        <row r="54">
          <cell r="AE54">
            <v>31940360</v>
          </cell>
        </row>
        <row r="55">
          <cell r="AE55">
            <v>80915600</v>
          </cell>
        </row>
        <row r="56">
          <cell r="AE56">
            <v>20000000</v>
          </cell>
        </row>
        <row r="57">
          <cell r="AE57">
            <v>18868500</v>
          </cell>
        </row>
        <row r="59">
          <cell r="AE59">
            <v>19475000</v>
          </cell>
        </row>
        <row r="62">
          <cell r="AE62">
            <v>79659100</v>
          </cell>
        </row>
        <row r="63">
          <cell r="AE63">
            <v>30516750</v>
          </cell>
        </row>
        <row r="64">
          <cell r="AE64">
            <v>56401000</v>
          </cell>
        </row>
        <row r="65">
          <cell r="AE65">
            <v>82131500</v>
          </cell>
        </row>
        <row r="66">
          <cell r="AE66">
            <v>75000000</v>
          </cell>
        </row>
        <row r="70">
          <cell r="AE70">
            <v>3615866700</v>
          </cell>
        </row>
        <row r="73">
          <cell r="AE73">
            <v>146801697</v>
          </cell>
        </row>
        <row r="74">
          <cell r="AE74">
            <v>98366900</v>
          </cell>
        </row>
        <row r="75">
          <cell r="AE75">
            <v>91124970</v>
          </cell>
        </row>
        <row r="76">
          <cell r="AE76">
            <v>56164522</v>
          </cell>
        </row>
        <row r="77">
          <cell r="AE77">
            <v>7656750</v>
          </cell>
        </row>
        <row r="79">
          <cell r="AE79">
            <v>7570850</v>
          </cell>
        </row>
        <row r="80">
          <cell r="AE80">
            <v>25000000</v>
          </cell>
        </row>
        <row r="81">
          <cell r="AE81">
            <v>20000000</v>
          </cell>
        </row>
        <row r="82">
          <cell r="AE82">
            <v>0</v>
          </cell>
        </row>
        <row r="83">
          <cell r="AE83">
            <v>0</v>
          </cell>
        </row>
        <row r="84">
          <cell r="AE84">
            <v>47250000</v>
          </cell>
        </row>
        <row r="85">
          <cell r="AE85">
            <v>20000000</v>
          </cell>
        </row>
        <row r="86">
          <cell r="AE86">
            <v>560577296</v>
          </cell>
        </row>
        <row r="87">
          <cell r="AE87">
            <v>32450000</v>
          </cell>
        </row>
        <row r="88">
          <cell r="AE88">
            <v>50000000</v>
          </cell>
        </row>
        <row r="89">
          <cell r="AE89">
            <v>339961000</v>
          </cell>
        </row>
        <row r="91">
          <cell r="AE91">
            <v>104477000</v>
          </cell>
        </row>
        <row r="92">
          <cell r="AE92">
            <v>153914971</v>
          </cell>
        </row>
        <row r="93">
          <cell r="AE93">
            <v>65317480</v>
          </cell>
        </row>
        <row r="94">
          <cell r="AE94">
            <v>30000000</v>
          </cell>
        </row>
        <row r="97">
          <cell r="AE97">
            <v>755100</v>
          </cell>
        </row>
        <row r="102">
          <cell r="AE102">
            <v>800000</v>
          </cell>
        </row>
        <row r="104">
          <cell r="AE104">
            <v>32950000</v>
          </cell>
        </row>
        <row r="106">
          <cell r="AE106">
            <v>6193000</v>
          </cell>
        </row>
        <row r="115">
          <cell r="AE115">
            <v>0</v>
          </cell>
        </row>
        <row r="121">
          <cell r="AE121">
            <v>18000850</v>
          </cell>
        </row>
        <row r="122">
          <cell r="AE122">
            <v>0</v>
          </cell>
        </row>
        <row r="128">
          <cell r="AE128">
            <v>96680275</v>
          </cell>
        </row>
        <row r="130">
          <cell r="AE130">
            <v>28157400</v>
          </cell>
        </row>
        <row r="131">
          <cell r="AE131">
            <v>93265640</v>
          </cell>
        </row>
        <row r="132">
          <cell r="AE132">
            <v>16367900</v>
          </cell>
        </row>
        <row r="133">
          <cell r="AE133">
            <v>50000000</v>
          </cell>
        </row>
        <row r="136">
          <cell r="AE136">
            <v>0</v>
          </cell>
        </row>
        <row r="137">
          <cell r="AE137">
            <v>3006000</v>
          </cell>
        </row>
        <row r="138">
          <cell r="AE138">
            <v>5817000</v>
          </cell>
        </row>
        <row r="139">
          <cell r="AE139">
            <v>1245000</v>
          </cell>
        </row>
        <row r="140">
          <cell r="AE140">
            <v>4494000</v>
          </cell>
        </row>
        <row r="141">
          <cell r="AE141">
            <v>87863000</v>
          </cell>
        </row>
        <row r="148">
          <cell r="AE148">
            <v>65092529</v>
          </cell>
        </row>
        <row r="161">
          <cell r="AE161">
            <v>842351440</v>
          </cell>
        </row>
        <row r="162">
          <cell r="AE162">
            <v>36549900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7"/>
  <sheetViews>
    <sheetView zoomScale="70" zoomScaleNormal="70" workbookViewId="0">
      <pane xSplit="3" ySplit="7" topLeftCell="E8" activePane="bottomRight" state="frozen"/>
      <selection pane="topRight"/>
      <selection pane="bottomLeft"/>
      <selection pane="bottomRight" activeCell="F12" sqref="F12"/>
    </sheetView>
  </sheetViews>
  <sheetFormatPr defaultColWidth="9.140625" defaultRowHeight="14.25"/>
  <cols>
    <col min="1" max="1" width="9.140625" style="690"/>
    <col min="2" max="2" width="5.42578125" style="765" customWidth="1"/>
    <col min="3" max="3" width="48.42578125" style="766" customWidth="1"/>
    <col min="4" max="4" width="42.7109375" style="690" customWidth="1"/>
    <col min="5" max="5" width="23.5703125" style="767" customWidth="1"/>
    <col min="6" max="6" width="11.7109375" style="690" customWidth="1"/>
    <col min="7" max="7" width="21.7109375" style="768" bestFit="1" customWidth="1"/>
    <col min="8" max="8" width="8.7109375" style="690" customWidth="1"/>
    <col min="9" max="9" width="22.140625" style="768" bestFit="1" customWidth="1"/>
    <col min="10" max="10" width="11.140625" style="768" hidden="1" customWidth="1"/>
    <col min="11" max="11" width="10.42578125" style="769" customWidth="1"/>
    <col min="12" max="12" width="22.85546875" style="768" bestFit="1" customWidth="1"/>
    <col min="13" max="13" width="21.28515625" style="690" customWidth="1"/>
    <col min="14" max="14" width="8" style="690" customWidth="1"/>
    <col min="15" max="15" width="22.28515625" style="690" customWidth="1"/>
    <col min="16" max="16" width="15" style="690" hidden="1" customWidth="1"/>
    <col min="17" max="17" width="25.42578125" style="689" customWidth="1"/>
    <col min="18" max="18" width="16.5703125" style="690" customWidth="1"/>
    <col min="19" max="16384" width="9.140625" style="690"/>
  </cols>
  <sheetData>
    <row r="1" spans="2:18" ht="18.75">
      <c r="B1" s="775" t="s">
        <v>824</v>
      </c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688"/>
    </row>
    <row r="2" spans="2:18" ht="18.75">
      <c r="B2" s="691"/>
      <c r="C2" s="692"/>
      <c r="D2" s="688"/>
      <c r="E2" s="693"/>
      <c r="F2" s="688"/>
      <c r="G2" s="694"/>
      <c r="H2" s="688"/>
      <c r="I2" s="694"/>
      <c r="J2" s="694"/>
      <c r="K2" s="695"/>
      <c r="L2" s="694"/>
      <c r="M2" s="688"/>
      <c r="N2" s="688"/>
      <c r="O2" s="688"/>
      <c r="P2" s="688"/>
      <c r="Q2" s="696"/>
      <c r="R2" s="697">
        <f>M8-Q2</f>
        <v>9793764044</v>
      </c>
    </row>
    <row r="3" spans="2:18" ht="18.75">
      <c r="B3" s="691"/>
      <c r="C3" s="698" t="s">
        <v>825</v>
      </c>
      <c r="D3" s="688"/>
      <c r="E3" s="693"/>
      <c r="F3" s="688"/>
      <c r="G3" s="694"/>
      <c r="H3" s="688"/>
      <c r="I3" s="694"/>
      <c r="J3" s="694"/>
      <c r="K3" s="695"/>
      <c r="L3" s="694"/>
      <c r="M3" s="688"/>
      <c r="N3" s="688"/>
      <c r="O3" s="688"/>
      <c r="P3" s="688"/>
      <c r="Q3" s="689">
        <v>108697831200</v>
      </c>
    </row>
    <row r="4" spans="2:18" ht="15" customHeight="1">
      <c r="B4" s="773" t="s">
        <v>826</v>
      </c>
      <c r="C4" s="773" t="s">
        <v>352</v>
      </c>
      <c r="D4" s="773" t="s">
        <v>827</v>
      </c>
      <c r="E4" s="776" t="s">
        <v>828</v>
      </c>
      <c r="F4" s="777" t="s">
        <v>829</v>
      </c>
      <c r="G4" s="778"/>
      <c r="H4" s="778"/>
      <c r="I4" s="778"/>
      <c r="J4" s="779"/>
      <c r="K4" s="774" t="s">
        <v>830</v>
      </c>
      <c r="L4" s="774"/>
      <c r="M4" s="774"/>
      <c r="N4" s="774"/>
      <c r="O4" s="774"/>
      <c r="P4" s="774"/>
      <c r="Q4" s="689">
        <f>L8-Q3</f>
        <v>0</v>
      </c>
    </row>
    <row r="5" spans="2:18">
      <c r="B5" s="773"/>
      <c r="C5" s="773"/>
      <c r="D5" s="773"/>
      <c r="E5" s="776"/>
      <c r="F5" s="773" t="s">
        <v>831</v>
      </c>
      <c r="G5" s="773"/>
      <c r="H5" s="773" t="s">
        <v>832</v>
      </c>
      <c r="I5" s="773"/>
      <c r="J5" s="773" t="s">
        <v>833</v>
      </c>
      <c r="K5" s="773" t="s">
        <v>831</v>
      </c>
      <c r="L5" s="773"/>
      <c r="M5" s="774" t="s">
        <v>834</v>
      </c>
      <c r="N5" s="774"/>
      <c r="O5" s="774"/>
      <c r="P5" s="773" t="s">
        <v>833</v>
      </c>
    </row>
    <row r="6" spans="2:18">
      <c r="B6" s="773"/>
      <c r="C6" s="773"/>
      <c r="D6" s="773"/>
      <c r="E6" s="776"/>
      <c r="F6" s="773"/>
      <c r="G6" s="773"/>
      <c r="H6" s="773"/>
      <c r="I6" s="773"/>
      <c r="J6" s="773" t="s">
        <v>833</v>
      </c>
      <c r="K6" s="773"/>
      <c r="L6" s="773"/>
      <c r="M6" s="699" t="s">
        <v>835</v>
      </c>
      <c r="N6" s="773" t="s">
        <v>836</v>
      </c>
      <c r="O6" s="773"/>
      <c r="P6" s="773"/>
    </row>
    <row r="7" spans="2:18">
      <c r="B7" s="773"/>
      <c r="C7" s="773"/>
      <c r="D7" s="773"/>
      <c r="E7" s="776"/>
      <c r="F7" s="700" t="s">
        <v>837</v>
      </c>
      <c r="G7" s="700" t="s">
        <v>838</v>
      </c>
      <c r="H7" s="700" t="s">
        <v>837</v>
      </c>
      <c r="I7" s="700" t="s">
        <v>838</v>
      </c>
      <c r="J7" s="700"/>
      <c r="K7" s="700" t="s">
        <v>837</v>
      </c>
      <c r="L7" s="700" t="s">
        <v>838</v>
      </c>
      <c r="M7" s="700" t="s">
        <v>838</v>
      </c>
      <c r="N7" s="700" t="s">
        <v>837</v>
      </c>
      <c r="O7" s="700" t="s">
        <v>838</v>
      </c>
      <c r="P7" s="701"/>
    </row>
    <row r="8" spans="2:18" ht="28.5">
      <c r="B8" s="702"/>
      <c r="C8" s="703" t="s">
        <v>298</v>
      </c>
      <c r="D8" s="703" t="s">
        <v>839</v>
      </c>
      <c r="E8" s="704">
        <f>E9+E23+E37+E41</f>
        <v>170008824000</v>
      </c>
      <c r="F8" s="705">
        <f>G8/E8*100</f>
        <v>63.799717349259474</v>
      </c>
      <c r="G8" s="704">
        <f>G9+G23+G37+G41</f>
        <v>108465149180.8</v>
      </c>
      <c r="H8" s="705">
        <f>I8/E8*100</f>
        <v>63.363648377921841</v>
      </c>
      <c r="I8" s="704">
        <f>I9+I23+I37+I41</f>
        <v>107723793450.8</v>
      </c>
      <c r="J8" s="706">
        <f>H8-F8</f>
        <v>-0.43606897133763312</v>
      </c>
      <c r="K8" s="705">
        <f>L8/E8*100</f>
        <v>63.936582021177912</v>
      </c>
      <c r="L8" s="704">
        <f>L9+L23+L37+L41</f>
        <v>108697831200</v>
      </c>
      <c r="M8" s="704">
        <f>M9+M23+M37+M41</f>
        <v>9793764044</v>
      </c>
      <c r="N8" s="705">
        <f t="shared" ref="N8:N49" si="0">O8/E8*100</f>
        <v>57.738435812602297</v>
      </c>
      <c r="O8" s="704">
        <f>O9+O23+O37+O41</f>
        <v>98160435721</v>
      </c>
      <c r="P8" s="707">
        <f>N8-K8</f>
        <v>-6.1981462085756149</v>
      </c>
    </row>
    <row r="9" spans="2:18" ht="28.5">
      <c r="B9" s="708" t="s">
        <v>840</v>
      </c>
      <c r="C9" s="709" t="s">
        <v>841</v>
      </c>
      <c r="D9" s="709" t="s">
        <v>842</v>
      </c>
      <c r="E9" s="710">
        <f>E10+E14</f>
        <v>145683824000</v>
      </c>
      <c r="F9" s="711">
        <f>G9/E9*100</f>
        <v>60.623681556299623</v>
      </c>
      <c r="G9" s="710">
        <f>G10+G14</f>
        <v>88318897540.800003</v>
      </c>
      <c r="H9" s="711">
        <f>I9/E9*100</f>
        <v>62.480553560153659</v>
      </c>
      <c r="I9" s="710">
        <f>I10+I14</f>
        <v>91024059682.800003</v>
      </c>
      <c r="J9" s="710"/>
      <c r="K9" s="711">
        <f t="shared" ref="K9:K49" si="1">L9/E9*100</f>
        <v>60.876960643207724</v>
      </c>
      <c r="L9" s="710">
        <f>L10+L14</f>
        <v>88687884200</v>
      </c>
      <c r="M9" s="710">
        <f>M10+M14</f>
        <v>7403939798</v>
      </c>
      <c r="N9" s="711">
        <f t="shared" si="0"/>
        <v>58.905964305961653</v>
      </c>
      <c r="O9" s="710">
        <f>O10+O14</f>
        <v>85816461365</v>
      </c>
      <c r="P9" s="712"/>
    </row>
    <row r="10" spans="2:18">
      <c r="B10" s="713" t="s">
        <v>837</v>
      </c>
      <c r="C10" s="714" t="s">
        <v>843</v>
      </c>
      <c r="D10" s="714" t="s">
        <v>842</v>
      </c>
      <c r="E10" s="715">
        <f>E11</f>
        <v>60165779000</v>
      </c>
      <c r="F10" s="716">
        <f>G10/E10*100</f>
        <v>85.142123739144154</v>
      </c>
      <c r="G10" s="717">
        <f>G11</f>
        <v>51226422004.800003</v>
      </c>
      <c r="H10" s="716">
        <f>I10/E10*100</f>
        <v>85.139411503007395</v>
      </c>
      <c r="I10" s="717">
        <f>I11</f>
        <v>51224790166.800003</v>
      </c>
      <c r="J10" s="717"/>
      <c r="K10" s="716">
        <f t="shared" si="1"/>
        <v>85.714288183653366</v>
      </c>
      <c r="L10" s="717">
        <f>L11</f>
        <v>51570669200</v>
      </c>
      <c r="M10" s="715">
        <f t="shared" ref="M10" si="2">M11</f>
        <v>4310358586</v>
      </c>
      <c r="N10" s="716">
        <f t="shared" si="0"/>
        <v>83.042248162364857</v>
      </c>
      <c r="O10" s="715">
        <f>O11</f>
        <v>49963015506</v>
      </c>
      <c r="P10" s="718"/>
    </row>
    <row r="11" spans="2:18">
      <c r="B11" s="719" t="s">
        <v>844</v>
      </c>
      <c r="C11" s="720" t="s">
        <v>845</v>
      </c>
      <c r="D11" s="720" t="s">
        <v>842</v>
      </c>
      <c r="E11" s="721">
        <f>SUM(E12:E13)</f>
        <v>60165779000</v>
      </c>
      <c r="F11" s="722">
        <f>G11/E11*100</f>
        <v>85.142123739144154</v>
      </c>
      <c r="G11" s="723">
        <f>SUM(G12:G13)</f>
        <v>51226422004.800003</v>
      </c>
      <c r="H11" s="722">
        <f>I11/E11*100</f>
        <v>85.139411503007395</v>
      </c>
      <c r="I11" s="723">
        <f>SUM(I12:I13)</f>
        <v>51224790166.800003</v>
      </c>
      <c r="J11" s="723"/>
      <c r="K11" s="722">
        <f t="shared" si="1"/>
        <v>85.714288183653366</v>
      </c>
      <c r="L11" s="723">
        <f>SUM(L12:L13)</f>
        <v>51570669200</v>
      </c>
      <c r="M11" s="723">
        <f>SUM(M12:M13)</f>
        <v>4310358586</v>
      </c>
      <c r="N11" s="722">
        <f t="shared" si="0"/>
        <v>83.042248162364857</v>
      </c>
      <c r="O11" s="723">
        <f>SUM(O12:O13)</f>
        <v>49963015506</v>
      </c>
      <c r="P11" s="724"/>
    </row>
    <row r="12" spans="2:18">
      <c r="B12" s="725" t="s">
        <v>846</v>
      </c>
      <c r="C12" s="726" t="s">
        <v>132</v>
      </c>
      <c r="D12" s="726" t="s">
        <v>842</v>
      </c>
      <c r="E12" s="727">
        <v>28558165000</v>
      </c>
      <c r="F12" s="728">
        <v>85.72</v>
      </c>
      <c r="G12" s="729">
        <f>F12*E12/100</f>
        <v>24480059038</v>
      </c>
      <c r="H12" s="728">
        <v>85.14</v>
      </c>
      <c r="I12" s="729">
        <v>24478427200</v>
      </c>
      <c r="J12" s="729"/>
      <c r="K12" s="730">
        <f t="shared" si="1"/>
        <v>85.714285914378607</v>
      </c>
      <c r="L12" s="727">
        <v>24478427200</v>
      </c>
      <c r="M12" s="727">
        <v>1950214787</v>
      </c>
      <c r="N12" s="730">
        <f t="shared" si="0"/>
        <v>82.629268904357119</v>
      </c>
      <c r="O12" s="727">
        <f>M12+[1]SEPTEMBER!O12</f>
        <v>23597402952</v>
      </c>
      <c r="P12" s="731"/>
      <c r="Q12" s="732"/>
    </row>
    <row r="13" spans="2:18">
      <c r="B13" s="725" t="s">
        <v>846</v>
      </c>
      <c r="C13" s="726" t="s">
        <v>847</v>
      </c>
      <c r="D13" s="726" t="s">
        <v>842</v>
      </c>
      <c r="E13" s="727">
        <v>31607614000</v>
      </c>
      <c r="F13" s="728">
        <v>84.62</v>
      </c>
      <c r="G13" s="729">
        <f>F13*E13/100</f>
        <v>26746362966.799999</v>
      </c>
      <c r="H13" s="728">
        <v>84.62</v>
      </c>
      <c r="I13" s="729">
        <f>H13*E13/100</f>
        <v>26746362966.799999</v>
      </c>
      <c r="J13" s="729"/>
      <c r="K13" s="730">
        <f t="shared" si="1"/>
        <v>85.714290233992358</v>
      </c>
      <c r="L13" s="727">
        <v>27092242000</v>
      </c>
      <c r="M13" s="727">
        <v>2360143799</v>
      </c>
      <c r="N13" s="730">
        <f t="shared" si="0"/>
        <v>83.415383881870994</v>
      </c>
      <c r="O13" s="727">
        <f>M13+[1]SEPTEMBER!O13</f>
        <v>26365612554</v>
      </c>
      <c r="P13" s="731"/>
      <c r="Q13" s="732"/>
    </row>
    <row r="14" spans="2:18">
      <c r="B14" s="713" t="s">
        <v>837</v>
      </c>
      <c r="C14" s="714" t="s">
        <v>66</v>
      </c>
      <c r="D14" s="714" t="s">
        <v>53</v>
      </c>
      <c r="E14" s="733">
        <f>E15</f>
        <v>85518045000</v>
      </c>
      <c r="F14" s="716">
        <f>G14/E14*100</f>
        <v>43.373858155901488</v>
      </c>
      <c r="G14" s="733">
        <f>G15</f>
        <v>37092475536</v>
      </c>
      <c r="H14" s="716">
        <f>I14/E14*100</f>
        <v>46.539031050113458</v>
      </c>
      <c r="I14" s="733">
        <f>I15</f>
        <v>39799269516</v>
      </c>
      <c r="J14" s="733"/>
      <c r="K14" s="716">
        <f t="shared" si="1"/>
        <v>43.402787095986582</v>
      </c>
      <c r="L14" s="733">
        <f>L15</f>
        <v>37117215000</v>
      </c>
      <c r="M14" s="733">
        <f>M15</f>
        <v>3093581212</v>
      </c>
      <c r="N14" s="716">
        <f t="shared" si="0"/>
        <v>41.925006422913434</v>
      </c>
      <c r="O14" s="733">
        <f>O15</f>
        <v>35853445859</v>
      </c>
      <c r="P14" s="718"/>
    </row>
    <row r="15" spans="2:18">
      <c r="B15" s="719" t="s">
        <v>844</v>
      </c>
      <c r="C15" s="720" t="s">
        <v>848</v>
      </c>
      <c r="D15" s="720" t="s">
        <v>53</v>
      </c>
      <c r="E15" s="721">
        <f>SUM(E16:E22)</f>
        <v>85518045000</v>
      </c>
      <c r="F15" s="722">
        <f>G15/E15*100</f>
        <v>43.373858155901488</v>
      </c>
      <c r="G15" s="723">
        <f>SUM(G16:G22)</f>
        <v>37092475536</v>
      </c>
      <c r="H15" s="722">
        <f>I15/E15*100</f>
        <v>46.539031050113458</v>
      </c>
      <c r="I15" s="723">
        <f>SUM(I16:I22)</f>
        <v>39799269516</v>
      </c>
      <c r="J15" s="723"/>
      <c r="K15" s="722">
        <f t="shared" si="1"/>
        <v>43.402787095986582</v>
      </c>
      <c r="L15" s="721">
        <f>SUM(L16:L22)</f>
        <v>37117215000</v>
      </c>
      <c r="M15" s="721">
        <f>SUM(M16:M22)</f>
        <v>3093581212</v>
      </c>
      <c r="N15" s="722">
        <f t="shared" si="0"/>
        <v>41.925006422913434</v>
      </c>
      <c r="O15" s="721">
        <f>SUM(O16:O22)</f>
        <v>35853445859</v>
      </c>
      <c r="P15" s="724"/>
    </row>
    <row r="16" spans="2:18">
      <c r="B16" s="725" t="s">
        <v>846</v>
      </c>
      <c r="C16" s="726" t="s">
        <v>849</v>
      </c>
      <c r="D16" s="726" t="s">
        <v>53</v>
      </c>
      <c r="E16" s="727">
        <v>11442785000</v>
      </c>
      <c r="F16" s="728">
        <v>69.22</v>
      </c>
      <c r="G16" s="729">
        <f>F16*E16/100</f>
        <v>7920695777</v>
      </c>
      <c r="H16" s="728">
        <v>69.22</v>
      </c>
      <c r="I16" s="729">
        <f t="shared" ref="I16:I22" si="3">H16*E16/100</f>
        <v>7920695777</v>
      </c>
      <c r="J16" s="729"/>
      <c r="K16" s="730">
        <f t="shared" si="1"/>
        <v>69.213919513475091</v>
      </c>
      <c r="L16" s="727">
        <v>7920000000</v>
      </c>
      <c r="M16" s="734">
        <v>497337700</v>
      </c>
      <c r="N16" s="730">
        <f t="shared" si="0"/>
        <v>54.978928206725897</v>
      </c>
      <c r="O16" s="727">
        <f>M16+[1]SEPTEMBER!O16</f>
        <v>6291120550</v>
      </c>
      <c r="P16" s="735"/>
      <c r="Q16" s="689" t="s">
        <v>138</v>
      </c>
      <c r="R16" s="697">
        <f>O16+O22</f>
        <v>7931705668</v>
      </c>
    </row>
    <row r="17" spans="2:18">
      <c r="B17" s="725" t="s">
        <v>846</v>
      </c>
      <c r="C17" s="726" t="s">
        <v>850</v>
      </c>
      <c r="D17" s="726" t="s">
        <v>53</v>
      </c>
      <c r="E17" s="727">
        <v>61518045000</v>
      </c>
      <c r="F17" s="728">
        <v>40.6</v>
      </c>
      <c r="G17" s="729">
        <f t="shared" ref="G17:G22" si="4">F17*E17/100</f>
        <v>24976326270</v>
      </c>
      <c r="H17" s="728">
        <v>45</v>
      </c>
      <c r="I17" s="729">
        <f t="shared" si="3"/>
        <v>27683120250</v>
      </c>
      <c r="J17" s="729"/>
      <c r="K17" s="730">
        <f t="shared" si="1"/>
        <v>40.638482578566986</v>
      </c>
      <c r="L17" s="727">
        <v>25000000000</v>
      </c>
      <c r="M17" s="736">
        <v>2268395461</v>
      </c>
      <c r="N17" s="730">
        <f t="shared" si="0"/>
        <v>42.534884057190048</v>
      </c>
      <c r="O17" s="727">
        <f>M17+[1]SEPTEMBER!O17</f>
        <v>26166629115</v>
      </c>
      <c r="P17" s="735"/>
      <c r="Q17" s="689" t="s">
        <v>141</v>
      </c>
      <c r="R17" s="697">
        <f>O17</f>
        <v>26166629115</v>
      </c>
    </row>
    <row r="18" spans="2:18">
      <c r="B18" s="725" t="s">
        <v>846</v>
      </c>
      <c r="C18" s="726" t="s">
        <v>851</v>
      </c>
      <c r="D18" s="726" t="s">
        <v>53</v>
      </c>
      <c r="E18" s="727">
        <v>5980000000</v>
      </c>
      <c r="F18" s="728">
        <v>16.38</v>
      </c>
      <c r="G18" s="729">
        <f t="shared" si="4"/>
        <v>979524000</v>
      </c>
      <c r="H18" s="728">
        <v>16.38</v>
      </c>
      <c r="I18" s="729">
        <f t="shared" si="3"/>
        <v>979524000</v>
      </c>
      <c r="J18" s="729"/>
      <c r="K18" s="730">
        <f t="shared" si="1"/>
        <v>16.387959866220736</v>
      </c>
      <c r="L18" s="727">
        <v>980000000</v>
      </c>
      <c r="M18" s="737">
        <v>124003515</v>
      </c>
      <c r="N18" s="730">
        <f t="shared" si="0"/>
        <v>14.532930200668897</v>
      </c>
      <c r="O18" s="727">
        <f>M18+[1]SEPTEMBER!O18</f>
        <v>869069226</v>
      </c>
      <c r="P18" s="735"/>
      <c r="Q18" s="689" t="s">
        <v>306</v>
      </c>
      <c r="R18" s="697">
        <f>O18+O19+O21</f>
        <v>1285111076</v>
      </c>
    </row>
    <row r="19" spans="2:18">
      <c r="B19" s="725" t="s">
        <v>846</v>
      </c>
      <c r="C19" s="726" t="s">
        <v>852</v>
      </c>
      <c r="D19" s="726" t="s">
        <v>53</v>
      </c>
      <c r="E19" s="727">
        <v>1500000000</v>
      </c>
      <c r="F19" s="728">
        <v>66.650000000000006</v>
      </c>
      <c r="G19" s="729">
        <f t="shared" si="4"/>
        <v>999750000.00000012</v>
      </c>
      <c r="H19" s="728">
        <v>66.650000000000006</v>
      </c>
      <c r="I19" s="729">
        <f t="shared" si="3"/>
        <v>999750000.00000012</v>
      </c>
      <c r="J19" s="729"/>
      <c r="K19" s="730">
        <f t="shared" si="1"/>
        <v>66.666666666666657</v>
      </c>
      <c r="L19" s="727">
        <v>1000000000</v>
      </c>
      <c r="M19" s="727">
        <v>37300000</v>
      </c>
      <c r="N19" s="730">
        <f t="shared" si="0"/>
        <v>27.311866666666667</v>
      </c>
      <c r="O19" s="727">
        <f>M19+[1]SEPTEMBER!O19</f>
        <v>409678000</v>
      </c>
      <c r="P19" s="735"/>
    </row>
    <row r="20" spans="2:18" ht="28.5">
      <c r="B20" s="725" t="s">
        <v>846</v>
      </c>
      <c r="C20" s="726" t="s">
        <v>853</v>
      </c>
      <c r="D20" s="726" t="s">
        <v>53</v>
      </c>
      <c r="E20" s="727">
        <v>3000000000</v>
      </c>
      <c r="F20" s="728">
        <v>16.66</v>
      </c>
      <c r="G20" s="729">
        <f t="shared" si="4"/>
        <v>499800000</v>
      </c>
      <c r="H20" s="728">
        <v>16.66</v>
      </c>
      <c r="I20" s="729">
        <f t="shared" si="3"/>
        <v>499800000</v>
      </c>
      <c r="J20" s="729"/>
      <c r="K20" s="730">
        <f t="shared" si="1"/>
        <v>16.666666666666664</v>
      </c>
      <c r="L20" s="727">
        <v>500000000</v>
      </c>
      <c r="M20" s="727">
        <v>0</v>
      </c>
      <c r="N20" s="730">
        <f t="shared" si="0"/>
        <v>15.666666666666668</v>
      </c>
      <c r="O20" s="727">
        <f>M20+[1]SEPTEMBER!O20</f>
        <v>470000000</v>
      </c>
      <c r="P20" s="735"/>
      <c r="R20" s="690">
        <f>R17/E17*100</f>
        <v>42.534884057190048</v>
      </c>
    </row>
    <row r="21" spans="2:18">
      <c r="B21" s="725" t="s">
        <v>846</v>
      </c>
      <c r="C21" s="726" t="s">
        <v>854</v>
      </c>
      <c r="D21" s="726" t="s">
        <v>53</v>
      </c>
      <c r="E21" s="727">
        <v>20000000</v>
      </c>
      <c r="F21" s="728">
        <v>100</v>
      </c>
      <c r="G21" s="729">
        <f t="shared" si="4"/>
        <v>20000000</v>
      </c>
      <c r="H21" s="728">
        <v>100</v>
      </c>
      <c r="I21" s="729">
        <f t="shared" si="3"/>
        <v>20000000</v>
      </c>
      <c r="J21" s="729"/>
      <c r="K21" s="730">
        <f t="shared" si="1"/>
        <v>100</v>
      </c>
      <c r="L21" s="727">
        <v>20000000</v>
      </c>
      <c r="M21" s="727">
        <v>0</v>
      </c>
      <c r="N21" s="730">
        <f t="shared" si="0"/>
        <v>31.81925</v>
      </c>
      <c r="O21" s="727">
        <f>M21+[1]SEPTEMBER!O21</f>
        <v>6363850</v>
      </c>
      <c r="P21" s="735"/>
    </row>
    <row r="22" spans="2:18">
      <c r="B22" s="725" t="s">
        <v>846</v>
      </c>
      <c r="C22" s="726" t="s">
        <v>855</v>
      </c>
      <c r="D22" s="726" t="s">
        <v>53</v>
      </c>
      <c r="E22" s="727">
        <v>2057215000</v>
      </c>
      <c r="F22" s="728">
        <v>82.46</v>
      </c>
      <c r="G22" s="729">
        <f t="shared" si="4"/>
        <v>1696379489</v>
      </c>
      <c r="H22" s="728">
        <v>82.46</v>
      </c>
      <c r="I22" s="729">
        <f t="shared" si="3"/>
        <v>1696379489</v>
      </c>
      <c r="J22" s="729"/>
      <c r="K22" s="730">
        <f t="shared" si="1"/>
        <v>82.500613693755881</v>
      </c>
      <c r="L22" s="727">
        <v>1697215000</v>
      </c>
      <c r="M22" s="738">
        <v>166544536</v>
      </c>
      <c r="N22" s="730">
        <f t="shared" si="0"/>
        <v>79.747868744880819</v>
      </c>
      <c r="O22" s="727">
        <f>M22+[1]SEPTEMBER!O22</f>
        <v>1640585118</v>
      </c>
      <c r="P22" s="735"/>
      <c r="R22" s="697">
        <f>R18/2500000000*100</f>
        <v>51.404443040000004</v>
      </c>
    </row>
    <row r="23" spans="2:18" ht="42.75">
      <c r="B23" s="708" t="s">
        <v>840</v>
      </c>
      <c r="C23" s="709" t="s">
        <v>315</v>
      </c>
      <c r="D23" s="709" t="s">
        <v>856</v>
      </c>
      <c r="E23" s="739">
        <f>E24+E34</f>
        <v>23877640000</v>
      </c>
      <c r="F23" s="711">
        <f>G23/E23*100</f>
        <v>83.931247476718781</v>
      </c>
      <c r="G23" s="739">
        <f>G24+G34</f>
        <v>20040801119.999996</v>
      </c>
      <c r="H23" s="711">
        <f>I23/E23*100</f>
        <v>69.487964472200773</v>
      </c>
      <c r="I23" s="739">
        <f>I24+I34</f>
        <v>16592086000</v>
      </c>
      <c r="J23" s="739"/>
      <c r="K23" s="711">
        <f t="shared" si="1"/>
        <v>83.308011176983982</v>
      </c>
      <c r="L23" s="739">
        <f>L24+L34</f>
        <v>19891987000</v>
      </c>
      <c r="M23" s="739">
        <f>M24+M34</f>
        <v>2386542146</v>
      </c>
      <c r="N23" s="711">
        <f t="shared" si="0"/>
        <v>51.277351672945905</v>
      </c>
      <c r="O23" s="739">
        <f>O24+O34</f>
        <v>12243821434</v>
      </c>
      <c r="P23" s="712"/>
    </row>
    <row r="24" spans="2:18" ht="42.75">
      <c r="B24" s="713" t="s">
        <v>837</v>
      </c>
      <c r="C24" s="714" t="s">
        <v>658</v>
      </c>
      <c r="D24" s="714" t="s">
        <v>856</v>
      </c>
      <c r="E24" s="733">
        <f>E25+E29+E27</f>
        <v>23551000000</v>
      </c>
      <c r="F24" s="716">
        <f>G24/E24*100</f>
        <v>83.940002547662502</v>
      </c>
      <c r="G24" s="733">
        <f>G25+G29+G27</f>
        <v>19768709999.999996</v>
      </c>
      <c r="H24" s="716">
        <f>I24/E24*100</f>
        <v>69.203473313235108</v>
      </c>
      <c r="I24" s="733">
        <f>I25+I29+I27</f>
        <v>16298110000</v>
      </c>
      <c r="J24" s="733"/>
      <c r="K24" s="716">
        <f t="shared" si="1"/>
        <v>83.253683495392977</v>
      </c>
      <c r="L24" s="733">
        <f>L25+L29+L27</f>
        <v>19607075000</v>
      </c>
      <c r="M24" s="733">
        <f>M25+M29+M27</f>
        <v>2365678206</v>
      </c>
      <c r="N24" s="716">
        <f t="shared" si="0"/>
        <v>50.778776119909985</v>
      </c>
      <c r="O24" s="733">
        <f>O25+O29+O27</f>
        <v>11958909564</v>
      </c>
      <c r="P24" s="718"/>
    </row>
    <row r="25" spans="2:18">
      <c r="B25" s="719" t="s">
        <v>844</v>
      </c>
      <c r="C25" s="740" t="s">
        <v>857</v>
      </c>
      <c r="D25" s="720" t="s">
        <v>858</v>
      </c>
      <c r="E25" s="721">
        <f>E26</f>
        <v>18500000000</v>
      </c>
      <c r="F25" s="722">
        <f>G25/E25*100</f>
        <v>93.069999999999979</v>
      </c>
      <c r="G25" s="721">
        <f>G26</f>
        <v>17217949999.999996</v>
      </c>
      <c r="H25" s="722">
        <f>I25/E25*100</f>
        <v>74.31</v>
      </c>
      <c r="I25" s="721">
        <f>I26</f>
        <v>13747350000</v>
      </c>
      <c r="J25" s="721"/>
      <c r="K25" s="722">
        <f t="shared" si="1"/>
        <v>92.465270270270267</v>
      </c>
      <c r="L25" s="721">
        <f>L26</f>
        <v>17106075000</v>
      </c>
      <c r="M25" s="721">
        <f>M26</f>
        <v>2354575614</v>
      </c>
      <c r="N25" s="722">
        <f t="shared" si="0"/>
        <v>52.422042648648649</v>
      </c>
      <c r="O25" s="721">
        <f>O26</f>
        <v>9698077890</v>
      </c>
      <c r="P25" s="724"/>
    </row>
    <row r="26" spans="2:18">
      <c r="B26" s="725" t="s">
        <v>846</v>
      </c>
      <c r="C26" s="726" t="s">
        <v>859</v>
      </c>
      <c r="D26" s="726" t="s">
        <v>858</v>
      </c>
      <c r="E26" s="727">
        <v>18500000000</v>
      </c>
      <c r="F26" s="728">
        <v>93.07</v>
      </c>
      <c r="G26" s="729">
        <f>F26*E26/100</f>
        <v>17217949999.999996</v>
      </c>
      <c r="H26" s="728">
        <v>74.31</v>
      </c>
      <c r="I26" s="729">
        <f>H26*E26/100</f>
        <v>13747350000</v>
      </c>
      <c r="J26" s="729"/>
      <c r="K26" s="730">
        <f t="shared" si="1"/>
        <v>92.465270270270267</v>
      </c>
      <c r="L26" s="727">
        <v>17106075000</v>
      </c>
      <c r="M26" s="727">
        <v>2354575614</v>
      </c>
      <c r="N26" s="730">
        <f t="shared" si="0"/>
        <v>52.422042648648649</v>
      </c>
      <c r="O26" s="727">
        <f>M26+[1]SEPTEMBER!O26</f>
        <v>9698077890</v>
      </c>
      <c r="P26" s="735"/>
    </row>
    <row r="27" spans="2:18" ht="28.5">
      <c r="B27" s="719" t="s">
        <v>844</v>
      </c>
      <c r="C27" s="720" t="s">
        <v>656</v>
      </c>
      <c r="D27" s="720"/>
      <c r="E27" s="721">
        <f>E28</f>
        <v>700000000</v>
      </c>
      <c r="F27" s="741">
        <f>F28</f>
        <v>49.98</v>
      </c>
      <c r="G27" s="723">
        <f>G28</f>
        <v>349860000</v>
      </c>
      <c r="H27" s="742">
        <f t="shared" ref="H27:L27" si="5">H28</f>
        <v>49.98</v>
      </c>
      <c r="I27" s="723">
        <f t="shared" si="5"/>
        <v>349860000</v>
      </c>
      <c r="J27" s="723"/>
      <c r="K27" s="723">
        <f t="shared" si="5"/>
        <v>42.857142857142854</v>
      </c>
      <c r="L27" s="723">
        <f t="shared" si="5"/>
        <v>300000000</v>
      </c>
      <c r="M27" s="721">
        <f>M28</f>
        <v>11102592</v>
      </c>
      <c r="N27" s="722">
        <f t="shared" si="0"/>
        <v>15.249243000000002</v>
      </c>
      <c r="O27" s="721">
        <f>O28</f>
        <v>106744701</v>
      </c>
      <c r="P27" s="724"/>
    </row>
    <row r="28" spans="2:18">
      <c r="B28" s="725"/>
      <c r="C28" s="726" t="s">
        <v>657</v>
      </c>
      <c r="D28" s="726" t="s">
        <v>858</v>
      </c>
      <c r="E28" s="727">
        <v>700000000</v>
      </c>
      <c r="F28" s="728">
        <v>49.98</v>
      </c>
      <c r="G28" s="729">
        <f t="shared" ref="G28" si="6">F28*E28/100</f>
        <v>349860000</v>
      </c>
      <c r="H28" s="728">
        <v>49.98</v>
      </c>
      <c r="I28" s="729">
        <f>H28*E28/100</f>
        <v>349860000</v>
      </c>
      <c r="J28" s="729"/>
      <c r="K28" s="730">
        <f t="shared" si="1"/>
        <v>42.857142857142854</v>
      </c>
      <c r="L28" s="727">
        <v>300000000</v>
      </c>
      <c r="M28" s="727">
        <v>11102592</v>
      </c>
      <c r="N28" s="730">
        <f t="shared" si="0"/>
        <v>15.249243000000002</v>
      </c>
      <c r="O28" s="727">
        <f>M28+[1]SEPTEMBER!O28</f>
        <v>106744701</v>
      </c>
      <c r="P28" s="731"/>
    </row>
    <row r="29" spans="2:18" ht="28.5">
      <c r="B29" s="719" t="s">
        <v>844</v>
      </c>
      <c r="C29" s="720" t="s">
        <v>860</v>
      </c>
      <c r="D29" s="720" t="s">
        <v>856</v>
      </c>
      <c r="E29" s="721">
        <f>SUM(E30:E33)</f>
        <v>4351000000</v>
      </c>
      <c r="F29" s="722">
        <f>G29/E29*100</f>
        <v>50.583773845093084</v>
      </c>
      <c r="G29" s="721">
        <f>SUM(G30:G33)</f>
        <v>2200900000</v>
      </c>
      <c r="H29" s="722">
        <f>I29/E29*100</f>
        <v>50.583773845093084</v>
      </c>
      <c r="I29" s="721">
        <f>SUM(I30:I33)</f>
        <v>2200900000</v>
      </c>
      <c r="J29" s="721"/>
      <c r="K29" s="722">
        <f t="shared" si="1"/>
        <v>50.586072167317852</v>
      </c>
      <c r="L29" s="721">
        <f>SUM(L30:L33)</f>
        <v>2201000000</v>
      </c>
      <c r="M29" s="721">
        <f>SUM(M30:M33)</f>
        <v>0</v>
      </c>
      <c r="N29" s="722">
        <f t="shared" si="0"/>
        <v>49.507859641461735</v>
      </c>
      <c r="O29" s="721">
        <f>SUM(O30:O33)</f>
        <v>2154086973</v>
      </c>
      <c r="P29" s="724"/>
    </row>
    <row r="30" spans="2:18">
      <c r="B30" s="725" t="s">
        <v>846</v>
      </c>
      <c r="C30" s="743" t="s">
        <v>861</v>
      </c>
      <c r="D30" s="726" t="s">
        <v>858</v>
      </c>
      <c r="E30" s="727">
        <v>3000000000</v>
      </c>
      <c r="F30" s="728">
        <v>33.33</v>
      </c>
      <c r="G30" s="729">
        <f t="shared" ref="G30:G33" si="7">F30*E30/100</f>
        <v>999900000</v>
      </c>
      <c r="H30" s="728">
        <v>33.33</v>
      </c>
      <c r="I30" s="729">
        <f t="shared" ref="I30:I33" si="8">H30*E30/100</f>
        <v>999900000</v>
      </c>
      <c r="J30" s="729"/>
      <c r="K30" s="730">
        <f t="shared" si="1"/>
        <v>33.333333333333329</v>
      </c>
      <c r="L30" s="727">
        <v>1000000000</v>
      </c>
      <c r="M30" s="727">
        <v>0</v>
      </c>
      <c r="N30" s="730">
        <f t="shared" si="0"/>
        <v>33.313685466666662</v>
      </c>
      <c r="O30" s="727">
        <f>M30+[1]SEPTEMBER!O30</f>
        <v>999410564</v>
      </c>
      <c r="P30" s="731"/>
    </row>
    <row r="31" spans="2:18">
      <c r="B31" s="725" t="s">
        <v>846</v>
      </c>
      <c r="C31" s="743" t="s">
        <v>862</v>
      </c>
      <c r="D31" s="726" t="s">
        <v>863</v>
      </c>
      <c r="E31" s="727">
        <v>1000000000</v>
      </c>
      <c r="F31" s="728">
        <v>100</v>
      </c>
      <c r="G31" s="729">
        <f t="shared" si="7"/>
        <v>1000000000</v>
      </c>
      <c r="H31" s="728">
        <v>100</v>
      </c>
      <c r="I31" s="729">
        <f t="shared" si="8"/>
        <v>1000000000</v>
      </c>
      <c r="J31" s="729"/>
      <c r="K31" s="730">
        <f t="shared" si="1"/>
        <v>100</v>
      </c>
      <c r="L31" s="727">
        <v>1000000000</v>
      </c>
      <c r="M31" s="727">
        <v>0</v>
      </c>
      <c r="N31" s="730">
        <f t="shared" si="0"/>
        <v>95.803100600000008</v>
      </c>
      <c r="O31" s="727">
        <f>M31+[1]SEPTEMBER!O31</f>
        <v>958031006</v>
      </c>
      <c r="P31" s="731"/>
    </row>
    <row r="32" spans="2:18">
      <c r="B32" s="725" t="s">
        <v>846</v>
      </c>
      <c r="C32" s="743" t="s">
        <v>864</v>
      </c>
      <c r="D32" s="726" t="s">
        <v>863</v>
      </c>
      <c r="E32" s="727">
        <v>51000000</v>
      </c>
      <c r="F32" s="728">
        <v>100</v>
      </c>
      <c r="G32" s="729">
        <f t="shared" si="7"/>
        <v>51000000</v>
      </c>
      <c r="H32" s="728">
        <v>100</v>
      </c>
      <c r="I32" s="729">
        <f t="shared" si="8"/>
        <v>51000000</v>
      </c>
      <c r="J32" s="729"/>
      <c r="K32" s="730">
        <f t="shared" si="1"/>
        <v>100</v>
      </c>
      <c r="L32" s="727">
        <v>51000000</v>
      </c>
      <c r="M32" s="744">
        <v>0</v>
      </c>
      <c r="N32" s="745">
        <f t="shared" si="0"/>
        <v>98.058627450980396</v>
      </c>
      <c r="O32" s="727">
        <f>M32+[1]SEPTEMBER!O32</f>
        <v>50009900</v>
      </c>
      <c r="P32" s="731"/>
    </row>
    <row r="33" spans="2:18">
      <c r="B33" s="725" t="s">
        <v>846</v>
      </c>
      <c r="C33" s="743" t="s">
        <v>865</v>
      </c>
      <c r="D33" s="726" t="s">
        <v>858</v>
      </c>
      <c r="E33" s="727">
        <v>300000000</v>
      </c>
      <c r="F33" s="728">
        <v>50</v>
      </c>
      <c r="G33" s="729">
        <f t="shared" si="7"/>
        <v>150000000</v>
      </c>
      <c r="H33" s="728">
        <v>50</v>
      </c>
      <c r="I33" s="729">
        <f t="shared" si="8"/>
        <v>150000000</v>
      </c>
      <c r="J33" s="729"/>
      <c r="K33" s="730">
        <f t="shared" si="1"/>
        <v>50</v>
      </c>
      <c r="L33" s="727">
        <v>150000000</v>
      </c>
      <c r="M33" s="746">
        <v>0</v>
      </c>
      <c r="N33" s="745">
        <f t="shared" si="0"/>
        <v>48.878501</v>
      </c>
      <c r="O33" s="727">
        <f>M33+[1]SEPTEMBER!O33</f>
        <v>146635503</v>
      </c>
      <c r="P33" s="731"/>
    </row>
    <row r="34" spans="2:18" ht="28.5">
      <c r="B34" s="713" t="s">
        <v>837</v>
      </c>
      <c r="C34" s="714" t="s">
        <v>866</v>
      </c>
      <c r="D34" s="714" t="s">
        <v>863</v>
      </c>
      <c r="E34" s="733">
        <f>E35</f>
        <v>326640000</v>
      </c>
      <c r="F34" s="716">
        <f>F35</f>
        <v>83.3</v>
      </c>
      <c r="G34" s="733">
        <f>G35</f>
        <v>272091120</v>
      </c>
      <c r="H34" s="716">
        <f>H35</f>
        <v>90</v>
      </c>
      <c r="I34" s="733">
        <f>I35</f>
        <v>293976000</v>
      </c>
      <c r="J34" s="733"/>
      <c r="K34" s="716">
        <f t="shared" si="1"/>
        <v>87.22507959833456</v>
      </c>
      <c r="L34" s="733">
        <f>L35</f>
        <v>284912000</v>
      </c>
      <c r="M34" s="733">
        <f>M35</f>
        <v>20863940</v>
      </c>
      <c r="N34" s="716">
        <f t="shared" si="0"/>
        <v>87.225039799167277</v>
      </c>
      <c r="O34" s="733">
        <f>O35</f>
        <v>284911870</v>
      </c>
      <c r="P34" s="718"/>
      <c r="R34" s="690">
        <f>Q34/E34*100</f>
        <v>0</v>
      </c>
    </row>
    <row r="35" spans="2:18">
      <c r="B35" s="719" t="s">
        <v>844</v>
      </c>
      <c r="C35" s="720" t="s">
        <v>867</v>
      </c>
      <c r="D35" s="720" t="s">
        <v>863</v>
      </c>
      <c r="E35" s="721">
        <f>E36</f>
        <v>326640000</v>
      </c>
      <c r="F35" s="741">
        <f>F36</f>
        <v>83.3</v>
      </c>
      <c r="G35" s="723">
        <f>G36</f>
        <v>272091120</v>
      </c>
      <c r="H35" s="741">
        <f>H36</f>
        <v>90</v>
      </c>
      <c r="I35" s="723">
        <f>H35*E35/100</f>
        <v>293976000</v>
      </c>
      <c r="J35" s="723"/>
      <c r="K35" s="722">
        <f t="shared" si="1"/>
        <v>87.22507959833456</v>
      </c>
      <c r="L35" s="721">
        <f>L36</f>
        <v>284912000</v>
      </c>
      <c r="M35" s="721">
        <f>M36</f>
        <v>20863940</v>
      </c>
      <c r="N35" s="722">
        <f t="shared" si="0"/>
        <v>87.225039799167277</v>
      </c>
      <c r="O35" s="721">
        <f>O36</f>
        <v>284911870</v>
      </c>
      <c r="P35" s="724"/>
    </row>
    <row r="36" spans="2:18" ht="28.5">
      <c r="B36" s="725" t="s">
        <v>846</v>
      </c>
      <c r="C36" s="726" t="s">
        <v>868</v>
      </c>
      <c r="D36" s="726" t="s">
        <v>863</v>
      </c>
      <c r="E36" s="727">
        <v>326640000</v>
      </c>
      <c r="F36" s="728">
        <v>83.3</v>
      </c>
      <c r="G36" s="729">
        <f>F36*E36/100</f>
        <v>272091120</v>
      </c>
      <c r="H36" s="728">
        <v>90</v>
      </c>
      <c r="I36" s="729">
        <f>H36*E36/100</f>
        <v>293976000</v>
      </c>
      <c r="J36" s="729"/>
      <c r="K36" s="730">
        <f t="shared" si="1"/>
        <v>87.22507959833456</v>
      </c>
      <c r="L36" s="727">
        <v>284912000</v>
      </c>
      <c r="M36" s="747">
        <v>20863940</v>
      </c>
      <c r="N36" s="748">
        <f t="shared" si="0"/>
        <v>87.225039799167277</v>
      </c>
      <c r="O36" s="727">
        <f>M36+[1]SEPTEMBER!O36</f>
        <v>284911870</v>
      </c>
      <c r="P36" s="731"/>
      <c r="Q36" s="689">
        <v>14660000</v>
      </c>
    </row>
    <row r="37" spans="2:18" ht="28.5">
      <c r="B37" s="749" t="s">
        <v>840</v>
      </c>
      <c r="C37" s="750" t="s">
        <v>869</v>
      </c>
      <c r="D37" s="750"/>
      <c r="E37" s="751">
        <f>E38</f>
        <v>322360000</v>
      </c>
      <c r="F37" s="752">
        <f>G37/E37*100</f>
        <v>0</v>
      </c>
      <c r="G37" s="753">
        <f t="shared" ref="G37:I39" si="9">G38</f>
        <v>0</v>
      </c>
      <c r="H37" s="754">
        <f t="shared" si="9"/>
        <v>0</v>
      </c>
      <c r="I37" s="755">
        <f t="shared" si="9"/>
        <v>0</v>
      </c>
      <c r="J37" s="753"/>
      <c r="K37" s="752">
        <f t="shared" si="1"/>
        <v>0</v>
      </c>
      <c r="L37" s="751">
        <f t="shared" ref="L37:M39" si="10">L38</f>
        <v>0</v>
      </c>
      <c r="M37" s="751">
        <f t="shared" si="10"/>
        <v>0</v>
      </c>
      <c r="N37" s="752">
        <f t="shared" si="0"/>
        <v>0</v>
      </c>
      <c r="O37" s="751">
        <f>O38</f>
        <v>0</v>
      </c>
      <c r="P37" s="731"/>
    </row>
    <row r="38" spans="2:18" ht="42.75">
      <c r="B38" s="756" t="s">
        <v>837</v>
      </c>
      <c r="C38" s="757" t="s">
        <v>818</v>
      </c>
      <c r="D38" s="757"/>
      <c r="E38" s="758">
        <f>E39</f>
        <v>322360000</v>
      </c>
      <c r="F38" s="759">
        <f>G38/E38*100</f>
        <v>0</v>
      </c>
      <c r="G38" s="760">
        <f t="shared" si="9"/>
        <v>0</v>
      </c>
      <c r="H38" s="761">
        <f t="shared" si="9"/>
        <v>0</v>
      </c>
      <c r="I38" s="760">
        <f t="shared" si="9"/>
        <v>0</v>
      </c>
      <c r="J38" s="760"/>
      <c r="K38" s="759">
        <f t="shared" si="1"/>
        <v>0</v>
      </c>
      <c r="L38" s="758">
        <f t="shared" si="10"/>
        <v>0</v>
      </c>
      <c r="M38" s="758">
        <f t="shared" si="10"/>
        <v>0</v>
      </c>
      <c r="N38" s="759">
        <f t="shared" si="0"/>
        <v>0</v>
      </c>
      <c r="O38" s="758">
        <f>O39</f>
        <v>0</v>
      </c>
      <c r="P38" s="731"/>
    </row>
    <row r="39" spans="2:18" ht="28.5">
      <c r="B39" s="719" t="s">
        <v>844</v>
      </c>
      <c r="C39" s="720" t="s">
        <v>870</v>
      </c>
      <c r="D39" s="720"/>
      <c r="E39" s="721">
        <f>E40</f>
        <v>322360000</v>
      </c>
      <c r="F39" s="722">
        <f>G39/E39*100</f>
        <v>0</v>
      </c>
      <c r="G39" s="723">
        <f t="shared" si="9"/>
        <v>0</v>
      </c>
      <c r="H39" s="741">
        <f t="shared" si="9"/>
        <v>0</v>
      </c>
      <c r="I39" s="723">
        <f t="shared" si="9"/>
        <v>0</v>
      </c>
      <c r="J39" s="723"/>
      <c r="K39" s="722">
        <f t="shared" si="1"/>
        <v>0</v>
      </c>
      <c r="L39" s="721">
        <f t="shared" si="10"/>
        <v>0</v>
      </c>
      <c r="M39" s="721">
        <f t="shared" si="10"/>
        <v>0</v>
      </c>
      <c r="N39" s="722">
        <f t="shared" si="0"/>
        <v>0</v>
      </c>
      <c r="O39" s="721">
        <f>O40</f>
        <v>0</v>
      </c>
      <c r="P39" s="731"/>
    </row>
    <row r="40" spans="2:18" ht="42.75">
      <c r="B40" s="725" t="s">
        <v>846</v>
      </c>
      <c r="C40" s="726" t="s">
        <v>871</v>
      </c>
      <c r="D40" s="726"/>
      <c r="E40" s="727">
        <v>322360000</v>
      </c>
      <c r="F40" s="728">
        <v>0</v>
      </c>
      <c r="G40" s="729">
        <f>F40*E40/100</f>
        <v>0</v>
      </c>
      <c r="H40" s="728">
        <v>0</v>
      </c>
      <c r="I40" s="729">
        <f>H40*E40/100</f>
        <v>0</v>
      </c>
      <c r="J40" s="729"/>
      <c r="K40" s="730">
        <f t="shared" si="1"/>
        <v>0</v>
      </c>
      <c r="L40" s="727">
        <v>0</v>
      </c>
      <c r="M40" s="747">
        <v>0</v>
      </c>
      <c r="N40" s="748">
        <f t="shared" si="0"/>
        <v>0</v>
      </c>
      <c r="O40" s="727">
        <f>M40</f>
        <v>0</v>
      </c>
      <c r="P40" s="731"/>
    </row>
    <row r="41" spans="2:18" ht="28.5">
      <c r="B41" s="708" t="s">
        <v>840</v>
      </c>
      <c r="C41" s="762" t="s">
        <v>325</v>
      </c>
      <c r="D41" s="709" t="s">
        <v>863</v>
      </c>
      <c r="E41" s="739">
        <f>E42</f>
        <v>125000000</v>
      </c>
      <c r="F41" s="711">
        <f>G41/E41*100</f>
        <v>84.360416000000001</v>
      </c>
      <c r="G41" s="739">
        <f>G42</f>
        <v>105450520</v>
      </c>
      <c r="H41" s="711">
        <f>I41/E41*100</f>
        <v>86.118214399999999</v>
      </c>
      <c r="I41" s="739">
        <f>I42</f>
        <v>107647768</v>
      </c>
      <c r="J41" s="739"/>
      <c r="K41" s="711">
        <f t="shared" si="1"/>
        <v>94.367999999999995</v>
      </c>
      <c r="L41" s="739">
        <f>L42</f>
        <v>117960000</v>
      </c>
      <c r="M41" s="739">
        <f>M42</f>
        <v>3282100</v>
      </c>
      <c r="N41" s="711">
        <f t="shared" si="0"/>
        <v>80.122337600000009</v>
      </c>
      <c r="O41" s="739">
        <f>O42</f>
        <v>100152922</v>
      </c>
      <c r="P41" s="712"/>
      <c r="Q41" s="689">
        <v>890640</v>
      </c>
    </row>
    <row r="42" spans="2:18" ht="42.75">
      <c r="B42" s="713" t="s">
        <v>837</v>
      </c>
      <c r="C42" s="714" t="s">
        <v>872</v>
      </c>
      <c r="D42" s="714" t="s">
        <v>863</v>
      </c>
      <c r="E42" s="733">
        <f>E43</f>
        <v>125000000</v>
      </c>
      <c r="F42" s="716">
        <f>G42/E42*100</f>
        <v>84.360416000000001</v>
      </c>
      <c r="G42" s="733">
        <f>G43</f>
        <v>105450520</v>
      </c>
      <c r="H42" s="716">
        <f>I42/E42*100</f>
        <v>86.118214399999999</v>
      </c>
      <c r="I42" s="733">
        <f>I43</f>
        <v>107647768</v>
      </c>
      <c r="J42" s="733"/>
      <c r="K42" s="716">
        <f t="shared" si="1"/>
        <v>94.367999999999995</v>
      </c>
      <c r="L42" s="733">
        <f>L43</f>
        <v>117960000</v>
      </c>
      <c r="M42" s="733">
        <f>M43</f>
        <v>3282100</v>
      </c>
      <c r="N42" s="716">
        <f t="shared" si="0"/>
        <v>80.122337600000009</v>
      </c>
      <c r="O42" s="733">
        <f>O43</f>
        <v>100152922</v>
      </c>
      <c r="P42" s="718"/>
      <c r="Q42" s="689">
        <v>1113300</v>
      </c>
    </row>
    <row r="43" spans="2:18" ht="57">
      <c r="B43" s="719" t="s">
        <v>844</v>
      </c>
      <c r="C43" s="720" t="s">
        <v>873</v>
      </c>
      <c r="D43" s="720" t="s">
        <v>863</v>
      </c>
      <c r="E43" s="721">
        <f>SUM(E44:E49)</f>
        <v>125000000</v>
      </c>
      <c r="F43" s="722">
        <f>G43/E43*100</f>
        <v>84.360416000000001</v>
      </c>
      <c r="G43" s="721">
        <f>SUM(G44:G49)</f>
        <v>105450520</v>
      </c>
      <c r="H43" s="722">
        <f>I43/E43*100</f>
        <v>86.118214399999999</v>
      </c>
      <c r="I43" s="721">
        <f>SUM(I44:I49)</f>
        <v>107647768</v>
      </c>
      <c r="J43" s="721"/>
      <c r="K43" s="722">
        <f t="shared" si="1"/>
        <v>94.367999999999995</v>
      </c>
      <c r="L43" s="721">
        <f>SUM(L44:L49)</f>
        <v>117960000</v>
      </c>
      <c r="M43" s="721">
        <f>SUM(M44:M49)</f>
        <v>3282100</v>
      </c>
      <c r="N43" s="722">
        <f t="shared" si="0"/>
        <v>80.122337600000009</v>
      </c>
      <c r="O43" s="721">
        <f>SUM(O44:O49)</f>
        <v>100152922</v>
      </c>
      <c r="P43" s="724"/>
      <c r="Q43" s="689">
        <v>4200000</v>
      </c>
    </row>
    <row r="44" spans="2:18">
      <c r="B44" s="763" t="s">
        <v>846</v>
      </c>
      <c r="C44" s="764" t="s">
        <v>244</v>
      </c>
      <c r="D44" s="764"/>
      <c r="E44" s="744">
        <v>25000000</v>
      </c>
      <c r="F44" s="745">
        <v>83.98</v>
      </c>
      <c r="G44" s="729">
        <f t="shared" ref="G44:G49" si="11">F44*E44/100</f>
        <v>20995000</v>
      </c>
      <c r="H44" s="745">
        <v>100</v>
      </c>
      <c r="I44" s="729">
        <f t="shared" ref="I44:I49" si="12">H44*E44/100</f>
        <v>25000000</v>
      </c>
      <c r="J44" s="729"/>
      <c r="K44" s="730">
        <f t="shared" si="1"/>
        <v>100</v>
      </c>
      <c r="L44" s="744">
        <v>25000000</v>
      </c>
      <c r="M44" s="744">
        <v>2519100</v>
      </c>
      <c r="N44" s="730">
        <f t="shared" si="0"/>
        <v>98.787599999999998</v>
      </c>
      <c r="O44" s="727">
        <f>M44+[1]SEPTEMBER!O40</f>
        <v>24696900</v>
      </c>
      <c r="P44" s="731"/>
      <c r="Q44" s="689">
        <f>SUM(Q36:Q43)</f>
        <v>20863940</v>
      </c>
    </row>
    <row r="45" spans="2:18">
      <c r="B45" s="763" t="s">
        <v>846</v>
      </c>
      <c r="C45" s="764" t="s">
        <v>261</v>
      </c>
      <c r="D45" s="764"/>
      <c r="E45" s="744">
        <v>14000000</v>
      </c>
      <c r="F45" s="745">
        <v>85.7</v>
      </c>
      <c r="G45" s="729">
        <f t="shared" si="11"/>
        <v>11998000</v>
      </c>
      <c r="H45" s="745">
        <v>35</v>
      </c>
      <c r="I45" s="729">
        <f t="shared" si="12"/>
        <v>4900000</v>
      </c>
      <c r="J45" s="729"/>
      <c r="K45" s="730">
        <f t="shared" si="1"/>
        <v>100</v>
      </c>
      <c r="L45" s="744">
        <v>14000000</v>
      </c>
      <c r="M45" s="744">
        <v>475000</v>
      </c>
      <c r="N45" s="730">
        <f t="shared" si="0"/>
        <v>28.364285714285714</v>
      </c>
      <c r="O45" s="727">
        <f>M45+[1]SEPTEMBER!O41</f>
        <v>3971000</v>
      </c>
      <c r="P45" s="731"/>
    </row>
    <row r="46" spans="2:18">
      <c r="B46" s="763" t="s">
        <v>846</v>
      </c>
      <c r="C46" s="764" t="s">
        <v>263</v>
      </c>
      <c r="D46" s="764"/>
      <c r="E46" s="744">
        <v>50000000</v>
      </c>
      <c r="F46" s="745">
        <v>84</v>
      </c>
      <c r="G46" s="729">
        <f t="shared" si="11"/>
        <v>42000000</v>
      </c>
      <c r="H46" s="745">
        <v>100</v>
      </c>
      <c r="I46" s="729">
        <f t="shared" si="12"/>
        <v>50000000</v>
      </c>
      <c r="J46" s="729"/>
      <c r="K46" s="730">
        <f t="shared" si="1"/>
        <v>100</v>
      </c>
      <c r="L46" s="744">
        <v>50000000</v>
      </c>
      <c r="M46" s="744">
        <v>0</v>
      </c>
      <c r="N46" s="730">
        <f t="shared" si="0"/>
        <v>99.775999999999996</v>
      </c>
      <c r="O46" s="727">
        <f>M46+[1]SEPTEMBER!O42</f>
        <v>49888000</v>
      </c>
      <c r="P46" s="731"/>
    </row>
    <row r="47" spans="2:18">
      <c r="B47" s="763" t="s">
        <v>846</v>
      </c>
      <c r="C47" s="764" t="s">
        <v>874</v>
      </c>
      <c r="D47" s="764"/>
      <c r="E47" s="744">
        <v>5000000</v>
      </c>
      <c r="F47" s="745">
        <v>80</v>
      </c>
      <c r="G47" s="729">
        <f t="shared" si="11"/>
        <v>4000000</v>
      </c>
      <c r="H47" s="745">
        <v>70</v>
      </c>
      <c r="I47" s="729">
        <f t="shared" si="12"/>
        <v>3500000</v>
      </c>
      <c r="J47" s="729"/>
      <c r="K47" s="730">
        <f t="shared" si="1"/>
        <v>100</v>
      </c>
      <c r="L47" s="744">
        <v>5000000</v>
      </c>
      <c r="M47" s="744">
        <v>0</v>
      </c>
      <c r="N47" s="730">
        <f t="shared" si="0"/>
        <v>53.32</v>
      </c>
      <c r="O47" s="727">
        <f>M47+[1]SEPTEMBER!O43</f>
        <v>2666000</v>
      </c>
      <c r="P47" s="731"/>
    </row>
    <row r="48" spans="2:18">
      <c r="B48" s="763" t="s">
        <v>846</v>
      </c>
      <c r="C48" s="764" t="s">
        <v>248</v>
      </c>
      <c r="D48" s="764"/>
      <c r="E48" s="744">
        <v>2960000</v>
      </c>
      <c r="F48" s="745">
        <v>100</v>
      </c>
      <c r="G48" s="729">
        <f t="shared" si="11"/>
        <v>2960000</v>
      </c>
      <c r="H48" s="745">
        <v>10</v>
      </c>
      <c r="I48" s="729">
        <f t="shared" si="12"/>
        <v>296000</v>
      </c>
      <c r="J48" s="729"/>
      <c r="K48" s="730">
        <f t="shared" si="1"/>
        <v>100</v>
      </c>
      <c r="L48" s="744">
        <v>2960000</v>
      </c>
      <c r="M48" s="744">
        <v>0</v>
      </c>
      <c r="N48" s="730">
        <f t="shared" si="0"/>
        <v>8.4459459459459456</v>
      </c>
      <c r="O48" s="727">
        <f>M48+[1]SEPTEMBER!O44</f>
        <v>250000</v>
      </c>
      <c r="P48" s="731"/>
    </row>
    <row r="49" spans="2:17">
      <c r="B49" s="725" t="s">
        <v>846</v>
      </c>
      <c r="C49" s="743" t="s">
        <v>250</v>
      </c>
      <c r="D49" s="726" t="s">
        <v>863</v>
      </c>
      <c r="E49" s="727">
        <v>28040000</v>
      </c>
      <c r="F49" s="728">
        <v>83.8</v>
      </c>
      <c r="G49" s="729">
        <f t="shared" si="11"/>
        <v>23497520</v>
      </c>
      <c r="H49" s="728">
        <v>85.42</v>
      </c>
      <c r="I49" s="729">
        <f t="shared" si="12"/>
        <v>23951768</v>
      </c>
      <c r="J49" s="729"/>
      <c r="K49" s="730">
        <f t="shared" si="1"/>
        <v>74.893009985734665</v>
      </c>
      <c r="L49" s="727">
        <v>21000000</v>
      </c>
      <c r="M49" s="727">
        <v>288000</v>
      </c>
      <c r="N49" s="730">
        <f t="shared" si="0"/>
        <v>66.622760342368053</v>
      </c>
      <c r="O49" s="727">
        <f>M49+[1]SEPTEMBER!O45</f>
        <v>18681022</v>
      </c>
      <c r="P49" s="731"/>
    </row>
    <row r="50" spans="2:17">
      <c r="Q50" s="689">
        <v>875000</v>
      </c>
    </row>
    <row r="51" spans="2:17">
      <c r="Q51" s="689">
        <v>1100000</v>
      </c>
    </row>
    <row r="52" spans="2:17">
      <c r="Q52" s="689">
        <v>1075000</v>
      </c>
    </row>
    <row r="53" spans="2:17">
      <c r="Q53" s="689">
        <v>1050000</v>
      </c>
    </row>
    <row r="54" spans="2:17">
      <c r="Q54" s="689">
        <v>875000</v>
      </c>
    </row>
    <row r="55" spans="2:17">
      <c r="Q55" s="689">
        <v>1200000</v>
      </c>
    </row>
    <row r="56" spans="2:17">
      <c r="Q56" s="689">
        <f>SUM(Q50:Q55)</f>
        <v>6175000</v>
      </c>
    </row>
    <row r="57" spans="2:17">
      <c r="C57" s="766" t="s">
        <v>875</v>
      </c>
      <c r="F57" s="770"/>
      <c r="G57" s="771"/>
    </row>
  </sheetData>
  <mergeCells count="14">
    <mergeCell ref="K5:L6"/>
    <mergeCell ref="M5:O5"/>
    <mergeCell ref="P5:P6"/>
    <mergeCell ref="N6:O6"/>
    <mergeCell ref="B1:O1"/>
    <mergeCell ref="B4:B7"/>
    <mergeCell ref="C4:C7"/>
    <mergeCell ref="D4:D7"/>
    <mergeCell ref="E4:E7"/>
    <mergeCell ref="F4:J4"/>
    <mergeCell ref="K4:P4"/>
    <mergeCell ref="F5:G6"/>
    <mergeCell ref="H5:I6"/>
    <mergeCell ref="J5:J6"/>
  </mergeCells>
  <pageMargins left="0.31496062992125984" right="0.23622047244094491" top="0.11811023622047245" bottom="0.15748031496062992" header="0.11811023622047245" footer="0.11811023622047245"/>
  <pageSetup paperSize="10000" scale="5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workbookViewId="0">
      <selection sqref="A1:J13"/>
    </sheetView>
  </sheetViews>
  <sheetFormatPr defaultRowHeight="15"/>
  <cols>
    <col min="1" max="1" width="21.7109375" customWidth="1"/>
    <col min="2" max="2" width="49.42578125" customWidth="1"/>
    <col min="3" max="3" width="17.7109375" customWidth="1"/>
    <col min="4" max="4" width="15.7109375" customWidth="1"/>
    <col min="5" max="5" width="6.42578125" customWidth="1"/>
    <col min="6" max="6" width="14.85546875" hidden="1" customWidth="1"/>
    <col min="7" max="7" width="15.140625" customWidth="1"/>
    <col min="8" max="8" width="14.85546875" style="35" hidden="1" customWidth="1"/>
    <col min="9" max="9" width="15.140625" customWidth="1"/>
    <col min="10" max="10" width="17.85546875" customWidth="1"/>
    <col min="11" max="11" width="12.7109375" hidden="1" customWidth="1"/>
    <col min="12" max="12" width="13.28515625" hidden="1" customWidth="1"/>
    <col min="13" max="13" width="13.140625" hidden="1" customWidth="1"/>
    <col min="14" max="14" width="14" bestFit="1" customWidth="1"/>
  </cols>
  <sheetData>
    <row r="1" spans="1:14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  <c r="K1" s="30"/>
      <c r="L1" s="30"/>
      <c r="M1" s="30"/>
      <c r="N1" s="30"/>
    </row>
    <row r="2" spans="1:14" ht="29.25" customHeight="1" thickBot="1">
      <c r="A2" s="887" t="s">
        <v>17</v>
      </c>
      <c r="B2" s="888"/>
      <c r="C2" s="888"/>
      <c r="D2" s="888"/>
      <c r="E2" s="888"/>
      <c r="F2" s="888"/>
      <c r="G2" s="888"/>
      <c r="H2" s="888"/>
      <c r="I2" s="888"/>
      <c r="J2" s="889"/>
      <c r="K2" s="30"/>
      <c r="L2" s="30"/>
      <c r="M2" s="30"/>
      <c r="N2" s="30"/>
    </row>
    <row r="3" spans="1:14" ht="15.75">
      <c r="A3" s="890" t="s">
        <v>0</v>
      </c>
      <c r="B3" s="893" t="s">
        <v>72</v>
      </c>
      <c r="C3" s="896" t="s">
        <v>2</v>
      </c>
      <c r="D3" s="863" t="s">
        <v>34</v>
      </c>
      <c r="E3" s="863"/>
      <c r="F3" s="863"/>
      <c r="G3" s="863"/>
      <c r="H3" s="863"/>
      <c r="I3" s="893" t="s">
        <v>35</v>
      </c>
      <c r="J3" s="902" t="s">
        <v>7</v>
      </c>
      <c r="K3" s="30"/>
      <c r="L3" s="30"/>
      <c r="M3" s="30"/>
      <c r="N3" s="30"/>
    </row>
    <row r="4" spans="1:14" ht="15.75">
      <c r="A4" s="891"/>
      <c r="B4" s="894"/>
      <c r="C4" s="897"/>
      <c r="D4" s="864" t="str">
        <f>PERBEND!D4</f>
        <v>BULAN OKTOBER 2022</v>
      </c>
      <c r="E4" s="864"/>
      <c r="F4" s="864"/>
      <c r="G4" s="864"/>
      <c r="H4" s="864"/>
      <c r="I4" s="894"/>
      <c r="J4" s="903"/>
      <c r="K4" s="30"/>
      <c r="L4" s="30"/>
      <c r="M4" s="30"/>
      <c r="N4" s="30"/>
    </row>
    <row r="5" spans="1:14" ht="15.75">
      <c r="A5" s="891"/>
      <c r="B5" s="894"/>
      <c r="C5" s="897"/>
      <c r="D5" s="906" t="s">
        <v>3</v>
      </c>
      <c r="E5" s="907"/>
      <c r="F5" s="905" t="s">
        <v>4</v>
      </c>
      <c r="G5" s="907"/>
      <c r="H5" s="874" t="s">
        <v>5</v>
      </c>
      <c r="I5" s="894"/>
      <c r="J5" s="903"/>
      <c r="K5" s="30"/>
      <c r="L5" s="30"/>
      <c r="M5" s="30"/>
      <c r="N5" s="30"/>
    </row>
    <row r="6" spans="1:14" ht="32.25" thickBot="1">
      <c r="A6" s="892"/>
      <c r="B6" s="895"/>
      <c r="C6" s="898"/>
      <c r="D6" s="419" t="s">
        <v>8</v>
      </c>
      <c r="E6" s="420" t="s">
        <v>9</v>
      </c>
      <c r="F6" s="419" t="s">
        <v>8</v>
      </c>
      <c r="G6" s="421" t="s">
        <v>9</v>
      </c>
      <c r="H6" s="875"/>
      <c r="I6" s="895"/>
      <c r="J6" s="904"/>
      <c r="K6" s="30"/>
      <c r="L6" s="30"/>
      <c r="M6" s="30"/>
      <c r="N6" s="30"/>
    </row>
    <row r="7" spans="1:14" ht="3.75" customHeight="1" thickBot="1">
      <c r="A7" s="884"/>
      <c r="B7" s="885"/>
      <c r="C7" s="885"/>
      <c r="D7" s="885"/>
      <c r="E7" s="885"/>
      <c r="F7" s="885"/>
      <c r="G7" s="885"/>
      <c r="H7" s="885"/>
      <c r="I7" s="885"/>
      <c r="J7" s="886"/>
      <c r="K7" s="45" t="s">
        <v>85</v>
      </c>
      <c r="L7" s="45" t="s">
        <v>86</v>
      </c>
      <c r="M7" s="45" t="s">
        <v>87</v>
      </c>
      <c r="N7" s="30"/>
    </row>
    <row r="8" spans="1:14" ht="15.75">
      <c r="A8" s="438" t="str">
        <f>PERBEND!A14</f>
        <v>01.1.10.01</v>
      </c>
      <c r="B8" s="439" t="s">
        <v>75</v>
      </c>
      <c r="C8" s="440">
        <f>SUM(C9:C12)</f>
        <v>1045000000</v>
      </c>
      <c r="D8" s="440">
        <f>SUM(D9:D12)</f>
        <v>747975577</v>
      </c>
      <c r="E8" s="441">
        <f t="shared" ref="E8:E13" si="0">SUM(D8/C8)*100</f>
        <v>71.576610239234455</v>
      </c>
      <c r="F8" s="440">
        <f>SUM(F9:F12)</f>
        <v>748100000</v>
      </c>
      <c r="G8" s="441">
        <f t="shared" ref="G8:G13" si="1">SUM(F8/C8)*100</f>
        <v>71.588516746411486</v>
      </c>
      <c r="H8" s="442">
        <f>SUM(H9:H11)</f>
        <v>121285529</v>
      </c>
      <c r="I8" s="443" t="s">
        <v>53</v>
      </c>
      <c r="J8" s="444"/>
      <c r="K8" s="30"/>
      <c r="L8" s="30"/>
      <c r="M8" s="30"/>
      <c r="N8" s="30"/>
    </row>
    <row r="9" spans="1:14" ht="15" customHeight="1">
      <c r="A9" s="643" t="s">
        <v>762</v>
      </c>
      <c r="B9" s="626" t="s">
        <v>766</v>
      </c>
      <c r="C9" s="46">
        <f>'[3]Oktober-Perubahan'!$L$127</f>
        <v>15000000</v>
      </c>
      <c r="D9" s="92">
        <v>0</v>
      </c>
      <c r="E9" s="47">
        <f t="shared" si="0"/>
        <v>0</v>
      </c>
      <c r="F9" s="46">
        <v>0</v>
      </c>
      <c r="G9" s="47">
        <f t="shared" si="1"/>
        <v>0</v>
      </c>
      <c r="H9" s="48">
        <f>'[5]BLUD 21'!$AE$148</f>
        <v>65092529</v>
      </c>
      <c r="I9" s="46"/>
      <c r="J9" s="430"/>
      <c r="K9" s="36">
        <v>31069066</v>
      </c>
      <c r="L9" s="36">
        <v>23308500</v>
      </c>
      <c r="M9" s="36">
        <v>40387873</v>
      </c>
      <c r="N9" s="30"/>
    </row>
    <row r="10" spans="1:14" ht="30">
      <c r="A10" s="643" t="s">
        <v>763</v>
      </c>
      <c r="B10" s="626" t="s">
        <v>767</v>
      </c>
      <c r="C10" s="46">
        <f>'[3]Oktober-Perubahan'!$L$128</f>
        <v>15000000</v>
      </c>
      <c r="D10" s="46">
        <v>0</v>
      </c>
      <c r="E10" s="47">
        <f t="shared" si="0"/>
        <v>0</v>
      </c>
      <c r="F10" s="46">
        <v>0</v>
      </c>
      <c r="G10" s="47">
        <f t="shared" si="1"/>
        <v>0</v>
      </c>
      <c r="H10" s="48">
        <f>'[5]BLUD 21'!$AE$106</f>
        <v>6193000</v>
      </c>
      <c r="I10" s="46"/>
      <c r="J10" s="430"/>
      <c r="K10" s="36"/>
      <c r="L10" s="36"/>
      <c r="M10" s="36"/>
      <c r="N10" s="30"/>
    </row>
    <row r="11" spans="1:14" ht="30">
      <c r="A11" s="644" t="s">
        <v>764</v>
      </c>
      <c r="B11" s="626" t="s">
        <v>768</v>
      </c>
      <c r="C11" s="60">
        <f>'[3]Oktober-Perubahan'!$L$130</f>
        <v>45000000</v>
      </c>
      <c r="D11" s="60">
        <f>'[3]Oktober-Perubahan'!$O$130</f>
        <v>43920000</v>
      </c>
      <c r="E11" s="86">
        <f t="shared" si="0"/>
        <v>97.6</v>
      </c>
      <c r="F11" s="60">
        <f>'[3]Oktober-Perubahan'!$P$130</f>
        <v>44000000</v>
      </c>
      <c r="G11" s="86">
        <f t="shared" si="1"/>
        <v>97.777777777777771</v>
      </c>
      <c r="H11" s="48">
        <v>50000000</v>
      </c>
      <c r="I11" s="46"/>
      <c r="J11" s="430"/>
      <c r="K11" s="36"/>
      <c r="L11" s="36"/>
      <c r="M11" s="36"/>
      <c r="N11" s="36"/>
    </row>
    <row r="12" spans="1:14" ht="15.75">
      <c r="A12" s="643" t="s">
        <v>765</v>
      </c>
      <c r="B12" s="626" t="s">
        <v>769</v>
      </c>
      <c r="C12" s="46">
        <f>'[3]Oktober-Perubahan'!$L$184</f>
        <v>970000000</v>
      </c>
      <c r="D12" s="46">
        <f>'[3]Oktober-Perubahan'!$O$184</f>
        <v>704055577</v>
      </c>
      <c r="E12" s="86">
        <f t="shared" si="0"/>
        <v>72.583049175257727</v>
      </c>
      <c r="F12" s="46">
        <f>'[3]Oktober-Perubahan'!$P$184</f>
        <v>704100000</v>
      </c>
      <c r="G12" s="86">
        <f t="shared" si="1"/>
        <v>72.587628865979383</v>
      </c>
      <c r="H12" s="48"/>
      <c r="I12" s="46"/>
      <c r="J12" s="430"/>
      <c r="K12" s="36"/>
      <c r="L12" s="36"/>
      <c r="M12" s="36"/>
      <c r="N12" s="30"/>
    </row>
    <row r="13" spans="1:14" ht="16.5" thickBot="1">
      <c r="A13" s="918" t="s">
        <v>40</v>
      </c>
      <c r="B13" s="919"/>
      <c r="C13" s="433">
        <f>C7+C8</f>
        <v>1045000000</v>
      </c>
      <c r="D13" s="433">
        <f>SUM(D9:D12)</f>
        <v>747975577</v>
      </c>
      <c r="E13" s="434">
        <f t="shared" si="0"/>
        <v>71.576610239234455</v>
      </c>
      <c r="F13" s="433">
        <f>SUM(F9:F12)</f>
        <v>748100000</v>
      </c>
      <c r="G13" s="434">
        <f t="shared" si="1"/>
        <v>71.588516746411486</v>
      </c>
      <c r="H13" s="435">
        <f>H7+H8</f>
        <v>121285529</v>
      </c>
      <c r="I13" s="436"/>
      <c r="J13" s="500"/>
      <c r="K13" s="30"/>
      <c r="L13" s="30"/>
      <c r="M13" s="30"/>
      <c r="N13" s="30"/>
    </row>
    <row r="14" spans="1:14" ht="15.75">
      <c r="A14" s="30"/>
      <c r="B14" s="43"/>
      <c r="C14" s="37"/>
      <c r="D14" s="30"/>
      <c r="E14" s="30"/>
      <c r="F14" s="28"/>
      <c r="G14" s="28"/>
      <c r="H14" s="95"/>
      <c r="I14" s="28"/>
      <c r="J14" s="28"/>
      <c r="K14" s="30"/>
      <c r="L14" s="30"/>
      <c r="M14" s="30"/>
      <c r="N14" s="30"/>
    </row>
    <row r="15" spans="1:14" ht="15.75">
      <c r="A15" s="30"/>
      <c r="B15" s="43"/>
      <c r="C15" s="37"/>
      <c r="D15" s="30"/>
      <c r="E15" s="30"/>
      <c r="K15" s="30"/>
      <c r="L15" s="30"/>
      <c r="M15" s="30"/>
      <c r="N15" s="30"/>
    </row>
    <row r="16" spans="1:14" ht="15.75">
      <c r="A16" s="30"/>
      <c r="B16" s="30"/>
      <c r="C16" s="30"/>
      <c r="D16" s="30"/>
      <c r="E16" s="30"/>
      <c r="F16" s="31"/>
      <c r="G16" s="31"/>
      <c r="H16" s="31"/>
      <c r="I16" s="31"/>
      <c r="J16" s="31"/>
      <c r="K16" s="30"/>
      <c r="L16" s="30"/>
      <c r="M16" s="30"/>
      <c r="N16" s="30"/>
    </row>
    <row r="17" spans="1:14" ht="15.7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0"/>
      <c r="L17" s="30"/>
      <c r="M17" s="30"/>
      <c r="N17" s="30"/>
    </row>
    <row r="18" spans="1:14" ht="15.75">
      <c r="A18" s="30"/>
      <c r="B18" s="45"/>
      <c r="C18" s="45"/>
      <c r="D18" s="30"/>
      <c r="E18" s="30"/>
      <c r="F18" s="30"/>
      <c r="G18" s="30"/>
      <c r="H18" s="36"/>
      <c r="I18" s="45"/>
      <c r="J18" s="30"/>
      <c r="K18" s="30"/>
      <c r="L18" s="30"/>
      <c r="M18" s="30"/>
      <c r="N18" s="30"/>
    </row>
    <row r="19" spans="1:14" ht="15.75">
      <c r="A19" s="30"/>
      <c r="B19" s="45"/>
      <c r="C19" s="45"/>
      <c r="D19" s="30"/>
      <c r="E19" s="30"/>
      <c r="F19" s="30"/>
      <c r="G19" s="30"/>
      <c r="H19" s="36"/>
      <c r="I19" s="45"/>
      <c r="J19" s="30"/>
      <c r="K19" s="30"/>
      <c r="L19" s="30"/>
      <c r="M19" s="30"/>
      <c r="N19" s="30"/>
    </row>
    <row r="20" spans="1:14" ht="15.75">
      <c r="A20" s="30"/>
      <c r="B20" s="45"/>
      <c r="C20" s="45"/>
      <c r="D20" s="30"/>
      <c r="E20" s="30"/>
      <c r="F20" s="30"/>
      <c r="G20" s="30"/>
      <c r="H20" s="36"/>
      <c r="I20" s="45"/>
      <c r="J20" s="30"/>
      <c r="K20" s="30"/>
      <c r="L20" s="30"/>
      <c r="M20" s="30"/>
      <c r="N20" s="30"/>
    </row>
    <row r="21" spans="1:14" ht="15.75">
      <c r="A21" s="31"/>
      <c r="B21" s="31"/>
      <c r="C21" s="31"/>
      <c r="D21" s="31"/>
      <c r="E21" s="204"/>
      <c r="F21" s="204"/>
      <c r="G21" s="204"/>
      <c r="H21" s="204"/>
      <c r="I21" s="204"/>
      <c r="J21" s="204"/>
      <c r="K21" s="30"/>
      <c r="L21" s="30"/>
      <c r="M21" s="30"/>
      <c r="N21" s="30"/>
    </row>
    <row r="22" spans="1:14" ht="15.7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0"/>
      <c r="L22" s="30"/>
      <c r="M22" s="30"/>
      <c r="N22" s="30"/>
    </row>
    <row r="23" spans="1:14" ht="15.75">
      <c r="A23" s="205"/>
      <c r="B23" s="205"/>
      <c r="C23" s="31"/>
      <c r="D23" s="31"/>
      <c r="E23" s="31"/>
      <c r="F23" s="31"/>
      <c r="G23" s="31"/>
      <c r="H23" s="31"/>
      <c r="I23" s="31"/>
      <c r="J23" s="31"/>
      <c r="K23" s="30"/>
      <c r="L23" s="30"/>
      <c r="M23" s="30"/>
      <c r="N23" s="30"/>
    </row>
    <row r="24" spans="1:14" ht="15.75">
      <c r="A24" s="30"/>
      <c r="B24" s="30"/>
      <c r="C24" s="30"/>
      <c r="D24" s="30"/>
      <c r="E24" s="30"/>
      <c r="F24" s="30"/>
      <c r="G24" s="30"/>
      <c r="H24" s="36"/>
      <c r="I24" s="30"/>
      <c r="J24" s="30"/>
      <c r="K24" s="30"/>
      <c r="L24" s="30"/>
      <c r="M24" s="30"/>
      <c r="N24" s="30"/>
    </row>
    <row r="25" spans="1:14" ht="15.75">
      <c r="A25" s="30"/>
      <c r="B25" s="30"/>
      <c r="C25" s="30"/>
      <c r="D25" s="30"/>
      <c r="E25" s="30"/>
      <c r="F25" s="30"/>
      <c r="G25" s="30"/>
      <c r="H25" s="36"/>
      <c r="I25" s="30"/>
      <c r="J25" s="30"/>
      <c r="K25" s="30"/>
      <c r="L25" s="30"/>
      <c r="M25" s="30"/>
      <c r="N25" s="30"/>
    </row>
    <row r="26" spans="1:14">
      <c r="B26" s="67"/>
      <c r="C26" s="90"/>
    </row>
    <row r="27" spans="1:14">
      <c r="B27" s="193"/>
      <c r="C27" s="90"/>
    </row>
    <row r="28" spans="1:14">
      <c r="B28" s="194"/>
      <c r="C28" s="90"/>
    </row>
    <row r="29" spans="1:14">
      <c r="B29" s="67"/>
      <c r="C29" s="90"/>
    </row>
    <row r="30" spans="1:14">
      <c r="B30" s="67"/>
      <c r="C30" s="90"/>
    </row>
    <row r="31" spans="1:14">
      <c r="B31" s="67"/>
      <c r="C31" s="91"/>
    </row>
    <row r="32" spans="1:14">
      <c r="B32" s="67"/>
      <c r="C32" s="90"/>
    </row>
    <row r="33" spans="2:3">
      <c r="B33" s="67"/>
      <c r="C33" s="90"/>
    </row>
    <row r="34" spans="2:3">
      <c r="B34" s="67"/>
      <c r="C34" s="90"/>
    </row>
    <row r="35" spans="2:3">
      <c r="B35" s="67"/>
      <c r="C35" s="90"/>
    </row>
  </sheetData>
  <mergeCells count="14">
    <mergeCell ref="A13:B13"/>
    <mergeCell ref="A1:J1"/>
    <mergeCell ref="A2:J2"/>
    <mergeCell ref="A3:A6"/>
    <mergeCell ref="B3:B6"/>
    <mergeCell ref="C3:C6"/>
    <mergeCell ref="I3:I6"/>
    <mergeCell ref="J3:J6"/>
    <mergeCell ref="D5:E5"/>
    <mergeCell ref="D3:H3"/>
    <mergeCell ref="D4:H4"/>
    <mergeCell ref="H5:H6"/>
    <mergeCell ref="F5:G5"/>
    <mergeCell ref="A7:J7"/>
  </mergeCells>
  <pageMargins left="0.7" right="0.7" top="0.75" bottom="0.75" header="0.3" footer="0.3"/>
  <pageSetup paperSize="10001" scale="93" fitToHeight="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workbookViewId="0">
      <selection sqref="A1:J10"/>
    </sheetView>
  </sheetViews>
  <sheetFormatPr defaultRowHeight="15"/>
  <cols>
    <col min="1" max="1" width="16.140625" customWidth="1"/>
    <col min="2" max="2" width="48.28515625" customWidth="1"/>
    <col min="3" max="3" width="16.28515625" customWidth="1"/>
    <col min="4" max="4" width="18" customWidth="1"/>
    <col min="5" max="5" width="8.140625" customWidth="1"/>
    <col min="6" max="6" width="19" hidden="1" customWidth="1"/>
    <col min="7" max="7" width="15" customWidth="1"/>
    <col min="8" max="8" width="15" style="35" hidden="1" customWidth="1"/>
    <col min="9" max="9" width="14.140625" customWidth="1"/>
    <col min="10" max="10" width="16.7109375" customWidth="1"/>
    <col min="11" max="11" width="7.7109375" customWidth="1"/>
  </cols>
  <sheetData>
    <row r="1" spans="1:11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1" ht="30" customHeight="1" thickBot="1">
      <c r="A2" s="887" t="s">
        <v>160</v>
      </c>
      <c r="B2" s="888"/>
      <c r="C2" s="888"/>
      <c r="D2" s="888"/>
      <c r="E2" s="888"/>
      <c r="F2" s="888"/>
      <c r="G2" s="888"/>
      <c r="H2" s="888"/>
      <c r="I2" s="888"/>
      <c r="J2" s="889"/>
    </row>
    <row r="3" spans="1:11" ht="15" customHeight="1">
      <c r="A3" s="890" t="s">
        <v>0</v>
      </c>
      <c r="B3" s="893" t="s">
        <v>62</v>
      </c>
      <c r="C3" s="896" t="s">
        <v>2</v>
      </c>
      <c r="D3" s="863" t="s">
        <v>34</v>
      </c>
      <c r="E3" s="863"/>
      <c r="F3" s="863"/>
      <c r="G3" s="863"/>
      <c r="H3" s="863"/>
      <c r="I3" s="893" t="s">
        <v>35</v>
      </c>
      <c r="J3" s="902" t="s">
        <v>7</v>
      </c>
    </row>
    <row r="4" spans="1:11" ht="15.75">
      <c r="A4" s="891"/>
      <c r="B4" s="894"/>
      <c r="C4" s="897"/>
      <c r="D4" s="864" t="str">
        <f>AKUNTANSI!D4</f>
        <v>BULAN OKTOBER 2022</v>
      </c>
      <c r="E4" s="864"/>
      <c r="F4" s="864"/>
      <c r="G4" s="864"/>
      <c r="H4" s="864"/>
      <c r="I4" s="894"/>
      <c r="J4" s="903"/>
    </row>
    <row r="5" spans="1:11" ht="15.75">
      <c r="A5" s="891"/>
      <c r="B5" s="894"/>
      <c r="C5" s="897"/>
      <c r="D5" s="906" t="s">
        <v>3</v>
      </c>
      <c r="E5" s="907"/>
      <c r="F5" s="905" t="s">
        <v>4</v>
      </c>
      <c r="G5" s="907"/>
      <c r="H5" s="882" t="s">
        <v>5</v>
      </c>
      <c r="I5" s="894"/>
      <c r="J5" s="903"/>
    </row>
    <row r="6" spans="1:11" ht="32.25" thickBot="1">
      <c r="A6" s="892"/>
      <c r="B6" s="895"/>
      <c r="C6" s="898"/>
      <c r="D6" s="419" t="s">
        <v>8</v>
      </c>
      <c r="E6" s="420" t="s">
        <v>9</v>
      </c>
      <c r="F6" s="419" t="s">
        <v>8</v>
      </c>
      <c r="G6" s="421" t="s">
        <v>9</v>
      </c>
      <c r="H6" s="883"/>
      <c r="I6" s="895"/>
      <c r="J6" s="904"/>
    </row>
    <row r="7" spans="1:11" ht="3.75" customHeight="1">
      <c r="A7" s="948"/>
      <c r="B7" s="949"/>
      <c r="C7" s="949"/>
      <c r="D7" s="949"/>
      <c r="E7" s="949"/>
      <c r="F7" s="949"/>
      <c r="G7" s="949"/>
      <c r="H7" s="949"/>
      <c r="I7" s="949"/>
      <c r="J7" s="950"/>
    </row>
    <row r="8" spans="1:11" s="679" customFormat="1" ht="52.5" customHeight="1">
      <c r="A8" s="675" t="s">
        <v>820</v>
      </c>
      <c r="B8" s="676" t="s">
        <v>818</v>
      </c>
      <c r="C8" s="680">
        <f>DIKLAT!C8</f>
        <v>322360000</v>
      </c>
      <c r="D8" s="677">
        <f>DIKLAT!D8</f>
        <v>0</v>
      </c>
      <c r="E8" s="20">
        <f>SUM(D8/C8)*100</f>
        <v>0</v>
      </c>
      <c r="F8" s="677">
        <f>DIKLAT!F8</f>
        <v>0</v>
      </c>
      <c r="G8" s="20">
        <f>SUM(F8/C8)*100</f>
        <v>0</v>
      </c>
      <c r="H8" s="678"/>
      <c r="I8" s="686" t="s">
        <v>37</v>
      </c>
      <c r="J8" s="678"/>
    </row>
    <row r="9" spans="1:11" ht="33" customHeight="1">
      <c r="A9" s="687" t="s">
        <v>65</v>
      </c>
      <c r="B9" s="14" t="s">
        <v>66</v>
      </c>
      <c r="C9" s="56">
        <f>B34</f>
        <v>3994500000</v>
      </c>
      <c r="D9" s="22">
        <f>D34</f>
        <v>1563522059</v>
      </c>
      <c r="E9" s="20">
        <f>SUM(D9/C9)*100</f>
        <v>39.141871548379022</v>
      </c>
      <c r="F9" s="22">
        <f>F34</f>
        <v>1584300000</v>
      </c>
      <c r="G9" s="20">
        <f>SUM(F9/C9)*100</f>
        <v>39.662035298535486</v>
      </c>
      <c r="H9" s="668">
        <f>H34</f>
        <v>326320520.00005114</v>
      </c>
      <c r="I9" s="667" t="s">
        <v>53</v>
      </c>
      <c r="J9" s="674"/>
    </row>
    <row r="10" spans="1:11" ht="28.5" customHeight="1">
      <c r="A10" s="946" t="s">
        <v>40</v>
      </c>
      <c r="B10" s="946"/>
      <c r="C10" s="42">
        <f>SUM(C9:C9)</f>
        <v>3994500000</v>
      </c>
      <c r="D10" s="42">
        <f>SUM(D9:D9)</f>
        <v>1563522059</v>
      </c>
      <c r="E10" s="20">
        <f>SUM(D10/C10)*100</f>
        <v>39.141871548379022</v>
      </c>
      <c r="F10" s="42">
        <f>SUM(F9:F9)</f>
        <v>1584300000</v>
      </c>
      <c r="G10" s="20">
        <f>SUM(F10/C10)*100</f>
        <v>39.662035298535486</v>
      </c>
      <c r="H10" s="668">
        <f>H9</f>
        <v>326320520.00005114</v>
      </c>
      <c r="I10" s="21"/>
      <c r="J10" s="46"/>
    </row>
    <row r="11" spans="1:11" ht="28.5" customHeight="1">
      <c r="A11" s="30"/>
      <c r="B11" s="43"/>
      <c r="C11" s="37"/>
      <c r="D11" s="30"/>
      <c r="E11" s="30"/>
      <c r="F11" s="920"/>
      <c r="G11" s="920"/>
      <c r="H11" s="920"/>
      <c r="I11" s="920"/>
      <c r="J11" s="920"/>
    </row>
    <row r="12" spans="1:11" ht="24" customHeight="1">
      <c r="A12" s="30"/>
      <c r="B12" s="30"/>
      <c r="C12" s="30"/>
      <c r="D12" s="36"/>
      <c r="E12" s="30"/>
      <c r="F12" s="31"/>
      <c r="G12" s="31"/>
      <c r="H12" s="38"/>
      <c r="I12" s="31"/>
      <c r="J12" s="31"/>
    </row>
    <row r="13" spans="1:11" ht="15.75">
      <c r="A13" s="30"/>
      <c r="B13" s="44"/>
      <c r="C13" s="31"/>
      <c r="D13" s="31"/>
      <c r="E13" s="30"/>
      <c r="F13" s="31"/>
      <c r="G13" s="31"/>
      <c r="H13" s="38"/>
      <c r="I13" s="31"/>
      <c r="J13" s="31"/>
    </row>
    <row r="14" spans="1:11" ht="15.75">
      <c r="A14" s="30"/>
      <c r="B14" s="45"/>
      <c r="C14" s="45"/>
      <c r="D14" s="30"/>
      <c r="E14" s="30"/>
      <c r="F14" s="30"/>
      <c r="G14" s="30"/>
      <c r="H14" s="36"/>
      <c r="I14" s="28"/>
      <c r="J14" s="30"/>
      <c r="K14" s="93"/>
    </row>
    <row r="15" spans="1:11" ht="15.75">
      <c r="A15" s="30"/>
      <c r="B15" s="45"/>
      <c r="C15" s="45"/>
      <c r="D15" s="30"/>
      <c r="E15" s="30"/>
      <c r="F15" s="30"/>
      <c r="G15" s="30"/>
      <c r="H15" s="36"/>
      <c r="I15" s="30"/>
      <c r="J15" s="30"/>
    </row>
    <row r="16" spans="1:11" ht="15.75">
      <c r="A16" s="30"/>
      <c r="B16" s="45"/>
      <c r="C16" s="45"/>
      <c r="D16" s="30"/>
      <c r="E16" s="30"/>
      <c r="F16" s="45"/>
      <c r="G16" s="45"/>
      <c r="H16" s="155"/>
      <c r="I16" s="45"/>
      <c r="J16" s="45"/>
    </row>
    <row r="17" spans="1:10" ht="15.75">
      <c r="A17" s="30"/>
      <c r="B17" s="44"/>
      <c r="C17" s="31"/>
      <c r="D17" s="31"/>
      <c r="E17" s="197"/>
      <c r="F17" s="204"/>
      <c r="G17" s="204"/>
      <c r="H17" s="204"/>
      <c r="I17" s="204"/>
      <c r="J17" s="197"/>
    </row>
    <row r="18" spans="1:10" ht="15.75">
      <c r="A18" s="30"/>
      <c r="B18" s="44"/>
      <c r="C18" s="31"/>
      <c r="D18" s="31"/>
      <c r="E18" s="30"/>
      <c r="F18" s="31"/>
      <c r="G18" s="31"/>
      <c r="H18" s="31"/>
      <c r="I18" s="31"/>
      <c r="J18" s="31"/>
    </row>
    <row r="19" spans="1:10" ht="15.75">
      <c r="A19" s="30"/>
      <c r="B19" s="44"/>
      <c r="C19" s="31"/>
      <c r="D19" s="31"/>
      <c r="E19" s="30"/>
      <c r="F19" s="31"/>
      <c r="G19" s="31"/>
      <c r="H19" s="31"/>
      <c r="I19" s="31"/>
      <c r="J19" s="31"/>
    </row>
    <row r="20" spans="1:10" ht="15.75">
      <c r="A20" s="30"/>
      <c r="B20" s="30"/>
      <c r="C20" s="30"/>
      <c r="D20" s="30"/>
      <c r="E20" s="30"/>
      <c r="F20" s="30"/>
      <c r="G20" s="30"/>
      <c r="H20" s="36"/>
      <c r="I20" s="30"/>
      <c r="J20" s="30"/>
    </row>
    <row r="21" spans="1:10" ht="15.75">
      <c r="A21" s="30"/>
      <c r="B21" s="30"/>
      <c r="C21" s="30"/>
      <c r="D21" s="30"/>
      <c r="E21" s="30"/>
      <c r="F21" s="30"/>
      <c r="G21" s="30"/>
      <c r="H21" s="36"/>
      <c r="I21" s="30"/>
      <c r="J21" s="30"/>
    </row>
    <row r="22" spans="1:10" ht="15.75">
      <c r="A22" s="30"/>
      <c r="B22" s="30"/>
      <c r="C22" s="37"/>
      <c r="D22" s="30"/>
      <c r="E22" s="30"/>
      <c r="F22" s="30"/>
      <c r="G22" s="30"/>
      <c r="H22" s="36"/>
      <c r="I22" s="30"/>
      <c r="J22" s="30"/>
    </row>
    <row r="23" spans="1:10" ht="15.75">
      <c r="A23" s="30"/>
      <c r="B23" s="30"/>
      <c r="C23" s="179"/>
      <c r="D23" s="30"/>
      <c r="E23" s="30"/>
      <c r="F23" s="30"/>
      <c r="G23" s="30"/>
      <c r="H23" s="36"/>
      <c r="I23" s="30"/>
      <c r="J23" s="30"/>
    </row>
    <row r="24" spans="1:10" ht="15" customHeight="1">
      <c r="A24" s="30"/>
      <c r="B24" s="30"/>
      <c r="C24" s="37"/>
      <c r="D24" s="30"/>
      <c r="E24" s="30"/>
      <c r="F24" s="30"/>
      <c r="G24" s="30"/>
      <c r="H24" s="36"/>
      <c r="I24" s="30"/>
      <c r="J24" s="30"/>
    </row>
    <row r="25" spans="1:10" ht="15.75" customHeight="1">
      <c r="A25" s="30"/>
      <c r="B25" s="30"/>
      <c r="C25" s="369"/>
      <c r="D25" s="369"/>
      <c r="E25" s="30"/>
      <c r="F25" s="30"/>
      <c r="G25" s="30"/>
      <c r="H25" s="36"/>
      <c r="I25" s="30"/>
      <c r="J25" s="30"/>
    </row>
    <row r="26" spans="1:10" ht="15" customHeight="1">
      <c r="A26" s="30"/>
      <c r="B26" s="30"/>
      <c r="C26" s="37"/>
      <c r="D26" s="30"/>
      <c r="E26" s="30"/>
      <c r="F26" s="30"/>
      <c r="G26" s="30"/>
      <c r="H26" s="36"/>
      <c r="I26" s="30"/>
      <c r="J26" s="30"/>
    </row>
    <row r="27" spans="1:10" ht="15.75" customHeight="1">
      <c r="A27" s="30"/>
      <c r="B27" s="36"/>
      <c r="C27" s="195"/>
      <c r="D27" s="36"/>
      <c r="E27" s="30"/>
      <c r="F27" s="36"/>
      <c r="G27" s="30"/>
      <c r="H27" s="36">
        <f>DIKLAT!H7</f>
        <v>0</v>
      </c>
      <c r="I27" s="30"/>
      <c r="J27" s="30"/>
    </row>
    <row r="28" spans="1:10" ht="15.75" customHeight="1">
      <c r="A28" s="30"/>
      <c r="B28" s="36"/>
      <c r="C28" s="195"/>
      <c r="D28" s="36"/>
      <c r="E28" s="30"/>
      <c r="F28" s="36"/>
      <c r="G28" s="30"/>
      <c r="H28" s="36">
        <f>PME!H7</f>
        <v>0</v>
      </c>
      <c r="I28" s="30"/>
      <c r="J28" s="30"/>
    </row>
    <row r="29" spans="1:10" ht="15.75" customHeight="1">
      <c r="A29" s="30"/>
      <c r="B29" s="181"/>
      <c r="C29" s="947"/>
      <c r="D29" s="947"/>
      <c r="E29" s="31"/>
      <c r="F29" s="181"/>
      <c r="G29" s="30"/>
      <c r="H29" s="38">
        <f>SUM(H27:H28)</f>
        <v>0</v>
      </c>
      <c r="I29" s="30"/>
      <c r="J29" s="30"/>
    </row>
    <row r="30" spans="1:10" ht="14.25" customHeight="1">
      <c r="A30" s="30"/>
      <c r="B30" s="30"/>
      <c r="C30" s="853" t="s">
        <v>53</v>
      </c>
      <c r="D30" s="853"/>
      <c r="E30" s="30"/>
      <c r="F30" s="30"/>
      <c r="G30" s="30"/>
      <c r="H30" s="36"/>
      <c r="I30" s="30"/>
      <c r="J30" s="30"/>
    </row>
    <row r="31" spans="1:10" ht="15.75" customHeight="1">
      <c r="A31" s="30"/>
      <c r="B31" s="30"/>
      <c r="C31" s="30"/>
      <c r="D31" s="30"/>
      <c r="E31" s="30"/>
      <c r="F31" s="36"/>
      <c r="G31" s="30"/>
      <c r="H31" s="36"/>
      <c r="I31" s="30"/>
      <c r="J31" s="30"/>
    </row>
    <row r="32" spans="1:10" ht="15.75">
      <c r="A32" s="30"/>
      <c r="B32" s="36">
        <f>PME!C8</f>
        <v>1205000000</v>
      </c>
      <c r="C32" s="195" t="s">
        <v>161</v>
      </c>
      <c r="D32" s="68">
        <f>PME!D8</f>
        <v>356374350</v>
      </c>
      <c r="E32" s="30"/>
      <c r="F32" s="36">
        <f>PME!F8</f>
        <v>363000000</v>
      </c>
      <c r="G32" s="30"/>
      <c r="H32" s="36">
        <f>DIKLAT!H10</f>
        <v>149481720.00005117</v>
      </c>
      <c r="I32" s="30"/>
      <c r="J32" s="30"/>
    </row>
    <row r="33" spans="1:10" ht="15.75" customHeight="1">
      <c r="A33" s="30"/>
      <c r="B33" s="36">
        <f>DIKLAT!C10</f>
        <v>2789500000</v>
      </c>
      <c r="C33" s="195" t="s">
        <v>162</v>
      </c>
      <c r="D33" s="68">
        <f>DIKLAT!D10</f>
        <v>1207147709</v>
      </c>
      <c r="E33" s="30"/>
      <c r="F33" s="36">
        <f>DIKLAT!F10</f>
        <v>1221300000</v>
      </c>
      <c r="G33" s="30"/>
      <c r="H33" s="36">
        <f>PME!H8</f>
        <v>176838800</v>
      </c>
      <c r="I33" s="30"/>
      <c r="J33" s="30"/>
    </row>
    <row r="34" spans="1:10" ht="15.75">
      <c r="A34" s="30"/>
      <c r="B34" s="38">
        <f>SUM(B32:B33)</f>
        <v>3994500000</v>
      </c>
      <c r="C34" s="44"/>
      <c r="D34" s="196">
        <f>SUM(D32:D33)</f>
        <v>1563522059</v>
      </c>
      <c r="E34" s="30"/>
      <c r="F34" s="38">
        <f>SUM(F32:F33)</f>
        <v>1584300000</v>
      </c>
      <c r="G34" s="30"/>
      <c r="H34" s="38">
        <f>SUM(H32:H33)</f>
        <v>326320520.00005114</v>
      </c>
      <c r="I34" s="30"/>
      <c r="J34" s="30"/>
    </row>
    <row r="35" spans="1:10" ht="15.75">
      <c r="A35" s="30"/>
      <c r="B35" s="36"/>
      <c r="C35" s="45"/>
      <c r="D35" s="30"/>
      <c r="E35" s="30"/>
      <c r="F35" s="36"/>
      <c r="G35" s="30"/>
      <c r="H35" s="36"/>
      <c r="I35" s="30"/>
      <c r="J35" s="30"/>
    </row>
    <row r="36" spans="1:10" ht="15.75">
      <c r="A36" s="30"/>
      <c r="B36" s="36"/>
      <c r="C36" s="45"/>
      <c r="D36" s="30"/>
      <c r="E36" s="30"/>
      <c r="F36" s="30"/>
      <c r="G36" s="30"/>
      <c r="H36" s="36"/>
      <c r="I36" s="30"/>
      <c r="J36" s="30"/>
    </row>
    <row r="37" spans="1:10" ht="15.75">
      <c r="A37" s="30"/>
      <c r="B37" s="36"/>
      <c r="C37" s="30"/>
      <c r="D37" s="30"/>
      <c r="E37" s="30"/>
      <c r="F37" s="30"/>
      <c r="G37" s="30"/>
      <c r="H37" s="36"/>
      <c r="I37" s="30"/>
      <c r="J37" s="30"/>
    </row>
    <row r="38" spans="1:10" ht="15.75">
      <c r="A38" s="30"/>
      <c r="B38" s="30"/>
      <c r="C38" s="30"/>
      <c r="D38" s="30"/>
      <c r="E38" s="30"/>
      <c r="F38" s="30"/>
      <c r="G38" s="30"/>
      <c r="H38" s="36"/>
      <c r="I38" s="30"/>
      <c r="J38" s="30"/>
    </row>
    <row r="39" spans="1:10" ht="15.75">
      <c r="A39" s="30"/>
      <c r="B39" s="30"/>
      <c r="C39" s="30"/>
      <c r="D39" s="30"/>
      <c r="E39" s="30"/>
      <c r="F39" s="30"/>
      <c r="G39" s="30"/>
      <c r="H39" s="36"/>
      <c r="I39" s="30"/>
      <c r="J39" s="30"/>
    </row>
    <row r="40" spans="1:10" ht="15.75">
      <c r="A40" s="30"/>
      <c r="B40" s="30"/>
      <c r="C40" s="30"/>
      <c r="D40" s="30"/>
      <c r="E40" s="30"/>
      <c r="F40" s="30"/>
      <c r="G40" s="30"/>
      <c r="H40" s="36"/>
      <c r="I40" s="30"/>
      <c r="J40" s="30"/>
    </row>
    <row r="41" spans="1:10" ht="15.75">
      <c r="A41" s="30"/>
      <c r="B41" s="30"/>
      <c r="C41" s="30"/>
      <c r="D41" s="30"/>
      <c r="E41" s="30"/>
      <c r="F41" s="30"/>
      <c r="G41" s="30"/>
      <c r="H41" s="36"/>
      <c r="I41" s="30"/>
      <c r="J41" s="30"/>
    </row>
    <row r="42" spans="1:10" ht="15.75">
      <c r="A42" s="30"/>
      <c r="B42" s="30"/>
      <c r="C42" s="30"/>
      <c r="D42" s="30"/>
      <c r="E42" s="30"/>
      <c r="F42" s="30"/>
      <c r="G42" s="30"/>
      <c r="H42" s="36"/>
      <c r="I42" s="30"/>
      <c r="J42" s="30"/>
    </row>
    <row r="43" spans="1:10" ht="15.75">
      <c r="A43" s="30"/>
      <c r="B43" s="30"/>
      <c r="C43" s="30"/>
      <c r="D43" s="30"/>
      <c r="E43" s="30"/>
      <c r="F43" s="30"/>
      <c r="G43" s="30"/>
      <c r="H43" s="36"/>
      <c r="I43" s="30"/>
      <c r="J43" s="30"/>
    </row>
    <row r="44" spans="1:10" ht="15.75">
      <c r="A44" s="30"/>
      <c r="B44" s="30"/>
      <c r="C44" s="30"/>
      <c r="D44" s="30"/>
      <c r="E44" s="30"/>
      <c r="F44" s="30"/>
      <c r="G44" s="30"/>
      <c r="H44" s="36"/>
      <c r="I44" s="30"/>
      <c r="J44" s="30"/>
    </row>
    <row r="45" spans="1:10" ht="15.75">
      <c r="A45" s="30"/>
      <c r="B45" s="30"/>
      <c r="C45" s="30"/>
      <c r="D45" s="30"/>
      <c r="E45" s="30"/>
      <c r="F45" s="30"/>
      <c r="G45" s="30"/>
      <c r="H45" s="36"/>
      <c r="I45" s="30"/>
      <c r="J45" s="30"/>
    </row>
    <row r="46" spans="1:10" ht="15.75">
      <c r="A46" s="30"/>
      <c r="B46" s="30"/>
      <c r="C46" s="30"/>
      <c r="D46" s="30"/>
      <c r="E46" s="30"/>
      <c r="F46" s="30"/>
      <c r="G46" s="30"/>
      <c r="H46" s="36"/>
      <c r="I46" s="30"/>
      <c r="J46" s="30"/>
    </row>
    <row r="47" spans="1:10" ht="15.75">
      <c r="A47" s="30"/>
      <c r="B47" s="30"/>
      <c r="C47" s="30"/>
      <c r="D47" s="30"/>
      <c r="E47" s="30"/>
      <c r="F47" s="30"/>
      <c r="G47" s="30"/>
      <c r="H47" s="36"/>
      <c r="I47" s="30"/>
      <c r="J47" s="30"/>
    </row>
    <row r="48" spans="1:10" ht="15.75">
      <c r="A48" s="30"/>
      <c r="B48" s="30"/>
      <c r="C48" s="30"/>
      <c r="D48" s="30"/>
      <c r="E48" s="30"/>
      <c r="F48" s="30"/>
      <c r="G48" s="30"/>
      <c r="H48" s="36"/>
      <c r="I48" s="30"/>
      <c r="J48" s="30"/>
    </row>
    <row r="49" spans="1:10" ht="15.75">
      <c r="A49" s="30"/>
      <c r="B49" s="30"/>
      <c r="C49" s="30"/>
      <c r="D49" s="30"/>
      <c r="E49" s="30"/>
      <c r="F49" s="30"/>
      <c r="G49" s="30"/>
      <c r="H49" s="36"/>
      <c r="I49" s="30"/>
      <c r="J49" s="30"/>
    </row>
    <row r="50" spans="1:10" ht="15.75">
      <c r="A50" s="30"/>
      <c r="B50" s="30"/>
      <c r="C50" s="30"/>
      <c r="D50" s="30"/>
      <c r="E50" s="30"/>
      <c r="F50" s="30"/>
      <c r="G50" s="30"/>
      <c r="H50" s="36"/>
      <c r="I50" s="30"/>
      <c r="J50" s="30"/>
    </row>
    <row r="51" spans="1:10" ht="15.75">
      <c r="A51" s="30"/>
      <c r="B51" s="30"/>
      <c r="C51" s="30"/>
      <c r="D51" s="30"/>
      <c r="E51" s="30"/>
      <c r="F51" s="30"/>
      <c r="G51" s="30"/>
      <c r="H51" s="36"/>
      <c r="I51" s="30"/>
      <c r="J51" s="30"/>
    </row>
    <row r="52" spans="1:10" ht="15.75">
      <c r="A52" s="30"/>
      <c r="B52" s="30"/>
      <c r="C52" s="30"/>
      <c r="D52" s="30"/>
      <c r="E52" s="30"/>
      <c r="F52" s="30"/>
      <c r="G52" s="30"/>
      <c r="H52" s="36"/>
      <c r="I52" s="30"/>
      <c r="J52" s="30"/>
    </row>
    <row r="53" spans="1:10" ht="15.75">
      <c r="A53" s="30"/>
      <c r="B53" s="30"/>
      <c r="C53" s="30"/>
      <c r="D53" s="30"/>
      <c r="E53" s="30"/>
      <c r="F53" s="30"/>
      <c r="G53" s="30"/>
      <c r="H53" s="36"/>
      <c r="I53" s="30"/>
      <c r="J53" s="30"/>
    </row>
  </sheetData>
  <mergeCells count="17">
    <mergeCell ref="A1:J1"/>
    <mergeCell ref="A2:J2"/>
    <mergeCell ref="A3:A6"/>
    <mergeCell ref="B3:B6"/>
    <mergeCell ref="C3:C6"/>
    <mergeCell ref="I3:I6"/>
    <mergeCell ref="J3:J6"/>
    <mergeCell ref="D5:E5"/>
    <mergeCell ref="A10:B10"/>
    <mergeCell ref="F11:J11"/>
    <mergeCell ref="C30:D30"/>
    <mergeCell ref="D3:H3"/>
    <mergeCell ref="D4:H4"/>
    <mergeCell ref="H5:H6"/>
    <mergeCell ref="C29:D29"/>
    <mergeCell ref="F5:G5"/>
    <mergeCell ref="A7:J7"/>
  </mergeCells>
  <pageMargins left="0.7" right="0.7" top="0.75" bottom="0.75" header="0.3" footer="0.3"/>
  <pageSetup paperSize="10001" scale="97" fitToHeight="0" orientation="landscape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2" workbookViewId="0">
      <selection sqref="A1:J14"/>
    </sheetView>
  </sheetViews>
  <sheetFormatPr defaultRowHeight="15"/>
  <cols>
    <col min="1" max="1" width="20.5703125" style="642" customWidth="1"/>
    <col min="2" max="2" width="48.42578125" customWidth="1"/>
    <col min="3" max="3" width="17.42578125" customWidth="1"/>
    <col min="4" max="4" width="15" customWidth="1"/>
    <col min="5" max="5" width="9.140625" customWidth="1"/>
    <col min="6" max="6" width="16" hidden="1" customWidth="1"/>
    <col min="7" max="7" width="15.7109375" customWidth="1"/>
    <col min="8" max="8" width="4.28515625" style="35" hidden="1" customWidth="1"/>
    <col min="9" max="9" width="15.5703125" customWidth="1"/>
    <col min="10" max="10" width="17.5703125" customWidth="1"/>
    <col min="11" max="11" width="0" hidden="1" customWidth="1"/>
    <col min="12" max="12" width="10" hidden="1" customWidth="1"/>
    <col min="13" max="13" width="12.42578125" hidden="1" customWidth="1"/>
  </cols>
  <sheetData>
    <row r="1" spans="1:13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3" ht="27.75" customHeight="1" thickBot="1">
      <c r="A2" s="887" t="s">
        <v>163</v>
      </c>
      <c r="B2" s="888"/>
      <c r="C2" s="888"/>
      <c r="D2" s="888"/>
      <c r="E2" s="888"/>
      <c r="F2" s="888"/>
      <c r="G2" s="888"/>
      <c r="H2" s="888"/>
      <c r="I2" s="888"/>
      <c r="J2" s="889"/>
    </row>
    <row r="3" spans="1:13" ht="15.75">
      <c r="A3" s="890" t="s">
        <v>0</v>
      </c>
      <c r="B3" s="893" t="s">
        <v>72</v>
      </c>
      <c r="C3" s="896" t="s">
        <v>2</v>
      </c>
      <c r="D3" s="863" t="s">
        <v>34</v>
      </c>
      <c r="E3" s="863"/>
      <c r="F3" s="863"/>
      <c r="G3" s="863"/>
      <c r="H3" s="863"/>
      <c r="I3" s="893" t="s">
        <v>35</v>
      </c>
      <c r="J3" s="902" t="s">
        <v>7</v>
      </c>
    </row>
    <row r="4" spans="1:13" ht="15.75">
      <c r="A4" s="891"/>
      <c r="B4" s="894"/>
      <c r="C4" s="897"/>
      <c r="D4" s="864" t="str">
        <f>PERENCANAAN!D4</f>
        <v>BULAN OKTOBER 2022</v>
      </c>
      <c r="E4" s="864"/>
      <c r="F4" s="864"/>
      <c r="G4" s="864"/>
      <c r="H4" s="864"/>
      <c r="I4" s="894"/>
      <c r="J4" s="903"/>
    </row>
    <row r="5" spans="1:13" ht="15.75">
      <c r="A5" s="891"/>
      <c r="B5" s="894"/>
      <c r="C5" s="897"/>
      <c r="D5" s="906" t="s">
        <v>3</v>
      </c>
      <c r="E5" s="907"/>
      <c r="F5" s="905" t="s">
        <v>73</v>
      </c>
      <c r="G5" s="907"/>
      <c r="H5" s="874" t="s">
        <v>5</v>
      </c>
      <c r="I5" s="894"/>
      <c r="J5" s="903"/>
    </row>
    <row r="6" spans="1:13" ht="32.25" thickBot="1">
      <c r="A6" s="892"/>
      <c r="B6" s="895"/>
      <c r="C6" s="898"/>
      <c r="D6" s="419" t="s">
        <v>8</v>
      </c>
      <c r="E6" s="420" t="s">
        <v>9</v>
      </c>
      <c r="F6" s="420" t="s">
        <v>8</v>
      </c>
      <c r="G6" s="421" t="s">
        <v>9</v>
      </c>
      <c r="H6" s="875"/>
      <c r="I6" s="895"/>
      <c r="J6" s="904"/>
    </row>
    <row r="7" spans="1:13" ht="3.75" customHeight="1" thickBot="1">
      <c r="A7" s="884"/>
      <c r="B7" s="885"/>
      <c r="C7" s="885"/>
      <c r="D7" s="885"/>
      <c r="E7" s="885"/>
      <c r="F7" s="885"/>
      <c r="G7" s="885"/>
      <c r="H7" s="885"/>
      <c r="I7" s="885"/>
      <c r="J7" s="886"/>
    </row>
    <row r="8" spans="1:13" ht="15.75">
      <c r="A8" s="438" t="str">
        <f>AKUNTANSI!A8</f>
        <v>01.1.10.01</v>
      </c>
      <c r="B8" s="439" t="s">
        <v>75</v>
      </c>
      <c r="C8" s="523">
        <f>SUM(C9:C13)</f>
        <v>1205000000</v>
      </c>
      <c r="D8" s="523">
        <f>SUM(D9:D13)</f>
        <v>356374350</v>
      </c>
      <c r="E8" s="441">
        <f>SUM(D8/C8)*100</f>
        <v>29.574634854771787</v>
      </c>
      <c r="F8" s="442">
        <f>SUM(F9:F13)</f>
        <v>363000000</v>
      </c>
      <c r="G8" s="441">
        <f>SUM(F8/C8)*100</f>
        <v>30.124481327800829</v>
      </c>
      <c r="H8" s="442">
        <f>SUM(H9:H13)</f>
        <v>176838800</v>
      </c>
      <c r="I8" s="443" t="s">
        <v>164</v>
      </c>
      <c r="J8" s="444"/>
      <c r="K8" s="94" t="s">
        <v>85</v>
      </c>
      <c r="L8" s="94" t="s">
        <v>86</v>
      </c>
      <c r="M8" s="94" t="s">
        <v>87</v>
      </c>
    </row>
    <row r="9" spans="1:13" ht="31.5">
      <c r="A9" s="644" t="s">
        <v>770</v>
      </c>
      <c r="B9" s="262" t="s">
        <v>165</v>
      </c>
      <c r="C9" s="60">
        <f>'[3]Oktober-Perubahan'!$L$53</f>
        <v>150000000</v>
      </c>
      <c r="D9" s="60">
        <f>'[3]Oktober-Perubahan'!$O$53</f>
        <v>30720000</v>
      </c>
      <c r="E9" s="86">
        <f t="shared" ref="E9:E14" si="0">SUM(D9/C9)*100</f>
        <v>20.48</v>
      </c>
      <c r="F9" s="60">
        <f>'[3]Oktober-Perubahan'!$P$53</f>
        <v>31000000</v>
      </c>
      <c r="G9" s="86">
        <f t="shared" ref="G9:G14" si="1">SUM(F9/C9)*100</f>
        <v>20.666666666666668</v>
      </c>
      <c r="H9" s="87">
        <f>'[5]BLUD 21'!$AE$65</f>
        <v>82131500</v>
      </c>
      <c r="I9" s="46"/>
      <c r="J9" s="430"/>
      <c r="K9" s="35">
        <v>0</v>
      </c>
      <c r="L9" s="35">
        <v>150000</v>
      </c>
      <c r="M9" s="35">
        <v>0</v>
      </c>
    </row>
    <row r="10" spans="1:13" ht="15.75">
      <c r="A10" s="644" t="s">
        <v>771</v>
      </c>
      <c r="B10" s="262" t="s">
        <v>166</v>
      </c>
      <c r="C10" s="60">
        <f>'[3]Oktober-Perubahan'!$L$95</f>
        <v>55000000</v>
      </c>
      <c r="D10" s="60">
        <v>0</v>
      </c>
      <c r="E10" s="86">
        <f t="shared" si="0"/>
        <v>0</v>
      </c>
      <c r="F10" s="46">
        <v>0</v>
      </c>
      <c r="G10" s="86">
        <f t="shared" si="1"/>
        <v>0</v>
      </c>
      <c r="H10" s="87">
        <f>'[5]BLUD 21'!$AE$94</f>
        <v>30000000</v>
      </c>
      <c r="I10" s="46"/>
      <c r="J10" s="430"/>
      <c r="K10" s="35">
        <v>0</v>
      </c>
      <c r="L10" s="35">
        <v>0</v>
      </c>
      <c r="M10" s="35">
        <v>0</v>
      </c>
    </row>
    <row r="11" spans="1:13" ht="31.5">
      <c r="A11" s="644" t="s">
        <v>772</v>
      </c>
      <c r="B11" s="262" t="s">
        <v>167</v>
      </c>
      <c r="C11" s="60">
        <f>'[3]Oktober-Perubahan'!$L$148</f>
        <v>100000000</v>
      </c>
      <c r="D11" s="60">
        <v>0</v>
      </c>
      <c r="E11" s="86">
        <f t="shared" si="0"/>
        <v>0</v>
      </c>
      <c r="F11" s="46">
        <v>0</v>
      </c>
      <c r="G11" s="86">
        <f t="shared" si="1"/>
        <v>0</v>
      </c>
      <c r="H11" s="87">
        <f>'[5]BLUD 21'!$AE$115</f>
        <v>0</v>
      </c>
      <c r="I11" s="46"/>
      <c r="J11" s="430"/>
      <c r="K11" s="35">
        <v>0</v>
      </c>
      <c r="L11" s="35">
        <v>0</v>
      </c>
      <c r="M11" s="35">
        <v>0</v>
      </c>
    </row>
    <row r="12" spans="1:13" ht="31.5">
      <c r="A12" s="644" t="s">
        <v>773</v>
      </c>
      <c r="B12" s="262" t="s">
        <v>168</v>
      </c>
      <c r="C12" s="60">
        <f>'[3]Oktober-Perubahan'!$L$149</f>
        <v>100000000</v>
      </c>
      <c r="D12" s="60">
        <f>'[3]Oktober-Perubahan'!$O$149</f>
        <v>31645000</v>
      </c>
      <c r="E12" s="86">
        <f t="shared" si="0"/>
        <v>31.645</v>
      </c>
      <c r="F12" s="46">
        <f>'[3]Oktober-Perubahan'!$P$149</f>
        <v>32000000</v>
      </c>
      <c r="G12" s="86">
        <f t="shared" si="1"/>
        <v>32</v>
      </c>
      <c r="H12" s="87">
        <f>'[5]BLUD 21'!$AE$130</f>
        <v>28157400</v>
      </c>
      <c r="I12" s="46"/>
      <c r="J12" s="430"/>
      <c r="K12" s="35">
        <v>0</v>
      </c>
      <c r="L12" s="35">
        <v>0</v>
      </c>
      <c r="M12" s="35">
        <v>15945600</v>
      </c>
    </row>
    <row r="13" spans="1:13" ht="15.75">
      <c r="A13" s="644" t="s">
        <v>774</v>
      </c>
      <c r="B13" s="262" t="s">
        <v>169</v>
      </c>
      <c r="C13" s="60">
        <f>'[3]Oktober-Perubahan'!$L$213</f>
        <v>800000000</v>
      </c>
      <c r="D13" s="60">
        <f>'[3]Oktober-Perubahan'!$O$213</f>
        <v>294009350</v>
      </c>
      <c r="E13" s="86">
        <f t="shared" si="0"/>
        <v>36.751168750000005</v>
      </c>
      <c r="F13" s="46">
        <f>'[3]Oktober-Perubahan'!$P$213</f>
        <v>300000000</v>
      </c>
      <c r="G13" s="86">
        <f t="shared" si="1"/>
        <v>37.5</v>
      </c>
      <c r="H13" s="87">
        <f>'[5]BLUD 21'!$AE$162</f>
        <v>36549900</v>
      </c>
      <c r="I13" s="46"/>
      <c r="J13" s="430"/>
      <c r="K13" s="35">
        <v>0</v>
      </c>
      <c r="L13" s="35">
        <v>0</v>
      </c>
      <c r="M13" s="35">
        <v>48873000</v>
      </c>
    </row>
    <row r="14" spans="1:13" ht="16.5" thickBot="1">
      <c r="A14" s="918" t="s">
        <v>40</v>
      </c>
      <c r="B14" s="919"/>
      <c r="C14" s="433">
        <f>SUM(C9:C13)</f>
        <v>1205000000</v>
      </c>
      <c r="D14" s="433">
        <f>SUM(D9:D13)</f>
        <v>356374350</v>
      </c>
      <c r="E14" s="495">
        <f t="shared" si="0"/>
        <v>29.574634854771787</v>
      </c>
      <c r="F14" s="496">
        <f>SUM(F9:F13)</f>
        <v>363000000</v>
      </c>
      <c r="G14" s="495">
        <f t="shared" si="1"/>
        <v>30.124481327800829</v>
      </c>
      <c r="H14" s="522">
        <f>H7+H8</f>
        <v>176838800</v>
      </c>
      <c r="I14" s="436"/>
      <c r="J14" s="500"/>
      <c r="K14" s="35"/>
      <c r="L14" s="35"/>
    </row>
    <row r="15" spans="1:13" ht="15.75">
      <c r="A15" s="641"/>
      <c r="B15" s="43"/>
      <c r="C15" s="95"/>
      <c r="D15" s="95"/>
      <c r="E15" s="96"/>
      <c r="F15" s="96"/>
      <c r="G15" s="96"/>
      <c r="H15" s="27"/>
      <c r="I15" s="211"/>
      <c r="J15" s="211"/>
      <c r="L15" s="97"/>
    </row>
    <row r="16" spans="1:13" ht="15.75">
      <c r="A16" s="641"/>
      <c r="B16" s="43"/>
      <c r="C16" s="37"/>
      <c r="D16" s="30"/>
      <c r="E16" s="30"/>
      <c r="F16" s="30"/>
      <c r="G16" s="800"/>
      <c r="H16" s="800"/>
      <c r="I16" s="800"/>
      <c r="J16" s="800"/>
    </row>
    <row r="17" spans="1:10" ht="15.75">
      <c r="A17" s="641"/>
      <c r="B17" s="30"/>
      <c r="C17" s="30"/>
      <c r="D17" s="30"/>
      <c r="E17" s="30"/>
      <c r="F17" s="30"/>
      <c r="G17" s="30"/>
      <c r="H17" s="36"/>
      <c r="I17" s="28" t="s">
        <v>67</v>
      </c>
      <c r="J17" s="30" t="s">
        <v>68</v>
      </c>
    </row>
    <row r="18" spans="1:10" ht="15.75">
      <c r="A18" s="641"/>
      <c r="B18" s="44"/>
      <c r="C18" s="31"/>
      <c r="D18" s="31"/>
      <c r="E18" s="31"/>
      <c r="F18" s="31"/>
      <c r="G18" s="31"/>
      <c r="H18" s="31"/>
      <c r="I18" s="31"/>
      <c r="J18" s="31"/>
    </row>
    <row r="19" spans="1:10" ht="15.75">
      <c r="A19" s="641"/>
      <c r="B19" s="45"/>
      <c r="C19" s="45"/>
      <c r="D19" s="30"/>
      <c r="E19" s="30"/>
      <c r="F19" s="30"/>
      <c r="G19" s="30"/>
      <c r="H19" s="36"/>
      <c r="I19" s="30"/>
      <c r="J19" s="30"/>
    </row>
    <row r="20" spans="1:10" ht="15.75">
      <c r="A20" s="641"/>
      <c r="B20" s="45"/>
      <c r="C20" s="45"/>
      <c r="D20" s="30"/>
      <c r="E20" s="30"/>
      <c r="F20" s="30"/>
      <c r="G20" s="30"/>
      <c r="H20" s="36"/>
      <c r="I20" s="30"/>
      <c r="J20" s="30"/>
    </row>
    <row r="21" spans="1:10" ht="15.75">
      <c r="A21" s="641"/>
      <c r="B21" s="45"/>
      <c r="C21" s="45"/>
      <c r="D21" s="30"/>
      <c r="E21" s="30"/>
      <c r="F21" s="30"/>
      <c r="G21" s="30"/>
      <c r="H21" s="36"/>
      <c r="I21" s="30"/>
      <c r="J21" s="30"/>
    </row>
    <row r="22" spans="1:10" ht="15.75">
      <c r="A22" s="641"/>
      <c r="B22" s="197"/>
      <c r="C22" s="31"/>
      <c r="D22" s="31"/>
      <c r="E22" s="204"/>
      <c r="F22" s="204"/>
      <c r="G22" s="204"/>
      <c r="H22" s="204"/>
      <c r="I22" s="204"/>
      <c r="J22" s="204"/>
    </row>
    <row r="23" spans="1:10" ht="15.75">
      <c r="A23" s="641"/>
      <c r="B23" s="44"/>
      <c r="C23" s="31"/>
      <c r="D23" s="31"/>
      <c r="E23" s="31"/>
      <c r="F23" s="31"/>
      <c r="G23" s="31"/>
      <c r="H23" s="31"/>
      <c r="I23" s="31"/>
      <c r="J23" s="31"/>
    </row>
    <row r="24" spans="1:10" ht="15.75">
      <c r="A24" s="641"/>
      <c r="B24" s="44"/>
      <c r="C24" s="31"/>
      <c r="D24" s="31"/>
      <c r="E24" s="31"/>
      <c r="F24" s="31"/>
      <c r="G24" s="31"/>
      <c r="H24" s="31"/>
      <c r="I24" s="31"/>
      <c r="J24" s="31"/>
    </row>
    <row r="25" spans="1:10" ht="15.75">
      <c r="A25" s="641"/>
      <c r="B25" s="30"/>
      <c r="C25" s="30"/>
      <c r="D25" s="30"/>
      <c r="E25" s="30"/>
      <c r="F25" s="30"/>
      <c r="G25" s="30"/>
      <c r="H25" s="36"/>
      <c r="I25" s="30"/>
      <c r="J25" s="30"/>
    </row>
    <row r="26" spans="1:10" ht="15.75">
      <c r="A26" s="641"/>
      <c r="B26" s="30"/>
      <c r="C26" s="30"/>
      <c r="D26" s="30"/>
      <c r="E26" s="30"/>
      <c r="F26" s="30"/>
      <c r="G26" s="30"/>
      <c r="H26" s="36"/>
      <c r="I26" s="30"/>
      <c r="J26" s="30"/>
    </row>
    <row r="27" spans="1:10" ht="15.75">
      <c r="A27" s="641"/>
      <c r="B27" s="30"/>
      <c r="C27" s="37"/>
      <c r="D27" s="30"/>
      <c r="E27" s="30"/>
      <c r="F27" s="30"/>
      <c r="G27" s="30"/>
      <c r="H27" s="36"/>
      <c r="I27" s="30"/>
      <c r="J27" s="30"/>
    </row>
    <row r="28" spans="1:10" ht="15.75">
      <c r="A28" s="641"/>
      <c r="B28" s="191"/>
      <c r="C28" s="37"/>
      <c r="D28" s="30"/>
      <c r="E28" s="30"/>
      <c r="F28" s="30"/>
      <c r="G28" s="30"/>
      <c r="H28" s="36"/>
      <c r="I28" s="30"/>
      <c r="J28" s="30"/>
    </row>
    <row r="29" spans="1:10" ht="15.75">
      <c r="A29" s="641"/>
      <c r="B29" s="192"/>
      <c r="C29" s="37"/>
      <c r="D29" s="30"/>
      <c r="E29" s="30"/>
      <c r="F29" s="30"/>
      <c r="G29" s="30"/>
      <c r="H29" s="36"/>
      <c r="I29" s="30"/>
      <c r="J29" s="30"/>
    </row>
    <row r="30" spans="1:10" ht="15.75">
      <c r="A30" s="641"/>
      <c r="B30" s="30"/>
      <c r="C30" s="37"/>
      <c r="D30" s="30"/>
      <c r="E30" s="30"/>
      <c r="F30" s="30"/>
      <c r="G30" s="30"/>
      <c r="H30" s="36"/>
      <c r="I30" s="30"/>
      <c r="J30" s="30"/>
    </row>
    <row r="31" spans="1:10" ht="15.75">
      <c r="A31" s="641"/>
      <c r="B31" s="30"/>
      <c r="C31" s="37"/>
      <c r="D31" s="30"/>
      <c r="E31" s="30"/>
      <c r="F31" s="30"/>
      <c r="G31" s="30"/>
      <c r="H31" s="36"/>
      <c r="I31" s="30"/>
      <c r="J31" s="30"/>
    </row>
    <row r="32" spans="1:10" ht="15.75">
      <c r="A32" s="641"/>
      <c r="B32" s="30"/>
      <c r="C32" s="52"/>
      <c r="D32" s="30"/>
      <c r="E32" s="30"/>
      <c r="F32" s="30"/>
      <c r="G32" s="30"/>
      <c r="H32" s="36"/>
      <c r="I32" s="30"/>
      <c r="J32" s="30"/>
    </row>
    <row r="33" spans="1:10" ht="15.75">
      <c r="A33" s="641"/>
      <c r="B33" s="30"/>
      <c r="C33" s="37"/>
      <c r="D33" s="30"/>
      <c r="E33" s="30"/>
      <c r="F33" s="30"/>
      <c r="G33" s="30"/>
      <c r="H33" s="36"/>
      <c r="I33" s="30"/>
      <c r="J33" s="30"/>
    </row>
    <row r="34" spans="1:10" ht="15.75">
      <c r="A34" s="641"/>
      <c r="B34" s="30"/>
      <c r="C34" s="37"/>
      <c r="D34" s="30"/>
      <c r="E34" s="30"/>
      <c r="F34" s="30"/>
      <c r="G34" s="30"/>
      <c r="H34" s="36"/>
      <c r="I34" s="30"/>
      <c r="J34" s="30"/>
    </row>
    <row r="35" spans="1:10">
      <c r="B35" s="67"/>
      <c r="C35" s="90"/>
    </row>
    <row r="36" spans="1:10">
      <c r="B36" s="67"/>
      <c r="C36" s="90"/>
    </row>
  </sheetData>
  <mergeCells count="15">
    <mergeCell ref="A14:B14"/>
    <mergeCell ref="G16:J16"/>
    <mergeCell ref="F5:G5"/>
    <mergeCell ref="H5:H6"/>
    <mergeCell ref="A1:J1"/>
    <mergeCell ref="A2:J2"/>
    <mergeCell ref="A3:A6"/>
    <mergeCell ref="B3:B6"/>
    <mergeCell ref="C3:C6"/>
    <mergeCell ref="I3:I6"/>
    <mergeCell ref="J3:J6"/>
    <mergeCell ref="D5:E5"/>
    <mergeCell ref="D3:H3"/>
    <mergeCell ref="D4:H4"/>
    <mergeCell ref="A7:J7"/>
  </mergeCells>
  <pageMargins left="0.7" right="0.7" top="0.75" bottom="0.75" header="0.3" footer="0.3"/>
  <pageSetup paperSize="10001" scale="93" fitToHeight="0" orientation="landscape" horizont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opLeftCell="A15" zoomScaleNormal="100" workbookViewId="0">
      <selection sqref="A1:J21"/>
    </sheetView>
  </sheetViews>
  <sheetFormatPr defaultRowHeight="15"/>
  <cols>
    <col min="1" max="1" width="16.85546875" style="642" customWidth="1"/>
    <col min="2" max="2" width="43.140625" customWidth="1"/>
    <col min="3" max="3" width="16.5703125" customWidth="1"/>
    <col min="4" max="4" width="15.5703125" customWidth="1"/>
    <col min="5" max="5" width="9.140625" customWidth="1"/>
    <col min="6" max="6" width="16.42578125" hidden="1" customWidth="1"/>
    <col min="7" max="7" width="14.7109375" customWidth="1"/>
    <col min="8" max="8" width="14.7109375" style="35" hidden="1" customWidth="1"/>
    <col min="9" max="9" width="17.28515625" customWidth="1"/>
    <col min="10" max="10" width="17.140625" customWidth="1"/>
    <col min="11" max="11" width="11.28515625" hidden="1" customWidth="1"/>
    <col min="12" max="12" width="10.140625" hidden="1" customWidth="1"/>
    <col min="13" max="13" width="11.140625" hidden="1" customWidth="1"/>
    <col min="14" max="15" width="0" hidden="1" customWidth="1"/>
  </cols>
  <sheetData>
    <row r="1" spans="1:13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3" ht="27.75" customHeight="1" thickBot="1">
      <c r="A2" s="887" t="s">
        <v>170</v>
      </c>
      <c r="B2" s="888"/>
      <c r="C2" s="888"/>
      <c r="D2" s="888"/>
      <c r="E2" s="888"/>
      <c r="F2" s="888"/>
      <c r="G2" s="888"/>
      <c r="H2" s="888"/>
      <c r="I2" s="888"/>
      <c r="J2" s="889"/>
    </row>
    <row r="3" spans="1:13" ht="15.75">
      <c r="A3" s="890" t="s">
        <v>0</v>
      </c>
      <c r="B3" s="893" t="s">
        <v>171</v>
      </c>
      <c r="C3" s="896" t="s">
        <v>2</v>
      </c>
      <c r="D3" s="863" t="s">
        <v>34</v>
      </c>
      <c r="E3" s="863"/>
      <c r="F3" s="863"/>
      <c r="G3" s="863"/>
      <c r="H3" s="863"/>
      <c r="I3" s="893" t="s">
        <v>35</v>
      </c>
      <c r="J3" s="902" t="s">
        <v>7</v>
      </c>
    </row>
    <row r="4" spans="1:13" ht="15.75">
      <c r="A4" s="891"/>
      <c r="B4" s="894"/>
      <c r="C4" s="897"/>
      <c r="D4" s="864" t="str">
        <f>PME!D4</f>
        <v>BULAN OKTOBER 2022</v>
      </c>
      <c r="E4" s="864"/>
      <c r="F4" s="864"/>
      <c r="G4" s="864"/>
      <c r="H4" s="864"/>
      <c r="I4" s="894"/>
      <c r="J4" s="903"/>
    </row>
    <row r="5" spans="1:13" ht="15.75">
      <c r="A5" s="891"/>
      <c r="B5" s="894"/>
      <c r="C5" s="897"/>
      <c r="D5" s="906" t="s">
        <v>3</v>
      </c>
      <c r="E5" s="907"/>
      <c r="F5" s="905" t="s">
        <v>73</v>
      </c>
      <c r="G5" s="907"/>
      <c r="H5" s="874" t="s">
        <v>5</v>
      </c>
      <c r="I5" s="894"/>
      <c r="J5" s="903"/>
    </row>
    <row r="6" spans="1:13" ht="32.25" thickBot="1">
      <c r="A6" s="892"/>
      <c r="B6" s="895"/>
      <c r="C6" s="898"/>
      <c r="D6" s="419" t="s">
        <v>8</v>
      </c>
      <c r="E6" s="639" t="s">
        <v>9</v>
      </c>
      <c r="F6" s="639" t="s">
        <v>8</v>
      </c>
      <c r="G6" s="638" t="s">
        <v>9</v>
      </c>
      <c r="H6" s="875"/>
      <c r="I6" s="895"/>
      <c r="J6" s="904"/>
    </row>
    <row r="7" spans="1:13" ht="3.75" customHeight="1">
      <c r="A7" s="948"/>
      <c r="B7" s="949"/>
      <c r="C7" s="949"/>
      <c r="D7" s="949"/>
      <c r="E7" s="949"/>
      <c r="F7" s="949"/>
      <c r="G7" s="949"/>
      <c r="H7" s="949"/>
      <c r="I7" s="949"/>
      <c r="J7" s="950"/>
    </row>
    <row r="8" spans="1:13" s="642" customFormat="1" ht="30.75" customHeight="1">
      <c r="A8" s="662" t="s">
        <v>817</v>
      </c>
      <c r="B8" s="656" t="s">
        <v>816</v>
      </c>
      <c r="C8" s="663">
        <v>322360000</v>
      </c>
      <c r="D8" s="663">
        <v>0</v>
      </c>
      <c r="E8" s="470">
        <f t="shared" ref="E8:E21" si="0">SUM(D8/C8)*100</f>
        <v>0</v>
      </c>
      <c r="F8" s="663">
        <v>0</v>
      </c>
      <c r="G8" s="470">
        <f t="shared" ref="G8" si="1">SUM(F8/C8)*100</f>
        <v>0</v>
      </c>
      <c r="H8" s="472"/>
      <c r="I8" s="472" t="s">
        <v>37</v>
      </c>
      <c r="J8" s="472"/>
    </row>
    <row r="9" spans="1:13" s="661" customFormat="1" ht="21" customHeight="1">
      <c r="A9" s="657"/>
      <c r="B9" s="658"/>
      <c r="C9" s="658"/>
      <c r="D9" s="658"/>
      <c r="E9" s="659"/>
      <c r="F9" s="658"/>
      <c r="G9" s="659"/>
      <c r="H9" s="658"/>
      <c r="I9" s="658"/>
      <c r="J9" s="660"/>
    </row>
    <row r="10" spans="1:13" ht="18.75" customHeight="1">
      <c r="A10" s="650" t="str">
        <f>PME!A8</f>
        <v>01.1.10.01</v>
      </c>
      <c r="B10" s="598" t="s">
        <v>75</v>
      </c>
      <c r="C10" s="651">
        <f>SUM(C12:C20)</f>
        <v>2789500000</v>
      </c>
      <c r="D10" s="651">
        <f>SUM(D12:D20)</f>
        <v>1207147709</v>
      </c>
      <c r="E10" s="601">
        <f t="shared" si="0"/>
        <v>43.274698297185878</v>
      </c>
      <c r="F10" s="652">
        <f>SUM(F12:F20)</f>
        <v>1221300000</v>
      </c>
      <c r="G10" s="601">
        <f>SUM(F10/C10)*100</f>
        <v>43.782039792077434</v>
      </c>
      <c r="H10" s="652">
        <f>SUM(H13:H20)</f>
        <v>149481720.00005117</v>
      </c>
      <c r="I10" s="604" t="s">
        <v>53</v>
      </c>
      <c r="J10" s="653"/>
      <c r="K10" s="94" t="s">
        <v>85</v>
      </c>
      <c r="L10" s="94" t="s">
        <v>86</v>
      </c>
      <c r="M10" s="94" t="s">
        <v>87</v>
      </c>
    </row>
    <row r="11" spans="1:13" s="100" customFormat="1" ht="30">
      <c r="A11" s="654" t="s">
        <v>687</v>
      </c>
      <c r="B11" s="626" t="s">
        <v>688</v>
      </c>
      <c r="C11" s="101"/>
      <c r="D11" s="60"/>
      <c r="E11" s="86"/>
      <c r="F11" s="98"/>
      <c r="G11" s="86"/>
      <c r="H11" s="87"/>
      <c r="I11" s="99"/>
      <c r="J11" s="525"/>
    </row>
    <row r="12" spans="1:13" s="100" customFormat="1" ht="15.75">
      <c r="A12" s="654" t="s">
        <v>68</v>
      </c>
      <c r="B12" s="627" t="s">
        <v>441</v>
      </c>
      <c r="C12" s="101">
        <f>'[3]Oktober-Perubahan'!$L$70</f>
        <v>250000000</v>
      </c>
      <c r="D12" s="60">
        <f>'[3]Oktober-Perubahan'!$O$70</f>
        <v>131980145</v>
      </c>
      <c r="E12" s="86">
        <f t="shared" si="0"/>
        <v>52.792057999999997</v>
      </c>
      <c r="F12" s="98">
        <f>'[3]Oktober-Perubahan'!$P$70</f>
        <v>132000000</v>
      </c>
      <c r="G12" s="86">
        <f t="shared" ref="G12:H21" si="2">SUM(F12/C12)*100</f>
        <v>52.800000000000004</v>
      </c>
      <c r="H12" s="87"/>
      <c r="I12" s="99"/>
      <c r="J12" s="525"/>
    </row>
    <row r="13" spans="1:13" ht="15.75">
      <c r="A13" s="654" t="s">
        <v>674</v>
      </c>
      <c r="B13" s="626" t="s">
        <v>80</v>
      </c>
      <c r="C13" s="101"/>
      <c r="D13" s="60"/>
      <c r="E13" s="86"/>
      <c r="F13" s="101"/>
      <c r="G13" s="86"/>
      <c r="H13" s="87">
        <f>C13-D13</f>
        <v>0</v>
      </c>
      <c r="I13" s="99"/>
      <c r="J13" s="525"/>
    </row>
    <row r="14" spans="1:13" ht="15.75">
      <c r="A14" s="654" t="s">
        <v>68</v>
      </c>
      <c r="B14" s="627" t="s">
        <v>172</v>
      </c>
      <c r="C14" s="101">
        <f>'[3]Oktober-Perubahan'!$L$98</f>
        <v>85000000</v>
      </c>
      <c r="D14" s="60">
        <v>0</v>
      </c>
      <c r="E14" s="86">
        <f t="shared" si="0"/>
        <v>0</v>
      </c>
      <c r="F14" s="101">
        <v>0</v>
      </c>
      <c r="G14" s="86">
        <f t="shared" si="2"/>
        <v>0</v>
      </c>
      <c r="H14" s="87"/>
      <c r="I14" s="99"/>
      <c r="J14" s="525"/>
    </row>
    <row r="15" spans="1:13" ht="15.75">
      <c r="A15" s="654" t="s">
        <v>68</v>
      </c>
      <c r="B15" s="627" t="s">
        <v>441</v>
      </c>
      <c r="C15" s="101">
        <f>'[3]Oktober-Perubahan'!$L$99</f>
        <v>85000000</v>
      </c>
      <c r="D15" s="60">
        <f>'[3]Oktober-Perubahan'!$O$99</f>
        <v>81459430</v>
      </c>
      <c r="E15" s="86">
        <f t="shared" si="0"/>
        <v>95.834623529411772</v>
      </c>
      <c r="F15" s="101">
        <f>'[3]Oktober-Perubahan'!$P$99</f>
        <v>81500000</v>
      </c>
      <c r="G15" s="86">
        <f t="shared" si="2"/>
        <v>95.882352941176478</v>
      </c>
      <c r="H15" s="87">
        <f t="shared" ref="H15:H16" si="3">C15-D15</f>
        <v>3540570</v>
      </c>
      <c r="I15" s="99"/>
      <c r="J15" s="525"/>
    </row>
    <row r="16" spans="1:13" ht="15.75">
      <c r="A16" s="654" t="s">
        <v>68</v>
      </c>
      <c r="B16" s="627" t="s">
        <v>777</v>
      </c>
      <c r="C16" s="101">
        <f>'[3]Oktober-Perubahan'!$L$100</f>
        <v>330000000</v>
      </c>
      <c r="D16" s="60">
        <f>'[3]Oktober-Perubahan'!$O$100</f>
        <v>197695000</v>
      </c>
      <c r="E16" s="86">
        <f t="shared" si="0"/>
        <v>59.907575757575756</v>
      </c>
      <c r="F16" s="101">
        <f>'[3]Oktober-Perubahan'!$P$100</f>
        <v>198000000</v>
      </c>
      <c r="G16" s="86">
        <f t="shared" si="2"/>
        <v>60</v>
      </c>
      <c r="H16" s="87">
        <f t="shared" si="3"/>
        <v>132305000</v>
      </c>
      <c r="I16" s="99"/>
      <c r="J16" s="525"/>
    </row>
    <row r="17" spans="1:13" ht="15.75">
      <c r="A17" s="654" t="s">
        <v>68</v>
      </c>
      <c r="B17" s="627" t="s">
        <v>174</v>
      </c>
      <c r="C17" s="591">
        <f>'[3]Oktober-Perubahan'!$L$101</f>
        <v>195500000</v>
      </c>
      <c r="D17" s="60">
        <f>'[3]Oktober-Perubahan'!$O$101</f>
        <v>184920000</v>
      </c>
      <c r="E17" s="86">
        <f t="shared" si="0"/>
        <v>94.588235294117652</v>
      </c>
      <c r="F17" s="101">
        <f>'[3]Oktober-Perubahan'!$P$101</f>
        <v>185000000</v>
      </c>
      <c r="G17" s="86">
        <f t="shared" si="2"/>
        <v>94.629156010230176</v>
      </c>
      <c r="H17" s="86">
        <f t="shared" si="2"/>
        <v>5.1173024015915083E-5</v>
      </c>
      <c r="I17" s="99"/>
      <c r="J17" s="525"/>
    </row>
    <row r="18" spans="1:13" ht="15.75">
      <c r="A18" s="654" t="s">
        <v>68</v>
      </c>
      <c r="B18" s="627" t="s">
        <v>778</v>
      </c>
      <c r="C18" s="591">
        <f>'[3]Oktober-Perubahan'!$L$106</f>
        <v>1000000000</v>
      </c>
      <c r="D18" s="60">
        <f>'[3]Oktober-Perubahan'!$O$106</f>
        <v>49950000</v>
      </c>
      <c r="E18" s="86">
        <f t="shared" si="0"/>
        <v>4.9950000000000001</v>
      </c>
      <c r="F18" s="101">
        <f>'[3]Oktober-Perubahan'!$P$106</f>
        <v>50000000</v>
      </c>
      <c r="G18" s="86">
        <f t="shared" si="2"/>
        <v>5</v>
      </c>
      <c r="H18" s="87"/>
      <c r="I18" s="99"/>
      <c r="J18" s="525"/>
    </row>
    <row r="19" spans="1:13" ht="15.75">
      <c r="A19" s="654" t="s">
        <v>775</v>
      </c>
      <c r="B19" s="626" t="s">
        <v>779</v>
      </c>
      <c r="C19" s="591">
        <f>'[3]Oktober-Perubahan'!$L$132</f>
        <v>824000000</v>
      </c>
      <c r="D19" s="60">
        <f>'[3]Oktober-Perubahan'!$O$132</f>
        <v>554779284</v>
      </c>
      <c r="E19" s="86">
        <f t="shared" si="0"/>
        <v>67.327583009708732</v>
      </c>
      <c r="F19" s="101">
        <f>'[3]Oktober-Perubahan'!$P$132</f>
        <v>554800000</v>
      </c>
      <c r="G19" s="86">
        <f t="shared" si="2"/>
        <v>67.330097087378633</v>
      </c>
      <c r="H19" s="87"/>
      <c r="I19" s="99"/>
      <c r="J19" s="525"/>
    </row>
    <row r="20" spans="1:13" ht="30">
      <c r="A20" s="654" t="s">
        <v>776</v>
      </c>
      <c r="B20" s="626" t="s">
        <v>176</v>
      </c>
      <c r="C20" s="101">
        <f>'[3]Oktober-Perubahan'!$L$244</f>
        <v>20000000</v>
      </c>
      <c r="D20" s="60">
        <f>'[3]Oktober-Perubahan'!$O$244</f>
        <v>6363850</v>
      </c>
      <c r="E20" s="86">
        <f t="shared" si="0"/>
        <v>31.81925</v>
      </c>
      <c r="F20" s="101">
        <f>'[3]Oktober-Perubahan'!$P$244</f>
        <v>20000000</v>
      </c>
      <c r="G20" s="86">
        <f t="shared" si="2"/>
        <v>100</v>
      </c>
      <c r="H20" s="87">
        <f>C20-D20</f>
        <v>13636150</v>
      </c>
      <c r="I20" s="99"/>
      <c r="J20" s="655"/>
    </row>
    <row r="21" spans="1:13" ht="16.5" thickBot="1">
      <c r="A21" s="951" t="s">
        <v>40</v>
      </c>
      <c r="B21" s="952"/>
      <c r="C21" s="526">
        <f>SUM(C13:C20)</f>
        <v>2539500000</v>
      </c>
      <c r="D21" s="526">
        <f>SUM(D13:D20)</f>
        <v>1075167564</v>
      </c>
      <c r="E21" s="495">
        <f t="shared" si="0"/>
        <v>42.337765859421147</v>
      </c>
      <c r="F21" s="640">
        <f>SUM(F13:F20)</f>
        <v>1089300000</v>
      </c>
      <c r="G21" s="495">
        <f t="shared" si="2"/>
        <v>42.894270525694033</v>
      </c>
      <c r="H21" s="640">
        <f>H7+H10</f>
        <v>149481720.00005117</v>
      </c>
      <c r="I21" s="527"/>
      <c r="J21" s="528"/>
    </row>
    <row r="22" spans="1:13" ht="15.75">
      <c r="B22" s="102"/>
      <c r="C22" s="103"/>
      <c r="G22" s="210"/>
      <c r="H22" s="210"/>
      <c r="I22" s="210"/>
      <c r="J22" s="210"/>
      <c r="K22" s="104">
        <v>0</v>
      </c>
      <c r="L22" s="104">
        <v>0</v>
      </c>
      <c r="M22" s="35">
        <v>0</v>
      </c>
    </row>
    <row r="23" spans="1:13" ht="15.75">
      <c r="B23" s="102"/>
      <c r="C23" s="209"/>
      <c r="D23" s="209"/>
      <c r="I23" s="105"/>
      <c r="K23" s="106">
        <v>6736500</v>
      </c>
      <c r="L23" s="54">
        <v>4667500</v>
      </c>
      <c r="M23" s="107">
        <v>13650894</v>
      </c>
    </row>
    <row r="24" spans="1:13" ht="15.75">
      <c r="B24" s="198"/>
      <c r="C24" s="93"/>
      <c r="D24" s="93"/>
      <c r="G24" s="93"/>
      <c r="H24" s="93"/>
      <c r="I24" s="93"/>
      <c r="J24" s="93"/>
      <c r="K24" s="104">
        <v>0</v>
      </c>
      <c r="L24" s="104">
        <v>0</v>
      </c>
      <c r="M24" s="35">
        <v>0</v>
      </c>
    </row>
    <row r="25" spans="1:13" ht="15.75">
      <c r="B25" s="198"/>
      <c r="C25" s="93"/>
      <c r="D25" s="93"/>
      <c r="G25" s="93"/>
      <c r="H25" s="93"/>
      <c r="I25" s="93"/>
      <c r="J25" s="93"/>
    </row>
    <row r="26" spans="1:13" ht="15.75">
      <c r="A26" s="641"/>
      <c r="B26" s="44"/>
      <c r="C26" s="31"/>
      <c r="D26" s="31"/>
      <c r="E26" s="30"/>
      <c r="F26" s="30"/>
      <c r="G26" s="31"/>
      <c r="H26" s="31"/>
      <c r="I26" s="31"/>
      <c r="J26" s="31"/>
    </row>
    <row r="27" spans="1:13" ht="15.75">
      <c r="A27" s="641"/>
      <c r="B27" s="45"/>
      <c r="C27" s="45"/>
      <c r="D27" s="30"/>
      <c r="E27" s="30"/>
      <c r="F27" s="30"/>
      <c r="G27" s="31"/>
      <c r="H27" s="31"/>
      <c r="I27" s="31"/>
      <c r="J27" s="31"/>
    </row>
    <row r="28" spans="1:13" ht="15.75">
      <c r="A28" s="641"/>
      <c r="B28" s="45"/>
      <c r="C28" s="45"/>
      <c r="D28" s="30"/>
      <c r="E28" s="30"/>
      <c r="F28" s="30"/>
      <c r="G28" s="30"/>
      <c r="H28" s="36"/>
      <c r="I28" s="30"/>
      <c r="J28" s="30"/>
    </row>
    <row r="29" spans="1:13" ht="15.75">
      <c r="A29" s="641"/>
      <c r="B29" s="45"/>
      <c r="C29" s="45"/>
      <c r="D29" s="30"/>
      <c r="E29" s="30"/>
      <c r="F29" s="30"/>
      <c r="G29" s="30"/>
      <c r="H29" s="36"/>
      <c r="I29" s="30"/>
      <c r="J29" s="30"/>
    </row>
    <row r="30" spans="1:13" ht="15.75">
      <c r="A30" s="641"/>
      <c r="B30" s="197"/>
      <c r="C30" s="31"/>
      <c r="D30" s="31"/>
      <c r="E30" s="30"/>
      <c r="F30" s="30"/>
      <c r="G30" s="31"/>
      <c r="H30" s="31"/>
      <c r="I30" s="31"/>
      <c r="J30" s="31"/>
    </row>
    <row r="31" spans="1:13" ht="15.75">
      <c r="A31" s="641"/>
      <c r="B31" s="44"/>
      <c r="C31" s="31"/>
      <c r="D31" s="31"/>
      <c r="E31" s="30"/>
      <c r="F31" s="30"/>
      <c r="G31" s="31"/>
      <c r="H31" s="31"/>
      <c r="I31" s="31"/>
      <c r="J31" s="31"/>
    </row>
    <row r="32" spans="1:13" ht="15.75">
      <c r="A32" s="641"/>
      <c r="B32" s="44"/>
      <c r="C32" s="31"/>
      <c r="D32" s="31"/>
      <c r="E32" s="30"/>
      <c r="F32" s="30"/>
      <c r="G32" s="31"/>
      <c r="H32" s="31"/>
      <c r="I32" s="31"/>
      <c r="J32" s="31"/>
    </row>
    <row r="33" spans="1:10" ht="15.75">
      <c r="A33" s="641"/>
      <c r="B33" s="30"/>
      <c r="C33" s="30"/>
      <c r="D33" s="30"/>
      <c r="E33" s="30"/>
      <c r="F33" s="30"/>
      <c r="G33" s="30"/>
      <c r="H33" s="36"/>
      <c r="I33" s="30"/>
      <c r="J33" s="30"/>
    </row>
    <row r="34" spans="1:10" ht="15.75">
      <c r="A34" s="641"/>
      <c r="B34" s="30"/>
      <c r="C34" s="30"/>
      <c r="D34" s="30"/>
      <c r="E34" s="30"/>
      <c r="F34" s="30"/>
      <c r="G34" s="30"/>
      <c r="H34" s="36"/>
      <c r="I34" s="30"/>
      <c r="J34" s="30"/>
    </row>
    <row r="35" spans="1:10" ht="15.75">
      <c r="A35" s="641"/>
      <c r="B35" s="30"/>
      <c r="C35" s="37"/>
      <c r="D35" s="30"/>
      <c r="E35" s="30"/>
      <c r="F35" s="30"/>
      <c r="G35" s="30"/>
      <c r="H35" s="36"/>
      <c r="I35" s="30"/>
      <c r="J35" s="30"/>
    </row>
    <row r="36" spans="1:10">
      <c r="B36" s="67"/>
      <c r="C36" s="90"/>
    </row>
    <row r="37" spans="1:10">
      <c r="B37" s="67"/>
      <c r="C37" s="90"/>
    </row>
    <row r="38" spans="1:10">
      <c r="B38" s="67"/>
      <c r="C38" s="91"/>
    </row>
    <row r="39" spans="1:10">
      <c r="B39" s="67"/>
      <c r="C39" s="90"/>
    </row>
    <row r="40" spans="1:10">
      <c r="B40" s="67"/>
      <c r="C40" s="90"/>
    </row>
    <row r="41" spans="1:10">
      <c r="B41" s="67"/>
      <c r="C41" s="90"/>
    </row>
    <row r="42" spans="1:10">
      <c r="B42" s="67"/>
      <c r="C42" s="90"/>
    </row>
  </sheetData>
  <mergeCells count="14">
    <mergeCell ref="A1:J1"/>
    <mergeCell ref="A2:J2"/>
    <mergeCell ref="A3:A6"/>
    <mergeCell ref="B3:B6"/>
    <mergeCell ref="C3:C6"/>
    <mergeCell ref="I3:I6"/>
    <mergeCell ref="J3:J6"/>
    <mergeCell ref="D5:E5"/>
    <mergeCell ref="A21:B21"/>
    <mergeCell ref="D3:H3"/>
    <mergeCell ref="D4:H4"/>
    <mergeCell ref="H5:H6"/>
    <mergeCell ref="F5:G5"/>
    <mergeCell ref="A7:J7"/>
  </mergeCells>
  <pageMargins left="0.7" right="0.7" top="0.75" bottom="0.75" header="0.3" footer="0.3"/>
  <pageSetup paperSize="10001" scale="99" fitToHeight="0" orientation="landscape" horizont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workbookViewId="0">
      <selection sqref="A1:J11"/>
    </sheetView>
  </sheetViews>
  <sheetFormatPr defaultRowHeight="15"/>
  <cols>
    <col min="1" max="1" width="17" customWidth="1"/>
    <col min="2" max="2" width="46" customWidth="1"/>
    <col min="3" max="3" width="18.5703125" customWidth="1"/>
    <col min="4" max="4" width="17.5703125" customWidth="1"/>
    <col min="5" max="5" width="6.28515625" customWidth="1"/>
    <col min="6" max="6" width="16.42578125" hidden="1" customWidth="1"/>
    <col min="7" max="7" width="15" customWidth="1"/>
    <col min="8" max="8" width="15.85546875" style="35" hidden="1" customWidth="1"/>
    <col min="9" max="9" width="14.85546875" customWidth="1"/>
    <col min="10" max="10" width="16.7109375" customWidth="1"/>
    <col min="11" max="11" width="7.7109375" customWidth="1"/>
  </cols>
  <sheetData>
    <row r="1" spans="1:10" ht="20.100000000000001" customHeight="1">
      <c r="A1" s="817" t="s">
        <v>31</v>
      </c>
      <c r="B1" s="823"/>
      <c r="C1" s="823"/>
      <c r="D1" s="823"/>
      <c r="E1" s="823"/>
      <c r="F1" s="823"/>
      <c r="G1" s="823"/>
      <c r="H1" s="823"/>
      <c r="I1" s="823"/>
      <c r="J1" s="824"/>
    </row>
    <row r="2" spans="1:10" ht="33.75" customHeight="1" thickBot="1">
      <c r="A2" s="953" t="s">
        <v>21</v>
      </c>
      <c r="B2" s="954"/>
      <c r="C2" s="954"/>
      <c r="D2" s="954"/>
      <c r="E2" s="954"/>
      <c r="F2" s="954"/>
      <c r="G2" s="954"/>
      <c r="H2" s="954"/>
      <c r="I2" s="954"/>
      <c r="J2" s="955"/>
    </row>
    <row r="3" spans="1:10" ht="15.75">
      <c r="A3" s="956" t="s">
        <v>0</v>
      </c>
      <c r="B3" s="830" t="s">
        <v>47</v>
      </c>
      <c r="C3" s="827" t="s">
        <v>2</v>
      </c>
      <c r="D3" s="803" t="s">
        <v>34</v>
      </c>
      <c r="E3" s="803"/>
      <c r="F3" s="803"/>
      <c r="G3" s="803"/>
      <c r="H3" s="803"/>
      <c r="I3" s="830" t="s">
        <v>35</v>
      </c>
      <c r="J3" s="833" t="s">
        <v>7</v>
      </c>
    </row>
    <row r="4" spans="1:10" ht="15.75">
      <c r="A4" s="957"/>
      <c r="B4" s="831"/>
      <c r="C4" s="828"/>
      <c r="D4" s="805" t="str">
        <f>DIKLAT!D4</f>
        <v>BULAN OKTOBER 2022</v>
      </c>
      <c r="E4" s="805"/>
      <c r="F4" s="805"/>
      <c r="G4" s="805"/>
      <c r="H4" s="805"/>
      <c r="I4" s="831"/>
      <c r="J4" s="834"/>
    </row>
    <row r="5" spans="1:10" ht="15.75">
      <c r="A5" s="957"/>
      <c r="B5" s="831"/>
      <c r="C5" s="828"/>
      <c r="D5" s="836" t="s">
        <v>3</v>
      </c>
      <c r="E5" s="809"/>
      <c r="F5" s="808" t="s">
        <v>4</v>
      </c>
      <c r="G5" s="809"/>
      <c r="H5" s="806" t="s">
        <v>5</v>
      </c>
      <c r="I5" s="831"/>
      <c r="J5" s="834"/>
    </row>
    <row r="6" spans="1:10" ht="32.25" thickBot="1">
      <c r="A6" s="958"/>
      <c r="B6" s="832"/>
      <c r="C6" s="829"/>
      <c r="D6" s="474" t="s">
        <v>8</v>
      </c>
      <c r="E6" s="475" t="s">
        <v>9</v>
      </c>
      <c r="F6" s="474" t="s">
        <v>8</v>
      </c>
      <c r="G6" s="476" t="s">
        <v>9</v>
      </c>
      <c r="H6" s="807"/>
      <c r="I6" s="832"/>
      <c r="J6" s="835"/>
    </row>
    <row r="7" spans="1:10" ht="3" customHeight="1" thickBot="1">
      <c r="A7" s="810"/>
      <c r="B7" s="811"/>
      <c r="C7" s="811"/>
      <c r="D7" s="811"/>
      <c r="E7" s="811"/>
      <c r="F7" s="811"/>
      <c r="G7" s="811"/>
      <c r="H7" s="811"/>
      <c r="I7" s="811"/>
      <c r="J7" s="812"/>
    </row>
    <row r="8" spans="1:10" ht="33" customHeight="1">
      <c r="A8" s="530" t="s">
        <v>48</v>
      </c>
      <c r="B8" s="531" t="s">
        <v>49</v>
      </c>
      <c r="C8" s="487">
        <f>B24</f>
        <v>5051000000</v>
      </c>
      <c r="D8" s="487">
        <f>D24</f>
        <v>2260831674</v>
      </c>
      <c r="E8" s="450">
        <f>SUM(D8/C8)*100</f>
        <v>44.760080657295589</v>
      </c>
      <c r="F8" s="487">
        <f>F24</f>
        <v>2550860000</v>
      </c>
      <c r="G8" s="450">
        <f>SUM(F8/C8)*100</f>
        <v>50.502078796277964</v>
      </c>
      <c r="H8" s="488" t="e">
        <f>#REF!</f>
        <v>#REF!</v>
      </c>
      <c r="I8" s="489" t="s">
        <v>37</v>
      </c>
      <c r="J8" s="490"/>
    </row>
    <row r="9" spans="1:10" ht="33" customHeight="1">
      <c r="A9" s="532" t="s">
        <v>177</v>
      </c>
      <c r="B9" s="395" t="s">
        <v>178</v>
      </c>
      <c r="C9" s="15">
        <f>B32</f>
        <v>125000000</v>
      </c>
      <c r="D9" s="15">
        <f>D32</f>
        <v>100152922</v>
      </c>
      <c r="E9" s="16">
        <f>SUM(D9/C9)*100</f>
        <v>80.122337600000009</v>
      </c>
      <c r="F9" s="15">
        <f>F32</f>
        <v>107647768</v>
      </c>
      <c r="G9" s="16">
        <f>SUM(F9/C9)*100</f>
        <v>86.118214399999999</v>
      </c>
      <c r="H9" s="163">
        <f>H32</f>
        <v>0</v>
      </c>
      <c r="I9" s="414" t="s">
        <v>37</v>
      </c>
      <c r="J9" s="454"/>
    </row>
    <row r="10" spans="1:10" ht="31.5" customHeight="1">
      <c r="A10" s="532" t="s">
        <v>50</v>
      </c>
      <c r="B10" s="396" t="s">
        <v>52</v>
      </c>
      <c r="C10" s="56">
        <f>B40</f>
        <v>10314000000</v>
      </c>
      <c r="D10" s="15">
        <f>D40</f>
        <v>3122392900</v>
      </c>
      <c r="E10" s="16">
        <f>SUM(D10/C10)*100</f>
        <v>30.273345937560599</v>
      </c>
      <c r="F10" s="15">
        <f>F40</f>
        <v>3276184250</v>
      </c>
      <c r="G10" s="16">
        <f>SUM(F10/C10)*100</f>
        <v>31.764439111886755</v>
      </c>
      <c r="H10" s="163" t="e">
        <f>H40</f>
        <v>#REF!</v>
      </c>
      <c r="I10" s="414" t="s">
        <v>53</v>
      </c>
      <c r="J10" s="533"/>
    </row>
    <row r="11" spans="1:10" ht="24" customHeight="1" thickBot="1">
      <c r="A11" s="801" t="s">
        <v>40</v>
      </c>
      <c r="B11" s="802"/>
      <c r="C11" s="480">
        <f>SUM(C8:C10)</f>
        <v>15490000000</v>
      </c>
      <c r="D11" s="480">
        <f>SUM(D8:D10)</f>
        <v>5483377496</v>
      </c>
      <c r="E11" s="482">
        <f>SUM(D11/C11)*100</f>
        <v>35.399467372498385</v>
      </c>
      <c r="F11" s="480">
        <f>SUM(F8:F10)</f>
        <v>5934692018</v>
      </c>
      <c r="G11" s="482">
        <f>SUM(F11/C11)*100</f>
        <v>38.313053699160747</v>
      </c>
      <c r="H11" s="483" t="e">
        <f>SUM(H8:H10)</f>
        <v>#REF!</v>
      </c>
      <c r="I11" s="484"/>
      <c r="J11" s="485"/>
    </row>
    <row r="12" spans="1:10" ht="15.75">
      <c r="B12" s="43"/>
      <c r="C12" s="37"/>
      <c r="F12" s="28"/>
      <c r="G12" s="28"/>
      <c r="H12" s="95"/>
      <c r="I12" s="28"/>
      <c r="J12" s="28"/>
    </row>
    <row r="13" spans="1:10" ht="15.75">
      <c r="B13" s="43"/>
      <c r="C13" s="37"/>
      <c r="D13" s="35"/>
      <c r="F13" s="31"/>
      <c r="G13" s="31"/>
      <c r="H13" s="31"/>
      <c r="I13" s="31"/>
      <c r="J13" s="31"/>
    </row>
    <row r="14" spans="1:10" ht="15.75">
      <c r="B14" s="43"/>
      <c r="C14" s="37"/>
      <c r="F14" s="28"/>
      <c r="G14" s="28"/>
      <c r="H14" s="95"/>
      <c r="I14" s="28"/>
      <c r="J14" s="28"/>
    </row>
    <row r="15" spans="1:10" ht="15.75">
      <c r="A15" s="207"/>
      <c r="B15" s="207"/>
      <c r="C15" s="207"/>
      <c r="D15" s="207"/>
      <c r="E15" s="40"/>
      <c r="F15" s="40"/>
      <c r="G15" s="40"/>
      <c r="H15" s="180"/>
      <c r="I15" s="40"/>
      <c r="J15" s="44"/>
    </row>
    <row r="16" spans="1:10" ht="15.75">
      <c r="A16" s="45"/>
      <c r="B16" s="30"/>
      <c r="C16" s="45"/>
      <c r="D16" s="45"/>
      <c r="E16" s="30"/>
      <c r="F16" s="30"/>
      <c r="G16" s="30"/>
      <c r="H16" s="36"/>
      <c r="I16" s="30"/>
      <c r="J16" s="45"/>
    </row>
    <row r="17" spans="1:11" ht="15.75">
      <c r="A17" s="45"/>
      <c r="B17" s="30"/>
      <c r="C17" s="45"/>
      <c r="D17" s="45"/>
      <c r="E17" s="30"/>
      <c r="F17" s="30"/>
      <c r="G17" s="30"/>
      <c r="H17" s="36"/>
      <c r="I17" s="30"/>
      <c r="J17" s="45"/>
    </row>
    <row r="18" spans="1:11" ht="15.75">
      <c r="A18" s="45"/>
      <c r="B18" s="30"/>
      <c r="C18" s="45"/>
      <c r="D18" s="45"/>
      <c r="E18" s="30"/>
      <c r="F18" s="30"/>
      <c r="G18" s="30"/>
      <c r="H18" s="36"/>
      <c r="I18" s="30"/>
      <c r="J18" s="45"/>
    </row>
    <row r="19" spans="1:11" ht="15.75">
      <c r="A19" s="31"/>
      <c r="B19" s="31"/>
      <c r="C19" s="31"/>
      <c r="D19" s="31"/>
      <c r="E19" s="44"/>
      <c r="F19" s="44"/>
      <c r="G19" s="44"/>
      <c r="H19" s="206"/>
      <c r="I19" s="44"/>
      <c r="J19" s="44"/>
    </row>
    <row r="20" spans="1:11" ht="15.75">
      <c r="A20" s="31"/>
      <c r="B20" s="31"/>
      <c r="C20" s="31"/>
      <c r="D20" s="31"/>
      <c r="E20" s="44"/>
      <c r="F20" s="44"/>
      <c r="G20" s="44"/>
      <c r="H20" s="206"/>
      <c r="I20" s="44"/>
      <c r="J20" s="44"/>
    </row>
    <row r="21" spans="1:11" ht="15.75">
      <c r="A21" s="207"/>
      <c r="B21" s="207"/>
      <c r="C21" s="207"/>
      <c r="D21" s="207"/>
      <c r="E21" s="40"/>
      <c r="F21" s="40"/>
      <c r="G21" s="40"/>
      <c r="H21" s="180"/>
      <c r="I21" s="40"/>
      <c r="J21" s="44"/>
    </row>
    <row r="22" spans="1:11" ht="15.75">
      <c r="B22" s="31" t="s">
        <v>49</v>
      </c>
    </row>
    <row r="23" spans="1:11" ht="15.75">
      <c r="B23" s="385" t="s">
        <v>660</v>
      </c>
      <c r="C23" s="386"/>
      <c r="D23" s="386"/>
      <c r="E23" s="386"/>
      <c r="F23" s="386"/>
      <c r="G23" s="386"/>
      <c r="H23" s="387"/>
      <c r="I23" s="386"/>
      <c r="J23" s="386"/>
      <c r="K23" s="386"/>
    </row>
    <row r="24" spans="1:11" ht="15" customHeight="1">
      <c r="B24" s="38">
        <f>SUM(B25:B26)</f>
        <v>5051000000</v>
      </c>
      <c r="C24" s="38"/>
      <c r="D24" s="38">
        <f t="shared" ref="D24:F24" si="0">SUM(D25:D26)</f>
        <v>2260831674</v>
      </c>
      <c r="E24" s="38"/>
      <c r="F24" s="38">
        <f t="shared" si="0"/>
        <v>2550860000</v>
      </c>
      <c r="G24" s="30"/>
      <c r="H24" s="36"/>
      <c r="I24" s="30"/>
    </row>
    <row r="25" spans="1:11" ht="15.75" customHeight="1">
      <c r="B25" s="36">
        <f>PENUNJANG!C8</f>
        <v>4351000000</v>
      </c>
      <c r="C25" s="37" t="s">
        <v>179</v>
      </c>
      <c r="D25" s="36">
        <f>PENUNJANG!D8</f>
        <v>2154086973</v>
      </c>
      <c r="E25" s="30"/>
      <c r="F25" s="36">
        <f>PENUNJANG!F8</f>
        <v>2201000000</v>
      </c>
      <c r="G25" s="30"/>
      <c r="H25" s="36" t="e">
        <f>PENUNJANG!H8</f>
        <v>#REF!</v>
      </c>
      <c r="I25" s="30"/>
    </row>
    <row r="26" spans="1:11" ht="14.25" customHeight="1">
      <c r="B26" s="36">
        <f>KEPERAWATAN!C8</f>
        <v>700000000</v>
      </c>
      <c r="C26" s="620" t="s">
        <v>659</v>
      </c>
      <c r="D26" s="27">
        <f>KEPERAWATAN!D8</f>
        <v>106744701</v>
      </c>
      <c r="E26" s="30"/>
      <c r="F26" s="39">
        <f>KEPERAWATAN!F8</f>
        <v>349860000</v>
      </c>
      <c r="G26" s="30"/>
      <c r="H26" s="36"/>
      <c r="I26" s="30"/>
    </row>
    <row r="27" spans="1:11" ht="14.25" customHeight="1">
      <c r="B27" s="31" t="s">
        <v>178</v>
      </c>
      <c r="C27" s="179"/>
      <c r="D27" s="27"/>
      <c r="E27" s="30"/>
      <c r="F27" s="39"/>
      <c r="G27" s="30"/>
      <c r="H27" s="36"/>
      <c r="I27" s="30"/>
    </row>
    <row r="28" spans="1:11" ht="14.25" customHeight="1">
      <c r="B28" s="388" t="s">
        <v>180</v>
      </c>
      <c r="C28" s="389"/>
      <c r="D28" s="390"/>
      <c r="E28" s="391"/>
      <c r="F28" s="392"/>
      <c r="G28" s="391"/>
      <c r="H28" s="393"/>
      <c r="I28" s="391"/>
      <c r="J28" s="394"/>
    </row>
    <row r="29" spans="1:11" ht="14.25" customHeight="1">
      <c r="B29" s="31"/>
      <c r="C29" s="179"/>
      <c r="D29" s="27"/>
      <c r="E29" s="30"/>
      <c r="F29" s="39"/>
      <c r="G29" s="30"/>
      <c r="H29" s="36"/>
      <c r="I29" s="30"/>
    </row>
    <row r="30" spans="1:11" ht="15.75">
      <c r="B30" s="36">
        <f>PELAYANAN!C8</f>
        <v>61000000</v>
      </c>
      <c r="C30" s="37" t="s">
        <v>181</v>
      </c>
      <c r="D30" s="36">
        <f>PELAYANAN!D8</f>
        <v>46293922</v>
      </c>
      <c r="E30" s="30"/>
      <c r="F30" s="36">
        <f>PELAYANAN!F8</f>
        <v>52747768</v>
      </c>
      <c r="G30" s="30"/>
      <c r="H30" s="36">
        <f>PELAYANAN!H9</f>
        <v>0</v>
      </c>
      <c r="I30" s="30"/>
    </row>
    <row r="31" spans="1:11" ht="15.75">
      <c r="B31" s="36">
        <f>KEPERAWATAN!C9</f>
        <v>64000000</v>
      </c>
      <c r="C31" s="37" t="s">
        <v>182</v>
      </c>
      <c r="D31" s="36">
        <f>KEPERAWATAN!D9</f>
        <v>53859000</v>
      </c>
      <c r="E31" s="30"/>
      <c r="F31" s="36">
        <f>KEPERAWATAN!F9</f>
        <v>54900000</v>
      </c>
      <c r="G31" s="30"/>
      <c r="H31" s="36">
        <f>KEPERAWATAN!H7</f>
        <v>0</v>
      </c>
      <c r="I31" s="30"/>
    </row>
    <row r="32" spans="1:11" ht="15.75">
      <c r="B32" s="38">
        <f>SUM(B30:B31)</f>
        <v>125000000</v>
      </c>
      <c r="C32" s="181"/>
      <c r="D32" s="181">
        <f>SUM(D30:D31)</f>
        <v>100152922</v>
      </c>
      <c r="E32" s="31"/>
      <c r="F32" s="181">
        <f>SUM(F30:F31)</f>
        <v>107647768</v>
      </c>
      <c r="G32" s="30"/>
      <c r="H32" s="38">
        <f>SUM(H30:H31)</f>
        <v>0</v>
      </c>
      <c r="I32" s="30"/>
    </row>
    <row r="33" spans="2:9" ht="15.75">
      <c r="B33" s="38"/>
      <c r="C33" s="180"/>
      <c r="D33" s="180"/>
      <c r="E33" s="31"/>
      <c r="F33" s="181"/>
      <c r="G33" s="30"/>
      <c r="H33" s="38"/>
      <c r="I33" s="30"/>
    </row>
    <row r="34" spans="2:9" ht="15.75">
      <c r="B34" s="31" t="s">
        <v>51</v>
      </c>
      <c r="C34" s="200"/>
      <c r="D34" s="200"/>
      <c r="E34" s="30"/>
      <c r="F34" s="30"/>
      <c r="G34" s="30"/>
      <c r="H34" s="36"/>
      <c r="I34" s="30"/>
    </row>
    <row r="35" spans="2:9" ht="15.75">
      <c r="B35" s="384" t="s">
        <v>66</v>
      </c>
      <c r="C35" s="200"/>
      <c r="D35" s="200"/>
      <c r="E35" s="30"/>
      <c r="F35" s="30"/>
      <c r="G35" s="30"/>
      <c r="H35" s="36"/>
      <c r="I35" s="30"/>
    </row>
    <row r="36" spans="2:9" ht="15.75">
      <c r="B36" s="31"/>
      <c r="C36" s="200"/>
      <c r="D36" s="200"/>
      <c r="E36" s="30"/>
      <c r="F36" s="30"/>
      <c r="G36" s="30"/>
      <c r="H36" s="36"/>
      <c r="I36" s="30"/>
    </row>
    <row r="37" spans="2:9" ht="15.75">
      <c r="B37" s="36">
        <f>PENUNJANG!C9</f>
        <v>8521000000</v>
      </c>
      <c r="C37" s="37" t="s">
        <v>179</v>
      </c>
      <c r="D37" s="27">
        <f>PENUNJANG!D9</f>
        <v>3018631139</v>
      </c>
      <c r="E37" s="30"/>
      <c r="F37" s="39">
        <f>PENUNJANG!F9</f>
        <v>3090260250</v>
      </c>
      <c r="G37" s="30"/>
      <c r="H37" s="36">
        <f>PENUNJANG!H9</f>
        <v>3613787691</v>
      </c>
      <c r="I37" s="30"/>
    </row>
    <row r="38" spans="2:9" ht="15.75">
      <c r="B38" s="36">
        <f>PELAYANAN!C9</f>
        <v>113000000</v>
      </c>
      <c r="C38" s="37" t="s">
        <v>181</v>
      </c>
      <c r="D38" s="27">
        <f>PELAYANAN!D9</f>
        <v>54466550</v>
      </c>
      <c r="E38" s="30"/>
      <c r="F38" s="39">
        <f>PELAYANAN!F9</f>
        <v>55100000</v>
      </c>
      <c r="G38" s="30"/>
      <c r="H38" s="36" t="e">
        <f>PELAYANAN!#REF!</f>
        <v>#REF!</v>
      </c>
      <c r="I38" s="30"/>
    </row>
    <row r="39" spans="2:9" ht="15.75">
      <c r="B39" s="36">
        <f>KEPERAWATAN!C10</f>
        <v>1680000000</v>
      </c>
      <c r="C39" s="37" t="s">
        <v>182</v>
      </c>
      <c r="D39" s="27">
        <f>KEPERAWATAN!D10</f>
        <v>49295211</v>
      </c>
      <c r="E39" s="30"/>
      <c r="F39" s="39">
        <f>KEPERAWATAN!F10</f>
        <v>130824000</v>
      </c>
      <c r="G39" s="30"/>
      <c r="H39" s="36" t="e">
        <f>KEPERAWATAN!H10</f>
        <v>#REF!</v>
      </c>
      <c r="I39" s="30"/>
    </row>
    <row r="40" spans="2:9" ht="15.75">
      <c r="B40" s="38">
        <f>SUM(B37:B39)</f>
        <v>10314000000</v>
      </c>
      <c r="C40" s="180"/>
      <c r="D40" s="181">
        <f>SUM(D37:D39)</f>
        <v>3122392900</v>
      </c>
      <c r="E40" s="181"/>
      <c r="F40" s="181">
        <f>SUM(F37:F39)</f>
        <v>3276184250</v>
      </c>
      <c r="G40" s="39"/>
      <c r="H40" s="181" t="e">
        <f>SUM(H37:H39)</f>
        <v>#REF!</v>
      </c>
      <c r="I40" s="30"/>
    </row>
    <row r="41" spans="2:9" ht="15.75">
      <c r="B41" s="30"/>
    </row>
    <row r="42" spans="2:9" ht="15.75">
      <c r="B42" s="30"/>
    </row>
    <row r="43" spans="2:9" ht="15.75">
      <c r="B43" s="30"/>
    </row>
    <row r="44" spans="2:9" ht="15.75">
      <c r="B44" s="30"/>
    </row>
    <row r="45" spans="2:9" ht="15.75">
      <c r="B45" s="30"/>
    </row>
    <row r="46" spans="2:9" ht="15.75">
      <c r="B46" s="30"/>
    </row>
    <row r="47" spans="2:9" ht="15.75">
      <c r="B47" s="30"/>
    </row>
    <row r="48" spans="2:9" ht="15.75">
      <c r="B48" s="30"/>
    </row>
  </sheetData>
  <mergeCells count="14">
    <mergeCell ref="A1:J1"/>
    <mergeCell ref="A2:J2"/>
    <mergeCell ref="A3:A6"/>
    <mergeCell ref="B3:B6"/>
    <mergeCell ref="C3:C6"/>
    <mergeCell ref="I3:I6"/>
    <mergeCell ref="J3:J6"/>
    <mergeCell ref="D5:E5"/>
    <mergeCell ref="A11:B11"/>
    <mergeCell ref="D3:H3"/>
    <mergeCell ref="D4:H4"/>
    <mergeCell ref="H5:H6"/>
    <mergeCell ref="F5:G5"/>
    <mergeCell ref="A7:J7"/>
  </mergeCells>
  <pageMargins left="0.7" right="0.7" top="0.75" bottom="0.75" header="0.3" footer="0.3"/>
  <pageSetup paperSize="10001" scale="97" fitToHeight="0" orientation="landscape" horizontalDpi="429496729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B1" workbookViewId="0">
      <selection sqref="A1:J10"/>
    </sheetView>
  </sheetViews>
  <sheetFormatPr defaultRowHeight="15"/>
  <cols>
    <col min="1" max="1" width="17.140625" customWidth="1"/>
    <col min="2" max="2" width="50.85546875" customWidth="1"/>
    <col min="3" max="3" width="17.28515625" customWidth="1"/>
    <col min="4" max="4" width="20.85546875" customWidth="1"/>
    <col min="5" max="5" width="7.140625" customWidth="1"/>
    <col min="6" max="6" width="17.85546875" hidden="1" customWidth="1"/>
    <col min="7" max="7" width="16.140625" customWidth="1"/>
    <col min="8" max="8" width="17.28515625" style="35" hidden="1" customWidth="1"/>
    <col min="9" max="9" width="16.28515625" customWidth="1"/>
    <col min="10" max="10" width="15.85546875" customWidth="1"/>
    <col min="11" max="11" width="7.7109375" customWidth="1"/>
  </cols>
  <sheetData>
    <row r="1" spans="1:10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0" ht="26.25" customHeight="1" thickBot="1">
      <c r="A2" s="887" t="s">
        <v>22</v>
      </c>
      <c r="B2" s="888"/>
      <c r="C2" s="888"/>
      <c r="D2" s="888"/>
      <c r="E2" s="888"/>
      <c r="F2" s="888"/>
      <c r="G2" s="888"/>
      <c r="H2" s="888"/>
      <c r="I2" s="888"/>
      <c r="J2" s="889"/>
    </row>
    <row r="3" spans="1:10" ht="15" customHeight="1">
      <c r="A3" s="890" t="s">
        <v>0</v>
      </c>
      <c r="B3" s="893" t="s">
        <v>62</v>
      </c>
      <c r="C3" s="896" t="s">
        <v>2</v>
      </c>
      <c r="D3" s="863" t="s">
        <v>34</v>
      </c>
      <c r="E3" s="863"/>
      <c r="F3" s="863"/>
      <c r="G3" s="863"/>
      <c r="H3" s="863"/>
      <c r="I3" s="893" t="s">
        <v>35</v>
      </c>
      <c r="J3" s="902" t="s">
        <v>7</v>
      </c>
    </row>
    <row r="4" spans="1:10" ht="15.75">
      <c r="A4" s="891"/>
      <c r="B4" s="894"/>
      <c r="C4" s="897"/>
      <c r="D4" s="864" t="str">
        <f>'WADIR PEL'!D4:G4</f>
        <v>BULAN OKTOBER 2022</v>
      </c>
      <c r="E4" s="864"/>
      <c r="F4" s="864"/>
      <c r="G4" s="864"/>
      <c r="H4" s="864"/>
      <c r="I4" s="894"/>
      <c r="J4" s="903"/>
    </row>
    <row r="5" spans="1:10" ht="15.75">
      <c r="A5" s="891"/>
      <c r="B5" s="894"/>
      <c r="C5" s="897"/>
      <c r="D5" s="906" t="s">
        <v>3</v>
      </c>
      <c r="E5" s="907"/>
      <c r="F5" s="905" t="s">
        <v>4</v>
      </c>
      <c r="G5" s="907"/>
      <c r="H5" s="882" t="s">
        <v>5</v>
      </c>
      <c r="I5" s="894"/>
      <c r="J5" s="903"/>
    </row>
    <row r="6" spans="1:10" ht="32.25" thickBot="1">
      <c r="A6" s="892"/>
      <c r="B6" s="895"/>
      <c r="C6" s="898"/>
      <c r="D6" s="419" t="s">
        <v>8</v>
      </c>
      <c r="E6" s="420" t="s">
        <v>9</v>
      </c>
      <c r="F6" s="419" t="s">
        <v>8</v>
      </c>
      <c r="G6" s="421" t="s">
        <v>9</v>
      </c>
      <c r="H6" s="883"/>
      <c r="I6" s="895"/>
      <c r="J6" s="904"/>
    </row>
    <row r="7" spans="1:10" ht="3" customHeight="1" thickBot="1">
      <c r="A7" s="884"/>
      <c r="B7" s="885"/>
      <c r="C7" s="885"/>
      <c r="D7" s="885"/>
      <c r="E7" s="885"/>
      <c r="F7" s="885"/>
      <c r="G7" s="885"/>
      <c r="H7" s="885"/>
      <c r="I7" s="885"/>
      <c r="J7" s="886"/>
    </row>
    <row r="8" spans="1:10" ht="51" customHeight="1">
      <c r="A8" s="534" t="s">
        <v>63</v>
      </c>
      <c r="B8" s="422" t="s">
        <v>183</v>
      </c>
      <c r="C8" s="423">
        <f>B28</f>
        <v>4351000000</v>
      </c>
      <c r="D8" s="487">
        <f>D28</f>
        <v>2154086973</v>
      </c>
      <c r="E8" s="450">
        <f>SUM(D8/C8)*100</f>
        <v>49.507859641461735</v>
      </c>
      <c r="F8" s="487">
        <f>F28</f>
        <v>2201000000</v>
      </c>
      <c r="G8" s="424">
        <f>SUM(F8/C8)*100</f>
        <v>50.586072167317852</v>
      </c>
      <c r="H8" s="425" t="e">
        <f>H28</f>
        <v>#REF!</v>
      </c>
      <c r="I8" s="426" t="s">
        <v>37</v>
      </c>
      <c r="J8" s="427"/>
    </row>
    <row r="9" spans="1:10" ht="33" customHeight="1">
      <c r="A9" s="493" t="s">
        <v>65</v>
      </c>
      <c r="B9" s="14" t="s">
        <v>66</v>
      </c>
      <c r="C9" s="22">
        <f>B33</f>
        <v>8521000000</v>
      </c>
      <c r="D9" s="22">
        <f>D33</f>
        <v>3018631139</v>
      </c>
      <c r="E9" s="20">
        <f>SUM(D9/C9)*100</f>
        <v>35.425784990024646</v>
      </c>
      <c r="F9" s="22">
        <f>F33</f>
        <v>3090260250</v>
      </c>
      <c r="G9" s="20">
        <f>SUM(F9/C9)*100</f>
        <v>36.266403591127798</v>
      </c>
      <c r="H9" s="173">
        <f>H33</f>
        <v>3613787691</v>
      </c>
      <c r="I9" s="415" t="s">
        <v>53</v>
      </c>
      <c r="J9" s="494"/>
    </row>
    <row r="10" spans="1:10" ht="25.5" customHeight="1" thickBot="1">
      <c r="A10" s="918" t="s">
        <v>40</v>
      </c>
      <c r="B10" s="919"/>
      <c r="C10" s="433">
        <f>SUM(C8:C9)</f>
        <v>12872000000</v>
      </c>
      <c r="D10" s="433">
        <f>SUM(D8:D9)</f>
        <v>5172718112</v>
      </c>
      <c r="E10" s="495">
        <f>SUM(D10/C10)*100</f>
        <v>40.185815040397763</v>
      </c>
      <c r="F10" s="433">
        <f>SUM(F8:F9)</f>
        <v>5291260250</v>
      </c>
      <c r="G10" s="495">
        <f>SUM(F10/C10)*100</f>
        <v>41.106745261031698</v>
      </c>
      <c r="H10" s="496" t="e">
        <f>SUM(H8:H9)</f>
        <v>#REF!</v>
      </c>
      <c r="I10" s="436"/>
      <c r="J10" s="437"/>
    </row>
    <row r="11" spans="1:10" ht="24" customHeight="1">
      <c r="A11" s="30"/>
      <c r="B11" s="43"/>
      <c r="C11" s="37"/>
      <c r="D11" s="30"/>
      <c r="E11" s="30"/>
      <c r="F11" s="28"/>
      <c r="G11" s="28"/>
      <c r="H11" s="95"/>
      <c r="I11" s="28"/>
      <c r="J11" s="95"/>
    </row>
    <row r="12" spans="1:10" ht="15.75">
      <c r="A12" s="30"/>
      <c r="B12" s="43"/>
      <c r="C12" s="37"/>
      <c r="D12" s="36"/>
      <c r="E12" s="30"/>
      <c r="F12" s="31"/>
      <c r="G12" s="31"/>
      <c r="H12" s="31"/>
      <c r="I12" s="31"/>
      <c r="J12" s="31"/>
    </row>
    <row r="13" spans="1:10" ht="15.75">
      <c r="A13" s="30"/>
      <c r="B13" s="43"/>
      <c r="C13" s="37"/>
      <c r="D13" s="30"/>
      <c r="E13" s="30"/>
      <c r="F13" s="28"/>
      <c r="G13" s="28"/>
      <c r="H13" s="95"/>
      <c r="I13" s="28"/>
      <c r="J13" s="28"/>
    </row>
    <row r="14" spans="1:10" ht="15.75">
      <c r="A14" s="30"/>
      <c r="B14" s="40"/>
      <c r="C14" s="31"/>
      <c r="D14" s="31"/>
      <c r="E14" s="31"/>
      <c r="F14" s="31"/>
      <c r="G14" s="31"/>
      <c r="H14" s="31"/>
      <c r="I14" s="31"/>
      <c r="J14" s="44"/>
    </row>
    <row r="15" spans="1:10" ht="15.75">
      <c r="A15" s="30"/>
      <c r="B15" s="30"/>
      <c r="C15" s="45"/>
      <c r="D15" s="30"/>
      <c r="E15" s="30"/>
      <c r="F15" s="30"/>
      <c r="G15" s="30"/>
      <c r="H15" s="36"/>
      <c r="I15" s="30"/>
      <c r="J15" s="45"/>
    </row>
    <row r="16" spans="1:10" ht="15.75">
      <c r="A16" s="30"/>
      <c r="B16" s="30"/>
      <c r="C16" s="45"/>
      <c r="D16" s="30"/>
      <c r="E16" s="30"/>
      <c r="F16" s="31"/>
      <c r="G16" s="30"/>
      <c r="H16" s="36"/>
      <c r="I16" s="31"/>
      <c r="J16" s="45"/>
    </row>
    <row r="17" spans="1:10" ht="15.75">
      <c r="A17" s="30"/>
      <c r="B17" s="30"/>
      <c r="C17" s="45"/>
      <c r="D17" s="30"/>
      <c r="E17" s="30"/>
      <c r="F17" s="30"/>
      <c r="G17" s="30"/>
      <c r="H17" s="36"/>
      <c r="I17" s="30"/>
      <c r="J17" s="45"/>
    </row>
    <row r="18" spans="1:10" ht="15.75">
      <c r="A18" s="30"/>
      <c r="B18" s="44"/>
      <c r="C18" s="31"/>
      <c r="D18" s="31"/>
      <c r="E18" s="31"/>
      <c r="F18" s="31"/>
      <c r="G18" s="31"/>
      <c r="H18" s="31"/>
      <c r="I18" s="31"/>
      <c r="J18" s="44"/>
    </row>
    <row r="19" spans="1:10" ht="15.75">
      <c r="A19" s="30"/>
      <c r="B19" s="44"/>
      <c r="C19" s="31"/>
      <c r="D19" s="31"/>
      <c r="E19" s="31"/>
      <c r="F19" s="31"/>
      <c r="G19" s="31"/>
      <c r="H19" s="31"/>
      <c r="I19" s="31"/>
      <c r="J19" s="44"/>
    </row>
    <row r="20" spans="1:10" ht="15.75">
      <c r="A20" s="30"/>
      <c r="B20" s="40"/>
      <c r="C20" s="31"/>
      <c r="D20" s="31"/>
      <c r="E20" s="31"/>
      <c r="F20" s="31"/>
      <c r="G20" s="31"/>
      <c r="H20" s="31"/>
      <c r="I20" s="31"/>
      <c r="J20" s="44"/>
    </row>
    <row r="21" spans="1:10" ht="15.75">
      <c r="A21" s="30"/>
      <c r="B21" s="30"/>
      <c r="C21" s="30"/>
      <c r="D21" s="30"/>
      <c r="E21" s="30"/>
      <c r="F21" s="30"/>
      <c r="G21" s="30"/>
      <c r="H21" s="36"/>
      <c r="I21" s="30"/>
      <c r="J21" s="30"/>
    </row>
    <row r="22" spans="1:10" ht="15.75">
      <c r="A22" s="30"/>
      <c r="B22" s="30"/>
      <c r="C22" s="30"/>
      <c r="D22" s="30"/>
      <c r="E22" s="30"/>
      <c r="F22" s="30"/>
      <c r="G22" s="30"/>
      <c r="H22" s="36"/>
      <c r="I22" s="30"/>
      <c r="J22" s="30"/>
    </row>
    <row r="23" spans="1:10" ht="15.75">
      <c r="A23" s="30"/>
      <c r="B23" s="30"/>
      <c r="C23" s="37"/>
      <c r="D23" s="30"/>
      <c r="E23" s="30"/>
      <c r="F23" s="30"/>
      <c r="G23" s="30"/>
      <c r="H23" s="36"/>
      <c r="I23" s="30"/>
      <c r="J23" s="30"/>
    </row>
    <row r="24" spans="1:10" ht="15" customHeight="1">
      <c r="A24" s="30"/>
      <c r="B24" s="30"/>
      <c r="D24" s="30"/>
      <c r="E24" s="30"/>
      <c r="F24" s="30"/>
      <c r="G24" s="30"/>
      <c r="H24" s="36"/>
      <c r="I24" s="30"/>
      <c r="J24" s="30"/>
    </row>
    <row r="25" spans="1:10" ht="15.75" customHeight="1">
      <c r="A25" s="30"/>
      <c r="B25" s="30"/>
      <c r="C25" s="366" t="s">
        <v>37</v>
      </c>
      <c r="D25" s="30"/>
      <c r="E25" s="30"/>
      <c r="F25" s="30"/>
      <c r="G25" s="30"/>
      <c r="H25" s="36"/>
      <c r="I25" s="30"/>
      <c r="J25" s="30"/>
    </row>
    <row r="26" spans="1:10" ht="15" customHeight="1">
      <c r="A26" s="30"/>
      <c r="B26" s="36">
        <f>'NON DIAG'!C8</f>
        <v>1000000000</v>
      </c>
      <c r="C26" s="37" t="s">
        <v>184</v>
      </c>
      <c r="D26" s="36">
        <f>'NON DIAG'!D8</f>
        <v>958031006</v>
      </c>
      <c r="E26" s="30"/>
      <c r="F26" s="36">
        <f>'NON DIAG'!F8</f>
        <v>1000000000</v>
      </c>
      <c r="G26" s="30"/>
      <c r="H26" s="36" t="e">
        <f>DIAG!H8</f>
        <v>#REF!</v>
      </c>
      <c r="I26" s="30"/>
      <c r="J26" s="30"/>
    </row>
    <row r="27" spans="1:10" ht="15.75" customHeight="1">
      <c r="A27" s="30"/>
      <c r="B27" s="36">
        <f>DIAG!C8</f>
        <v>3351000000</v>
      </c>
      <c r="C27" s="37" t="s">
        <v>185</v>
      </c>
      <c r="D27" s="36">
        <f>DIAG!D8</f>
        <v>1196055967</v>
      </c>
      <c r="E27" s="30"/>
      <c r="F27" s="36">
        <f>DIAG!F8</f>
        <v>1201000000</v>
      </c>
      <c r="G27" s="30"/>
      <c r="H27" s="36">
        <f>'NON DIAG'!H8</f>
        <v>0</v>
      </c>
      <c r="I27" s="30"/>
      <c r="J27" s="30"/>
    </row>
    <row r="28" spans="1:10" ht="15.75" customHeight="1">
      <c r="A28" s="30"/>
      <c r="B28" s="38">
        <f>SUM(B26:B27)</f>
        <v>4351000000</v>
      </c>
      <c r="C28" s="181"/>
      <c r="D28" s="181">
        <f>SUM(D26:D27)</f>
        <v>2154086973</v>
      </c>
      <c r="E28" s="31"/>
      <c r="F28" s="181">
        <f>SUM(F26:F27)</f>
        <v>2201000000</v>
      </c>
      <c r="G28" s="30"/>
      <c r="H28" s="38" t="e">
        <f>H26+H27</f>
        <v>#REF!</v>
      </c>
      <c r="I28" s="30"/>
      <c r="J28" s="30"/>
    </row>
    <row r="29" spans="1:10" ht="14.25" customHeight="1">
      <c r="A29" s="30"/>
      <c r="B29" s="30"/>
      <c r="C29" s="200"/>
      <c r="D29" s="200"/>
      <c r="E29" s="30"/>
      <c r="F29" s="30"/>
      <c r="G29" s="30"/>
      <c r="H29" s="36"/>
      <c r="I29" s="30"/>
      <c r="J29" s="30"/>
    </row>
    <row r="30" spans="1:10" ht="15.75" customHeight="1">
      <c r="A30" s="30"/>
      <c r="B30" s="30"/>
      <c r="C30" s="44" t="s">
        <v>53</v>
      </c>
      <c r="D30" s="30"/>
      <c r="E30" s="30"/>
      <c r="F30" s="30"/>
      <c r="G30" s="30"/>
      <c r="H30" s="36"/>
      <c r="I30" s="30"/>
      <c r="J30" s="30"/>
    </row>
    <row r="31" spans="1:10" ht="15.75" customHeight="1">
      <c r="A31" s="30"/>
      <c r="B31" s="36">
        <f>'NON DIAG'!C11</f>
        <v>3581000000</v>
      </c>
      <c r="C31" s="37" t="s">
        <v>184</v>
      </c>
      <c r="D31" s="379">
        <f>'NON DIAG'!D11</f>
        <v>1177201046</v>
      </c>
      <c r="E31" s="380"/>
      <c r="F31" s="380">
        <f>'NON DIAG'!F11</f>
        <v>1247972250</v>
      </c>
      <c r="G31" s="30"/>
      <c r="H31" s="36">
        <f>DIAG!H13</f>
        <v>1811890685</v>
      </c>
      <c r="I31" s="30"/>
      <c r="J31" s="30"/>
    </row>
    <row r="32" spans="1:10" ht="15.75" customHeight="1">
      <c r="A32" s="30"/>
      <c r="B32" s="36">
        <f>DIAG!C13</f>
        <v>4940000000</v>
      </c>
      <c r="C32" s="37" t="s">
        <v>185</v>
      </c>
      <c r="D32" s="68">
        <f>DIAG!D13</f>
        <v>1841430093</v>
      </c>
      <c r="E32" s="30"/>
      <c r="F32" s="36">
        <f>DIAG!F13</f>
        <v>1842288000</v>
      </c>
      <c r="G32" s="30"/>
      <c r="H32" s="36">
        <f>'NON DIAG'!H11</f>
        <v>1801897006</v>
      </c>
      <c r="I32" s="30"/>
      <c r="J32" s="30"/>
    </row>
    <row r="33" spans="1:10" ht="15.75" customHeight="1">
      <c r="A33" s="30"/>
      <c r="B33" s="38">
        <f>SUM(B31:B32)</f>
        <v>8521000000</v>
      </c>
      <c r="C33" s="31"/>
      <c r="D33" s="196">
        <f>SUM(D31:D32)</f>
        <v>3018631139</v>
      </c>
      <c r="E33" s="38"/>
      <c r="F33" s="38">
        <f>SUM(F31:F32)</f>
        <v>3090260250</v>
      </c>
      <c r="G33" s="30"/>
      <c r="H33" s="38">
        <f>H31+H32</f>
        <v>3613787691</v>
      </c>
      <c r="I33" s="30"/>
      <c r="J33" s="30"/>
    </row>
    <row r="34" spans="1:10" ht="15.75">
      <c r="A34" s="30"/>
      <c r="B34" s="30"/>
      <c r="C34" s="30"/>
      <c r="D34" s="36"/>
      <c r="E34" s="36"/>
      <c r="F34" s="36"/>
      <c r="G34" s="30"/>
      <c r="H34" s="36"/>
      <c r="I34" s="30"/>
      <c r="J34" s="30"/>
    </row>
  </sheetData>
  <mergeCells count="14">
    <mergeCell ref="A7:J7"/>
    <mergeCell ref="A10:B10"/>
    <mergeCell ref="A1:J1"/>
    <mergeCell ref="A2:J2"/>
    <mergeCell ref="A3:A6"/>
    <mergeCell ref="B3:B6"/>
    <mergeCell ref="C3:C6"/>
    <mergeCell ref="I3:I6"/>
    <mergeCell ref="J3:J6"/>
    <mergeCell ref="D5:E5"/>
    <mergeCell ref="D3:H3"/>
    <mergeCell ref="D4:H4"/>
    <mergeCell ref="H5:H6"/>
    <mergeCell ref="F5:G5"/>
  </mergeCells>
  <pageMargins left="0.7" right="0.7" top="0.75" bottom="0.75" header="0.3" footer="0.3"/>
  <pageSetup paperSize="10001" scale="92" fitToHeight="0" orientation="landscape" horizontalDpi="429496729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B1" workbookViewId="0">
      <selection sqref="A1:J47"/>
    </sheetView>
  </sheetViews>
  <sheetFormatPr defaultRowHeight="15"/>
  <cols>
    <col min="1" max="1" width="20.28515625" style="642" customWidth="1"/>
    <col min="2" max="2" width="49.85546875" customWidth="1"/>
    <col min="3" max="3" width="15.85546875" customWidth="1"/>
    <col min="4" max="4" width="20.42578125" customWidth="1"/>
    <col min="5" max="5" width="8.42578125" style="94" customWidth="1"/>
    <col min="6" max="6" width="15.7109375" hidden="1" customWidth="1"/>
    <col min="7" max="7" width="17" customWidth="1"/>
    <col min="8" max="8" width="17.28515625" style="35" hidden="1" customWidth="1"/>
    <col min="9" max="9" width="15.28515625" customWidth="1"/>
    <col min="10" max="10" width="16.5703125" customWidth="1"/>
    <col min="11" max="11" width="13.5703125" hidden="1" customWidth="1"/>
    <col min="12" max="13" width="12" hidden="1" customWidth="1"/>
  </cols>
  <sheetData>
    <row r="1" spans="1:13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3" ht="16.5" customHeight="1" thickBot="1">
      <c r="A2" s="968" t="s">
        <v>186</v>
      </c>
      <c r="B2" s="969"/>
      <c r="C2" s="969"/>
      <c r="D2" s="969"/>
      <c r="E2" s="969"/>
      <c r="F2" s="969"/>
      <c r="G2" s="969"/>
      <c r="H2" s="969"/>
      <c r="I2" s="969"/>
      <c r="J2" s="970"/>
    </row>
    <row r="3" spans="1:13" ht="15.75">
      <c r="A3" s="927" t="s">
        <v>0</v>
      </c>
      <c r="B3" s="937" t="s">
        <v>72</v>
      </c>
      <c r="C3" s="940" t="s">
        <v>2</v>
      </c>
      <c r="D3" s="931" t="s">
        <v>34</v>
      </c>
      <c r="E3" s="931"/>
      <c r="F3" s="931"/>
      <c r="G3" s="931"/>
      <c r="H3" s="931"/>
      <c r="I3" s="937" t="s">
        <v>35</v>
      </c>
      <c r="J3" s="971" t="s">
        <v>7</v>
      </c>
    </row>
    <row r="4" spans="1:13" ht="15.75">
      <c r="A4" s="928"/>
      <c r="B4" s="938"/>
      <c r="C4" s="941"/>
      <c r="D4" s="932" t="str">
        <f>PENUNJANG!D4</f>
        <v>BULAN OKTOBER 2022</v>
      </c>
      <c r="E4" s="932"/>
      <c r="F4" s="932"/>
      <c r="G4" s="932"/>
      <c r="H4" s="932"/>
      <c r="I4" s="938"/>
      <c r="J4" s="972"/>
    </row>
    <row r="5" spans="1:13" ht="15.75">
      <c r="A5" s="928"/>
      <c r="B5" s="938"/>
      <c r="C5" s="941"/>
      <c r="D5" s="930" t="s">
        <v>3</v>
      </c>
      <c r="E5" s="911"/>
      <c r="F5" s="910" t="s">
        <v>4</v>
      </c>
      <c r="G5" s="911"/>
      <c r="H5" s="959" t="s">
        <v>5</v>
      </c>
      <c r="I5" s="938"/>
      <c r="J5" s="972"/>
    </row>
    <row r="6" spans="1:13" ht="35.25" customHeight="1" thickBot="1">
      <c r="A6" s="929"/>
      <c r="B6" s="939"/>
      <c r="C6" s="942"/>
      <c r="D6" s="445" t="s">
        <v>8</v>
      </c>
      <c r="E6" s="446" t="s">
        <v>9</v>
      </c>
      <c r="F6" s="445" t="s">
        <v>8</v>
      </c>
      <c r="G6" s="447" t="s">
        <v>9</v>
      </c>
      <c r="H6" s="960"/>
      <c r="I6" s="939"/>
      <c r="J6" s="973"/>
    </row>
    <row r="7" spans="1:13" ht="3.75" customHeight="1" thickBot="1">
      <c r="A7" s="962"/>
      <c r="B7" s="963"/>
      <c r="C7" s="963"/>
      <c r="D7" s="963"/>
      <c r="E7" s="963"/>
      <c r="F7" s="963"/>
      <c r="G7" s="963"/>
      <c r="H7" s="963"/>
      <c r="I7" s="963"/>
      <c r="J7" s="964"/>
    </row>
    <row r="8" spans="1:13" ht="31.5">
      <c r="A8" s="545" t="s">
        <v>187</v>
      </c>
      <c r="B8" s="546" t="s">
        <v>188</v>
      </c>
      <c r="C8" s="547">
        <f>C9</f>
        <v>1000000000</v>
      </c>
      <c r="D8" s="523">
        <f>D9</f>
        <v>958031006</v>
      </c>
      <c r="E8" s="441">
        <f>SUM(D8/C8)*100</f>
        <v>95.803100600000008</v>
      </c>
      <c r="F8" s="548">
        <f>SUM(G8*C8)/100</f>
        <v>1000000000</v>
      </c>
      <c r="G8" s="441">
        <f>G9</f>
        <v>100</v>
      </c>
      <c r="H8" s="442">
        <f>SUM(H9:H10)</f>
        <v>0</v>
      </c>
      <c r="I8" s="549" t="s">
        <v>37</v>
      </c>
      <c r="J8" s="550"/>
      <c r="K8" s="94" t="s">
        <v>85</v>
      </c>
      <c r="L8" s="94" t="s">
        <v>86</v>
      </c>
      <c r="M8" s="94" t="s">
        <v>87</v>
      </c>
    </row>
    <row r="9" spans="1:13" ht="31.5">
      <c r="A9" s="535" t="s">
        <v>189</v>
      </c>
      <c r="B9" s="108" t="s">
        <v>190</v>
      </c>
      <c r="C9" s="166">
        <f>'DPA APBD'!D27</f>
        <v>1000000000</v>
      </c>
      <c r="D9" s="167">
        <v>958031006</v>
      </c>
      <c r="E9" s="168">
        <f t="shared" ref="E9" si="0">SUM(D9/C9)*100</f>
        <v>95.803100600000008</v>
      </c>
      <c r="F9" s="169">
        <v>1000000000</v>
      </c>
      <c r="G9" s="375">
        <f>SUM(F9/C9)*100</f>
        <v>100</v>
      </c>
      <c r="H9" s="77">
        <v>0</v>
      </c>
      <c r="I9" s="417"/>
      <c r="J9" s="536"/>
      <c r="K9" s="54">
        <v>0</v>
      </c>
      <c r="L9" s="54">
        <v>0</v>
      </c>
      <c r="M9" s="35">
        <v>0</v>
      </c>
    </row>
    <row r="10" spans="1:13" s="1" customFormat="1" ht="9" customHeight="1">
      <c r="A10" s="537"/>
      <c r="B10" s="108"/>
      <c r="C10" s="166"/>
      <c r="D10" s="167"/>
      <c r="E10" s="168"/>
      <c r="F10" s="169"/>
      <c r="G10" s="168"/>
      <c r="H10" s="77">
        <v>0</v>
      </c>
      <c r="I10" s="417"/>
      <c r="J10" s="536"/>
      <c r="K10" s="110">
        <v>0</v>
      </c>
      <c r="L10" s="110">
        <v>0</v>
      </c>
      <c r="M10" s="11">
        <v>0</v>
      </c>
    </row>
    <row r="11" spans="1:13" s="1" customFormat="1" ht="15.75">
      <c r="A11" s="466" t="str">
        <f>DIKLAT!A10</f>
        <v>01.1.10.01</v>
      </c>
      <c r="B11" s="467" t="s">
        <v>75</v>
      </c>
      <c r="C11" s="551">
        <f>SUM(C12:C35)</f>
        <v>3581000000</v>
      </c>
      <c r="D11" s="551">
        <f>SUM(D12:D35)</f>
        <v>1177201046</v>
      </c>
      <c r="E11" s="470">
        <f t="shared" ref="E11:E21" si="1">SUM(D11/C11)*100</f>
        <v>32.873528232337335</v>
      </c>
      <c r="F11" s="551">
        <f>SUM(F12:F35)</f>
        <v>1247972250</v>
      </c>
      <c r="G11" s="470">
        <f t="shared" ref="G11" si="2">SUM(F11/C11)*100</f>
        <v>34.849825467746435</v>
      </c>
      <c r="H11" s="471">
        <f>SUM(H12:H35)</f>
        <v>1801897006</v>
      </c>
      <c r="I11" s="472" t="s">
        <v>53</v>
      </c>
      <c r="J11" s="552"/>
      <c r="K11" s="110"/>
      <c r="L11" s="110"/>
      <c r="M11" s="11"/>
    </row>
    <row r="12" spans="1:13" s="1" customFormat="1" ht="15.75">
      <c r="A12" s="644" t="s">
        <v>787</v>
      </c>
      <c r="B12" s="626" t="s">
        <v>780</v>
      </c>
      <c r="C12" s="167">
        <f>'[3]Oktober-Perubahan'!$L$37</f>
        <v>320000000</v>
      </c>
      <c r="D12" s="111">
        <f>'[3]Oktober-Perubahan'!$O$37</f>
        <v>143664320</v>
      </c>
      <c r="E12" s="55">
        <f t="shared" si="1"/>
        <v>44.895099999999999</v>
      </c>
      <c r="F12" s="76">
        <f>'[3]Oktober-Perubahan'!$P$37</f>
        <v>150000000</v>
      </c>
      <c r="G12" s="55">
        <f t="shared" ref="G12:G21" si="3">SUM(F12/C12)*100</f>
        <v>46.875</v>
      </c>
      <c r="H12" s="156">
        <f>'[5]BLUD 21'!$AE$30</f>
        <v>231630000</v>
      </c>
      <c r="I12" s="113"/>
      <c r="J12" s="538"/>
      <c r="K12" s="110">
        <v>0</v>
      </c>
      <c r="L12" s="110">
        <v>0</v>
      </c>
      <c r="M12" s="11">
        <v>0</v>
      </c>
    </row>
    <row r="13" spans="1:13" s="1" customFormat="1" ht="15.75">
      <c r="A13" s="644" t="s">
        <v>788</v>
      </c>
      <c r="B13" s="626" t="s">
        <v>781</v>
      </c>
      <c r="C13" s="167"/>
      <c r="D13" s="113"/>
      <c r="E13" s="55"/>
      <c r="F13" s="76"/>
      <c r="G13" s="55"/>
      <c r="H13" s="156"/>
      <c r="I13" s="113"/>
      <c r="J13" s="538"/>
      <c r="K13" s="110">
        <v>0</v>
      </c>
      <c r="L13" s="110">
        <v>0</v>
      </c>
      <c r="M13" s="11">
        <v>0</v>
      </c>
    </row>
    <row r="14" spans="1:13" s="1" customFormat="1" ht="15.75">
      <c r="A14" s="644" t="s">
        <v>68</v>
      </c>
      <c r="B14" s="627" t="s">
        <v>782</v>
      </c>
      <c r="C14" s="592">
        <f>'[3]Oktober-Perubahan'!$L$40</f>
        <v>350000000</v>
      </c>
      <c r="D14" s="113">
        <f>'[3]Oktober-Perubahan'!$O$40</f>
        <v>142593820</v>
      </c>
      <c r="E14" s="116">
        <f t="shared" si="1"/>
        <v>40.74109142857143</v>
      </c>
      <c r="F14" s="587">
        <f>'[3]Oktober-Perubahan'!$P$40</f>
        <v>200000000</v>
      </c>
      <c r="G14" s="55">
        <f t="shared" si="3"/>
        <v>57.142857142857139</v>
      </c>
      <c r="H14" s="156">
        <f>'[5]BLUD 21'!$AE$34</f>
        <v>10000000</v>
      </c>
      <c r="I14" s="113"/>
      <c r="J14" s="538"/>
      <c r="K14" s="110">
        <v>0</v>
      </c>
      <c r="L14" s="110">
        <v>0</v>
      </c>
      <c r="M14" s="11">
        <v>20390715</v>
      </c>
    </row>
    <row r="15" spans="1:13" s="1" customFormat="1" ht="15.75">
      <c r="A15" s="644" t="s">
        <v>68</v>
      </c>
      <c r="B15" s="627" t="s">
        <v>783</v>
      </c>
      <c r="C15" s="85">
        <f>'[3]Oktober-Perubahan'!$L$41</f>
        <v>118000000</v>
      </c>
      <c r="D15" s="113">
        <f>'[3]Oktober-Perubahan'!$O$41</f>
        <v>42211825</v>
      </c>
      <c r="E15" s="55">
        <f t="shared" si="1"/>
        <v>35.772733050847457</v>
      </c>
      <c r="F15" s="59">
        <f>'[3]Oktober-Perubahan'!$P$41</f>
        <v>46772250</v>
      </c>
      <c r="G15" s="55">
        <f t="shared" si="3"/>
        <v>39.637499999999996</v>
      </c>
      <c r="H15" s="156">
        <f>'[5]BLUD 21'!$AE$35</f>
        <v>4673285</v>
      </c>
      <c r="I15" s="113"/>
      <c r="J15" s="538"/>
      <c r="K15" s="110">
        <v>0</v>
      </c>
      <c r="L15" s="110">
        <v>0</v>
      </c>
      <c r="M15" s="11">
        <v>0</v>
      </c>
    </row>
    <row r="16" spans="1:13" s="1" customFormat="1" ht="29.25" customHeight="1">
      <c r="A16" s="644" t="s">
        <v>789</v>
      </c>
      <c r="B16" s="626" t="s">
        <v>784</v>
      </c>
      <c r="C16" s="85"/>
      <c r="D16" s="113"/>
      <c r="E16" s="55"/>
      <c r="F16" s="59"/>
      <c r="G16" s="55"/>
      <c r="H16" s="156">
        <f>'[5]BLUD 21'!$AE$36</f>
        <v>50000000</v>
      </c>
      <c r="I16" s="113"/>
      <c r="J16" s="538"/>
      <c r="K16" s="110">
        <v>0</v>
      </c>
      <c r="L16" s="110">
        <v>0</v>
      </c>
      <c r="M16" s="11">
        <v>0</v>
      </c>
    </row>
    <row r="17" spans="1:13" s="1" customFormat="1" ht="15.75" customHeight="1">
      <c r="A17" s="644" t="s">
        <v>68</v>
      </c>
      <c r="B17" s="627" t="s">
        <v>409</v>
      </c>
      <c r="C17" s="85">
        <f>'[3]Oktober-Perubahan'!$L$55</f>
        <v>210000000</v>
      </c>
      <c r="D17" s="113">
        <f>'[3]Oktober-Perubahan'!$O$55</f>
        <v>201962055</v>
      </c>
      <c r="E17" s="55">
        <f t="shared" si="1"/>
        <v>96.172407142857139</v>
      </c>
      <c r="F17" s="59">
        <f>'[3]Oktober-Perubahan'!$P$55</f>
        <v>202000000</v>
      </c>
      <c r="G17" s="55">
        <f t="shared" si="3"/>
        <v>96.19047619047619</v>
      </c>
      <c r="H17" s="156"/>
      <c r="I17" s="113"/>
      <c r="J17" s="538"/>
      <c r="K17" s="110"/>
      <c r="L17" s="110"/>
      <c r="M17" s="11"/>
    </row>
    <row r="18" spans="1:13" ht="15.75">
      <c r="A18" s="644" t="s">
        <v>68</v>
      </c>
      <c r="B18" s="627" t="s">
        <v>410</v>
      </c>
      <c r="C18" s="60">
        <f>'[3]Oktober-Perubahan'!$L$56</f>
        <v>70000000</v>
      </c>
      <c r="D18" s="175">
        <v>0</v>
      </c>
      <c r="E18" s="55">
        <f t="shared" si="1"/>
        <v>0</v>
      </c>
      <c r="F18" s="60">
        <v>0</v>
      </c>
      <c r="G18" s="86">
        <f t="shared" si="3"/>
        <v>0</v>
      </c>
      <c r="H18" s="87">
        <f>'[5]BLUD 21'!$AE$37</f>
        <v>996555000</v>
      </c>
      <c r="I18" s="113"/>
      <c r="J18" s="538"/>
      <c r="K18" s="54">
        <v>0</v>
      </c>
      <c r="L18" s="54">
        <v>0</v>
      </c>
      <c r="M18" s="35">
        <v>11100000</v>
      </c>
    </row>
    <row r="19" spans="1:13" s="1" customFormat="1" ht="15.75">
      <c r="A19" s="644" t="s">
        <v>68</v>
      </c>
      <c r="B19" s="627" t="s">
        <v>411</v>
      </c>
      <c r="C19" s="85">
        <f>'[3]Oktober-Perubahan'!$L$57</f>
        <v>80000000</v>
      </c>
      <c r="D19" s="113">
        <v>0</v>
      </c>
      <c r="E19" s="55">
        <f t="shared" si="1"/>
        <v>0</v>
      </c>
      <c r="F19" s="85">
        <v>0</v>
      </c>
      <c r="G19" s="55">
        <f t="shared" si="3"/>
        <v>0</v>
      </c>
      <c r="H19" s="156">
        <f>'[5]BLUD 21'!$AE$42</f>
        <v>125655000</v>
      </c>
      <c r="I19" s="113"/>
      <c r="J19" s="538"/>
      <c r="K19" s="114">
        <v>525000</v>
      </c>
      <c r="L19" s="110">
        <v>0</v>
      </c>
      <c r="M19" s="11">
        <v>0</v>
      </c>
    </row>
    <row r="20" spans="1:13" s="1" customFormat="1" ht="15.75">
      <c r="A20" s="644" t="s">
        <v>68</v>
      </c>
      <c r="B20" s="627" t="s">
        <v>785</v>
      </c>
      <c r="C20" s="60">
        <f>'[3]Oktober-Perubahan'!$L$58</f>
        <v>85000000</v>
      </c>
      <c r="D20" s="113">
        <f>'[3]Oktober-Perubahan'!$O$58</f>
        <v>1208890</v>
      </c>
      <c r="E20" s="55">
        <f t="shared" si="1"/>
        <v>1.4222235294117647</v>
      </c>
      <c r="F20" s="59">
        <f>'[3]Oktober-Perubahan'!$P$58</f>
        <v>1300000</v>
      </c>
      <c r="G20" s="55">
        <f t="shared" si="3"/>
        <v>1.5294117647058825</v>
      </c>
      <c r="H20" s="156">
        <f>'[5]BLUD 21'!$AE$59</f>
        <v>19475000</v>
      </c>
      <c r="I20" s="113"/>
      <c r="J20" s="538"/>
      <c r="K20" s="63">
        <v>1200000</v>
      </c>
      <c r="L20" s="110">
        <v>0</v>
      </c>
      <c r="M20" s="11">
        <v>37280000</v>
      </c>
    </row>
    <row r="21" spans="1:13" s="1" customFormat="1" ht="33" customHeight="1">
      <c r="A21" s="644" t="s">
        <v>790</v>
      </c>
      <c r="B21" s="626" t="s">
        <v>786</v>
      </c>
      <c r="C21" s="85">
        <f>'[3]Oktober-Perubahan'!$L$60</f>
        <v>160000000</v>
      </c>
      <c r="D21" s="113">
        <v>0</v>
      </c>
      <c r="E21" s="55">
        <f t="shared" si="1"/>
        <v>0</v>
      </c>
      <c r="F21" s="85"/>
      <c r="G21" s="55">
        <f t="shared" si="3"/>
        <v>0</v>
      </c>
      <c r="H21" s="156">
        <f>'[5]BLUD 21'!$AE$63</f>
        <v>30516750</v>
      </c>
      <c r="I21" s="113"/>
      <c r="J21" s="538"/>
      <c r="K21" s="115">
        <v>0</v>
      </c>
      <c r="L21" s="110">
        <v>0</v>
      </c>
      <c r="M21" s="11">
        <v>0</v>
      </c>
    </row>
    <row r="22" spans="1:13" s="1" customFormat="1" ht="30">
      <c r="A22" s="644" t="s">
        <v>687</v>
      </c>
      <c r="B22" s="626" t="s">
        <v>688</v>
      </c>
      <c r="C22" s="85"/>
      <c r="D22" s="113"/>
      <c r="E22" s="116"/>
      <c r="F22" s="59"/>
      <c r="G22" s="55"/>
      <c r="H22" s="156">
        <f>'[5]BLUD 21'!$AE$66</f>
        <v>75000000</v>
      </c>
      <c r="I22" s="113"/>
      <c r="J22" s="538"/>
      <c r="K22" s="110">
        <v>0</v>
      </c>
      <c r="L22" s="110">
        <v>7947000</v>
      </c>
      <c r="M22" s="117">
        <v>9894000</v>
      </c>
    </row>
    <row r="23" spans="1:13" s="1" customFormat="1" ht="15.75">
      <c r="A23" s="458"/>
      <c r="B23" s="627" t="s">
        <v>791</v>
      </c>
      <c r="C23" s="85">
        <f>'[3]Oktober-Perubahan'!$L$64</f>
        <v>40000000</v>
      </c>
      <c r="D23" s="113">
        <f>'[3]Oktober-Perubahan'!$O$64</f>
        <v>4098625</v>
      </c>
      <c r="E23" s="116">
        <f>SUM(D23/C23)*100</f>
        <v>10.2465625</v>
      </c>
      <c r="F23" s="85">
        <f>'[3]Oktober-Perubahan'!$P$64</f>
        <v>4500000</v>
      </c>
      <c r="G23" s="55">
        <f>SUM(F23/C23)*100</f>
        <v>11.25</v>
      </c>
      <c r="H23" s="156">
        <f>'[5]BLUD 21'!$AE$91</f>
        <v>104477000</v>
      </c>
      <c r="I23" s="113"/>
      <c r="J23" s="538"/>
      <c r="K23" s="114">
        <v>10931801</v>
      </c>
      <c r="L23" s="110">
        <v>350000</v>
      </c>
      <c r="M23" s="117">
        <v>37354352</v>
      </c>
    </row>
    <row r="24" spans="1:13" s="1" customFormat="1" ht="15.75">
      <c r="A24" s="458"/>
      <c r="B24" s="627" t="s">
        <v>792</v>
      </c>
      <c r="C24" s="85">
        <f>'[3]Oktober-Perubahan'!$L$65</f>
        <v>65000000</v>
      </c>
      <c r="D24" s="113">
        <f>'[3]Oktober-Perubahan'!$O$65</f>
        <v>5021000</v>
      </c>
      <c r="E24" s="116">
        <f>SUM(D24/C24)*100</f>
        <v>7.724615384615384</v>
      </c>
      <c r="F24" s="85">
        <f>'[3]Oktober-Perubahan'!$P$65</f>
        <v>5100000</v>
      </c>
      <c r="G24" s="55">
        <f>SUM(F24/C24)*100</f>
        <v>7.8461538461538458</v>
      </c>
      <c r="H24" s="156"/>
      <c r="I24" s="113"/>
      <c r="J24" s="538"/>
      <c r="K24" s="114"/>
      <c r="L24" s="110"/>
      <c r="M24" s="117"/>
    </row>
    <row r="25" spans="1:13" s="1" customFormat="1" ht="15.75">
      <c r="A25" s="648" t="s">
        <v>689</v>
      </c>
      <c r="B25" s="360" t="s">
        <v>690</v>
      </c>
      <c r="C25" s="85"/>
      <c r="D25" s="113"/>
      <c r="E25" s="116"/>
      <c r="F25" s="85"/>
      <c r="G25" s="55"/>
      <c r="H25" s="156"/>
      <c r="I25" s="113"/>
      <c r="J25" s="538"/>
      <c r="K25" s="114"/>
      <c r="L25" s="110"/>
      <c r="M25" s="117"/>
    </row>
    <row r="26" spans="1:13" s="1" customFormat="1" ht="35.25" customHeight="1">
      <c r="A26" s="648"/>
      <c r="B26" s="360" t="s">
        <v>794</v>
      </c>
      <c r="C26" s="85">
        <f>'[3]Oktober-Perubahan'!$L$80</f>
        <v>1630000000</v>
      </c>
      <c r="D26" s="113">
        <f>'[3]Oktober-Perubahan'!$O$80</f>
        <v>436644202</v>
      </c>
      <c r="E26" s="55">
        <f>SUM(D26/C26)*100</f>
        <v>26.787987852760736</v>
      </c>
      <c r="F26" s="85">
        <f>'[3]Oktober-Perubahan'!$P$80</f>
        <v>437000000</v>
      </c>
      <c r="G26" s="55">
        <f>SUM(F26/C26)*100</f>
        <v>26.809815950920246</v>
      </c>
      <c r="H26" s="156">
        <f>'[5]BLUD 21'!$AE$92</f>
        <v>153914971</v>
      </c>
      <c r="I26" s="113"/>
      <c r="J26" s="538"/>
      <c r="K26" s="110">
        <v>0</v>
      </c>
      <c r="L26" s="110">
        <v>0</v>
      </c>
      <c r="M26" s="11">
        <v>0</v>
      </c>
    </row>
    <row r="27" spans="1:13" s="1" customFormat="1" ht="17.25" customHeight="1">
      <c r="A27" s="649" t="s">
        <v>793</v>
      </c>
      <c r="B27" s="626" t="s">
        <v>795</v>
      </c>
      <c r="C27" s="85"/>
      <c r="D27" s="113"/>
      <c r="E27" s="55"/>
      <c r="F27" s="85"/>
      <c r="G27" s="55"/>
      <c r="H27" s="156"/>
      <c r="I27" s="113"/>
      <c r="J27" s="538"/>
      <c r="K27" s="110"/>
      <c r="L27" s="110"/>
      <c r="M27" s="11"/>
    </row>
    <row r="28" spans="1:13" s="1" customFormat="1" ht="35.25" customHeight="1">
      <c r="A28" s="648"/>
      <c r="B28" s="627" t="s">
        <v>515</v>
      </c>
      <c r="C28" s="85">
        <f>'[3]Oktober-Perubahan'!$L$88</f>
        <v>105000000</v>
      </c>
      <c r="D28" s="113">
        <f>'[3]Oktober-Perubahan'!$O$88</f>
        <v>52741650</v>
      </c>
      <c r="E28" s="55">
        <f t="shared" ref="E28:E33" si="4">SUM(D28/C28)*100</f>
        <v>50.230142857142859</v>
      </c>
      <c r="F28" s="85">
        <f>'[3]Oktober-Perubahan'!$P$88</f>
        <v>53000000</v>
      </c>
      <c r="G28" s="55">
        <f t="shared" ref="G28:G35" si="5">SUM(F28/C28)*100</f>
        <v>50.476190476190474</v>
      </c>
      <c r="H28" s="156"/>
      <c r="I28" s="113"/>
      <c r="J28" s="538"/>
      <c r="K28" s="110"/>
      <c r="L28" s="110"/>
      <c r="M28" s="11"/>
    </row>
    <row r="29" spans="1:13" s="1" customFormat="1" ht="15" customHeight="1">
      <c r="A29" s="643" t="s">
        <v>796</v>
      </c>
      <c r="B29" s="627" t="s">
        <v>797</v>
      </c>
      <c r="C29" s="85">
        <f>'[3]Oktober-Perubahan'!$L$109</f>
        <v>85000000</v>
      </c>
      <c r="D29" s="113">
        <f>'[3]Oktober-Perubahan'!$O$109</f>
        <v>67886925</v>
      </c>
      <c r="E29" s="55">
        <f t="shared" si="4"/>
        <v>79.866970588235304</v>
      </c>
      <c r="F29" s="85">
        <f>'[3]Oktober-Perubahan'!$P$109</f>
        <v>68000000</v>
      </c>
      <c r="G29" s="55">
        <f t="shared" si="5"/>
        <v>80</v>
      </c>
      <c r="H29" s="156"/>
      <c r="I29" s="113"/>
      <c r="J29" s="538"/>
      <c r="K29" s="110"/>
      <c r="L29" s="110"/>
      <c r="M29" s="11"/>
    </row>
    <row r="30" spans="1:13" s="1" customFormat="1" ht="30.75" customHeight="1">
      <c r="A30" s="644" t="s">
        <v>798</v>
      </c>
      <c r="B30" s="627" t="s">
        <v>199</v>
      </c>
      <c r="C30" s="85">
        <f>'[3]Oktober-Perubahan'!$L$110</f>
        <v>110000000</v>
      </c>
      <c r="D30" s="113">
        <f>'[3]Oktober-Perubahan'!$O$110</f>
        <v>60860734</v>
      </c>
      <c r="E30" s="55">
        <f t="shared" si="4"/>
        <v>55.327939999999998</v>
      </c>
      <c r="F30" s="85">
        <f>'[3]Oktober-Perubahan'!$P$110</f>
        <v>61000000</v>
      </c>
      <c r="G30" s="55">
        <f t="shared" si="5"/>
        <v>55.454545454545453</v>
      </c>
      <c r="H30" s="156"/>
      <c r="I30" s="113"/>
      <c r="J30" s="538"/>
      <c r="K30" s="110"/>
      <c r="L30" s="110"/>
      <c r="M30" s="11"/>
    </row>
    <row r="31" spans="1:13" s="1" customFormat="1" ht="27" customHeight="1">
      <c r="A31" s="644" t="s">
        <v>810</v>
      </c>
      <c r="B31" s="627" t="s">
        <v>809</v>
      </c>
      <c r="C31" s="85"/>
      <c r="D31" s="113"/>
      <c r="E31" s="55"/>
      <c r="F31" s="85"/>
      <c r="G31" s="55"/>
      <c r="H31" s="156"/>
      <c r="I31" s="113"/>
      <c r="J31" s="538"/>
      <c r="K31" s="110"/>
      <c r="L31" s="110"/>
      <c r="M31" s="11"/>
    </row>
    <row r="32" spans="1:13" s="1" customFormat="1" ht="15" customHeight="1">
      <c r="A32" s="644"/>
      <c r="B32" s="360" t="s">
        <v>201</v>
      </c>
      <c r="C32" s="85">
        <f>'[3]Oktober-Perubahan'!$L$121</f>
        <v>93000000</v>
      </c>
      <c r="D32" s="113">
        <f>'[3]Oktober-Perubahan'!$O$121</f>
        <v>9240000</v>
      </c>
      <c r="E32" s="55">
        <f t="shared" si="4"/>
        <v>9.935483870967742</v>
      </c>
      <c r="F32" s="85">
        <f>'[3]Oktober-Perubahan'!$P$121</f>
        <v>9300000</v>
      </c>
      <c r="G32" s="55">
        <f t="shared" si="5"/>
        <v>10</v>
      </c>
      <c r="H32" s="156"/>
      <c r="I32" s="113"/>
      <c r="J32" s="538"/>
      <c r="K32" s="110"/>
      <c r="L32" s="110"/>
      <c r="M32" s="11"/>
    </row>
    <row r="33" spans="1:13" s="1" customFormat="1" ht="27.75" customHeight="1">
      <c r="A33" s="644" t="s">
        <v>799</v>
      </c>
      <c r="B33" s="627" t="s">
        <v>202</v>
      </c>
      <c r="C33" s="85">
        <f>'[3]Oktober-Perubahan'!$L$179</f>
        <v>20000000</v>
      </c>
      <c r="D33" s="113">
        <v>0</v>
      </c>
      <c r="E33" s="55">
        <f t="shared" si="4"/>
        <v>0</v>
      </c>
      <c r="F33" s="85">
        <v>0</v>
      </c>
      <c r="G33" s="55">
        <f t="shared" si="5"/>
        <v>0</v>
      </c>
      <c r="H33" s="156"/>
      <c r="I33" s="113"/>
      <c r="J33" s="538"/>
      <c r="K33" s="110"/>
      <c r="L33" s="110"/>
      <c r="M33" s="11"/>
    </row>
    <row r="34" spans="1:13" s="1" customFormat="1" ht="17.25" customHeight="1">
      <c r="A34" s="648" t="s">
        <v>800</v>
      </c>
      <c r="B34" s="1" t="s">
        <v>801</v>
      </c>
      <c r="C34" s="85">
        <f>'[3]Oktober-Perubahan'!$L$181</f>
        <v>40000000</v>
      </c>
      <c r="D34" s="113">
        <f>'[3]Oktober-Perubahan'!$O$181</f>
        <v>9067000</v>
      </c>
      <c r="E34" s="55">
        <f>SUM(D34/C34)*100</f>
        <v>22.6675</v>
      </c>
      <c r="F34" s="85">
        <f>'[3]Oktober-Perubahan'!$P$181</f>
        <v>10000000</v>
      </c>
      <c r="G34" s="55">
        <f t="shared" si="5"/>
        <v>25</v>
      </c>
      <c r="H34" s="156"/>
      <c r="I34" s="113"/>
      <c r="J34" s="538"/>
      <c r="K34" s="110"/>
      <c r="L34" s="110"/>
      <c r="M34" s="11"/>
    </row>
    <row r="35" spans="1:13" ht="15.75" hidden="1">
      <c r="A35" s="539"/>
      <c r="B35" s="177"/>
      <c r="C35" s="60"/>
      <c r="D35" s="175"/>
      <c r="E35" s="86"/>
      <c r="F35" s="46"/>
      <c r="G35" s="55" t="e">
        <f t="shared" si="5"/>
        <v>#DIV/0!</v>
      </c>
      <c r="H35" s="87">
        <f>'[5]BLUD 21'!$AE$122</f>
        <v>0</v>
      </c>
      <c r="I35" s="113"/>
      <c r="J35" s="538"/>
      <c r="K35" s="54">
        <v>0</v>
      </c>
      <c r="L35" s="54">
        <v>800000</v>
      </c>
      <c r="M35" s="35">
        <v>0</v>
      </c>
    </row>
    <row r="36" spans="1:13" s="1" customFormat="1" ht="16.5" thickBot="1">
      <c r="A36" s="965" t="s">
        <v>40</v>
      </c>
      <c r="B36" s="966"/>
      <c r="C36" s="540">
        <f>C8+C11</f>
        <v>4581000000</v>
      </c>
      <c r="D36" s="540">
        <f>D8+D11</f>
        <v>2135232052</v>
      </c>
      <c r="E36" s="482">
        <f>SUM(D36/C36)*100</f>
        <v>46.61061017245143</v>
      </c>
      <c r="F36" s="541">
        <f>F8+F11</f>
        <v>2247972250</v>
      </c>
      <c r="G36" s="482">
        <f t="shared" ref="G36" si="6">SUM(F36/C36)*100</f>
        <v>49.071649203230741</v>
      </c>
      <c r="H36" s="542">
        <f>H8+H11</f>
        <v>1801897006</v>
      </c>
      <c r="I36" s="543"/>
      <c r="J36" s="544"/>
    </row>
    <row r="37" spans="1:13" s="1" customFormat="1" ht="15.75" hidden="1">
      <c r="A37" s="645"/>
      <c r="B37" s="24"/>
      <c r="C37" s="25"/>
      <c r="D37" s="23"/>
      <c r="E37" s="673"/>
      <c r="F37" s="967" t="s">
        <v>117</v>
      </c>
      <c r="G37" s="967"/>
      <c r="H37" s="967"/>
      <c r="I37" s="967"/>
      <c r="J37" s="967"/>
    </row>
    <row r="38" spans="1:13" ht="15.75" hidden="1">
      <c r="A38" s="641"/>
      <c r="B38" s="30"/>
      <c r="C38" s="921"/>
      <c r="D38" s="921"/>
      <c r="E38" s="183"/>
      <c r="F38" s="30"/>
      <c r="G38" s="30"/>
      <c r="H38" s="36"/>
      <c r="I38" s="28" t="s">
        <v>67</v>
      </c>
      <c r="J38" s="30" t="s">
        <v>68</v>
      </c>
    </row>
    <row r="39" spans="1:13" ht="15.75" hidden="1">
      <c r="A39" s="641"/>
      <c r="B39" s="33" t="s">
        <v>204</v>
      </c>
      <c r="C39" s="922"/>
      <c r="D39" s="922"/>
      <c r="E39" s="673"/>
      <c r="F39" s="922" t="s">
        <v>205</v>
      </c>
      <c r="G39" s="922"/>
      <c r="H39" s="922"/>
      <c r="I39" s="922"/>
      <c r="J39" s="922"/>
      <c r="K39">
        <v>59.81</v>
      </c>
    </row>
    <row r="40" spans="1:13" ht="15.75" hidden="1">
      <c r="A40" s="641"/>
      <c r="B40" s="34"/>
      <c r="C40" s="34"/>
      <c r="D40" s="23">
        <v>9883000</v>
      </c>
      <c r="E40" s="673"/>
      <c r="F40" s="34"/>
      <c r="G40" s="23"/>
      <c r="H40" s="26"/>
      <c r="I40" s="34"/>
      <c r="J40" s="23"/>
      <c r="K40">
        <v>4.3600000000000003</v>
      </c>
    </row>
    <row r="41" spans="1:13" ht="15.75" hidden="1">
      <c r="A41" s="641"/>
      <c r="B41" s="45"/>
      <c r="C41" s="45"/>
      <c r="D41" s="30">
        <v>35100</v>
      </c>
      <c r="E41" s="183"/>
      <c r="F41" s="45"/>
      <c r="G41" s="30"/>
      <c r="H41" s="36"/>
      <c r="I41" s="45"/>
      <c r="J41" s="30"/>
      <c r="K41">
        <f>K39+K40</f>
        <v>64.17</v>
      </c>
    </row>
    <row r="42" spans="1:13" ht="15.75" hidden="1">
      <c r="A42" s="641"/>
      <c r="B42" s="45"/>
      <c r="C42" s="45"/>
      <c r="D42" s="30">
        <f>D40-D41</f>
        <v>9847900</v>
      </c>
      <c r="E42" s="183"/>
      <c r="F42" s="45"/>
      <c r="G42" s="30"/>
      <c r="H42" s="36"/>
      <c r="I42" s="45"/>
      <c r="J42" s="30"/>
    </row>
    <row r="43" spans="1:13" ht="15.75" hidden="1">
      <c r="A43" s="641"/>
      <c r="B43" s="44" t="s">
        <v>206</v>
      </c>
      <c r="C43" s="961"/>
      <c r="D43" s="961"/>
      <c r="E43" s="183"/>
      <c r="F43" s="961" t="s">
        <v>207</v>
      </c>
      <c r="G43" s="961"/>
      <c r="H43" s="961"/>
      <c r="I43" s="961"/>
      <c r="J43" s="961"/>
      <c r="K43">
        <v>29.75</v>
      </c>
    </row>
    <row r="44" spans="1:13" ht="15.75" hidden="1">
      <c r="A44" s="641"/>
      <c r="B44" s="44" t="s">
        <v>208</v>
      </c>
      <c r="C44" s="780"/>
      <c r="D44" s="780"/>
      <c r="E44" s="183"/>
      <c r="F44" s="780" t="s">
        <v>209</v>
      </c>
      <c r="G44" s="780"/>
      <c r="H44" s="780"/>
      <c r="I44" s="780"/>
      <c r="J44" s="780"/>
      <c r="K44">
        <v>4.3499999999999996</v>
      </c>
    </row>
    <row r="45" spans="1:13" ht="15.75" hidden="1">
      <c r="A45" s="641"/>
      <c r="B45" s="44" t="s">
        <v>210</v>
      </c>
      <c r="C45" s="780"/>
      <c r="D45" s="780"/>
      <c r="E45" s="183"/>
      <c r="F45" s="909" t="s">
        <v>211</v>
      </c>
      <c r="G45" s="909"/>
      <c r="H45" s="909"/>
      <c r="I45" s="909"/>
      <c r="J45" s="909"/>
      <c r="K45">
        <f>K43+K44</f>
        <v>34.1</v>
      </c>
    </row>
    <row r="46" spans="1:13" ht="15.75" hidden="1">
      <c r="A46" s="641"/>
      <c r="B46" s="30"/>
      <c r="C46" s="30"/>
      <c r="D46" s="30"/>
      <c r="E46" s="183"/>
      <c r="F46" s="30"/>
      <c r="G46" s="30"/>
      <c r="H46" s="36"/>
      <c r="I46" s="30"/>
      <c r="J46" s="30"/>
    </row>
    <row r="47" spans="1:13" ht="15.75">
      <c r="A47" s="641"/>
      <c r="B47" s="30"/>
      <c r="C47" s="30"/>
      <c r="D47" s="30"/>
      <c r="E47" s="183"/>
      <c r="F47" s="30"/>
      <c r="G47" s="30"/>
      <c r="H47" s="36"/>
      <c r="I47" s="36"/>
      <c r="J47" s="30"/>
    </row>
    <row r="48" spans="1:13" ht="15.75">
      <c r="A48" s="641"/>
      <c r="B48" s="30"/>
      <c r="C48" s="37"/>
      <c r="D48" s="30"/>
      <c r="E48" s="183"/>
      <c r="F48" s="30"/>
      <c r="G48" s="30"/>
      <c r="H48" s="36"/>
      <c r="I48" s="30"/>
      <c r="J48" s="30"/>
    </row>
    <row r="49" spans="1:10" ht="15.75">
      <c r="A49" s="641"/>
      <c r="B49" s="50"/>
      <c r="C49" s="37"/>
      <c r="D49" s="30"/>
      <c r="E49" s="183"/>
      <c r="F49" s="30"/>
      <c r="G49" s="30"/>
      <c r="H49" s="36"/>
      <c r="I49" s="30"/>
      <c r="J49" s="30"/>
    </row>
  </sheetData>
  <mergeCells count="24">
    <mergeCell ref="A1:J1"/>
    <mergeCell ref="A2:J2"/>
    <mergeCell ref="A3:A6"/>
    <mergeCell ref="B3:B6"/>
    <mergeCell ref="C3:C6"/>
    <mergeCell ref="I3:I6"/>
    <mergeCell ref="J3:J6"/>
    <mergeCell ref="D5:E5"/>
    <mergeCell ref="D3:H3"/>
    <mergeCell ref="D4:H4"/>
    <mergeCell ref="C44:D44"/>
    <mergeCell ref="F44:J44"/>
    <mergeCell ref="C45:D45"/>
    <mergeCell ref="F45:J45"/>
    <mergeCell ref="F5:G5"/>
    <mergeCell ref="H5:H6"/>
    <mergeCell ref="C43:D43"/>
    <mergeCell ref="F43:J43"/>
    <mergeCell ref="A7:J7"/>
    <mergeCell ref="A36:B36"/>
    <mergeCell ref="F37:J37"/>
    <mergeCell ref="C38:D38"/>
    <mergeCell ref="C39:D39"/>
    <mergeCell ref="F39:J39"/>
  </mergeCells>
  <pageMargins left="0.7" right="0.7" top="0.75" bottom="0.75" header="0.3" footer="0.3"/>
  <pageSetup paperSize="10001" scale="90" fitToHeight="0" orientation="landscape" horizontalDpi="429496729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opLeftCell="A9" workbookViewId="0">
      <selection sqref="A1:J20"/>
    </sheetView>
  </sheetViews>
  <sheetFormatPr defaultRowHeight="15"/>
  <cols>
    <col min="1" max="1" width="21.140625" customWidth="1"/>
    <col min="2" max="2" width="45.5703125" customWidth="1"/>
    <col min="3" max="3" width="17.7109375" style="642" customWidth="1"/>
    <col min="4" max="4" width="17.5703125" customWidth="1"/>
    <col min="5" max="5" width="8.42578125" customWidth="1"/>
    <col min="6" max="6" width="16" hidden="1" customWidth="1"/>
    <col min="7" max="7" width="17" customWidth="1"/>
    <col min="8" max="8" width="15.5703125" style="35" hidden="1" customWidth="1"/>
    <col min="9" max="9" width="15.85546875" customWidth="1"/>
    <col min="10" max="10" width="16.7109375" customWidth="1"/>
    <col min="11" max="11" width="12.28515625" hidden="1" customWidth="1"/>
    <col min="12" max="12" width="16" hidden="1" customWidth="1"/>
    <col min="13" max="13" width="13.85546875" hidden="1" customWidth="1"/>
  </cols>
  <sheetData>
    <row r="1" spans="1:13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3" ht="22.5" customHeight="1" thickBot="1">
      <c r="A2" s="887" t="s">
        <v>24</v>
      </c>
      <c r="B2" s="888"/>
      <c r="C2" s="888"/>
      <c r="D2" s="888"/>
      <c r="E2" s="888"/>
      <c r="F2" s="888"/>
      <c r="G2" s="888"/>
      <c r="H2" s="888"/>
      <c r="I2" s="888"/>
      <c r="J2" s="889"/>
    </row>
    <row r="3" spans="1:13" ht="15.75">
      <c r="A3" s="927" t="s">
        <v>0</v>
      </c>
      <c r="B3" s="937" t="s">
        <v>72</v>
      </c>
      <c r="C3" s="940" t="s">
        <v>2</v>
      </c>
      <c r="D3" s="931" t="s">
        <v>34</v>
      </c>
      <c r="E3" s="931"/>
      <c r="F3" s="931"/>
      <c r="G3" s="931"/>
      <c r="H3" s="931"/>
      <c r="I3" s="893" t="s">
        <v>35</v>
      </c>
      <c r="J3" s="902" t="s">
        <v>7</v>
      </c>
    </row>
    <row r="4" spans="1:13" ht="15.75">
      <c r="A4" s="928"/>
      <c r="B4" s="938"/>
      <c r="C4" s="941"/>
      <c r="D4" s="932" t="str">
        <f>'NON DIAG'!D4:G4</f>
        <v>BULAN OKTOBER 2022</v>
      </c>
      <c r="E4" s="932"/>
      <c r="F4" s="932"/>
      <c r="G4" s="932"/>
      <c r="H4" s="932"/>
      <c r="I4" s="894"/>
      <c r="J4" s="903"/>
    </row>
    <row r="5" spans="1:13" ht="15.75">
      <c r="A5" s="928"/>
      <c r="B5" s="938"/>
      <c r="C5" s="941"/>
      <c r="D5" s="930" t="s">
        <v>3</v>
      </c>
      <c r="E5" s="911"/>
      <c r="F5" s="910" t="s">
        <v>4</v>
      </c>
      <c r="G5" s="911"/>
      <c r="H5" s="959" t="s">
        <v>5</v>
      </c>
      <c r="I5" s="894"/>
      <c r="J5" s="903"/>
    </row>
    <row r="6" spans="1:13" ht="32.25" thickBot="1">
      <c r="A6" s="929"/>
      <c r="B6" s="939"/>
      <c r="C6" s="942"/>
      <c r="D6" s="445" t="s">
        <v>8</v>
      </c>
      <c r="E6" s="446" t="s">
        <v>9</v>
      </c>
      <c r="F6" s="445" t="s">
        <v>8</v>
      </c>
      <c r="G6" s="447" t="s">
        <v>9</v>
      </c>
      <c r="H6" s="960"/>
      <c r="I6" s="895"/>
      <c r="J6" s="904"/>
    </row>
    <row r="7" spans="1:13" ht="3" customHeight="1" thickBot="1">
      <c r="A7" s="962"/>
      <c r="B7" s="963"/>
      <c r="C7" s="963"/>
      <c r="D7" s="963"/>
      <c r="E7" s="963"/>
      <c r="F7" s="963"/>
      <c r="G7" s="963"/>
      <c r="H7" s="963"/>
      <c r="I7" s="963"/>
      <c r="J7" s="964"/>
    </row>
    <row r="8" spans="1:13" ht="31.5">
      <c r="A8" s="545" t="s">
        <v>187</v>
      </c>
      <c r="B8" s="546" t="s">
        <v>188</v>
      </c>
      <c r="C8" s="529">
        <f>SUM(C9:C11)</f>
        <v>3351000000</v>
      </c>
      <c r="D8" s="529">
        <f>SUM(D9:D11)</f>
        <v>1196055967</v>
      </c>
      <c r="E8" s="441">
        <f t="shared" ref="E8:E20" si="0">SUM(D8/C8)*100</f>
        <v>35.692508713816771</v>
      </c>
      <c r="F8" s="557">
        <f>SUM(F9:F11)</f>
        <v>1201000000</v>
      </c>
      <c r="G8" s="441">
        <f>SUM(F8/C8)*100</f>
        <v>35.84004774694121</v>
      </c>
      <c r="H8" s="442" t="e">
        <f>SUM(#REF!)</f>
        <v>#REF!</v>
      </c>
      <c r="I8" s="443" t="s">
        <v>37</v>
      </c>
      <c r="J8" s="444"/>
      <c r="K8" s="94" t="s">
        <v>85</v>
      </c>
      <c r="L8" s="94" t="s">
        <v>86</v>
      </c>
      <c r="M8" s="94" t="s">
        <v>87</v>
      </c>
    </row>
    <row r="9" spans="1:13" ht="15.75">
      <c r="A9" s="553" t="s">
        <v>212</v>
      </c>
      <c r="B9" s="118" t="s">
        <v>213</v>
      </c>
      <c r="C9" s="178">
        <v>51000000</v>
      </c>
      <c r="D9" s="178">
        <v>50009900</v>
      </c>
      <c r="E9" s="86">
        <f t="shared" si="0"/>
        <v>98.058627450980396</v>
      </c>
      <c r="F9" s="170">
        <v>51000000</v>
      </c>
      <c r="G9" s="71">
        <f>SUM(F9/C9)*100</f>
        <v>100</v>
      </c>
      <c r="H9" s="418"/>
      <c r="I9" s="415"/>
      <c r="J9" s="429"/>
      <c r="K9" s="94"/>
      <c r="L9" s="94"/>
      <c r="M9" s="94"/>
    </row>
    <row r="10" spans="1:13" ht="15.75">
      <c r="A10" s="553" t="s">
        <v>214</v>
      </c>
      <c r="B10" s="118" t="s">
        <v>215</v>
      </c>
      <c r="C10" s="178">
        <v>300000000</v>
      </c>
      <c r="D10" s="178">
        <v>146635503</v>
      </c>
      <c r="E10" s="86">
        <f t="shared" si="0"/>
        <v>48.878501</v>
      </c>
      <c r="F10" s="170">
        <v>150000000</v>
      </c>
      <c r="G10" s="71">
        <f t="shared" ref="G10:G11" si="1">SUM(F10/C10)*100</f>
        <v>50</v>
      </c>
      <c r="H10" s="418"/>
      <c r="I10" s="415"/>
      <c r="J10" s="429"/>
      <c r="K10" s="94"/>
      <c r="L10" s="94"/>
      <c r="M10" s="94"/>
    </row>
    <row r="11" spans="1:13" ht="15.75">
      <c r="A11" s="553" t="s">
        <v>216</v>
      </c>
      <c r="B11" s="118" t="s">
        <v>217</v>
      </c>
      <c r="C11" s="178">
        <v>3000000000</v>
      </c>
      <c r="D11" s="178">
        <v>999410564</v>
      </c>
      <c r="E11" s="86">
        <f t="shared" si="0"/>
        <v>33.313685466666662</v>
      </c>
      <c r="F11" s="170">
        <v>1000000000</v>
      </c>
      <c r="G11" s="71">
        <f t="shared" si="1"/>
        <v>33.333333333333329</v>
      </c>
      <c r="H11" s="418"/>
      <c r="I11" s="415"/>
      <c r="J11" s="429"/>
      <c r="K11" s="94"/>
      <c r="L11" s="94"/>
      <c r="M11" s="94"/>
    </row>
    <row r="12" spans="1:13" ht="17.25" customHeight="1">
      <c r="A12" s="554"/>
      <c r="B12" s="118"/>
      <c r="C12" s="178"/>
      <c r="D12" s="178"/>
      <c r="E12" s="86"/>
      <c r="F12" s="170"/>
      <c r="G12" s="71"/>
      <c r="H12" s="418"/>
      <c r="I12" s="415"/>
      <c r="J12" s="429"/>
      <c r="K12" s="94"/>
      <c r="L12" s="94"/>
      <c r="M12" s="94"/>
    </row>
    <row r="13" spans="1:13" ht="21" customHeight="1">
      <c r="A13" s="466" t="str">
        <f>'NON DIAG'!A11</f>
        <v>01.1.10.01</v>
      </c>
      <c r="B13" s="467" t="s">
        <v>75</v>
      </c>
      <c r="C13" s="469">
        <f>SUM(C14:C19)</f>
        <v>4940000000</v>
      </c>
      <c r="D13" s="469">
        <f>SUM(D14:D19)</f>
        <v>1841430093</v>
      </c>
      <c r="E13" s="470">
        <f t="shared" si="0"/>
        <v>37.275912813765181</v>
      </c>
      <c r="F13" s="469">
        <f>SUM(F14:F19)</f>
        <v>1842288000</v>
      </c>
      <c r="G13" s="470">
        <f>SUM(F13/C13)*100</f>
        <v>37.293279352226719</v>
      </c>
      <c r="H13" s="471">
        <f>SUM(H14:H19)</f>
        <v>1811890685</v>
      </c>
      <c r="I13" s="472" t="s">
        <v>53</v>
      </c>
      <c r="J13" s="473"/>
      <c r="K13" s="54"/>
      <c r="L13" s="54"/>
      <c r="M13" s="35"/>
    </row>
    <row r="14" spans="1:13" ht="19.5" customHeight="1">
      <c r="A14" s="428" t="s">
        <v>802</v>
      </c>
      <c r="B14" s="626" t="s">
        <v>803</v>
      </c>
      <c r="C14" s="60"/>
      <c r="D14" s="60"/>
      <c r="E14" s="47"/>
      <c r="F14" s="46"/>
      <c r="G14" s="47"/>
      <c r="H14" s="48">
        <f>'[5]BLUD 21'!$AE$27</f>
        <v>622894169</v>
      </c>
      <c r="I14" s="87"/>
      <c r="J14" s="430"/>
      <c r="K14" s="54">
        <v>5160760</v>
      </c>
      <c r="L14" s="54">
        <v>2167495</v>
      </c>
      <c r="M14" s="35">
        <v>0</v>
      </c>
    </row>
    <row r="15" spans="1:13" ht="15.75">
      <c r="A15" s="428"/>
      <c r="B15" s="627" t="s">
        <v>804</v>
      </c>
      <c r="C15" s="60">
        <f>'[3]Oktober-Perubahan'!$L$43</f>
        <v>120000000</v>
      </c>
      <c r="D15" s="60">
        <f>'[3]Oktober-Perubahan'!$O$43</f>
        <v>187000</v>
      </c>
      <c r="E15" s="86">
        <f t="shared" si="0"/>
        <v>0.15583333333333332</v>
      </c>
      <c r="F15" s="46">
        <f>'[3]Oktober-Perubahan'!$P$43</f>
        <v>188000</v>
      </c>
      <c r="G15" s="47">
        <f>SUM(F15/C15)*100</f>
        <v>0.15666666666666668</v>
      </c>
      <c r="H15" s="48">
        <f>'[5]BLUD 21'!$AE$25</f>
        <v>698996516</v>
      </c>
      <c r="I15" s="87"/>
      <c r="J15" s="430"/>
      <c r="K15" s="54">
        <v>0</v>
      </c>
      <c r="L15" s="54">
        <v>8848566</v>
      </c>
      <c r="M15" s="35">
        <v>0</v>
      </c>
    </row>
    <row r="16" spans="1:13" ht="15.75">
      <c r="A16" s="428"/>
      <c r="B16" s="627" t="s">
        <v>448</v>
      </c>
      <c r="C16" s="60">
        <f>'[3]Oktober-Perubahan'!$L$44</f>
        <v>530000000</v>
      </c>
      <c r="D16" s="60">
        <f>'[3]Oktober-Perubahan'!$O$44</f>
        <v>26886085</v>
      </c>
      <c r="E16" s="86">
        <f t="shared" si="0"/>
        <v>5.0728462264150949</v>
      </c>
      <c r="F16" s="46">
        <f>'[3]Oktober-Perubahan'!$P$44</f>
        <v>27000000</v>
      </c>
      <c r="G16" s="47">
        <f t="shared" ref="G16:G19" si="2">SUM(F16/C16)*100</f>
        <v>5.0943396226415096</v>
      </c>
      <c r="H16" s="48">
        <f>'[5]BLUD 21'!$AE$28</f>
        <v>460000000</v>
      </c>
      <c r="I16" s="87"/>
      <c r="J16" s="430"/>
      <c r="K16" s="54">
        <v>0</v>
      </c>
      <c r="L16" s="54">
        <v>0</v>
      </c>
      <c r="M16" s="35">
        <v>0</v>
      </c>
    </row>
    <row r="17" spans="1:13" ht="15.75">
      <c r="A17" s="428"/>
      <c r="B17" s="627" t="s">
        <v>449</v>
      </c>
      <c r="C17" s="60">
        <f>'[3]Oktober-Perubahan'!$L$45</f>
        <v>45000000</v>
      </c>
      <c r="D17" s="60">
        <v>0</v>
      </c>
      <c r="E17" s="86">
        <f t="shared" si="0"/>
        <v>0</v>
      </c>
      <c r="F17" s="46">
        <v>0</v>
      </c>
      <c r="G17" s="47">
        <f t="shared" si="2"/>
        <v>0</v>
      </c>
      <c r="H17" s="48">
        <f>'[5]BLUD 21'!$AE$29</f>
        <v>30000000</v>
      </c>
      <c r="I17" s="87"/>
      <c r="J17" s="430"/>
      <c r="K17" s="54">
        <v>0</v>
      </c>
      <c r="L17" s="54">
        <v>0</v>
      </c>
      <c r="M17" s="35">
        <v>0</v>
      </c>
    </row>
    <row r="18" spans="1:13" ht="30">
      <c r="A18" s="428" t="s">
        <v>806</v>
      </c>
      <c r="B18" s="626" t="s">
        <v>805</v>
      </c>
      <c r="C18" s="60">
        <f>'[3]Oktober-Perubahan'!$L$46</f>
        <v>450000000</v>
      </c>
      <c r="D18" s="60">
        <f>'[3]Oktober-Perubahan'!$O$46</f>
        <v>105053686</v>
      </c>
      <c r="E18" s="86">
        <f t="shared" si="0"/>
        <v>23.345263555555558</v>
      </c>
      <c r="F18" s="60">
        <f>'[3]Oktober-Perubahan'!$P$46</f>
        <v>105100000</v>
      </c>
      <c r="G18" s="86">
        <f t="shared" si="2"/>
        <v>23.355555555555554</v>
      </c>
      <c r="H18" s="48"/>
      <c r="I18" s="87"/>
      <c r="J18" s="430"/>
      <c r="K18" s="54"/>
      <c r="L18" s="54"/>
      <c r="M18" s="35"/>
    </row>
    <row r="19" spans="1:13" ht="15.75">
      <c r="A19" s="428" t="s">
        <v>322</v>
      </c>
      <c r="B19" s="626" t="s">
        <v>323</v>
      </c>
      <c r="C19" s="60">
        <f>'[3]Oktober-Perubahan'!$L$75</f>
        <v>3795000000</v>
      </c>
      <c r="D19" s="60">
        <f>'[3]Oktober-Perubahan'!$O$75</f>
        <v>1709303322</v>
      </c>
      <c r="E19" s="86">
        <f t="shared" si="0"/>
        <v>45.040930750988139</v>
      </c>
      <c r="F19" s="46">
        <f>'[3]Oktober-Perubahan'!$P$75</f>
        <v>1710000000</v>
      </c>
      <c r="G19" s="47">
        <f t="shared" si="2"/>
        <v>45.059288537549406</v>
      </c>
      <c r="H19" s="48"/>
      <c r="I19" s="87"/>
      <c r="J19" s="430"/>
      <c r="K19" s="54"/>
      <c r="L19" s="54"/>
      <c r="M19" s="35"/>
    </row>
    <row r="20" spans="1:13" ht="16.5" thickBot="1">
      <c r="A20" s="975" t="s">
        <v>40</v>
      </c>
      <c r="B20" s="976"/>
      <c r="C20" s="526">
        <f>C8+C13</f>
        <v>8291000000</v>
      </c>
      <c r="D20" s="526">
        <f>D8+D13</f>
        <v>3037486060</v>
      </c>
      <c r="E20" s="434">
        <f t="shared" si="0"/>
        <v>36.635943312025091</v>
      </c>
      <c r="F20" s="555">
        <f>F8+F13</f>
        <v>3043288000</v>
      </c>
      <c r="G20" s="434">
        <f t="shared" ref="G20" si="3">SUM(F20/C20)*100</f>
        <v>36.705922084187677</v>
      </c>
      <c r="H20" s="435" t="e">
        <f>H8+H13</f>
        <v>#REF!</v>
      </c>
      <c r="I20" s="556"/>
      <c r="J20" s="437"/>
    </row>
    <row r="21" spans="1:13" ht="15.75" hidden="1">
      <c r="A21" s="30"/>
      <c r="B21" s="30"/>
      <c r="C21" s="641"/>
      <c r="D21" s="30"/>
      <c r="E21" s="30"/>
      <c r="F21" s="920" t="s">
        <v>117</v>
      </c>
      <c r="G21" s="920"/>
      <c r="H21" s="920"/>
      <c r="I21" s="920"/>
      <c r="J21" s="920"/>
    </row>
    <row r="22" spans="1:13" ht="15.75" hidden="1">
      <c r="A22" s="30"/>
      <c r="B22" s="30"/>
      <c r="C22" s="921"/>
      <c r="D22" s="921"/>
      <c r="E22" s="30"/>
      <c r="F22" s="30"/>
      <c r="G22" s="30"/>
      <c r="H22" s="36"/>
      <c r="I22" s="28" t="s">
        <v>67</v>
      </c>
      <c r="J22" s="30" t="s">
        <v>68</v>
      </c>
    </row>
    <row r="23" spans="1:13" ht="15.75" hidden="1">
      <c r="A23" s="30"/>
      <c r="B23" s="33" t="s">
        <v>204</v>
      </c>
      <c r="C23" s="922"/>
      <c r="D23" s="922"/>
      <c r="E23" s="23"/>
      <c r="F23" s="922" t="s">
        <v>222</v>
      </c>
      <c r="G23" s="922"/>
      <c r="H23" s="922"/>
      <c r="I23" s="922"/>
      <c r="J23" s="922"/>
    </row>
    <row r="24" spans="1:13" ht="15.75" hidden="1">
      <c r="A24" s="30"/>
      <c r="B24" s="34"/>
      <c r="C24" s="673"/>
      <c r="D24" s="23"/>
      <c r="E24" s="23"/>
      <c r="F24" s="34"/>
      <c r="G24" s="23"/>
      <c r="H24" s="26"/>
      <c r="I24" s="34"/>
      <c r="J24" s="23"/>
    </row>
    <row r="25" spans="1:13" ht="15.75" hidden="1">
      <c r="A25" s="30"/>
      <c r="B25" s="34"/>
      <c r="C25" s="673"/>
      <c r="D25" s="23"/>
      <c r="E25" s="23"/>
      <c r="F25" s="34"/>
      <c r="G25" s="23"/>
      <c r="H25" s="26"/>
      <c r="I25" s="34"/>
      <c r="J25" s="23"/>
    </row>
    <row r="26" spans="1:13" ht="15.75" hidden="1">
      <c r="A26" s="30"/>
      <c r="B26" s="34"/>
      <c r="C26" s="673"/>
      <c r="D26" s="23"/>
      <c r="E26" s="23"/>
      <c r="F26" s="34"/>
      <c r="G26" s="23"/>
      <c r="H26" s="26"/>
      <c r="I26" s="34"/>
      <c r="J26" s="23"/>
    </row>
    <row r="27" spans="1:13" ht="15.75" hidden="1">
      <c r="A27" s="30"/>
      <c r="B27" s="33" t="s">
        <v>206</v>
      </c>
      <c r="C27" s="974"/>
      <c r="D27" s="974"/>
      <c r="E27" s="23"/>
      <c r="F27" s="974" t="s">
        <v>223</v>
      </c>
      <c r="G27" s="974"/>
      <c r="H27" s="974"/>
      <c r="I27" s="974"/>
      <c r="J27" s="974"/>
    </row>
    <row r="28" spans="1:13" ht="15.75" hidden="1">
      <c r="A28" s="30"/>
      <c r="B28" s="33" t="s">
        <v>208</v>
      </c>
      <c r="C28" s="922"/>
      <c r="D28" s="922"/>
      <c r="E28" s="23"/>
      <c r="F28" s="922" t="s">
        <v>224</v>
      </c>
      <c r="G28" s="922"/>
      <c r="H28" s="922"/>
      <c r="I28" s="922"/>
      <c r="J28" s="922"/>
    </row>
    <row r="29" spans="1:13" ht="15.75" hidden="1">
      <c r="A29" s="30"/>
      <c r="B29" s="33" t="s">
        <v>210</v>
      </c>
      <c r="C29" s="922"/>
      <c r="D29" s="922"/>
      <c r="E29" s="23"/>
      <c r="F29" s="922" t="s">
        <v>225</v>
      </c>
      <c r="G29" s="922"/>
      <c r="H29" s="922"/>
      <c r="I29" s="922"/>
      <c r="J29" s="922"/>
    </row>
    <row r="30" spans="1:13" ht="15.75" hidden="1">
      <c r="A30" s="30"/>
      <c r="B30" s="23"/>
      <c r="C30" s="645"/>
      <c r="D30" s="23"/>
      <c r="E30" s="23"/>
      <c r="F30" s="23"/>
      <c r="G30" s="23"/>
      <c r="H30" s="26"/>
      <c r="I30" s="23"/>
      <c r="J30" s="23"/>
    </row>
    <row r="31" spans="1:13" ht="15.75">
      <c r="A31" s="30"/>
      <c r="B31" s="23"/>
      <c r="C31" s="645"/>
      <c r="D31" s="23"/>
      <c r="E31" s="23"/>
      <c r="F31" s="23"/>
      <c r="G31" s="23"/>
      <c r="H31" s="26"/>
      <c r="I31" s="26"/>
      <c r="J31" s="23"/>
    </row>
    <row r="32" spans="1:13" ht="15.75">
      <c r="A32" s="30"/>
      <c r="B32" s="23"/>
      <c r="C32" s="132"/>
      <c r="D32" s="23"/>
      <c r="E32" s="23"/>
      <c r="F32" s="23"/>
      <c r="G32" s="23"/>
      <c r="H32" s="26"/>
      <c r="I32" s="23"/>
      <c r="J32" s="23"/>
    </row>
    <row r="33" spans="1:10" ht="15.75">
      <c r="A33" s="30"/>
      <c r="B33" s="120"/>
      <c r="C33" s="132"/>
      <c r="D33" s="23"/>
      <c r="E33" s="23"/>
      <c r="F33" s="23"/>
      <c r="G33" s="23"/>
      <c r="H33" s="26"/>
      <c r="I33" s="23"/>
      <c r="J33" s="23"/>
    </row>
    <row r="34" spans="1:10" ht="15.75">
      <c r="A34" s="30"/>
      <c r="B34" s="121"/>
      <c r="C34" s="132"/>
      <c r="D34" s="23"/>
      <c r="E34" s="23"/>
      <c r="F34" s="26"/>
      <c r="G34" s="23"/>
      <c r="H34" s="26"/>
      <c r="I34" s="23"/>
      <c r="J34" s="23"/>
    </row>
    <row r="35" spans="1:10" ht="15.75">
      <c r="A35" s="30"/>
      <c r="B35" s="30"/>
      <c r="C35" s="52"/>
      <c r="D35" s="30"/>
      <c r="E35" s="30"/>
      <c r="F35" s="30"/>
      <c r="G35" s="30"/>
      <c r="H35" s="36"/>
      <c r="I35" s="30"/>
      <c r="J35" s="30"/>
    </row>
    <row r="36" spans="1:10" ht="15.75">
      <c r="A36" s="30"/>
      <c r="B36" s="30"/>
      <c r="C36" s="52"/>
      <c r="D36" s="30"/>
      <c r="E36" s="30"/>
      <c r="F36" s="30"/>
      <c r="G36" s="30"/>
      <c r="H36" s="36"/>
      <c r="I36" s="30"/>
      <c r="J36" s="30"/>
    </row>
    <row r="37" spans="1:10" ht="15.75">
      <c r="A37" s="30"/>
      <c r="B37" s="30"/>
      <c r="C37" s="52"/>
      <c r="D37" s="30"/>
      <c r="E37" s="30"/>
      <c r="F37" s="30"/>
      <c r="G37" s="30"/>
      <c r="H37" s="36"/>
      <c r="I37" s="30"/>
      <c r="J37" s="30"/>
    </row>
    <row r="38" spans="1:10">
      <c r="B38" s="67"/>
      <c r="C38" s="91"/>
    </row>
    <row r="39" spans="1:10">
      <c r="B39" s="67"/>
      <c r="C39" s="91"/>
    </row>
    <row r="40" spans="1:10">
      <c r="B40" s="67"/>
      <c r="C40" s="91"/>
    </row>
    <row r="41" spans="1:10">
      <c r="B41" s="67"/>
      <c r="C41" s="91"/>
    </row>
  </sheetData>
  <mergeCells count="24">
    <mergeCell ref="A1:J1"/>
    <mergeCell ref="A2:J2"/>
    <mergeCell ref="A3:A6"/>
    <mergeCell ref="B3:B6"/>
    <mergeCell ref="C3:C6"/>
    <mergeCell ref="I3:I6"/>
    <mergeCell ref="J3:J6"/>
    <mergeCell ref="D5:E5"/>
    <mergeCell ref="D3:H3"/>
    <mergeCell ref="D4:H4"/>
    <mergeCell ref="C28:D28"/>
    <mergeCell ref="F28:J28"/>
    <mergeCell ref="C29:D29"/>
    <mergeCell ref="F29:J29"/>
    <mergeCell ref="F5:G5"/>
    <mergeCell ref="H5:H6"/>
    <mergeCell ref="C27:D27"/>
    <mergeCell ref="F27:J27"/>
    <mergeCell ref="A7:J7"/>
    <mergeCell ref="A20:B20"/>
    <mergeCell ref="F21:J21"/>
    <mergeCell ref="C22:D22"/>
    <mergeCell ref="C23:D23"/>
    <mergeCell ref="F23:J23"/>
  </mergeCells>
  <pageMargins left="0.7" right="0.7" top="0.75" bottom="0.75" header="0.3" footer="0.3"/>
  <pageSetup paperSize="10001" scale="93" fitToHeight="0" orientation="landscape" horizontalDpi="429496729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opLeftCell="B1" workbookViewId="0">
      <selection sqref="A1:J10"/>
    </sheetView>
  </sheetViews>
  <sheetFormatPr defaultRowHeight="15"/>
  <cols>
    <col min="1" max="1" width="18.5703125" customWidth="1"/>
    <col min="2" max="2" width="44.28515625" customWidth="1"/>
    <col min="3" max="3" width="18.140625" customWidth="1"/>
    <col min="4" max="4" width="17.140625" customWidth="1"/>
    <col min="5" max="5" width="7.42578125" customWidth="1"/>
    <col min="6" max="6" width="16.28515625" hidden="1" customWidth="1"/>
    <col min="7" max="7" width="18.85546875" customWidth="1"/>
    <col min="8" max="8" width="15.7109375" style="35" hidden="1" customWidth="1"/>
    <col min="9" max="9" width="13.5703125" customWidth="1"/>
    <col min="10" max="10" width="16.140625" customWidth="1"/>
    <col min="11" max="11" width="7.7109375" customWidth="1"/>
  </cols>
  <sheetData>
    <row r="1" spans="1:10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0" ht="21" customHeight="1" thickBot="1">
      <c r="A2" s="887" t="s">
        <v>25</v>
      </c>
      <c r="B2" s="888"/>
      <c r="C2" s="888"/>
      <c r="D2" s="888"/>
      <c r="E2" s="888"/>
      <c r="F2" s="888"/>
      <c r="G2" s="888"/>
      <c r="H2" s="888"/>
      <c r="I2" s="888"/>
      <c r="J2" s="889"/>
    </row>
    <row r="3" spans="1:10" ht="15.75">
      <c r="A3" s="890" t="s">
        <v>0</v>
      </c>
      <c r="B3" s="893" t="s">
        <v>62</v>
      </c>
      <c r="C3" s="896" t="s">
        <v>2</v>
      </c>
      <c r="D3" s="863" t="s">
        <v>34</v>
      </c>
      <c r="E3" s="863"/>
      <c r="F3" s="863"/>
      <c r="G3" s="863"/>
      <c r="H3" s="863"/>
      <c r="I3" s="893" t="s">
        <v>35</v>
      </c>
      <c r="J3" s="902" t="s">
        <v>7</v>
      </c>
    </row>
    <row r="4" spans="1:10" ht="15.75">
      <c r="A4" s="891"/>
      <c r="B4" s="894"/>
      <c r="C4" s="897"/>
      <c r="D4" s="864" t="str">
        <f>DIAG!D4</f>
        <v>BULAN OKTOBER 2022</v>
      </c>
      <c r="E4" s="864"/>
      <c r="F4" s="864"/>
      <c r="G4" s="864"/>
      <c r="H4" s="864"/>
      <c r="I4" s="894"/>
      <c r="J4" s="903"/>
    </row>
    <row r="5" spans="1:10" ht="15.75">
      <c r="A5" s="891"/>
      <c r="B5" s="894"/>
      <c r="C5" s="897"/>
      <c r="D5" s="906" t="s">
        <v>3</v>
      </c>
      <c r="E5" s="907"/>
      <c r="F5" s="905" t="s">
        <v>4</v>
      </c>
      <c r="G5" s="907"/>
      <c r="H5" s="882" t="s">
        <v>5</v>
      </c>
      <c r="I5" s="894"/>
      <c r="J5" s="903"/>
    </row>
    <row r="6" spans="1:10" ht="32.25" thickBot="1">
      <c r="A6" s="892"/>
      <c r="B6" s="895"/>
      <c r="C6" s="898"/>
      <c r="D6" s="419" t="s">
        <v>8</v>
      </c>
      <c r="E6" s="420" t="s">
        <v>9</v>
      </c>
      <c r="F6" s="419" t="s">
        <v>8</v>
      </c>
      <c r="G6" s="421" t="s">
        <v>9</v>
      </c>
      <c r="H6" s="883"/>
      <c r="I6" s="895"/>
      <c r="J6" s="904"/>
    </row>
    <row r="7" spans="1:10" ht="3.75" customHeight="1" thickBot="1">
      <c r="A7" s="884"/>
      <c r="B7" s="885"/>
      <c r="C7" s="885"/>
      <c r="D7" s="885"/>
      <c r="E7" s="885"/>
      <c r="F7" s="885"/>
      <c r="G7" s="885"/>
      <c r="H7" s="885"/>
      <c r="I7" s="885"/>
      <c r="J7" s="886"/>
    </row>
    <row r="8" spans="1:10" ht="48.75" customHeight="1">
      <c r="A8" s="558" t="s">
        <v>226</v>
      </c>
      <c r="B8" s="559" t="s">
        <v>227</v>
      </c>
      <c r="C8" s="477">
        <f>B26</f>
        <v>61000000</v>
      </c>
      <c r="D8" s="477">
        <f>D26</f>
        <v>46293922</v>
      </c>
      <c r="E8" s="424">
        <f>SUM(D8/C8)*100</f>
        <v>75.891675409836068</v>
      </c>
      <c r="F8" s="477">
        <f>F26</f>
        <v>52747768</v>
      </c>
      <c r="G8" s="424">
        <f>SUM(F8/C8)*100</f>
        <v>86.471750819672138</v>
      </c>
      <c r="H8" s="425" t="e">
        <f>#REF!</f>
        <v>#REF!</v>
      </c>
      <c r="I8" s="426" t="s">
        <v>37</v>
      </c>
      <c r="J8" s="524"/>
    </row>
    <row r="9" spans="1:10" ht="35.25" customHeight="1">
      <c r="A9" s="493" t="s">
        <v>65</v>
      </c>
      <c r="B9" s="14" t="s">
        <v>66</v>
      </c>
      <c r="C9" s="42">
        <f>B31</f>
        <v>113000000</v>
      </c>
      <c r="D9" s="42">
        <f>D31</f>
        <v>54466550</v>
      </c>
      <c r="E9" s="20">
        <f>SUM(D9/C9)*100</f>
        <v>48.200486725663716</v>
      </c>
      <c r="F9" s="42">
        <f>F31</f>
        <v>55100000</v>
      </c>
      <c r="G9" s="20">
        <f>SUM(F9/C9)*100</f>
        <v>48.761061946902657</v>
      </c>
      <c r="H9" s="173">
        <f>H26</f>
        <v>0</v>
      </c>
      <c r="I9" s="415" t="s">
        <v>53</v>
      </c>
      <c r="J9" s="494"/>
    </row>
    <row r="10" spans="1:10" ht="22.5" customHeight="1" thickBot="1">
      <c r="A10" s="918" t="s">
        <v>40</v>
      </c>
      <c r="B10" s="919"/>
      <c r="C10" s="433">
        <f>SUM(C8:C9)</f>
        <v>174000000</v>
      </c>
      <c r="D10" s="433">
        <f>SUM(D8:D9)</f>
        <v>100760472</v>
      </c>
      <c r="E10" s="495">
        <f>SUM(D10/C10)*100</f>
        <v>57.908317241379315</v>
      </c>
      <c r="F10" s="433">
        <f>SUM(F8:F9)</f>
        <v>107847768</v>
      </c>
      <c r="G10" s="495">
        <f>SUM(F10/C10)*100</f>
        <v>61.981475862068969</v>
      </c>
      <c r="H10" s="496" t="e">
        <f>SUM(H8:H9)</f>
        <v>#REF!</v>
      </c>
      <c r="I10" s="436"/>
      <c r="J10" s="437"/>
    </row>
    <row r="11" spans="1:10" ht="15.75">
      <c r="A11" s="30"/>
      <c r="B11" s="43"/>
      <c r="C11" s="37"/>
      <c r="D11" s="30"/>
      <c r="E11" s="30"/>
      <c r="F11" s="28"/>
      <c r="G11" s="28"/>
      <c r="H11" s="95"/>
      <c r="I11" s="28"/>
      <c r="J11" s="28"/>
    </row>
    <row r="12" spans="1:10" ht="15.75">
      <c r="A12" s="30"/>
      <c r="B12" s="43"/>
      <c r="C12" s="37"/>
      <c r="D12" s="36"/>
      <c r="E12" s="30"/>
      <c r="F12" s="31"/>
      <c r="G12" s="31"/>
      <c r="H12" s="31"/>
      <c r="I12" s="31"/>
      <c r="J12" s="31"/>
    </row>
    <row r="13" spans="1:10" ht="15.75">
      <c r="A13" s="30"/>
      <c r="B13" s="30"/>
      <c r="C13" s="30"/>
      <c r="D13" s="30"/>
      <c r="E13" s="30"/>
      <c r="F13" s="30"/>
      <c r="G13" s="30"/>
      <c r="H13" s="36"/>
      <c r="I13" s="28" t="s">
        <v>67</v>
      </c>
      <c r="J13" s="30" t="s">
        <v>68</v>
      </c>
    </row>
    <row r="14" spans="1:10" ht="15.75">
      <c r="A14" s="30"/>
      <c r="B14" s="40"/>
      <c r="C14" s="31"/>
      <c r="D14" s="31"/>
      <c r="E14" s="31"/>
      <c r="F14" s="31"/>
      <c r="G14" s="31"/>
      <c r="H14" s="31"/>
      <c r="I14" s="31"/>
      <c r="J14" s="44"/>
    </row>
    <row r="15" spans="1:10" ht="15.75">
      <c r="A15" s="30"/>
      <c r="B15" s="30"/>
      <c r="C15" s="45"/>
      <c r="D15" s="30"/>
      <c r="E15" s="45"/>
      <c r="F15" s="45"/>
      <c r="G15" s="45"/>
      <c r="H15" s="155"/>
      <c r="I15" s="45"/>
      <c r="J15" s="45"/>
    </row>
    <row r="16" spans="1:10" ht="15.75">
      <c r="A16" s="30"/>
      <c r="B16" s="30"/>
      <c r="C16" s="45"/>
      <c r="D16" s="30"/>
      <c r="E16" s="45"/>
      <c r="F16" s="45"/>
      <c r="G16" s="45"/>
      <c r="H16" s="155"/>
      <c r="I16" s="45"/>
      <c r="J16" s="45"/>
    </row>
    <row r="17" spans="1:10" ht="15.75">
      <c r="A17" s="30"/>
      <c r="B17" s="30"/>
      <c r="C17" s="45"/>
      <c r="D17" s="30"/>
      <c r="E17" s="45"/>
      <c r="F17" s="45"/>
      <c r="G17" s="45"/>
      <c r="H17" s="155"/>
      <c r="I17" s="45"/>
      <c r="J17" s="45"/>
    </row>
    <row r="18" spans="1:10" ht="15.75">
      <c r="A18" s="30"/>
      <c r="B18" s="44"/>
      <c r="C18" s="31"/>
      <c r="D18" s="31"/>
      <c r="E18" s="31"/>
      <c r="F18" s="31"/>
      <c r="G18" s="31"/>
      <c r="H18" s="31"/>
      <c r="I18" s="31"/>
      <c r="J18" s="44"/>
    </row>
    <row r="19" spans="1:10" ht="15.75">
      <c r="A19" s="30"/>
      <c r="B19" s="44"/>
      <c r="C19" s="31"/>
      <c r="D19" s="31"/>
      <c r="E19" s="31"/>
      <c r="F19" s="31"/>
      <c r="G19" s="31"/>
      <c r="H19" s="31"/>
      <c r="I19" s="31"/>
      <c r="J19" s="44"/>
    </row>
    <row r="20" spans="1:10" ht="15.75">
      <c r="A20" s="30"/>
      <c r="B20" s="40"/>
      <c r="C20" s="31"/>
      <c r="D20" s="31"/>
      <c r="E20" s="31"/>
      <c r="F20" s="31"/>
      <c r="G20" s="31"/>
      <c r="H20" s="31"/>
      <c r="I20" s="31"/>
      <c r="J20" s="44"/>
    </row>
    <row r="21" spans="1:10" ht="15.75">
      <c r="A21" s="30"/>
      <c r="B21" s="30"/>
      <c r="C21" s="30"/>
      <c r="D21" s="30"/>
      <c r="E21" s="30"/>
      <c r="F21" s="30"/>
      <c r="G21" s="30"/>
      <c r="H21" s="36"/>
      <c r="I21" s="30"/>
      <c r="J21" s="30"/>
    </row>
    <row r="22" spans="1:10" ht="15" customHeight="1">
      <c r="A22" s="30"/>
      <c r="B22" s="30"/>
      <c r="C22" s="30"/>
      <c r="D22" s="30"/>
      <c r="E22" s="30"/>
      <c r="F22" s="30"/>
      <c r="G22" s="30"/>
      <c r="H22" s="36"/>
      <c r="I22" s="30"/>
      <c r="J22" s="30"/>
    </row>
    <row r="23" spans="1:10" ht="15.75" customHeight="1">
      <c r="A23" s="30"/>
      <c r="I23" s="30"/>
      <c r="J23" s="30"/>
    </row>
    <row r="24" spans="1:10" ht="15" customHeight="1">
      <c r="A24" s="30"/>
      <c r="I24" s="30"/>
      <c r="J24" s="30"/>
    </row>
    <row r="25" spans="1:10" ht="15.75" customHeight="1">
      <c r="A25" s="30"/>
      <c r="B25" s="30"/>
      <c r="C25" s="382"/>
      <c r="D25" s="383" t="s">
        <v>37</v>
      </c>
      <c r="E25" s="30"/>
      <c r="F25" s="30"/>
      <c r="I25" s="30"/>
      <c r="J25" s="30"/>
    </row>
    <row r="26" spans="1:10" ht="18" customHeight="1">
      <c r="A26" s="30"/>
      <c r="B26" s="38">
        <f>'PEL. RJ'!C9</f>
        <v>61000000</v>
      </c>
      <c r="C26" s="37" t="s">
        <v>228</v>
      </c>
      <c r="D26" s="38">
        <f>'PEL. RJ'!D9</f>
        <v>46293922</v>
      </c>
      <c r="E26" s="31"/>
      <c r="F26" s="38">
        <f>'PEL. RJ'!F9</f>
        <v>52747768</v>
      </c>
      <c r="H26" s="35">
        <f>'PEL. RJ'!H9</f>
        <v>0</v>
      </c>
      <c r="I26" s="30"/>
      <c r="J26" s="30"/>
    </row>
    <row r="27" spans="1:10" ht="15.75" customHeight="1">
      <c r="A27" s="30"/>
      <c r="B27" s="181"/>
      <c r="C27" s="31"/>
      <c r="D27" s="38"/>
      <c r="E27" s="31"/>
      <c r="F27" s="38"/>
      <c r="H27" s="164">
        <f>SUM(H26:H26)</f>
        <v>0</v>
      </c>
      <c r="I27" s="30"/>
      <c r="J27" s="30"/>
    </row>
    <row r="28" spans="1:10" ht="15.75" customHeight="1">
      <c r="A28" s="30"/>
      <c r="B28" s="30"/>
      <c r="C28" s="30"/>
      <c r="D28" s="44" t="s">
        <v>53</v>
      </c>
      <c r="E28" s="30"/>
      <c r="F28" s="30"/>
      <c r="J28" s="30"/>
    </row>
    <row r="29" spans="1:10" ht="15.75" customHeight="1">
      <c r="A29" s="30"/>
      <c r="B29" s="36">
        <f>'PEL. RI'!C9</f>
        <v>45000000</v>
      </c>
      <c r="C29" s="37" t="s">
        <v>229</v>
      </c>
      <c r="D29" s="68">
        <f>'PEL. RI'!D9</f>
        <v>4030000</v>
      </c>
      <c r="E29" s="36"/>
      <c r="F29" s="36">
        <f>'PEL. RI'!F9</f>
        <v>4100000</v>
      </c>
      <c r="G29" s="35"/>
      <c r="H29" s="35" t="e">
        <f>'PEL. RI'!#REF!</f>
        <v>#REF!</v>
      </c>
      <c r="J29" s="30"/>
    </row>
    <row r="30" spans="1:10" ht="18" customHeight="1">
      <c r="A30" s="30"/>
      <c r="B30" s="36">
        <f>'PEL. RJ'!C15</f>
        <v>68000000</v>
      </c>
      <c r="C30" s="37" t="s">
        <v>228</v>
      </c>
      <c r="D30" s="68">
        <f>'PEL. RJ'!D15</f>
        <v>50436550</v>
      </c>
      <c r="E30" s="36"/>
      <c r="F30" s="36">
        <f>'PEL. RJ'!F15</f>
        <v>51000000</v>
      </c>
      <c r="G30" s="35"/>
      <c r="H30" s="35">
        <f>'PEL. RJ'!H11</f>
        <v>0</v>
      </c>
      <c r="J30" s="30"/>
    </row>
    <row r="31" spans="1:10" ht="15.75">
      <c r="A31" s="30"/>
      <c r="B31" s="38">
        <f>SUM(B29:B30)</f>
        <v>113000000</v>
      </c>
      <c r="C31" s="31"/>
      <c r="D31" s="196">
        <f>SUM(D29:D30)</f>
        <v>54466550</v>
      </c>
      <c r="E31" s="38"/>
      <c r="F31" s="38">
        <f>SUM(F29:F30)</f>
        <v>55100000</v>
      </c>
      <c r="G31" s="35"/>
      <c r="H31" s="164" t="e">
        <f>SUM(H29:H30)</f>
        <v>#REF!</v>
      </c>
      <c r="J31" s="30"/>
    </row>
    <row r="32" spans="1:10" ht="15.75">
      <c r="A32" s="30"/>
      <c r="B32" s="30"/>
      <c r="C32" s="30"/>
      <c r="D32" s="36"/>
      <c r="E32" s="36"/>
      <c r="F32" s="36"/>
      <c r="G32" s="35"/>
      <c r="J32" s="30"/>
    </row>
    <row r="33" spans="2:10" ht="15.75">
      <c r="B33" s="30"/>
      <c r="C33" s="30"/>
      <c r="D33" s="36"/>
      <c r="E33" s="36"/>
      <c r="F33" s="36"/>
      <c r="G33" s="35"/>
      <c r="J33" s="30"/>
    </row>
    <row r="34" spans="2:10" ht="15.75">
      <c r="B34" s="30"/>
      <c r="C34" s="30"/>
      <c r="D34" s="30"/>
      <c r="E34" s="30"/>
      <c r="F34" s="30"/>
      <c r="J34" s="30"/>
    </row>
    <row r="35" spans="2:10" ht="15.75">
      <c r="J35" s="30"/>
    </row>
    <row r="36" spans="2:10" ht="15.75">
      <c r="J36" s="30"/>
    </row>
    <row r="37" spans="2:10" ht="15.75">
      <c r="J37" s="30"/>
    </row>
    <row r="38" spans="2:10" ht="15.75">
      <c r="J38" s="30"/>
    </row>
  </sheetData>
  <mergeCells count="14">
    <mergeCell ref="A10:B10"/>
    <mergeCell ref="A1:J1"/>
    <mergeCell ref="A2:J2"/>
    <mergeCell ref="A3:A6"/>
    <mergeCell ref="B3:B6"/>
    <mergeCell ref="C3:C6"/>
    <mergeCell ref="I3:I6"/>
    <mergeCell ref="J3:J6"/>
    <mergeCell ref="D5:E5"/>
    <mergeCell ref="D3:H3"/>
    <mergeCell ref="D4:H4"/>
    <mergeCell ref="H5:H6"/>
    <mergeCell ref="F5:G5"/>
    <mergeCell ref="A7:J7"/>
  </mergeCells>
  <pageMargins left="0.7" right="0.7" top="0.75" bottom="0.75" header="0.3" footer="0.3"/>
  <pageSetup paperSize="10001" scale="96" fitToHeight="0" orientation="landscape" horizontalDpi="429496729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workbookViewId="0">
      <selection sqref="A1:J12"/>
    </sheetView>
  </sheetViews>
  <sheetFormatPr defaultRowHeight="15"/>
  <cols>
    <col min="1" max="1" width="19.7109375" customWidth="1"/>
    <col min="2" max="2" width="56.28515625" customWidth="1"/>
    <col min="3" max="3" width="16" customWidth="1"/>
    <col min="4" max="4" width="15.7109375" customWidth="1"/>
    <col min="5" max="5" width="9.28515625" customWidth="1"/>
    <col min="6" max="6" width="16.85546875" hidden="1" customWidth="1"/>
    <col min="7" max="7" width="15.85546875" customWidth="1"/>
    <col min="8" max="8" width="14" style="35" hidden="1" customWidth="1"/>
    <col min="9" max="9" width="14.85546875" customWidth="1"/>
    <col min="10" max="10" width="15.28515625" customWidth="1"/>
    <col min="11" max="11" width="13.28515625" hidden="1" customWidth="1"/>
    <col min="12" max="12" width="11" hidden="1" customWidth="1"/>
    <col min="13" max="13" width="10.140625" hidden="1" customWidth="1"/>
  </cols>
  <sheetData>
    <row r="1" spans="1:13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3" ht="26.25" customHeight="1" thickBot="1">
      <c r="A2" s="887" t="s">
        <v>26</v>
      </c>
      <c r="B2" s="888"/>
      <c r="C2" s="888"/>
      <c r="D2" s="888"/>
      <c r="E2" s="888"/>
      <c r="F2" s="888"/>
      <c r="G2" s="888"/>
      <c r="H2" s="888"/>
      <c r="I2" s="888"/>
      <c r="J2" s="889"/>
    </row>
    <row r="3" spans="1:13" ht="15.75" customHeight="1">
      <c r="A3" s="927" t="s">
        <v>0</v>
      </c>
      <c r="B3" s="937" t="s">
        <v>72</v>
      </c>
      <c r="C3" s="940" t="s">
        <v>2</v>
      </c>
      <c r="D3" s="931" t="s">
        <v>230</v>
      </c>
      <c r="E3" s="931"/>
      <c r="F3" s="931"/>
      <c r="G3" s="931"/>
      <c r="H3" s="931"/>
      <c r="I3" s="893" t="s">
        <v>35</v>
      </c>
      <c r="J3" s="902" t="s">
        <v>7</v>
      </c>
    </row>
    <row r="4" spans="1:13" ht="15.75" customHeight="1">
      <c r="A4" s="928"/>
      <c r="B4" s="938"/>
      <c r="C4" s="941"/>
      <c r="D4" s="932"/>
      <c r="E4" s="932"/>
      <c r="F4" s="932"/>
      <c r="G4" s="932"/>
      <c r="H4" s="932"/>
      <c r="I4" s="894"/>
      <c r="J4" s="903"/>
    </row>
    <row r="5" spans="1:13" ht="15.75" customHeight="1">
      <c r="A5" s="928"/>
      <c r="B5" s="938"/>
      <c r="C5" s="941"/>
      <c r="D5" s="932" t="str">
        <f>PELAYANAN!D4</f>
        <v>BULAN OKTOBER 2022</v>
      </c>
      <c r="E5" s="932"/>
      <c r="F5" s="932"/>
      <c r="G5" s="932"/>
      <c r="H5" s="932"/>
      <c r="I5" s="894"/>
      <c r="J5" s="903"/>
    </row>
    <row r="6" spans="1:13" ht="15.75">
      <c r="A6" s="928"/>
      <c r="B6" s="938"/>
      <c r="C6" s="941"/>
      <c r="D6" s="930" t="s">
        <v>3</v>
      </c>
      <c r="E6" s="911"/>
      <c r="F6" s="910" t="s">
        <v>4</v>
      </c>
      <c r="G6" s="911"/>
      <c r="H6" s="959" t="s">
        <v>5</v>
      </c>
      <c r="I6" s="894"/>
      <c r="J6" s="903"/>
    </row>
    <row r="7" spans="1:13" ht="32.25" thickBot="1">
      <c r="A7" s="929"/>
      <c r="B7" s="939"/>
      <c r="C7" s="942"/>
      <c r="D7" s="445" t="s">
        <v>8</v>
      </c>
      <c r="E7" s="446" t="s">
        <v>9</v>
      </c>
      <c r="F7" s="445" t="s">
        <v>8</v>
      </c>
      <c r="G7" s="447" t="s">
        <v>9</v>
      </c>
      <c r="H7" s="960"/>
      <c r="I7" s="895"/>
      <c r="J7" s="904"/>
    </row>
    <row r="8" spans="1:13" ht="3" customHeight="1" thickBot="1">
      <c r="A8" s="977"/>
      <c r="B8" s="978"/>
      <c r="C8" s="978"/>
      <c r="D8" s="978"/>
      <c r="E8" s="978"/>
      <c r="F8" s="978"/>
      <c r="G8" s="978"/>
      <c r="H8" s="978"/>
      <c r="I8" s="978"/>
      <c r="J8" s="979"/>
    </row>
    <row r="9" spans="1:13" ht="15.75">
      <c r="A9" s="438" t="str">
        <f>DIAG!A13</f>
        <v>01.1.10.01</v>
      </c>
      <c r="B9" s="439" t="s">
        <v>75</v>
      </c>
      <c r="C9" s="581">
        <f>SUM(C10:C11)</f>
        <v>45000000</v>
      </c>
      <c r="D9" s="582">
        <f>SUM(D10:D11)</f>
        <v>4030000</v>
      </c>
      <c r="E9" s="583">
        <f>SUM(D9/C9)*100</f>
        <v>8.9555555555555557</v>
      </c>
      <c r="F9" s="582">
        <f>SUM(F10:F11)</f>
        <v>4100000</v>
      </c>
      <c r="G9" s="583">
        <f t="shared" ref="G9:G11" si="0">SUM(F9/C9)*100</f>
        <v>9.1111111111111107</v>
      </c>
      <c r="H9" s="514">
        <f>SUM(H10:H11)</f>
        <v>0</v>
      </c>
      <c r="I9" s="549" t="s">
        <v>53</v>
      </c>
      <c r="J9" s="444"/>
      <c r="K9" s="94" t="s">
        <v>85</v>
      </c>
      <c r="L9" s="94" t="s">
        <v>86</v>
      </c>
      <c r="M9" s="53" t="s">
        <v>87</v>
      </c>
    </row>
    <row r="10" spans="1:13" ht="15.75">
      <c r="A10" s="560" t="s">
        <v>811</v>
      </c>
      <c r="B10" s="626" t="s">
        <v>807</v>
      </c>
      <c r="C10" s="126">
        <f>'[3]Oktober-Perubahan'!$L$89</f>
        <v>15000000</v>
      </c>
      <c r="D10" s="171">
        <f>'[3]Oktober-Perubahan'!$O$89</f>
        <v>0</v>
      </c>
      <c r="E10" s="172">
        <f t="shared" ref="E10:E11" si="1">SUM(D10/C10)*100</f>
        <v>0</v>
      </c>
      <c r="F10" s="171">
        <f>'[3]Oktober-Perubahan'!$P$89</f>
        <v>0</v>
      </c>
      <c r="G10" s="125">
        <f t="shared" si="0"/>
        <v>0</v>
      </c>
      <c r="H10" s="72">
        <v>0</v>
      </c>
      <c r="I10" s="416"/>
      <c r="J10" s="429"/>
      <c r="K10" s="54">
        <v>0</v>
      </c>
      <c r="L10" s="54">
        <v>0</v>
      </c>
      <c r="M10" s="35">
        <v>0</v>
      </c>
    </row>
    <row r="11" spans="1:13" ht="15.75">
      <c r="A11" s="560" t="s">
        <v>812</v>
      </c>
      <c r="B11" s="626" t="s">
        <v>808</v>
      </c>
      <c r="C11" s="123">
        <f>'[3]Oktober-Perubahan'!$L$90</f>
        <v>30000000</v>
      </c>
      <c r="D11" s="124">
        <f>'[3]Oktober-Perubahan'!$O$90</f>
        <v>4030000</v>
      </c>
      <c r="E11" s="172">
        <f t="shared" si="1"/>
        <v>13.433333333333334</v>
      </c>
      <c r="F11" s="60">
        <f>'[3]Oktober-Perubahan'!$P$90</f>
        <v>4100000</v>
      </c>
      <c r="G11" s="125">
        <f t="shared" si="0"/>
        <v>13.666666666666666</v>
      </c>
      <c r="H11" s="72">
        <v>0</v>
      </c>
      <c r="I11" s="416"/>
      <c r="J11" s="429"/>
      <c r="K11" s="54">
        <v>0</v>
      </c>
      <c r="L11" s="54">
        <v>0</v>
      </c>
      <c r="M11" s="35">
        <v>0</v>
      </c>
    </row>
    <row r="12" spans="1:13" ht="16.5" thickBot="1">
      <c r="A12" s="975" t="s">
        <v>40</v>
      </c>
      <c r="B12" s="976"/>
      <c r="C12" s="505">
        <f>C9</f>
        <v>45000000</v>
      </c>
      <c r="D12" s="505">
        <f>D9</f>
        <v>4030000</v>
      </c>
      <c r="E12" s="495">
        <f t="shared" ref="E12" si="2">SUM(D12/C12)*100</f>
        <v>8.9555555555555557</v>
      </c>
      <c r="F12" s="505">
        <f>F9</f>
        <v>4100000</v>
      </c>
      <c r="G12" s="434">
        <f>SUM(F12/C12)*100</f>
        <v>9.1111111111111107</v>
      </c>
      <c r="H12" s="435" t="e">
        <f>H9+#REF!</f>
        <v>#REF!</v>
      </c>
      <c r="I12" s="436"/>
      <c r="J12" s="437"/>
    </row>
    <row r="13" spans="1:13" ht="15.75">
      <c r="A13" s="30"/>
      <c r="B13" s="30"/>
      <c r="C13" s="30"/>
      <c r="D13" s="30"/>
      <c r="E13" s="30"/>
      <c r="F13" s="30"/>
      <c r="G13" s="30"/>
      <c r="H13" s="36"/>
      <c r="I13" s="30"/>
      <c r="J13" s="30"/>
    </row>
    <row r="14" spans="1:13" ht="15.75">
      <c r="A14" s="30"/>
      <c r="B14" s="30"/>
      <c r="C14" s="30"/>
      <c r="D14" s="30"/>
      <c r="E14" s="30"/>
      <c r="F14" s="30"/>
      <c r="G14" s="30"/>
      <c r="H14" s="36"/>
      <c r="I14" s="30"/>
      <c r="J14" s="30"/>
    </row>
    <row r="15" spans="1:13" ht="15.75" hidden="1">
      <c r="A15" s="30"/>
      <c r="B15" s="30"/>
      <c r="C15" s="30"/>
      <c r="D15" s="30"/>
      <c r="E15" s="30"/>
      <c r="F15" s="920" t="s">
        <v>117</v>
      </c>
      <c r="G15" s="920"/>
      <c r="H15" s="920"/>
      <c r="I15" s="920"/>
      <c r="J15" s="920"/>
    </row>
    <row r="16" spans="1:13" ht="15.75" hidden="1">
      <c r="A16" s="30"/>
      <c r="B16" s="30"/>
      <c r="C16" s="921"/>
      <c r="D16" s="921"/>
      <c r="E16" s="30"/>
      <c r="F16" s="30"/>
      <c r="G16" s="30"/>
      <c r="H16" s="36"/>
      <c r="I16" s="28" t="s">
        <v>67</v>
      </c>
      <c r="J16" s="30" t="s">
        <v>68</v>
      </c>
    </row>
    <row r="17" spans="1:10" ht="15.75" hidden="1">
      <c r="A17" s="30"/>
      <c r="B17" s="44" t="s">
        <v>234</v>
      </c>
      <c r="C17" s="780"/>
      <c r="D17" s="780"/>
      <c r="E17" s="30"/>
      <c r="F17" s="923" t="s">
        <v>235</v>
      </c>
      <c r="G17" s="923"/>
      <c r="H17" s="923"/>
      <c r="I17" s="923"/>
      <c r="J17" s="923"/>
    </row>
    <row r="18" spans="1:10" ht="15.75" hidden="1">
      <c r="A18" s="30"/>
      <c r="B18" s="45"/>
      <c r="C18" s="45"/>
      <c r="D18" s="30"/>
      <c r="E18" s="30"/>
      <c r="F18" s="45"/>
      <c r="G18" s="30"/>
      <c r="H18" s="36"/>
      <c r="I18" s="45"/>
      <c r="J18" s="30"/>
    </row>
    <row r="19" spans="1:10" ht="15.75" hidden="1">
      <c r="A19" s="30"/>
      <c r="B19" s="45"/>
      <c r="C19" s="45"/>
      <c r="D19" s="30"/>
      <c r="E19" s="30"/>
      <c r="F19" s="45"/>
      <c r="G19" s="30"/>
      <c r="H19" s="36"/>
      <c r="I19" s="45"/>
      <c r="J19" s="30"/>
    </row>
    <row r="20" spans="1:10" ht="15.75" hidden="1">
      <c r="A20" s="30"/>
      <c r="B20" s="45"/>
      <c r="C20" s="45"/>
      <c r="D20" s="30"/>
      <c r="E20" s="30"/>
      <c r="F20" s="45"/>
      <c r="G20" s="30"/>
      <c r="H20" s="36"/>
      <c r="I20" s="45"/>
      <c r="J20" s="30"/>
    </row>
    <row r="21" spans="1:10" ht="15.75" hidden="1">
      <c r="A21" s="30"/>
      <c r="B21" s="49" t="s">
        <v>236</v>
      </c>
      <c r="C21" s="961"/>
      <c r="D21" s="961"/>
      <c r="E21" s="30"/>
      <c r="F21" s="961" t="s">
        <v>237</v>
      </c>
      <c r="G21" s="961"/>
      <c r="H21" s="961"/>
      <c r="I21" s="961"/>
      <c r="J21" s="961"/>
    </row>
    <row r="22" spans="1:10" ht="15.75" hidden="1">
      <c r="A22" s="30"/>
      <c r="B22" s="44" t="s">
        <v>122</v>
      </c>
      <c r="C22" s="780"/>
      <c r="D22" s="780"/>
      <c r="E22" s="30"/>
      <c r="F22" s="780" t="s">
        <v>209</v>
      </c>
      <c r="G22" s="780"/>
      <c r="H22" s="780"/>
      <c r="I22" s="780"/>
      <c r="J22" s="780"/>
    </row>
    <row r="23" spans="1:10" ht="15.75" hidden="1">
      <c r="A23" s="30"/>
      <c r="B23" s="44" t="s">
        <v>238</v>
      </c>
      <c r="C23" s="780"/>
      <c r="D23" s="780"/>
      <c r="E23" s="30"/>
      <c r="F23" s="909" t="s">
        <v>239</v>
      </c>
      <c r="G23" s="909"/>
      <c r="H23" s="909"/>
      <c r="I23" s="909"/>
      <c r="J23" s="909"/>
    </row>
    <row r="24" spans="1:10" ht="15.75" hidden="1">
      <c r="A24" s="30"/>
      <c r="B24" s="30"/>
      <c r="C24" s="37"/>
      <c r="D24" s="30"/>
      <c r="E24" s="30"/>
      <c r="F24" s="30"/>
      <c r="G24" s="30"/>
      <c r="H24" s="36"/>
      <c r="I24" s="30"/>
      <c r="J24" s="30"/>
    </row>
    <row r="25" spans="1:10" ht="15.75">
      <c r="A25" s="30"/>
      <c r="B25" s="30"/>
      <c r="C25" s="52"/>
      <c r="D25" s="30"/>
      <c r="E25" s="30"/>
      <c r="F25" s="30"/>
      <c r="G25" s="30"/>
      <c r="H25" s="36"/>
      <c r="I25" s="30"/>
      <c r="J25" s="30"/>
    </row>
    <row r="26" spans="1:10">
      <c r="B26" s="67"/>
      <c r="C26" s="90"/>
      <c r="D26" s="67"/>
      <c r="E26" s="67"/>
      <c r="F26" s="67"/>
      <c r="G26" s="67"/>
      <c r="H26" s="133"/>
      <c r="I26" s="67"/>
      <c r="J26" s="67"/>
    </row>
    <row r="27" spans="1:10">
      <c r="B27" s="67"/>
      <c r="C27" s="90"/>
    </row>
  </sheetData>
  <mergeCells count="24">
    <mergeCell ref="A1:J1"/>
    <mergeCell ref="A2:J2"/>
    <mergeCell ref="A3:A7"/>
    <mergeCell ref="B3:B7"/>
    <mergeCell ref="C3:C7"/>
    <mergeCell ref="I3:I7"/>
    <mergeCell ref="J3:J7"/>
    <mergeCell ref="D6:E6"/>
    <mergeCell ref="D3:H4"/>
    <mergeCell ref="D5:H5"/>
    <mergeCell ref="C22:D22"/>
    <mergeCell ref="F22:J22"/>
    <mergeCell ref="C23:D23"/>
    <mergeCell ref="F23:J23"/>
    <mergeCell ref="F6:G6"/>
    <mergeCell ref="H6:H7"/>
    <mergeCell ref="C21:D21"/>
    <mergeCell ref="F21:J21"/>
    <mergeCell ref="A8:J8"/>
    <mergeCell ref="A12:B12"/>
    <mergeCell ref="F15:J15"/>
    <mergeCell ref="C16:D16"/>
    <mergeCell ref="C17:D17"/>
    <mergeCell ref="F17:J17"/>
  </mergeCells>
  <pageMargins left="0.25" right="0.25" top="0.75" bottom="0.75" header="0.3" footer="0.3"/>
  <pageSetup paperSize="10001" scale="91" fitToHeight="0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6"/>
  <sheetViews>
    <sheetView tabSelected="1" zoomScale="80" zoomScaleNormal="80" workbookViewId="0">
      <selection sqref="A1:J26"/>
    </sheetView>
  </sheetViews>
  <sheetFormatPr defaultRowHeight="15"/>
  <cols>
    <col min="1" max="1" width="4.7109375" customWidth="1"/>
    <col min="2" max="2" width="71.140625" customWidth="1"/>
    <col min="3" max="3" width="22.28515625" customWidth="1"/>
    <col min="4" max="4" width="21.42578125" customWidth="1"/>
    <col min="5" max="5" width="7.85546875" customWidth="1"/>
    <col min="6" max="6" width="21.140625" customWidth="1"/>
    <col min="7" max="7" width="7.7109375" customWidth="1"/>
    <col min="8" max="8" width="14.85546875" style="35" hidden="1" customWidth="1"/>
    <col min="9" max="9" width="7.5703125" customWidth="1"/>
    <col min="10" max="10" width="16.5703125" customWidth="1"/>
    <col min="11" max="11" width="10.28515625" customWidth="1"/>
    <col min="258" max="258" width="4.7109375" customWidth="1"/>
    <col min="259" max="259" width="67.85546875" customWidth="1"/>
    <col min="260" max="260" width="18.140625" customWidth="1"/>
    <col min="261" max="261" width="16.5703125" customWidth="1"/>
    <col min="262" max="262" width="8.85546875" customWidth="1"/>
    <col min="263" max="263" width="17.5703125" customWidth="1"/>
    <col min="264" max="264" width="8.42578125" customWidth="1"/>
    <col min="265" max="265" width="7.5703125" customWidth="1"/>
    <col min="266" max="266" width="14" customWidth="1"/>
    <col min="267" max="267" width="21.5703125" customWidth="1"/>
    <col min="514" max="514" width="4.7109375" customWidth="1"/>
    <col min="515" max="515" width="67.85546875" customWidth="1"/>
    <col min="516" max="516" width="18.140625" customWidth="1"/>
    <col min="517" max="517" width="16.5703125" customWidth="1"/>
    <col min="518" max="518" width="8.85546875" customWidth="1"/>
    <col min="519" max="519" width="17.5703125" customWidth="1"/>
    <col min="520" max="520" width="8.42578125" customWidth="1"/>
    <col min="521" max="521" width="7.5703125" customWidth="1"/>
    <col min="522" max="522" width="14" customWidth="1"/>
    <col min="523" max="523" width="21.5703125" customWidth="1"/>
    <col min="770" max="770" width="4.7109375" customWidth="1"/>
    <col min="771" max="771" width="67.85546875" customWidth="1"/>
    <col min="772" max="772" width="18.140625" customWidth="1"/>
    <col min="773" max="773" width="16.5703125" customWidth="1"/>
    <col min="774" max="774" width="8.85546875" customWidth="1"/>
    <col min="775" max="775" width="17.5703125" customWidth="1"/>
    <col min="776" max="776" width="8.42578125" customWidth="1"/>
    <col min="777" max="777" width="7.5703125" customWidth="1"/>
    <col min="778" max="778" width="14" customWidth="1"/>
    <col min="779" max="779" width="21.5703125" customWidth="1"/>
    <col min="1026" max="1026" width="4.7109375" customWidth="1"/>
    <col min="1027" max="1027" width="67.85546875" customWidth="1"/>
    <col min="1028" max="1028" width="18.140625" customWidth="1"/>
    <col min="1029" max="1029" width="16.5703125" customWidth="1"/>
    <col min="1030" max="1030" width="8.85546875" customWidth="1"/>
    <col min="1031" max="1031" width="17.5703125" customWidth="1"/>
    <col min="1032" max="1032" width="8.42578125" customWidth="1"/>
    <col min="1033" max="1033" width="7.5703125" customWidth="1"/>
    <col min="1034" max="1034" width="14" customWidth="1"/>
    <col min="1035" max="1035" width="21.5703125" customWidth="1"/>
    <col min="1282" max="1282" width="4.7109375" customWidth="1"/>
    <col min="1283" max="1283" width="67.85546875" customWidth="1"/>
    <col min="1284" max="1284" width="18.140625" customWidth="1"/>
    <col min="1285" max="1285" width="16.5703125" customWidth="1"/>
    <col min="1286" max="1286" width="8.85546875" customWidth="1"/>
    <col min="1287" max="1287" width="17.5703125" customWidth="1"/>
    <col min="1288" max="1288" width="8.42578125" customWidth="1"/>
    <col min="1289" max="1289" width="7.5703125" customWidth="1"/>
    <col min="1290" max="1290" width="14" customWidth="1"/>
    <col min="1291" max="1291" width="21.5703125" customWidth="1"/>
    <col min="1538" max="1538" width="4.7109375" customWidth="1"/>
    <col min="1539" max="1539" width="67.85546875" customWidth="1"/>
    <col min="1540" max="1540" width="18.140625" customWidth="1"/>
    <col min="1541" max="1541" width="16.5703125" customWidth="1"/>
    <col min="1542" max="1542" width="8.85546875" customWidth="1"/>
    <col min="1543" max="1543" width="17.5703125" customWidth="1"/>
    <col min="1544" max="1544" width="8.42578125" customWidth="1"/>
    <col min="1545" max="1545" width="7.5703125" customWidth="1"/>
    <col min="1546" max="1546" width="14" customWidth="1"/>
    <col min="1547" max="1547" width="21.5703125" customWidth="1"/>
    <col min="1794" max="1794" width="4.7109375" customWidth="1"/>
    <col min="1795" max="1795" width="67.85546875" customWidth="1"/>
    <col min="1796" max="1796" width="18.140625" customWidth="1"/>
    <col min="1797" max="1797" width="16.5703125" customWidth="1"/>
    <col min="1798" max="1798" width="8.85546875" customWidth="1"/>
    <col min="1799" max="1799" width="17.5703125" customWidth="1"/>
    <col min="1800" max="1800" width="8.42578125" customWidth="1"/>
    <col min="1801" max="1801" width="7.5703125" customWidth="1"/>
    <col min="1802" max="1802" width="14" customWidth="1"/>
    <col min="1803" max="1803" width="21.5703125" customWidth="1"/>
    <col min="2050" max="2050" width="4.7109375" customWidth="1"/>
    <col min="2051" max="2051" width="67.85546875" customWidth="1"/>
    <col min="2052" max="2052" width="18.140625" customWidth="1"/>
    <col min="2053" max="2053" width="16.5703125" customWidth="1"/>
    <col min="2054" max="2054" width="8.85546875" customWidth="1"/>
    <col min="2055" max="2055" width="17.5703125" customWidth="1"/>
    <col min="2056" max="2056" width="8.42578125" customWidth="1"/>
    <col min="2057" max="2057" width="7.5703125" customWidth="1"/>
    <col min="2058" max="2058" width="14" customWidth="1"/>
    <col min="2059" max="2059" width="21.5703125" customWidth="1"/>
    <col min="2306" max="2306" width="4.7109375" customWidth="1"/>
    <col min="2307" max="2307" width="67.85546875" customWidth="1"/>
    <col min="2308" max="2308" width="18.140625" customWidth="1"/>
    <col min="2309" max="2309" width="16.5703125" customWidth="1"/>
    <col min="2310" max="2310" width="8.85546875" customWidth="1"/>
    <col min="2311" max="2311" width="17.5703125" customWidth="1"/>
    <col min="2312" max="2312" width="8.42578125" customWidth="1"/>
    <col min="2313" max="2313" width="7.5703125" customWidth="1"/>
    <col min="2314" max="2314" width="14" customWidth="1"/>
    <col min="2315" max="2315" width="21.5703125" customWidth="1"/>
    <col min="2562" max="2562" width="4.7109375" customWidth="1"/>
    <col min="2563" max="2563" width="67.85546875" customWidth="1"/>
    <col min="2564" max="2564" width="18.140625" customWidth="1"/>
    <col min="2565" max="2565" width="16.5703125" customWidth="1"/>
    <col min="2566" max="2566" width="8.85546875" customWidth="1"/>
    <col min="2567" max="2567" width="17.5703125" customWidth="1"/>
    <col min="2568" max="2568" width="8.42578125" customWidth="1"/>
    <col min="2569" max="2569" width="7.5703125" customWidth="1"/>
    <col min="2570" max="2570" width="14" customWidth="1"/>
    <col min="2571" max="2571" width="21.5703125" customWidth="1"/>
    <col min="2818" max="2818" width="4.7109375" customWidth="1"/>
    <col min="2819" max="2819" width="67.85546875" customWidth="1"/>
    <col min="2820" max="2820" width="18.140625" customWidth="1"/>
    <col min="2821" max="2821" width="16.5703125" customWidth="1"/>
    <col min="2822" max="2822" width="8.85546875" customWidth="1"/>
    <col min="2823" max="2823" width="17.5703125" customWidth="1"/>
    <col min="2824" max="2824" width="8.42578125" customWidth="1"/>
    <col min="2825" max="2825" width="7.5703125" customWidth="1"/>
    <col min="2826" max="2826" width="14" customWidth="1"/>
    <col min="2827" max="2827" width="21.5703125" customWidth="1"/>
    <col min="3074" max="3074" width="4.7109375" customWidth="1"/>
    <col min="3075" max="3075" width="67.85546875" customWidth="1"/>
    <col min="3076" max="3076" width="18.140625" customWidth="1"/>
    <col min="3077" max="3077" width="16.5703125" customWidth="1"/>
    <col min="3078" max="3078" width="8.85546875" customWidth="1"/>
    <col min="3079" max="3079" width="17.5703125" customWidth="1"/>
    <col min="3080" max="3080" width="8.42578125" customWidth="1"/>
    <col min="3081" max="3081" width="7.5703125" customWidth="1"/>
    <col min="3082" max="3082" width="14" customWidth="1"/>
    <col min="3083" max="3083" width="21.5703125" customWidth="1"/>
    <col min="3330" max="3330" width="4.7109375" customWidth="1"/>
    <col min="3331" max="3331" width="67.85546875" customWidth="1"/>
    <col min="3332" max="3332" width="18.140625" customWidth="1"/>
    <col min="3333" max="3333" width="16.5703125" customWidth="1"/>
    <col min="3334" max="3334" width="8.85546875" customWidth="1"/>
    <col min="3335" max="3335" width="17.5703125" customWidth="1"/>
    <col min="3336" max="3336" width="8.42578125" customWidth="1"/>
    <col min="3337" max="3337" width="7.5703125" customWidth="1"/>
    <col min="3338" max="3338" width="14" customWidth="1"/>
    <col min="3339" max="3339" width="21.5703125" customWidth="1"/>
    <col min="3586" max="3586" width="4.7109375" customWidth="1"/>
    <col min="3587" max="3587" width="67.85546875" customWidth="1"/>
    <col min="3588" max="3588" width="18.140625" customWidth="1"/>
    <col min="3589" max="3589" width="16.5703125" customWidth="1"/>
    <col min="3590" max="3590" width="8.85546875" customWidth="1"/>
    <col min="3591" max="3591" width="17.5703125" customWidth="1"/>
    <col min="3592" max="3592" width="8.42578125" customWidth="1"/>
    <col min="3593" max="3593" width="7.5703125" customWidth="1"/>
    <col min="3594" max="3594" width="14" customWidth="1"/>
    <col min="3595" max="3595" width="21.5703125" customWidth="1"/>
    <col min="3842" max="3842" width="4.7109375" customWidth="1"/>
    <col min="3843" max="3843" width="67.85546875" customWidth="1"/>
    <col min="3844" max="3844" width="18.140625" customWidth="1"/>
    <col min="3845" max="3845" width="16.5703125" customWidth="1"/>
    <col min="3846" max="3846" width="8.85546875" customWidth="1"/>
    <col min="3847" max="3847" width="17.5703125" customWidth="1"/>
    <col min="3848" max="3848" width="8.42578125" customWidth="1"/>
    <col min="3849" max="3849" width="7.5703125" customWidth="1"/>
    <col min="3850" max="3850" width="14" customWidth="1"/>
    <col min="3851" max="3851" width="21.5703125" customWidth="1"/>
    <col min="4098" max="4098" width="4.7109375" customWidth="1"/>
    <col min="4099" max="4099" width="67.85546875" customWidth="1"/>
    <col min="4100" max="4100" width="18.140625" customWidth="1"/>
    <col min="4101" max="4101" width="16.5703125" customWidth="1"/>
    <col min="4102" max="4102" width="8.85546875" customWidth="1"/>
    <col min="4103" max="4103" width="17.5703125" customWidth="1"/>
    <col min="4104" max="4104" width="8.42578125" customWidth="1"/>
    <col min="4105" max="4105" width="7.5703125" customWidth="1"/>
    <col min="4106" max="4106" width="14" customWidth="1"/>
    <col min="4107" max="4107" width="21.5703125" customWidth="1"/>
    <col min="4354" max="4354" width="4.7109375" customWidth="1"/>
    <col min="4355" max="4355" width="67.85546875" customWidth="1"/>
    <col min="4356" max="4356" width="18.140625" customWidth="1"/>
    <col min="4357" max="4357" width="16.5703125" customWidth="1"/>
    <col min="4358" max="4358" width="8.85546875" customWidth="1"/>
    <col min="4359" max="4359" width="17.5703125" customWidth="1"/>
    <col min="4360" max="4360" width="8.42578125" customWidth="1"/>
    <col min="4361" max="4361" width="7.5703125" customWidth="1"/>
    <col min="4362" max="4362" width="14" customWidth="1"/>
    <col min="4363" max="4363" width="21.5703125" customWidth="1"/>
    <col min="4610" max="4610" width="4.7109375" customWidth="1"/>
    <col min="4611" max="4611" width="67.85546875" customWidth="1"/>
    <col min="4612" max="4612" width="18.140625" customWidth="1"/>
    <col min="4613" max="4613" width="16.5703125" customWidth="1"/>
    <col min="4614" max="4614" width="8.85546875" customWidth="1"/>
    <col min="4615" max="4615" width="17.5703125" customWidth="1"/>
    <col min="4616" max="4616" width="8.42578125" customWidth="1"/>
    <col min="4617" max="4617" width="7.5703125" customWidth="1"/>
    <col min="4618" max="4618" width="14" customWidth="1"/>
    <col min="4619" max="4619" width="21.5703125" customWidth="1"/>
    <col min="4866" max="4866" width="4.7109375" customWidth="1"/>
    <col min="4867" max="4867" width="67.85546875" customWidth="1"/>
    <col min="4868" max="4868" width="18.140625" customWidth="1"/>
    <col min="4869" max="4869" width="16.5703125" customWidth="1"/>
    <col min="4870" max="4870" width="8.85546875" customWidth="1"/>
    <col min="4871" max="4871" width="17.5703125" customWidth="1"/>
    <col min="4872" max="4872" width="8.42578125" customWidth="1"/>
    <col min="4873" max="4873" width="7.5703125" customWidth="1"/>
    <col min="4874" max="4874" width="14" customWidth="1"/>
    <col min="4875" max="4875" width="21.5703125" customWidth="1"/>
    <col min="5122" max="5122" width="4.7109375" customWidth="1"/>
    <col min="5123" max="5123" width="67.85546875" customWidth="1"/>
    <col min="5124" max="5124" width="18.140625" customWidth="1"/>
    <col min="5125" max="5125" width="16.5703125" customWidth="1"/>
    <col min="5126" max="5126" width="8.85546875" customWidth="1"/>
    <col min="5127" max="5127" width="17.5703125" customWidth="1"/>
    <col min="5128" max="5128" width="8.42578125" customWidth="1"/>
    <col min="5129" max="5129" width="7.5703125" customWidth="1"/>
    <col min="5130" max="5130" width="14" customWidth="1"/>
    <col min="5131" max="5131" width="21.5703125" customWidth="1"/>
    <col min="5378" max="5378" width="4.7109375" customWidth="1"/>
    <col min="5379" max="5379" width="67.85546875" customWidth="1"/>
    <col min="5380" max="5380" width="18.140625" customWidth="1"/>
    <col min="5381" max="5381" width="16.5703125" customWidth="1"/>
    <col min="5382" max="5382" width="8.85546875" customWidth="1"/>
    <col min="5383" max="5383" width="17.5703125" customWidth="1"/>
    <col min="5384" max="5384" width="8.42578125" customWidth="1"/>
    <col min="5385" max="5385" width="7.5703125" customWidth="1"/>
    <col min="5386" max="5386" width="14" customWidth="1"/>
    <col min="5387" max="5387" width="21.5703125" customWidth="1"/>
    <col min="5634" max="5634" width="4.7109375" customWidth="1"/>
    <col min="5635" max="5635" width="67.85546875" customWidth="1"/>
    <col min="5636" max="5636" width="18.140625" customWidth="1"/>
    <col min="5637" max="5637" width="16.5703125" customWidth="1"/>
    <col min="5638" max="5638" width="8.85546875" customWidth="1"/>
    <col min="5639" max="5639" width="17.5703125" customWidth="1"/>
    <col min="5640" max="5640" width="8.42578125" customWidth="1"/>
    <col min="5641" max="5641" width="7.5703125" customWidth="1"/>
    <col min="5642" max="5642" width="14" customWidth="1"/>
    <col min="5643" max="5643" width="21.5703125" customWidth="1"/>
    <col min="5890" max="5890" width="4.7109375" customWidth="1"/>
    <col min="5891" max="5891" width="67.85546875" customWidth="1"/>
    <col min="5892" max="5892" width="18.140625" customWidth="1"/>
    <col min="5893" max="5893" width="16.5703125" customWidth="1"/>
    <col min="5894" max="5894" width="8.85546875" customWidth="1"/>
    <col min="5895" max="5895" width="17.5703125" customWidth="1"/>
    <col min="5896" max="5896" width="8.42578125" customWidth="1"/>
    <col min="5897" max="5897" width="7.5703125" customWidth="1"/>
    <col min="5898" max="5898" width="14" customWidth="1"/>
    <col min="5899" max="5899" width="21.5703125" customWidth="1"/>
    <col min="6146" max="6146" width="4.7109375" customWidth="1"/>
    <col min="6147" max="6147" width="67.85546875" customWidth="1"/>
    <col min="6148" max="6148" width="18.140625" customWidth="1"/>
    <col min="6149" max="6149" width="16.5703125" customWidth="1"/>
    <col min="6150" max="6150" width="8.85546875" customWidth="1"/>
    <col min="6151" max="6151" width="17.5703125" customWidth="1"/>
    <col min="6152" max="6152" width="8.42578125" customWidth="1"/>
    <col min="6153" max="6153" width="7.5703125" customWidth="1"/>
    <col min="6154" max="6154" width="14" customWidth="1"/>
    <col min="6155" max="6155" width="21.5703125" customWidth="1"/>
    <col min="6402" max="6402" width="4.7109375" customWidth="1"/>
    <col min="6403" max="6403" width="67.85546875" customWidth="1"/>
    <col min="6404" max="6404" width="18.140625" customWidth="1"/>
    <col min="6405" max="6405" width="16.5703125" customWidth="1"/>
    <col min="6406" max="6406" width="8.85546875" customWidth="1"/>
    <col min="6407" max="6407" width="17.5703125" customWidth="1"/>
    <col min="6408" max="6408" width="8.42578125" customWidth="1"/>
    <col min="6409" max="6409" width="7.5703125" customWidth="1"/>
    <col min="6410" max="6410" width="14" customWidth="1"/>
    <col min="6411" max="6411" width="21.5703125" customWidth="1"/>
    <col min="6658" max="6658" width="4.7109375" customWidth="1"/>
    <col min="6659" max="6659" width="67.85546875" customWidth="1"/>
    <col min="6660" max="6660" width="18.140625" customWidth="1"/>
    <col min="6661" max="6661" width="16.5703125" customWidth="1"/>
    <col min="6662" max="6662" width="8.85546875" customWidth="1"/>
    <col min="6663" max="6663" width="17.5703125" customWidth="1"/>
    <col min="6664" max="6664" width="8.42578125" customWidth="1"/>
    <col min="6665" max="6665" width="7.5703125" customWidth="1"/>
    <col min="6666" max="6666" width="14" customWidth="1"/>
    <col min="6667" max="6667" width="21.5703125" customWidth="1"/>
    <col min="6914" max="6914" width="4.7109375" customWidth="1"/>
    <col min="6915" max="6915" width="67.85546875" customWidth="1"/>
    <col min="6916" max="6916" width="18.140625" customWidth="1"/>
    <col min="6917" max="6917" width="16.5703125" customWidth="1"/>
    <col min="6918" max="6918" width="8.85546875" customWidth="1"/>
    <col min="6919" max="6919" width="17.5703125" customWidth="1"/>
    <col min="6920" max="6920" width="8.42578125" customWidth="1"/>
    <col min="6921" max="6921" width="7.5703125" customWidth="1"/>
    <col min="6922" max="6922" width="14" customWidth="1"/>
    <col min="6923" max="6923" width="21.5703125" customWidth="1"/>
    <col min="7170" max="7170" width="4.7109375" customWidth="1"/>
    <col min="7171" max="7171" width="67.85546875" customWidth="1"/>
    <col min="7172" max="7172" width="18.140625" customWidth="1"/>
    <col min="7173" max="7173" width="16.5703125" customWidth="1"/>
    <col min="7174" max="7174" width="8.85546875" customWidth="1"/>
    <col min="7175" max="7175" width="17.5703125" customWidth="1"/>
    <col min="7176" max="7176" width="8.42578125" customWidth="1"/>
    <col min="7177" max="7177" width="7.5703125" customWidth="1"/>
    <col min="7178" max="7178" width="14" customWidth="1"/>
    <col min="7179" max="7179" width="21.5703125" customWidth="1"/>
    <col min="7426" max="7426" width="4.7109375" customWidth="1"/>
    <col min="7427" max="7427" width="67.85546875" customWidth="1"/>
    <col min="7428" max="7428" width="18.140625" customWidth="1"/>
    <col min="7429" max="7429" width="16.5703125" customWidth="1"/>
    <col min="7430" max="7430" width="8.85546875" customWidth="1"/>
    <col min="7431" max="7431" width="17.5703125" customWidth="1"/>
    <col min="7432" max="7432" width="8.42578125" customWidth="1"/>
    <col min="7433" max="7433" width="7.5703125" customWidth="1"/>
    <col min="7434" max="7434" width="14" customWidth="1"/>
    <col min="7435" max="7435" width="21.5703125" customWidth="1"/>
    <col min="7682" max="7682" width="4.7109375" customWidth="1"/>
    <col min="7683" max="7683" width="67.85546875" customWidth="1"/>
    <col min="7684" max="7684" width="18.140625" customWidth="1"/>
    <col min="7685" max="7685" width="16.5703125" customWidth="1"/>
    <col min="7686" max="7686" width="8.85546875" customWidth="1"/>
    <col min="7687" max="7687" width="17.5703125" customWidth="1"/>
    <col min="7688" max="7688" width="8.42578125" customWidth="1"/>
    <col min="7689" max="7689" width="7.5703125" customWidth="1"/>
    <col min="7690" max="7690" width="14" customWidth="1"/>
    <col min="7691" max="7691" width="21.5703125" customWidth="1"/>
    <col min="7938" max="7938" width="4.7109375" customWidth="1"/>
    <col min="7939" max="7939" width="67.85546875" customWidth="1"/>
    <col min="7940" max="7940" width="18.140625" customWidth="1"/>
    <col min="7941" max="7941" width="16.5703125" customWidth="1"/>
    <col min="7942" max="7942" width="8.85546875" customWidth="1"/>
    <col min="7943" max="7943" width="17.5703125" customWidth="1"/>
    <col min="7944" max="7944" width="8.42578125" customWidth="1"/>
    <col min="7945" max="7945" width="7.5703125" customWidth="1"/>
    <col min="7946" max="7946" width="14" customWidth="1"/>
    <col min="7947" max="7947" width="21.5703125" customWidth="1"/>
    <col min="8194" max="8194" width="4.7109375" customWidth="1"/>
    <col min="8195" max="8195" width="67.85546875" customWidth="1"/>
    <col min="8196" max="8196" width="18.140625" customWidth="1"/>
    <col min="8197" max="8197" width="16.5703125" customWidth="1"/>
    <col min="8198" max="8198" width="8.85546875" customWidth="1"/>
    <col min="8199" max="8199" width="17.5703125" customWidth="1"/>
    <col min="8200" max="8200" width="8.42578125" customWidth="1"/>
    <col min="8201" max="8201" width="7.5703125" customWidth="1"/>
    <col min="8202" max="8202" width="14" customWidth="1"/>
    <col min="8203" max="8203" width="21.5703125" customWidth="1"/>
    <col min="8450" max="8450" width="4.7109375" customWidth="1"/>
    <col min="8451" max="8451" width="67.85546875" customWidth="1"/>
    <col min="8452" max="8452" width="18.140625" customWidth="1"/>
    <col min="8453" max="8453" width="16.5703125" customWidth="1"/>
    <col min="8454" max="8454" width="8.85546875" customWidth="1"/>
    <col min="8455" max="8455" width="17.5703125" customWidth="1"/>
    <col min="8456" max="8456" width="8.42578125" customWidth="1"/>
    <col min="8457" max="8457" width="7.5703125" customWidth="1"/>
    <col min="8458" max="8458" width="14" customWidth="1"/>
    <col min="8459" max="8459" width="21.5703125" customWidth="1"/>
    <col min="8706" max="8706" width="4.7109375" customWidth="1"/>
    <col min="8707" max="8707" width="67.85546875" customWidth="1"/>
    <col min="8708" max="8708" width="18.140625" customWidth="1"/>
    <col min="8709" max="8709" width="16.5703125" customWidth="1"/>
    <col min="8710" max="8710" width="8.85546875" customWidth="1"/>
    <col min="8711" max="8711" width="17.5703125" customWidth="1"/>
    <col min="8712" max="8712" width="8.42578125" customWidth="1"/>
    <col min="8713" max="8713" width="7.5703125" customWidth="1"/>
    <col min="8714" max="8714" width="14" customWidth="1"/>
    <col min="8715" max="8715" width="21.5703125" customWidth="1"/>
    <col min="8962" max="8962" width="4.7109375" customWidth="1"/>
    <col min="8963" max="8963" width="67.85546875" customWidth="1"/>
    <col min="8964" max="8964" width="18.140625" customWidth="1"/>
    <col min="8965" max="8965" width="16.5703125" customWidth="1"/>
    <col min="8966" max="8966" width="8.85546875" customWidth="1"/>
    <col min="8967" max="8967" width="17.5703125" customWidth="1"/>
    <col min="8968" max="8968" width="8.42578125" customWidth="1"/>
    <col min="8969" max="8969" width="7.5703125" customWidth="1"/>
    <col min="8970" max="8970" width="14" customWidth="1"/>
    <col min="8971" max="8971" width="21.5703125" customWidth="1"/>
    <col min="9218" max="9218" width="4.7109375" customWidth="1"/>
    <col min="9219" max="9219" width="67.85546875" customWidth="1"/>
    <col min="9220" max="9220" width="18.140625" customWidth="1"/>
    <col min="9221" max="9221" width="16.5703125" customWidth="1"/>
    <col min="9222" max="9222" width="8.85546875" customWidth="1"/>
    <col min="9223" max="9223" width="17.5703125" customWidth="1"/>
    <col min="9224" max="9224" width="8.42578125" customWidth="1"/>
    <col min="9225" max="9225" width="7.5703125" customWidth="1"/>
    <col min="9226" max="9226" width="14" customWidth="1"/>
    <col min="9227" max="9227" width="21.5703125" customWidth="1"/>
    <col min="9474" max="9474" width="4.7109375" customWidth="1"/>
    <col min="9475" max="9475" width="67.85546875" customWidth="1"/>
    <col min="9476" max="9476" width="18.140625" customWidth="1"/>
    <col min="9477" max="9477" width="16.5703125" customWidth="1"/>
    <col min="9478" max="9478" width="8.85546875" customWidth="1"/>
    <col min="9479" max="9479" width="17.5703125" customWidth="1"/>
    <col min="9480" max="9480" width="8.42578125" customWidth="1"/>
    <col min="9481" max="9481" width="7.5703125" customWidth="1"/>
    <col min="9482" max="9482" width="14" customWidth="1"/>
    <col min="9483" max="9483" width="21.5703125" customWidth="1"/>
    <col min="9730" max="9730" width="4.7109375" customWidth="1"/>
    <col min="9731" max="9731" width="67.85546875" customWidth="1"/>
    <col min="9732" max="9732" width="18.140625" customWidth="1"/>
    <col min="9733" max="9733" width="16.5703125" customWidth="1"/>
    <col min="9734" max="9734" width="8.85546875" customWidth="1"/>
    <col min="9735" max="9735" width="17.5703125" customWidth="1"/>
    <col min="9736" max="9736" width="8.42578125" customWidth="1"/>
    <col min="9737" max="9737" width="7.5703125" customWidth="1"/>
    <col min="9738" max="9738" width="14" customWidth="1"/>
    <col min="9739" max="9739" width="21.5703125" customWidth="1"/>
    <col min="9986" max="9986" width="4.7109375" customWidth="1"/>
    <col min="9987" max="9987" width="67.85546875" customWidth="1"/>
    <col min="9988" max="9988" width="18.140625" customWidth="1"/>
    <col min="9989" max="9989" width="16.5703125" customWidth="1"/>
    <col min="9990" max="9990" width="8.85546875" customWidth="1"/>
    <col min="9991" max="9991" width="17.5703125" customWidth="1"/>
    <col min="9992" max="9992" width="8.42578125" customWidth="1"/>
    <col min="9993" max="9993" width="7.5703125" customWidth="1"/>
    <col min="9994" max="9994" width="14" customWidth="1"/>
    <col min="9995" max="9995" width="21.5703125" customWidth="1"/>
    <col min="10242" max="10242" width="4.7109375" customWidth="1"/>
    <col min="10243" max="10243" width="67.85546875" customWidth="1"/>
    <col min="10244" max="10244" width="18.140625" customWidth="1"/>
    <col min="10245" max="10245" width="16.5703125" customWidth="1"/>
    <col min="10246" max="10246" width="8.85546875" customWidth="1"/>
    <col min="10247" max="10247" width="17.5703125" customWidth="1"/>
    <col min="10248" max="10248" width="8.42578125" customWidth="1"/>
    <col min="10249" max="10249" width="7.5703125" customWidth="1"/>
    <col min="10250" max="10250" width="14" customWidth="1"/>
    <col min="10251" max="10251" width="21.5703125" customWidth="1"/>
    <col min="10498" max="10498" width="4.7109375" customWidth="1"/>
    <col min="10499" max="10499" width="67.85546875" customWidth="1"/>
    <col min="10500" max="10500" width="18.140625" customWidth="1"/>
    <col min="10501" max="10501" width="16.5703125" customWidth="1"/>
    <col min="10502" max="10502" width="8.85546875" customWidth="1"/>
    <col min="10503" max="10503" width="17.5703125" customWidth="1"/>
    <col min="10504" max="10504" width="8.42578125" customWidth="1"/>
    <col min="10505" max="10505" width="7.5703125" customWidth="1"/>
    <col min="10506" max="10506" width="14" customWidth="1"/>
    <col min="10507" max="10507" width="21.5703125" customWidth="1"/>
    <col min="10754" max="10754" width="4.7109375" customWidth="1"/>
    <col min="10755" max="10755" width="67.85546875" customWidth="1"/>
    <col min="10756" max="10756" width="18.140625" customWidth="1"/>
    <col min="10757" max="10757" width="16.5703125" customWidth="1"/>
    <col min="10758" max="10758" width="8.85546875" customWidth="1"/>
    <col min="10759" max="10759" width="17.5703125" customWidth="1"/>
    <col min="10760" max="10760" width="8.42578125" customWidth="1"/>
    <col min="10761" max="10761" width="7.5703125" customWidth="1"/>
    <col min="10762" max="10762" width="14" customWidth="1"/>
    <col min="10763" max="10763" width="21.5703125" customWidth="1"/>
    <col min="11010" max="11010" width="4.7109375" customWidth="1"/>
    <col min="11011" max="11011" width="67.85546875" customWidth="1"/>
    <col min="11012" max="11012" width="18.140625" customWidth="1"/>
    <col min="11013" max="11013" width="16.5703125" customWidth="1"/>
    <col min="11014" max="11014" width="8.85546875" customWidth="1"/>
    <col min="11015" max="11015" width="17.5703125" customWidth="1"/>
    <col min="11016" max="11016" width="8.42578125" customWidth="1"/>
    <col min="11017" max="11017" width="7.5703125" customWidth="1"/>
    <col min="11018" max="11018" width="14" customWidth="1"/>
    <col min="11019" max="11019" width="21.5703125" customWidth="1"/>
    <col min="11266" max="11266" width="4.7109375" customWidth="1"/>
    <col min="11267" max="11267" width="67.85546875" customWidth="1"/>
    <col min="11268" max="11268" width="18.140625" customWidth="1"/>
    <col min="11269" max="11269" width="16.5703125" customWidth="1"/>
    <col min="11270" max="11270" width="8.85546875" customWidth="1"/>
    <col min="11271" max="11271" width="17.5703125" customWidth="1"/>
    <col min="11272" max="11272" width="8.42578125" customWidth="1"/>
    <col min="11273" max="11273" width="7.5703125" customWidth="1"/>
    <col min="11274" max="11274" width="14" customWidth="1"/>
    <col min="11275" max="11275" width="21.5703125" customWidth="1"/>
    <col min="11522" max="11522" width="4.7109375" customWidth="1"/>
    <col min="11523" max="11523" width="67.85546875" customWidth="1"/>
    <col min="11524" max="11524" width="18.140625" customWidth="1"/>
    <col min="11525" max="11525" width="16.5703125" customWidth="1"/>
    <col min="11526" max="11526" width="8.85546875" customWidth="1"/>
    <col min="11527" max="11527" width="17.5703125" customWidth="1"/>
    <col min="11528" max="11528" width="8.42578125" customWidth="1"/>
    <col min="11529" max="11529" width="7.5703125" customWidth="1"/>
    <col min="11530" max="11530" width="14" customWidth="1"/>
    <col min="11531" max="11531" width="21.5703125" customWidth="1"/>
    <col min="11778" max="11778" width="4.7109375" customWidth="1"/>
    <col min="11779" max="11779" width="67.85546875" customWidth="1"/>
    <col min="11780" max="11780" width="18.140625" customWidth="1"/>
    <col min="11781" max="11781" width="16.5703125" customWidth="1"/>
    <col min="11782" max="11782" width="8.85546875" customWidth="1"/>
    <col min="11783" max="11783" width="17.5703125" customWidth="1"/>
    <col min="11784" max="11784" width="8.42578125" customWidth="1"/>
    <col min="11785" max="11785" width="7.5703125" customWidth="1"/>
    <col min="11786" max="11786" width="14" customWidth="1"/>
    <col min="11787" max="11787" width="21.5703125" customWidth="1"/>
    <col min="12034" max="12034" width="4.7109375" customWidth="1"/>
    <col min="12035" max="12035" width="67.85546875" customWidth="1"/>
    <col min="12036" max="12036" width="18.140625" customWidth="1"/>
    <col min="12037" max="12037" width="16.5703125" customWidth="1"/>
    <col min="12038" max="12038" width="8.85546875" customWidth="1"/>
    <col min="12039" max="12039" width="17.5703125" customWidth="1"/>
    <col min="12040" max="12040" width="8.42578125" customWidth="1"/>
    <col min="12041" max="12041" width="7.5703125" customWidth="1"/>
    <col min="12042" max="12042" width="14" customWidth="1"/>
    <col min="12043" max="12043" width="21.5703125" customWidth="1"/>
    <col min="12290" max="12290" width="4.7109375" customWidth="1"/>
    <col min="12291" max="12291" width="67.85546875" customWidth="1"/>
    <col min="12292" max="12292" width="18.140625" customWidth="1"/>
    <col min="12293" max="12293" width="16.5703125" customWidth="1"/>
    <col min="12294" max="12294" width="8.85546875" customWidth="1"/>
    <col min="12295" max="12295" width="17.5703125" customWidth="1"/>
    <col min="12296" max="12296" width="8.42578125" customWidth="1"/>
    <col min="12297" max="12297" width="7.5703125" customWidth="1"/>
    <col min="12298" max="12298" width="14" customWidth="1"/>
    <col min="12299" max="12299" width="21.5703125" customWidth="1"/>
    <col min="12546" max="12546" width="4.7109375" customWidth="1"/>
    <col min="12547" max="12547" width="67.85546875" customWidth="1"/>
    <col min="12548" max="12548" width="18.140625" customWidth="1"/>
    <col min="12549" max="12549" width="16.5703125" customWidth="1"/>
    <col min="12550" max="12550" width="8.85546875" customWidth="1"/>
    <col min="12551" max="12551" width="17.5703125" customWidth="1"/>
    <col min="12552" max="12552" width="8.42578125" customWidth="1"/>
    <col min="12553" max="12553" width="7.5703125" customWidth="1"/>
    <col min="12554" max="12554" width="14" customWidth="1"/>
    <col min="12555" max="12555" width="21.5703125" customWidth="1"/>
    <col min="12802" max="12802" width="4.7109375" customWidth="1"/>
    <col min="12803" max="12803" width="67.85546875" customWidth="1"/>
    <col min="12804" max="12804" width="18.140625" customWidth="1"/>
    <col min="12805" max="12805" width="16.5703125" customWidth="1"/>
    <col min="12806" max="12806" width="8.85546875" customWidth="1"/>
    <col min="12807" max="12807" width="17.5703125" customWidth="1"/>
    <col min="12808" max="12808" width="8.42578125" customWidth="1"/>
    <col min="12809" max="12809" width="7.5703125" customWidth="1"/>
    <col min="12810" max="12810" width="14" customWidth="1"/>
    <col min="12811" max="12811" width="21.5703125" customWidth="1"/>
    <col min="13058" max="13058" width="4.7109375" customWidth="1"/>
    <col min="13059" max="13059" width="67.85546875" customWidth="1"/>
    <col min="13060" max="13060" width="18.140625" customWidth="1"/>
    <col min="13061" max="13061" width="16.5703125" customWidth="1"/>
    <col min="13062" max="13062" width="8.85546875" customWidth="1"/>
    <col min="13063" max="13063" width="17.5703125" customWidth="1"/>
    <col min="13064" max="13064" width="8.42578125" customWidth="1"/>
    <col min="13065" max="13065" width="7.5703125" customWidth="1"/>
    <col min="13066" max="13066" width="14" customWidth="1"/>
    <col min="13067" max="13067" width="21.5703125" customWidth="1"/>
    <col min="13314" max="13314" width="4.7109375" customWidth="1"/>
    <col min="13315" max="13315" width="67.85546875" customWidth="1"/>
    <col min="13316" max="13316" width="18.140625" customWidth="1"/>
    <col min="13317" max="13317" width="16.5703125" customWidth="1"/>
    <col min="13318" max="13318" width="8.85546875" customWidth="1"/>
    <col min="13319" max="13319" width="17.5703125" customWidth="1"/>
    <col min="13320" max="13320" width="8.42578125" customWidth="1"/>
    <col min="13321" max="13321" width="7.5703125" customWidth="1"/>
    <col min="13322" max="13322" width="14" customWidth="1"/>
    <col min="13323" max="13323" width="21.5703125" customWidth="1"/>
    <col min="13570" max="13570" width="4.7109375" customWidth="1"/>
    <col min="13571" max="13571" width="67.85546875" customWidth="1"/>
    <col min="13572" max="13572" width="18.140625" customWidth="1"/>
    <col min="13573" max="13573" width="16.5703125" customWidth="1"/>
    <col min="13574" max="13574" width="8.85546875" customWidth="1"/>
    <col min="13575" max="13575" width="17.5703125" customWidth="1"/>
    <col min="13576" max="13576" width="8.42578125" customWidth="1"/>
    <col min="13577" max="13577" width="7.5703125" customWidth="1"/>
    <col min="13578" max="13578" width="14" customWidth="1"/>
    <col min="13579" max="13579" width="21.5703125" customWidth="1"/>
    <col min="13826" max="13826" width="4.7109375" customWidth="1"/>
    <col min="13827" max="13827" width="67.85546875" customWidth="1"/>
    <col min="13828" max="13828" width="18.140625" customWidth="1"/>
    <col min="13829" max="13829" width="16.5703125" customWidth="1"/>
    <col min="13830" max="13830" width="8.85546875" customWidth="1"/>
    <col min="13831" max="13831" width="17.5703125" customWidth="1"/>
    <col min="13832" max="13832" width="8.42578125" customWidth="1"/>
    <col min="13833" max="13833" width="7.5703125" customWidth="1"/>
    <col min="13834" max="13834" width="14" customWidth="1"/>
    <col min="13835" max="13835" width="21.5703125" customWidth="1"/>
    <col min="14082" max="14082" width="4.7109375" customWidth="1"/>
    <col min="14083" max="14083" width="67.85546875" customWidth="1"/>
    <col min="14084" max="14084" width="18.140625" customWidth="1"/>
    <col min="14085" max="14085" width="16.5703125" customWidth="1"/>
    <col min="14086" max="14086" width="8.85546875" customWidth="1"/>
    <col min="14087" max="14087" width="17.5703125" customWidth="1"/>
    <col min="14088" max="14088" width="8.42578125" customWidth="1"/>
    <col min="14089" max="14089" width="7.5703125" customWidth="1"/>
    <col min="14090" max="14090" width="14" customWidth="1"/>
    <col min="14091" max="14091" width="21.5703125" customWidth="1"/>
    <col min="14338" max="14338" width="4.7109375" customWidth="1"/>
    <col min="14339" max="14339" width="67.85546875" customWidth="1"/>
    <col min="14340" max="14340" width="18.140625" customWidth="1"/>
    <col min="14341" max="14341" width="16.5703125" customWidth="1"/>
    <col min="14342" max="14342" width="8.85546875" customWidth="1"/>
    <col min="14343" max="14343" width="17.5703125" customWidth="1"/>
    <col min="14344" max="14344" width="8.42578125" customWidth="1"/>
    <col min="14345" max="14345" width="7.5703125" customWidth="1"/>
    <col min="14346" max="14346" width="14" customWidth="1"/>
    <col min="14347" max="14347" width="21.5703125" customWidth="1"/>
    <col min="14594" max="14594" width="4.7109375" customWidth="1"/>
    <col min="14595" max="14595" width="67.85546875" customWidth="1"/>
    <col min="14596" max="14596" width="18.140625" customWidth="1"/>
    <col min="14597" max="14597" width="16.5703125" customWidth="1"/>
    <col min="14598" max="14598" width="8.85546875" customWidth="1"/>
    <col min="14599" max="14599" width="17.5703125" customWidth="1"/>
    <col min="14600" max="14600" width="8.42578125" customWidth="1"/>
    <col min="14601" max="14601" width="7.5703125" customWidth="1"/>
    <col min="14602" max="14602" width="14" customWidth="1"/>
    <col min="14603" max="14603" width="21.5703125" customWidth="1"/>
    <col min="14850" max="14850" width="4.7109375" customWidth="1"/>
    <col min="14851" max="14851" width="67.85546875" customWidth="1"/>
    <col min="14852" max="14852" width="18.140625" customWidth="1"/>
    <col min="14853" max="14853" width="16.5703125" customWidth="1"/>
    <col min="14854" max="14854" width="8.85546875" customWidth="1"/>
    <col min="14855" max="14855" width="17.5703125" customWidth="1"/>
    <col min="14856" max="14856" width="8.42578125" customWidth="1"/>
    <col min="14857" max="14857" width="7.5703125" customWidth="1"/>
    <col min="14858" max="14858" width="14" customWidth="1"/>
    <col min="14859" max="14859" width="21.5703125" customWidth="1"/>
    <col min="15106" max="15106" width="4.7109375" customWidth="1"/>
    <col min="15107" max="15107" width="67.85546875" customWidth="1"/>
    <col min="15108" max="15108" width="18.140625" customWidth="1"/>
    <col min="15109" max="15109" width="16.5703125" customWidth="1"/>
    <col min="15110" max="15110" width="8.85546875" customWidth="1"/>
    <col min="15111" max="15111" width="17.5703125" customWidth="1"/>
    <col min="15112" max="15112" width="8.42578125" customWidth="1"/>
    <col min="15113" max="15113" width="7.5703125" customWidth="1"/>
    <col min="15114" max="15114" width="14" customWidth="1"/>
    <col min="15115" max="15115" width="21.5703125" customWidth="1"/>
    <col min="15362" max="15362" width="4.7109375" customWidth="1"/>
    <col min="15363" max="15363" width="67.85546875" customWidth="1"/>
    <col min="15364" max="15364" width="18.140625" customWidth="1"/>
    <col min="15365" max="15365" width="16.5703125" customWidth="1"/>
    <col min="15366" max="15366" width="8.85546875" customWidth="1"/>
    <col min="15367" max="15367" width="17.5703125" customWidth="1"/>
    <col min="15368" max="15368" width="8.42578125" customWidth="1"/>
    <col min="15369" max="15369" width="7.5703125" customWidth="1"/>
    <col min="15370" max="15370" width="14" customWidth="1"/>
    <col min="15371" max="15371" width="21.5703125" customWidth="1"/>
    <col min="15618" max="15618" width="4.7109375" customWidth="1"/>
    <col min="15619" max="15619" width="67.85546875" customWidth="1"/>
    <col min="15620" max="15620" width="18.140625" customWidth="1"/>
    <col min="15621" max="15621" width="16.5703125" customWidth="1"/>
    <col min="15622" max="15622" width="8.85546875" customWidth="1"/>
    <col min="15623" max="15623" width="17.5703125" customWidth="1"/>
    <col min="15624" max="15624" width="8.42578125" customWidth="1"/>
    <col min="15625" max="15625" width="7.5703125" customWidth="1"/>
    <col min="15626" max="15626" width="14" customWidth="1"/>
    <col min="15627" max="15627" width="21.5703125" customWidth="1"/>
    <col min="15874" max="15874" width="4.7109375" customWidth="1"/>
    <col min="15875" max="15875" width="67.85546875" customWidth="1"/>
    <col min="15876" max="15876" width="18.140625" customWidth="1"/>
    <col min="15877" max="15877" width="16.5703125" customWidth="1"/>
    <col min="15878" max="15878" width="8.85546875" customWidth="1"/>
    <col min="15879" max="15879" width="17.5703125" customWidth="1"/>
    <col min="15880" max="15880" width="8.42578125" customWidth="1"/>
    <col min="15881" max="15881" width="7.5703125" customWidth="1"/>
    <col min="15882" max="15882" width="14" customWidth="1"/>
    <col min="15883" max="15883" width="21.5703125" customWidth="1"/>
    <col min="16130" max="16130" width="4.7109375" customWidth="1"/>
    <col min="16131" max="16131" width="67.85546875" customWidth="1"/>
    <col min="16132" max="16132" width="18.140625" customWidth="1"/>
    <col min="16133" max="16133" width="16.5703125" customWidth="1"/>
    <col min="16134" max="16134" width="8.85546875" customWidth="1"/>
    <col min="16135" max="16135" width="17.5703125" customWidth="1"/>
    <col min="16136" max="16136" width="8.42578125" customWidth="1"/>
    <col min="16137" max="16137" width="7.5703125" customWidth="1"/>
    <col min="16138" max="16138" width="14" customWidth="1"/>
    <col min="16139" max="16139" width="21.5703125" customWidth="1"/>
  </cols>
  <sheetData>
    <row r="1" spans="1:40" ht="15.75">
      <c r="A1" s="780" t="s">
        <v>663</v>
      </c>
      <c r="B1" s="780"/>
      <c r="C1" s="780"/>
      <c r="D1" s="780"/>
      <c r="E1" s="780"/>
      <c r="F1" s="780"/>
      <c r="G1" s="780"/>
      <c r="H1" s="780"/>
      <c r="I1" s="780"/>
      <c r="J1" s="780"/>
    </row>
    <row r="2" spans="1:40" ht="16.5" thickBot="1">
      <c r="A2" s="585"/>
      <c r="B2" s="585"/>
      <c r="C2" s="585"/>
      <c r="D2" s="585"/>
      <c r="E2" s="585"/>
      <c r="F2" s="585"/>
      <c r="G2" s="585"/>
      <c r="H2" s="585"/>
      <c r="I2" s="585"/>
      <c r="J2" s="585"/>
    </row>
    <row r="3" spans="1:40">
      <c r="A3" s="781" t="s">
        <v>0</v>
      </c>
      <c r="B3" s="784" t="s">
        <v>1</v>
      </c>
      <c r="C3" s="787" t="s">
        <v>2</v>
      </c>
      <c r="D3" s="790" t="s">
        <v>3</v>
      </c>
      <c r="E3" s="791"/>
      <c r="F3" s="790" t="s">
        <v>4</v>
      </c>
      <c r="G3" s="791"/>
      <c r="H3" s="797" t="s">
        <v>5</v>
      </c>
      <c r="I3" s="784" t="s">
        <v>6</v>
      </c>
      <c r="J3" s="794" t="s">
        <v>7</v>
      </c>
    </row>
    <row r="4" spans="1:40">
      <c r="A4" s="782"/>
      <c r="B4" s="785"/>
      <c r="C4" s="788"/>
      <c r="D4" s="792"/>
      <c r="E4" s="793"/>
      <c r="F4" s="792"/>
      <c r="G4" s="793"/>
      <c r="H4" s="798"/>
      <c r="I4" s="785"/>
      <c r="J4" s="795"/>
    </row>
    <row r="5" spans="1:40">
      <c r="A5" s="783"/>
      <c r="B5" s="786"/>
      <c r="C5" s="789"/>
      <c r="D5" s="2" t="s">
        <v>8</v>
      </c>
      <c r="E5" s="3" t="s">
        <v>9</v>
      </c>
      <c r="F5" s="2" t="s">
        <v>8</v>
      </c>
      <c r="G5" s="4" t="s">
        <v>9</v>
      </c>
      <c r="H5" s="799"/>
      <c r="I5" s="786"/>
      <c r="J5" s="796"/>
    </row>
    <row r="6" spans="1:40" s="1" customFormat="1" ht="20.100000000000001" customHeight="1">
      <c r="A6" s="5">
        <v>1</v>
      </c>
      <c r="B6" s="6" t="s">
        <v>10</v>
      </c>
      <c r="C6" s="7">
        <f>DIREKTUR!C10</f>
        <v>170008824000</v>
      </c>
      <c r="D6" s="7">
        <f>DIREKTUR!D10</f>
        <v>98160435721</v>
      </c>
      <c r="E6" s="8">
        <f>SUM(D6/C6)*100</f>
        <v>57.738435812602297</v>
      </c>
      <c r="F6" s="7">
        <f>DIREKTUR!F10</f>
        <v>107717590886</v>
      </c>
      <c r="G6" s="9">
        <f>SUM(F6/C6)*100</f>
        <v>63.359999999764717</v>
      </c>
      <c r="H6" s="165" t="e">
        <f>DIREKTUR!H10</f>
        <v>#REF!</v>
      </c>
      <c r="I6" s="6"/>
      <c r="J6" s="10"/>
      <c r="K6" s="35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s="1" customFormat="1" ht="20.100000000000001" customHeight="1">
      <c r="A7" s="5">
        <v>2</v>
      </c>
      <c r="B7" s="6" t="s">
        <v>11</v>
      </c>
      <c r="C7" s="7">
        <f>'WADIR ADM'!C12</f>
        <v>154518824000</v>
      </c>
      <c r="D7" s="7">
        <f>'WADIR ADM'!D12</f>
        <v>92677058225</v>
      </c>
      <c r="E7" s="8">
        <f t="shared" ref="E7:E26" si="0">SUM(D7/C7)*100</f>
        <v>59.977843362954921</v>
      </c>
      <c r="F7" s="7">
        <f>'WADIR ADM'!F12</f>
        <v>101782898868</v>
      </c>
      <c r="G7" s="9">
        <f t="shared" ref="G7:G26" si="1">SUM(F7/C7)*100</f>
        <v>65.87087335585727</v>
      </c>
      <c r="H7" s="165" t="e">
        <f>'WADIR ADM'!H12</f>
        <v>#REF!</v>
      </c>
      <c r="I7" s="6"/>
      <c r="J7" s="10"/>
      <c r="K7" s="35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s="1" customFormat="1" ht="20.100000000000001" customHeight="1">
      <c r="A8" s="5">
        <v>3</v>
      </c>
      <c r="B8" s="6" t="s">
        <v>12</v>
      </c>
      <c r="C8" s="12">
        <f>UMUM!C10</f>
        <v>43333300000</v>
      </c>
      <c r="D8" s="12">
        <f>UMUM!D10</f>
        <v>15638788077</v>
      </c>
      <c r="E8" s="8">
        <f t="shared" si="0"/>
        <v>36.089538708106701</v>
      </c>
      <c r="F8" s="12">
        <f>UMUM!F10</f>
        <v>20709053361</v>
      </c>
      <c r="G8" s="9">
        <f t="shared" si="1"/>
        <v>47.790159902430695</v>
      </c>
      <c r="H8" s="165">
        <f>UMUM!H10</f>
        <v>1957109330</v>
      </c>
      <c r="I8" s="6"/>
      <c r="J8" s="10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1:40" s="1" customFormat="1" ht="20.100000000000001" customHeight="1">
      <c r="A9" s="404">
        <v>4</v>
      </c>
      <c r="B9" s="405" t="s">
        <v>13</v>
      </c>
      <c r="C9" s="406">
        <f>KEPEGAWAIAN!C19</f>
        <v>1955000000</v>
      </c>
      <c r="D9" s="406">
        <f>KEPEGAWAIAN!D19</f>
        <v>638789045</v>
      </c>
      <c r="E9" s="407">
        <f t="shared" si="0"/>
        <v>32.674631457800515</v>
      </c>
      <c r="F9" s="406">
        <f>KEPEGAWAIAN!F19</f>
        <v>643700000</v>
      </c>
      <c r="G9" s="408">
        <f t="shared" si="1"/>
        <v>32.925831202046034</v>
      </c>
      <c r="H9" s="409">
        <f>[2]KEPEGAWAIAN!H14</f>
        <v>109834750</v>
      </c>
      <c r="I9" s="405"/>
      <c r="J9" s="410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s="1" customFormat="1" ht="20.100000000000001" customHeight="1">
      <c r="A10" s="404">
        <v>5</v>
      </c>
      <c r="B10" s="405" t="s">
        <v>14</v>
      </c>
      <c r="C10" s="406">
        <f>RT!C67</f>
        <v>41378300000</v>
      </c>
      <c r="D10" s="406">
        <f>RT!D67</f>
        <v>14999999032</v>
      </c>
      <c r="E10" s="407">
        <f t="shared" si="0"/>
        <v>36.250882786388033</v>
      </c>
      <c r="F10" s="406">
        <f>RT!F67</f>
        <v>20065353361</v>
      </c>
      <c r="G10" s="408">
        <f t="shared" si="1"/>
        <v>48.492454646517622</v>
      </c>
      <c r="H10" s="409" t="e">
        <f>RT!H67</f>
        <v>#REF!</v>
      </c>
      <c r="I10" s="405"/>
      <c r="J10" s="4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s="1" customFormat="1" ht="20.100000000000001" customHeight="1">
      <c r="A11" s="5">
        <v>6</v>
      </c>
      <c r="B11" s="6" t="s">
        <v>15</v>
      </c>
      <c r="C11" s="12">
        <f>KEUANGAN!C11</f>
        <v>106868664000</v>
      </c>
      <c r="D11" s="12">
        <f>KEUANGAN!D11</f>
        <v>75474748089</v>
      </c>
      <c r="E11" s="8">
        <f t="shared" si="0"/>
        <v>70.623834212992492</v>
      </c>
      <c r="F11" s="12">
        <f>KEUANGAN!F11</f>
        <v>79489545507</v>
      </c>
      <c r="G11" s="9">
        <f t="shared" si="1"/>
        <v>74.380592525232657</v>
      </c>
      <c r="H11" s="165" t="e">
        <f>KEUANGAN!H11</f>
        <v>#REF!</v>
      </c>
      <c r="I11" s="6"/>
      <c r="J11" s="10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s="1" customFormat="1" ht="20.100000000000001" customHeight="1">
      <c r="A12" s="404">
        <v>7</v>
      </c>
      <c r="B12" s="405" t="s">
        <v>16</v>
      </c>
      <c r="C12" s="406">
        <f>PERBEND!C28</f>
        <v>105823664000</v>
      </c>
      <c r="D12" s="406">
        <f>PERBEND!D28</f>
        <v>74726772512</v>
      </c>
      <c r="E12" s="407">
        <f t="shared" si="0"/>
        <v>70.614425627901142</v>
      </c>
      <c r="F12" s="406">
        <f>PERBEND!F28</f>
        <v>78741445507</v>
      </c>
      <c r="G12" s="408">
        <f t="shared" si="1"/>
        <v>74.408164044480642</v>
      </c>
      <c r="H12" s="409" t="e">
        <f>PERBEND!H28</f>
        <v>#REF!</v>
      </c>
      <c r="I12" s="405"/>
      <c r="J12" s="410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s="1" customFormat="1" ht="20.100000000000001" customHeight="1">
      <c r="A13" s="404">
        <v>8</v>
      </c>
      <c r="B13" s="405" t="s">
        <v>17</v>
      </c>
      <c r="C13" s="406">
        <f>AKUNTANSI!C13</f>
        <v>1045000000</v>
      </c>
      <c r="D13" s="406">
        <f>AKUNTANSI!D13</f>
        <v>747975577</v>
      </c>
      <c r="E13" s="407">
        <f t="shared" si="0"/>
        <v>71.576610239234455</v>
      </c>
      <c r="F13" s="406">
        <f>AKUNTANSI!F13</f>
        <v>748100000</v>
      </c>
      <c r="G13" s="408">
        <f t="shared" si="1"/>
        <v>71.588516746411486</v>
      </c>
      <c r="H13" s="409">
        <f>AKUNTANSI!H13</f>
        <v>121285529</v>
      </c>
      <c r="I13" s="405"/>
      <c r="J13" s="410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s="1" customFormat="1" ht="20.100000000000001" customHeight="1">
      <c r="A14" s="5">
        <v>9</v>
      </c>
      <c r="B14" s="6" t="s">
        <v>18</v>
      </c>
      <c r="C14" s="12">
        <f>PERENCANAAN!C10</f>
        <v>3994500000</v>
      </c>
      <c r="D14" s="12">
        <f>PERENCANAAN!D10</f>
        <v>1563522059</v>
      </c>
      <c r="E14" s="8">
        <f t="shared" si="0"/>
        <v>39.141871548379022</v>
      </c>
      <c r="F14" s="12">
        <f>PERENCANAAN!F10</f>
        <v>1584300000</v>
      </c>
      <c r="G14" s="9">
        <f t="shared" si="1"/>
        <v>39.662035298535486</v>
      </c>
      <c r="H14" s="165">
        <f>PERENCANAAN!H10</f>
        <v>326320520.00005114</v>
      </c>
      <c r="I14" s="6"/>
      <c r="J14" s="10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s="1" customFormat="1" ht="20.100000000000001" customHeight="1">
      <c r="A15" s="404">
        <v>10</v>
      </c>
      <c r="B15" s="405" t="s">
        <v>19</v>
      </c>
      <c r="C15" s="406">
        <f>PME!C14</f>
        <v>1205000000</v>
      </c>
      <c r="D15" s="406">
        <f>PME!D14</f>
        <v>356374350</v>
      </c>
      <c r="E15" s="407">
        <f t="shared" si="0"/>
        <v>29.574634854771787</v>
      </c>
      <c r="F15" s="406">
        <f>PME!F14</f>
        <v>363000000</v>
      </c>
      <c r="G15" s="408">
        <f t="shared" si="1"/>
        <v>30.124481327800829</v>
      </c>
      <c r="H15" s="409">
        <f>PME!H14</f>
        <v>176838800</v>
      </c>
      <c r="I15" s="405"/>
      <c r="J15" s="41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s="1" customFormat="1" ht="20.100000000000001" customHeight="1">
      <c r="A16" s="404">
        <v>11</v>
      </c>
      <c r="B16" s="405" t="s">
        <v>20</v>
      </c>
      <c r="C16" s="406">
        <f>DIKLAT!C21</f>
        <v>2539500000</v>
      </c>
      <c r="D16" s="406">
        <f>DIKLAT!D21</f>
        <v>1075167564</v>
      </c>
      <c r="E16" s="407">
        <f t="shared" si="0"/>
        <v>42.337765859421147</v>
      </c>
      <c r="F16" s="406">
        <f>DIKLAT!F21</f>
        <v>1089300000</v>
      </c>
      <c r="G16" s="408">
        <f t="shared" si="1"/>
        <v>42.894270525694033</v>
      </c>
      <c r="H16" s="409">
        <f>DIKLAT!H21</f>
        <v>149481720.00005117</v>
      </c>
      <c r="I16" s="405"/>
      <c r="J16" s="41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s="1" customFormat="1" ht="20.100000000000001" customHeight="1">
      <c r="A17" s="5">
        <v>12</v>
      </c>
      <c r="B17" s="6" t="s">
        <v>21</v>
      </c>
      <c r="C17" s="12">
        <f>'WADIR PEL'!C11</f>
        <v>15490000000</v>
      </c>
      <c r="D17" s="12">
        <f>'WADIR PEL'!D11</f>
        <v>5483377496</v>
      </c>
      <c r="E17" s="8">
        <f t="shared" si="0"/>
        <v>35.399467372498385</v>
      </c>
      <c r="F17" s="12">
        <f>'WADIR PEL'!F11</f>
        <v>5934692018</v>
      </c>
      <c r="G17" s="9">
        <f t="shared" si="1"/>
        <v>38.313053699160747</v>
      </c>
      <c r="H17" s="165" t="e">
        <f>'WADIR PEL'!H11</f>
        <v>#REF!</v>
      </c>
      <c r="I17" s="6"/>
      <c r="J17" s="1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s="1" customFormat="1" ht="20.100000000000001" customHeight="1">
      <c r="A18" s="5">
        <v>13</v>
      </c>
      <c r="B18" s="6" t="s">
        <v>22</v>
      </c>
      <c r="C18" s="12">
        <f>PENUNJANG!C10</f>
        <v>12872000000</v>
      </c>
      <c r="D18" s="12">
        <f>PENUNJANG!D10</f>
        <v>5172718112</v>
      </c>
      <c r="E18" s="8">
        <f t="shared" si="0"/>
        <v>40.185815040397763</v>
      </c>
      <c r="F18" s="12">
        <f>PENUNJANG!F10</f>
        <v>5291260250</v>
      </c>
      <c r="G18" s="9">
        <f t="shared" si="1"/>
        <v>41.106745261031698</v>
      </c>
      <c r="H18" s="165" t="e">
        <f>PENUNJANG!H10</f>
        <v>#REF!</v>
      </c>
      <c r="I18" s="6"/>
      <c r="J18" s="1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s="1" customFormat="1" ht="20.100000000000001" customHeight="1">
      <c r="A19" s="404">
        <v>14</v>
      </c>
      <c r="B19" s="405" t="s">
        <v>23</v>
      </c>
      <c r="C19" s="406">
        <f>'NON DIAG'!C36</f>
        <v>4581000000</v>
      </c>
      <c r="D19" s="406">
        <f>'NON DIAG'!D36</f>
        <v>2135232052</v>
      </c>
      <c r="E19" s="407">
        <f t="shared" si="0"/>
        <v>46.61061017245143</v>
      </c>
      <c r="F19" s="406">
        <f>'NON DIAG'!F36</f>
        <v>2247972250</v>
      </c>
      <c r="G19" s="408">
        <f t="shared" si="1"/>
        <v>49.071649203230741</v>
      </c>
      <c r="H19" s="409">
        <f>'NON DIAG'!H36</f>
        <v>1801897006</v>
      </c>
      <c r="I19" s="405"/>
      <c r="J19" s="41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s="1" customFormat="1" ht="20.100000000000001" customHeight="1">
      <c r="A20" s="404">
        <v>15</v>
      </c>
      <c r="B20" s="405" t="s">
        <v>24</v>
      </c>
      <c r="C20" s="406">
        <f>DIAG!C20</f>
        <v>8291000000</v>
      </c>
      <c r="D20" s="406">
        <f>DIAG!D20</f>
        <v>3037486060</v>
      </c>
      <c r="E20" s="407">
        <f t="shared" si="0"/>
        <v>36.635943312025091</v>
      </c>
      <c r="F20" s="406">
        <f>DIAG!F20</f>
        <v>3043288000</v>
      </c>
      <c r="G20" s="408">
        <f t="shared" si="1"/>
        <v>36.705922084187677</v>
      </c>
      <c r="H20" s="409" t="e">
        <f>DIAG!H20</f>
        <v>#REF!</v>
      </c>
      <c r="I20" s="405"/>
      <c r="J20" s="41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s="1" customFormat="1" ht="20.100000000000001" customHeight="1">
      <c r="A21" s="5">
        <v>16</v>
      </c>
      <c r="B21" s="6" t="s">
        <v>25</v>
      </c>
      <c r="C21" s="12">
        <f>PELAYANAN!C10</f>
        <v>174000000</v>
      </c>
      <c r="D21" s="12">
        <f>PELAYANAN!D10</f>
        <v>100760472</v>
      </c>
      <c r="E21" s="8">
        <f t="shared" si="0"/>
        <v>57.908317241379315</v>
      </c>
      <c r="F21" s="12">
        <f>PELAYANAN!F10</f>
        <v>107847768</v>
      </c>
      <c r="G21" s="9">
        <f t="shared" si="1"/>
        <v>61.981475862068969</v>
      </c>
      <c r="H21" s="165" t="e">
        <f>PELAYANAN!H10</f>
        <v>#REF!</v>
      </c>
      <c r="I21" s="6"/>
      <c r="J21" s="10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s="1" customFormat="1" ht="20.100000000000001" customHeight="1">
      <c r="A22" s="404">
        <v>17</v>
      </c>
      <c r="B22" s="405" t="s">
        <v>26</v>
      </c>
      <c r="C22" s="406">
        <f>'PEL. RI'!C12</f>
        <v>45000000</v>
      </c>
      <c r="D22" s="406">
        <f>'PEL. RI'!D12</f>
        <v>4030000</v>
      </c>
      <c r="E22" s="407">
        <f t="shared" si="0"/>
        <v>8.9555555555555557</v>
      </c>
      <c r="F22" s="406">
        <f>'PEL. RI'!F12</f>
        <v>4100000</v>
      </c>
      <c r="G22" s="408">
        <f t="shared" si="1"/>
        <v>9.1111111111111107</v>
      </c>
      <c r="H22" s="409" t="e">
        <f>'PEL. RI'!H12</f>
        <v>#REF!</v>
      </c>
      <c r="I22" s="405"/>
      <c r="J22" s="410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s="1" customFormat="1" ht="20.100000000000001" customHeight="1">
      <c r="A23" s="404">
        <v>18</v>
      </c>
      <c r="B23" s="405" t="s">
        <v>27</v>
      </c>
      <c r="C23" s="406">
        <f>'PEL. RJ'!C20</f>
        <v>129000000</v>
      </c>
      <c r="D23" s="406">
        <f>'PEL. RJ'!D20</f>
        <v>96730472</v>
      </c>
      <c r="E23" s="407">
        <f t="shared" si="0"/>
        <v>74.984862015503879</v>
      </c>
      <c r="F23" s="406">
        <f>'PEL. RJ'!F20</f>
        <v>103747768</v>
      </c>
      <c r="G23" s="408">
        <f t="shared" si="1"/>
        <v>80.424626356589144</v>
      </c>
      <c r="H23" s="409">
        <f>'PEL. RJ'!H20</f>
        <v>0</v>
      </c>
      <c r="I23" s="405"/>
      <c r="J23" s="410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s="1" customFormat="1" ht="20.100000000000001" customHeight="1">
      <c r="A24" s="5">
        <v>19</v>
      </c>
      <c r="B24" s="6" t="s">
        <v>28</v>
      </c>
      <c r="C24" s="12">
        <f>KEPERAWATAN!C11</f>
        <v>2444000000</v>
      </c>
      <c r="D24" s="12">
        <f>KEPERAWATAN!D11</f>
        <v>209898912</v>
      </c>
      <c r="E24" s="8">
        <f t="shared" si="0"/>
        <v>8.588335188216039</v>
      </c>
      <c r="F24" s="12">
        <f>KEPERAWATAN!F11</f>
        <v>535584000</v>
      </c>
      <c r="G24" s="9">
        <f t="shared" si="1"/>
        <v>21.914238952536824</v>
      </c>
      <c r="H24" s="165" t="e">
        <f>KEPERAWATAN!H11</f>
        <v>#REF!</v>
      </c>
      <c r="I24" s="6"/>
      <c r="J24" s="10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s="1" customFormat="1" ht="20.100000000000001" customHeight="1">
      <c r="A25" s="404">
        <v>20</v>
      </c>
      <c r="B25" s="405" t="s">
        <v>29</v>
      </c>
      <c r="C25" s="406">
        <f>'KEP. RI'!C14</f>
        <v>594000000</v>
      </c>
      <c r="D25" s="406">
        <f>'KEP. RI'!D14</f>
        <v>89902216</v>
      </c>
      <c r="E25" s="407">
        <f t="shared" si="0"/>
        <v>15.135053198653198</v>
      </c>
      <c r="F25" s="406">
        <f>'KEP. RI'!F14</f>
        <v>91200000</v>
      </c>
      <c r="G25" s="408">
        <f t="shared" si="1"/>
        <v>15.353535353535353</v>
      </c>
      <c r="H25" s="411">
        <f>'KEP. RI'!H14</f>
        <v>1023007890</v>
      </c>
      <c r="I25" s="412"/>
      <c r="J25" s="413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s="1" customFormat="1" ht="20.100000000000001" customHeight="1">
      <c r="A26" s="404">
        <v>21</v>
      </c>
      <c r="B26" s="405" t="s">
        <v>30</v>
      </c>
      <c r="C26" s="406">
        <f>'KEP. RJ'!C14</f>
        <v>1150000000</v>
      </c>
      <c r="D26" s="406">
        <f>'KEP. RJ'!D14</f>
        <v>13251995</v>
      </c>
      <c r="E26" s="407">
        <f t="shared" si="0"/>
        <v>1.1523473913043478</v>
      </c>
      <c r="F26" s="406">
        <f>'KEP. RJ'!F14</f>
        <v>94524000</v>
      </c>
      <c r="G26" s="408">
        <f t="shared" si="1"/>
        <v>8.2194782608695665</v>
      </c>
      <c r="H26" s="409" t="e">
        <f>'KEP. RJ'!H14</f>
        <v>#REF!</v>
      </c>
      <c r="I26" s="405"/>
      <c r="J26" s="410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</sheetData>
  <mergeCells count="9">
    <mergeCell ref="A1:J1"/>
    <mergeCell ref="A3:A5"/>
    <mergeCell ref="B3:B5"/>
    <mergeCell ref="C3:C5"/>
    <mergeCell ref="D3:E4"/>
    <mergeCell ref="F3:G4"/>
    <mergeCell ref="I3:I5"/>
    <mergeCell ref="J3:J5"/>
    <mergeCell ref="H3:H5"/>
  </mergeCells>
  <pageMargins left="0.25" right="0.25" top="0.75" bottom="0.75" header="0.3" footer="0.3"/>
  <pageSetup paperSize="10001" scale="88" fitToHeight="0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opLeftCell="A9" zoomScaleNormal="100" workbookViewId="0">
      <selection sqref="A1:J20"/>
    </sheetView>
  </sheetViews>
  <sheetFormatPr defaultRowHeight="15"/>
  <cols>
    <col min="1" max="1" width="17.5703125" customWidth="1"/>
    <col min="2" max="2" width="44" customWidth="1"/>
    <col min="3" max="3" width="14.42578125" customWidth="1"/>
    <col min="4" max="4" width="16" customWidth="1"/>
    <col min="5" max="5" width="8.85546875" customWidth="1"/>
    <col min="6" max="6" width="16.28515625" hidden="1" customWidth="1"/>
    <col min="7" max="7" width="17.42578125" customWidth="1"/>
    <col min="8" max="8" width="16.28515625" style="35" hidden="1" customWidth="1"/>
    <col min="9" max="9" width="14.5703125" customWidth="1"/>
    <col min="10" max="10" width="15.85546875" customWidth="1"/>
    <col min="11" max="11" width="11.28515625" hidden="1" customWidth="1"/>
    <col min="12" max="12" width="16.7109375" hidden="1" customWidth="1"/>
    <col min="13" max="13" width="14.42578125" hidden="1" customWidth="1"/>
    <col min="15" max="15" width="11.5703125" bestFit="1" customWidth="1"/>
  </cols>
  <sheetData>
    <row r="1" spans="1:15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5" ht="26.25" customHeight="1" thickBot="1">
      <c r="A2" s="887" t="s">
        <v>240</v>
      </c>
      <c r="B2" s="888"/>
      <c r="C2" s="888"/>
      <c r="D2" s="888"/>
      <c r="E2" s="888"/>
      <c r="F2" s="888"/>
      <c r="G2" s="888"/>
      <c r="H2" s="888"/>
      <c r="I2" s="888"/>
      <c r="J2" s="889"/>
    </row>
    <row r="3" spans="1:15" ht="9.75" customHeight="1">
      <c r="A3" s="927" t="s">
        <v>0</v>
      </c>
      <c r="B3" s="937" t="s">
        <v>72</v>
      </c>
      <c r="C3" s="940" t="s">
        <v>2</v>
      </c>
      <c r="D3" s="931" t="s">
        <v>230</v>
      </c>
      <c r="E3" s="931"/>
      <c r="F3" s="931"/>
      <c r="G3" s="931"/>
      <c r="H3" s="931"/>
      <c r="I3" s="893" t="s">
        <v>35</v>
      </c>
      <c r="J3" s="902" t="s">
        <v>7</v>
      </c>
    </row>
    <row r="4" spans="1:15" ht="9" customHeight="1">
      <c r="A4" s="928"/>
      <c r="B4" s="938"/>
      <c r="C4" s="941"/>
      <c r="D4" s="932"/>
      <c r="E4" s="932"/>
      <c r="F4" s="932"/>
      <c r="G4" s="932"/>
      <c r="H4" s="932"/>
      <c r="I4" s="894"/>
      <c r="J4" s="903"/>
    </row>
    <row r="5" spans="1:15" ht="15.75" customHeight="1">
      <c r="A5" s="928"/>
      <c r="B5" s="938"/>
      <c r="C5" s="941"/>
      <c r="D5" s="932" t="str">
        <f>'PEL. RI'!D5:G5</f>
        <v>BULAN OKTOBER 2022</v>
      </c>
      <c r="E5" s="932"/>
      <c r="F5" s="932"/>
      <c r="G5" s="932"/>
      <c r="H5" s="932"/>
      <c r="I5" s="894"/>
      <c r="J5" s="903"/>
    </row>
    <row r="6" spans="1:15" ht="15.75">
      <c r="A6" s="928"/>
      <c r="B6" s="938"/>
      <c r="C6" s="941"/>
      <c r="D6" s="930" t="s">
        <v>3</v>
      </c>
      <c r="E6" s="911"/>
      <c r="F6" s="910" t="s">
        <v>73</v>
      </c>
      <c r="G6" s="911"/>
      <c r="H6" s="959" t="s">
        <v>5</v>
      </c>
      <c r="I6" s="894"/>
      <c r="J6" s="903"/>
      <c r="L6" s="128"/>
    </row>
    <row r="7" spans="1:15" ht="45.75" customHeight="1" thickBot="1">
      <c r="A7" s="929"/>
      <c r="B7" s="939"/>
      <c r="C7" s="942"/>
      <c r="D7" s="445" t="s">
        <v>8</v>
      </c>
      <c r="E7" s="446" t="s">
        <v>9</v>
      </c>
      <c r="F7" s="445" t="s">
        <v>8</v>
      </c>
      <c r="G7" s="447" t="s">
        <v>9</v>
      </c>
      <c r="H7" s="960"/>
      <c r="I7" s="895"/>
      <c r="J7" s="904"/>
    </row>
    <row r="8" spans="1:15" ht="2.25" customHeight="1" thickBot="1">
      <c r="A8" s="943"/>
      <c r="B8" s="944"/>
      <c r="C8" s="944"/>
      <c r="D8" s="944"/>
      <c r="E8" s="944"/>
      <c r="F8" s="944"/>
      <c r="G8" s="944"/>
      <c r="H8" s="944"/>
      <c r="I8" s="944"/>
      <c r="J8" s="945"/>
      <c r="K8" s="53" t="s">
        <v>85</v>
      </c>
      <c r="L8" s="53" t="s">
        <v>86</v>
      </c>
      <c r="M8" s="53" t="s">
        <v>87</v>
      </c>
    </row>
    <row r="9" spans="1:15" ht="72.75" customHeight="1">
      <c r="A9" s="575" t="s">
        <v>241</v>
      </c>
      <c r="B9" s="439" t="s">
        <v>242</v>
      </c>
      <c r="C9" s="523">
        <f>SUM(C10:C13)</f>
        <v>61000000</v>
      </c>
      <c r="D9" s="523">
        <f>SUM(D10:D13)</f>
        <v>46293922</v>
      </c>
      <c r="E9" s="441">
        <f>SUM(D9/C9)*100</f>
        <v>75.891675409836068</v>
      </c>
      <c r="F9" s="442">
        <f>SUM(F10:F13)</f>
        <v>52747768</v>
      </c>
      <c r="G9" s="441">
        <f>SUM(F9/C9)*100</f>
        <v>86.471750819672138</v>
      </c>
      <c r="H9" s="578">
        <f>H10</f>
        <v>0</v>
      </c>
      <c r="I9" s="588" t="s">
        <v>37</v>
      </c>
      <c r="J9" s="589"/>
      <c r="K9" s="129">
        <v>6750000</v>
      </c>
      <c r="L9" s="54">
        <v>16068450</v>
      </c>
      <c r="M9" s="107">
        <v>14160415</v>
      </c>
    </row>
    <row r="10" spans="1:15" ht="16.5" customHeight="1">
      <c r="A10" s="553" t="s">
        <v>243</v>
      </c>
      <c r="B10" s="130" t="s">
        <v>244</v>
      </c>
      <c r="C10" s="167">
        <f>'DPA APBD'!D33</f>
        <v>25000000</v>
      </c>
      <c r="D10" s="167">
        <v>24696900</v>
      </c>
      <c r="E10" s="86">
        <f t="shared" ref="E10:E19" si="0">SUM(D10/C10)*100</f>
        <v>98.787599999999998</v>
      </c>
      <c r="F10" s="87">
        <v>25000000</v>
      </c>
      <c r="G10" s="86">
        <f t="shared" ref="G10:G13" si="1">SUM(F10/C10)*100</f>
        <v>100</v>
      </c>
      <c r="H10" s="61"/>
      <c r="I10" s="415"/>
      <c r="J10" s="21"/>
      <c r="K10" s="129">
        <v>6750000</v>
      </c>
      <c r="L10" s="54">
        <v>16068450</v>
      </c>
      <c r="M10" s="107">
        <v>14160415</v>
      </c>
    </row>
    <row r="11" spans="1:15" ht="17.25" customHeight="1">
      <c r="A11" s="562" t="s">
        <v>245</v>
      </c>
      <c r="B11" s="127" t="s">
        <v>246</v>
      </c>
      <c r="C11" s="381">
        <f>'DPA APBD'!D37</f>
        <v>5000000</v>
      </c>
      <c r="D11" s="167">
        <f>[1]AGUSTUS!$O$43</f>
        <v>2666000</v>
      </c>
      <c r="E11" s="86">
        <f t="shared" si="0"/>
        <v>53.32</v>
      </c>
      <c r="F11" s="87">
        <v>3500000</v>
      </c>
      <c r="G11" s="86">
        <f t="shared" si="1"/>
        <v>70</v>
      </c>
      <c r="H11" s="173">
        <f>SUM(H12:H12)</f>
        <v>0</v>
      </c>
      <c r="I11" s="415"/>
      <c r="J11" s="21"/>
      <c r="K11" s="54"/>
      <c r="L11" s="54"/>
      <c r="M11" s="35"/>
    </row>
    <row r="12" spans="1:15" ht="15.75">
      <c r="A12" s="562" t="s">
        <v>247</v>
      </c>
      <c r="B12" s="127" t="s">
        <v>248</v>
      </c>
      <c r="C12" s="131">
        <f>'DPA APBD'!D38</f>
        <v>2960000</v>
      </c>
      <c r="D12" s="109">
        <f>[1]AGUSTUS!$O$44</f>
        <v>250000</v>
      </c>
      <c r="E12" s="86">
        <f t="shared" si="0"/>
        <v>8.4459459459459456</v>
      </c>
      <c r="F12" s="87">
        <v>296000</v>
      </c>
      <c r="G12" s="86">
        <f t="shared" si="1"/>
        <v>10</v>
      </c>
      <c r="H12" s="87"/>
      <c r="I12" s="87"/>
      <c r="J12" s="46"/>
      <c r="K12" s="54">
        <v>0</v>
      </c>
      <c r="L12" s="54">
        <v>0</v>
      </c>
      <c r="M12" s="35">
        <v>0</v>
      </c>
    </row>
    <row r="13" spans="1:15" ht="15.75">
      <c r="A13" s="458" t="s">
        <v>249</v>
      </c>
      <c r="B13" s="112" t="s">
        <v>250</v>
      </c>
      <c r="C13" s="167">
        <f>'DPA APBD'!D34</f>
        <v>28040000</v>
      </c>
      <c r="D13" s="167">
        <v>18681022</v>
      </c>
      <c r="E13" s="86">
        <f t="shared" si="0"/>
        <v>66.622760342368053</v>
      </c>
      <c r="F13" s="87">
        <v>23951768</v>
      </c>
      <c r="G13" s="86">
        <f t="shared" si="1"/>
        <v>85.42</v>
      </c>
      <c r="H13" s="87"/>
      <c r="I13" s="415"/>
      <c r="J13" s="21"/>
      <c r="K13" s="54"/>
      <c r="L13" s="54"/>
      <c r="M13" s="35"/>
      <c r="O13" s="35"/>
    </row>
    <row r="14" spans="1:15" ht="15.75">
      <c r="A14" s="458"/>
      <c r="B14" s="112"/>
      <c r="C14" s="167"/>
      <c r="D14" s="167"/>
      <c r="E14" s="86"/>
      <c r="F14" s="87"/>
      <c r="G14" s="86"/>
      <c r="H14" s="87"/>
      <c r="I14" s="415"/>
      <c r="J14" s="561"/>
      <c r="K14" s="54"/>
      <c r="L14" s="54"/>
      <c r="M14" s="35"/>
    </row>
    <row r="15" spans="1:15" ht="18" customHeight="1">
      <c r="A15" s="466" t="str">
        <f>'PEL. RI'!A9</f>
        <v>01.1.10.01</v>
      </c>
      <c r="B15" s="467" t="s">
        <v>75</v>
      </c>
      <c r="C15" s="468">
        <f>SUM(C17:C19)</f>
        <v>68000000</v>
      </c>
      <c r="D15" s="551">
        <f>SUM(D16:D19)</f>
        <v>50436550</v>
      </c>
      <c r="E15" s="470">
        <f t="shared" si="0"/>
        <v>74.17139705882353</v>
      </c>
      <c r="F15" s="468">
        <f>SUM(F16:F19)</f>
        <v>51000000</v>
      </c>
      <c r="G15" s="470">
        <f t="shared" ref="G15:G19" si="2">SUM(F15/C15)*100</f>
        <v>75</v>
      </c>
      <c r="H15" s="579"/>
      <c r="I15" s="471" t="s">
        <v>53</v>
      </c>
      <c r="J15" s="580"/>
      <c r="K15" s="54"/>
      <c r="L15" s="54"/>
      <c r="M15" s="35"/>
    </row>
    <row r="16" spans="1:15" ht="15.75">
      <c r="A16" s="428" t="s">
        <v>810</v>
      </c>
      <c r="B16" s="626" t="s">
        <v>809</v>
      </c>
      <c r="C16" s="131"/>
      <c r="D16" s="109"/>
      <c r="E16" s="86"/>
      <c r="F16" s="131"/>
      <c r="G16" s="86"/>
      <c r="H16" s="87"/>
      <c r="I16" s="87"/>
      <c r="J16" s="563"/>
      <c r="K16" s="54"/>
      <c r="L16" s="54"/>
      <c r="M16" s="35"/>
    </row>
    <row r="17" spans="1:13" ht="15.75">
      <c r="A17" s="428"/>
      <c r="B17" s="627" t="s">
        <v>251</v>
      </c>
      <c r="C17" s="131">
        <f>'[3]Oktober-Perubahan'!$L$120</f>
        <v>58000000</v>
      </c>
      <c r="D17" s="109">
        <f>'[3]Oktober-Perubahan'!$O$120</f>
        <v>48886550</v>
      </c>
      <c r="E17" s="86">
        <f t="shared" si="0"/>
        <v>84.28715517241379</v>
      </c>
      <c r="F17" s="131">
        <f>'[3]Oktober-Perubahan'!$P$120</f>
        <v>49000000</v>
      </c>
      <c r="G17" s="86">
        <f t="shared" si="2"/>
        <v>84.482758620689651</v>
      </c>
      <c r="H17" s="87"/>
      <c r="I17" s="87"/>
      <c r="J17" s="563"/>
      <c r="K17" s="54"/>
      <c r="L17" s="54"/>
      <c r="M17" s="35"/>
    </row>
    <row r="18" spans="1:13" ht="15.75">
      <c r="A18" s="428" t="s">
        <v>813</v>
      </c>
      <c r="B18" s="626" t="s">
        <v>252</v>
      </c>
      <c r="C18" s="131"/>
      <c r="D18" s="109"/>
      <c r="E18" s="86"/>
      <c r="F18" s="131"/>
      <c r="G18" s="86"/>
      <c r="H18" s="87"/>
      <c r="I18" s="87"/>
      <c r="J18" s="563"/>
      <c r="K18" s="54"/>
      <c r="L18" s="54"/>
      <c r="M18" s="35"/>
    </row>
    <row r="19" spans="1:13" ht="15.75">
      <c r="A19" s="428"/>
      <c r="B19" s="627" t="s">
        <v>556</v>
      </c>
      <c r="C19" s="131">
        <f>'[3]Oktober-Perubahan'!$L$134</f>
        <v>10000000</v>
      </c>
      <c r="D19" s="46">
        <f>'[3]Oktober-Perubahan'!$O$134</f>
        <v>1550000</v>
      </c>
      <c r="E19" s="86">
        <f t="shared" si="0"/>
        <v>15.5</v>
      </c>
      <c r="F19" s="48">
        <f>'[3]Oktober-Perubahan'!$P$134</f>
        <v>2000000</v>
      </c>
      <c r="G19" s="86">
        <f t="shared" si="2"/>
        <v>20</v>
      </c>
      <c r="H19" s="48"/>
      <c r="I19" s="87"/>
      <c r="J19" s="563"/>
      <c r="K19" s="54"/>
      <c r="L19" s="54"/>
    </row>
    <row r="20" spans="1:13" ht="16.5" thickBot="1">
      <c r="A20" s="975" t="s">
        <v>40</v>
      </c>
      <c r="B20" s="976"/>
      <c r="C20" s="505">
        <f>C9+C15</f>
        <v>129000000</v>
      </c>
      <c r="D20" s="505">
        <f>D9+D15</f>
        <v>96730472</v>
      </c>
      <c r="E20" s="434">
        <f t="shared" ref="E20" si="3">SUM(D20/C20)*100</f>
        <v>74.984862015503879</v>
      </c>
      <c r="F20" s="435">
        <f>F9+F15</f>
        <v>103747768</v>
      </c>
      <c r="G20" s="434">
        <f>SUM(F20/C20)*100</f>
        <v>80.424626356589144</v>
      </c>
      <c r="H20" s="435">
        <f>H9+H11</f>
        <v>0</v>
      </c>
      <c r="I20" s="436"/>
      <c r="J20" s="437"/>
    </row>
    <row r="21" spans="1:13" ht="15.75">
      <c r="A21" s="30"/>
      <c r="B21" s="30"/>
      <c r="C21" s="30"/>
      <c r="D21" s="30"/>
      <c r="E21" s="30"/>
      <c r="F21" s="30"/>
      <c r="G21" s="31"/>
      <c r="H21" s="38"/>
      <c r="I21" s="30"/>
      <c r="J21" s="30"/>
    </row>
    <row r="22" spans="1:13" ht="15.75" customHeight="1">
      <c r="A22" s="30"/>
      <c r="B22" s="30"/>
      <c r="C22" s="30"/>
      <c r="D22" s="30"/>
      <c r="E22" s="30"/>
      <c r="F22" s="30"/>
      <c r="G22" s="920"/>
      <c r="H22" s="920"/>
      <c r="I22" s="920"/>
      <c r="J22" s="920"/>
    </row>
    <row r="23" spans="1:13" ht="15.75" hidden="1">
      <c r="A23" s="30"/>
      <c r="B23" s="23"/>
      <c r="C23" s="981"/>
      <c r="D23" s="981"/>
      <c r="E23" s="23"/>
      <c r="F23" s="23"/>
      <c r="G23" s="23"/>
      <c r="H23" s="26"/>
      <c r="I23" s="29" t="s">
        <v>67</v>
      </c>
      <c r="J23" s="23" t="s">
        <v>68</v>
      </c>
    </row>
    <row r="24" spans="1:13" ht="15.75" hidden="1">
      <c r="A24" s="30"/>
      <c r="B24" s="33" t="s">
        <v>234</v>
      </c>
      <c r="C24" s="922"/>
      <c r="D24" s="922"/>
      <c r="E24" s="923" t="s">
        <v>253</v>
      </c>
      <c r="F24" s="923"/>
      <c r="G24" s="923"/>
      <c r="H24" s="923"/>
      <c r="I24" s="923"/>
      <c r="J24" s="923"/>
    </row>
    <row r="25" spans="1:13" ht="15.75" hidden="1">
      <c r="A25" s="30"/>
      <c r="B25" s="34"/>
      <c r="C25" s="34"/>
      <c r="D25" s="23"/>
      <c r="E25" s="922" t="s">
        <v>254</v>
      </c>
      <c r="F25" s="922"/>
      <c r="G25" s="922"/>
      <c r="H25" s="922"/>
      <c r="I25" s="922"/>
      <c r="J25" s="922"/>
    </row>
    <row r="26" spans="1:13" ht="15.75" hidden="1">
      <c r="A26" s="30"/>
      <c r="B26" s="34"/>
      <c r="C26" s="34"/>
      <c r="D26" s="23"/>
      <c r="E26" s="23"/>
      <c r="F26" s="23"/>
      <c r="G26" s="23"/>
      <c r="H26" s="26"/>
      <c r="I26" s="34"/>
      <c r="J26" s="23"/>
    </row>
    <row r="27" spans="1:13" ht="15.75" hidden="1">
      <c r="A27" s="30"/>
      <c r="B27" s="34"/>
      <c r="C27" s="34"/>
      <c r="D27" s="23"/>
      <c r="E27" s="23"/>
      <c r="F27" s="23"/>
      <c r="G27" s="23"/>
      <c r="H27" s="26"/>
      <c r="I27" s="34"/>
      <c r="J27" s="23"/>
    </row>
    <row r="28" spans="1:13" ht="15.75" hidden="1">
      <c r="A28" s="30"/>
      <c r="B28" s="49" t="s">
        <v>236</v>
      </c>
      <c r="C28" s="974"/>
      <c r="D28" s="974"/>
      <c r="E28" s="980" t="s">
        <v>255</v>
      </c>
      <c r="F28" s="980"/>
      <c r="G28" s="980"/>
      <c r="H28" s="980"/>
      <c r="I28" s="980"/>
      <c r="J28" s="980"/>
    </row>
    <row r="29" spans="1:13" ht="15.75" hidden="1">
      <c r="A29" s="30"/>
      <c r="B29" s="33" t="s">
        <v>122</v>
      </c>
      <c r="C29" s="922"/>
      <c r="D29" s="922"/>
      <c r="E29" s="923" t="s">
        <v>122</v>
      </c>
      <c r="F29" s="923"/>
      <c r="G29" s="923"/>
      <c r="H29" s="923"/>
      <c r="I29" s="923"/>
      <c r="J29" s="923"/>
    </row>
    <row r="30" spans="1:13" ht="15.75" hidden="1">
      <c r="A30" s="30"/>
      <c r="B30" s="33" t="s">
        <v>238</v>
      </c>
      <c r="C30" s="922"/>
      <c r="D30" s="922"/>
      <c r="E30" s="923" t="s">
        <v>256</v>
      </c>
      <c r="F30" s="923"/>
      <c r="G30" s="923"/>
      <c r="H30" s="923"/>
      <c r="I30" s="923"/>
      <c r="J30" s="923"/>
    </row>
    <row r="31" spans="1:13" ht="15.75" hidden="1">
      <c r="A31" s="30"/>
      <c r="B31" s="23"/>
      <c r="C31" s="25"/>
      <c r="D31" s="23"/>
      <c r="E31" s="23"/>
      <c r="F31" s="23"/>
      <c r="G31" s="23"/>
      <c r="H31" s="26"/>
      <c r="I31" s="23"/>
      <c r="J31" s="23"/>
    </row>
    <row r="32" spans="1:13" ht="15.75">
      <c r="A32" s="30"/>
      <c r="B32" s="23"/>
      <c r="C32" s="132"/>
      <c r="D32" s="23"/>
      <c r="E32" s="23"/>
      <c r="F32" s="23"/>
      <c r="G32" s="23"/>
      <c r="H32" s="26"/>
      <c r="I32" s="23"/>
      <c r="J32" s="23"/>
    </row>
    <row r="33" spans="1:10" ht="15.75">
      <c r="A33" s="30"/>
      <c r="B33" s="23"/>
      <c r="C33" s="25"/>
      <c r="D33" s="23"/>
      <c r="E33" s="23"/>
      <c r="F33" s="23"/>
      <c r="G33" s="23"/>
      <c r="H33" s="26"/>
      <c r="I33" s="23"/>
      <c r="J33" s="23"/>
    </row>
    <row r="34" spans="1:10">
      <c r="B34" s="133"/>
      <c r="C34" s="90"/>
    </row>
  </sheetData>
  <mergeCells count="25">
    <mergeCell ref="A1:J1"/>
    <mergeCell ref="A2:J2"/>
    <mergeCell ref="A3:A7"/>
    <mergeCell ref="B3:B7"/>
    <mergeCell ref="C3:C7"/>
    <mergeCell ref="I3:I7"/>
    <mergeCell ref="J3:J7"/>
    <mergeCell ref="D6:E6"/>
    <mergeCell ref="D3:H4"/>
    <mergeCell ref="D5:H5"/>
    <mergeCell ref="C29:D29"/>
    <mergeCell ref="E29:J29"/>
    <mergeCell ref="C30:D30"/>
    <mergeCell ref="E30:J30"/>
    <mergeCell ref="F6:G6"/>
    <mergeCell ref="H6:H7"/>
    <mergeCell ref="E25:J25"/>
    <mergeCell ref="C28:D28"/>
    <mergeCell ref="E28:J28"/>
    <mergeCell ref="A8:J8"/>
    <mergeCell ref="A20:B20"/>
    <mergeCell ref="G22:J22"/>
    <mergeCell ref="C23:D23"/>
    <mergeCell ref="C24:D24"/>
    <mergeCell ref="E24:J24"/>
  </mergeCells>
  <pageMargins left="0.7" right="0.7" top="0.75" bottom="0.75" header="0.3" footer="0.3"/>
  <pageSetup paperSize="10001" fitToHeight="0" orientation="landscape" horizontalDpi="429496729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7" workbookViewId="0">
      <selection sqref="A1:J11"/>
    </sheetView>
  </sheetViews>
  <sheetFormatPr defaultRowHeight="15"/>
  <cols>
    <col min="1" max="1" width="16.5703125" customWidth="1"/>
    <col min="2" max="2" width="44.140625" customWidth="1"/>
    <col min="3" max="4" width="16.5703125" customWidth="1"/>
    <col min="5" max="5" width="7.28515625" customWidth="1"/>
    <col min="6" max="6" width="16.42578125" hidden="1" customWidth="1"/>
    <col min="7" max="7" width="14.42578125" customWidth="1"/>
    <col min="8" max="8" width="16.42578125" style="35" hidden="1" customWidth="1"/>
    <col min="9" max="9" width="16.85546875" customWidth="1"/>
    <col min="10" max="10" width="17" customWidth="1"/>
    <col min="11" max="11" width="7.7109375" customWidth="1"/>
  </cols>
  <sheetData>
    <row r="1" spans="1:10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0" ht="27" customHeight="1" thickBot="1">
      <c r="A2" s="887" t="s">
        <v>257</v>
      </c>
      <c r="B2" s="888"/>
      <c r="C2" s="888"/>
      <c r="D2" s="888"/>
      <c r="E2" s="888"/>
      <c r="F2" s="888"/>
      <c r="G2" s="888"/>
      <c r="H2" s="888"/>
      <c r="I2" s="888"/>
      <c r="J2" s="889"/>
    </row>
    <row r="3" spans="1:10" ht="15.75">
      <c r="A3" s="890" t="s">
        <v>0</v>
      </c>
      <c r="B3" s="893" t="s">
        <v>62</v>
      </c>
      <c r="C3" s="896" t="s">
        <v>2</v>
      </c>
      <c r="D3" s="863" t="s">
        <v>34</v>
      </c>
      <c r="E3" s="863"/>
      <c r="F3" s="863"/>
      <c r="G3" s="863"/>
      <c r="H3" s="863"/>
      <c r="I3" s="893" t="s">
        <v>35</v>
      </c>
      <c r="J3" s="902" t="s">
        <v>7</v>
      </c>
    </row>
    <row r="4" spans="1:10" ht="15.75">
      <c r="A4" s="891"/>
      <c r="B4" s="894"/>
      <c r="C4" s="897"/>
      <c r="D4" s="864" t="str">
        <f>'PEL. RJ'!D5:G5</f>
        <v>BULAN OKTOBER 2022</v>
      </c>
      <c r="E4" s="864"/>
      <c r="F4" s="864"/>
      <c r="G4" s="864"/>
      <c r="H4" s="864"/>
      <c r="I4" s="894"/>
      <c r="J4" s="903"/>
    </row>
    <row r="5" spans="1:10" ht="15.75">
      <c r="A5" s="891"/>
      <c r="B5" s="894"/>
      <c r="C5" s="897"/>
      <c r="D5" s="906" t="s">
        <v>3</v>
      </c>
      <c r="E5" s="907"/>
      <c r="F5" s="905" t="s">
        <v>4</v>
      </c>
      <c r="G5" s="907"/>
      <c r="H5" s="882" t="s">
        <v>5</v>
      </c>
      <c r="I5" s="894"/>
      <c r="J5" s="903"/>
    </row>
    <row r="6" spans="1:10" ht="32.25" thickBot="1">
      <c r="A6" s="892"/>
      <c r="B6" s="895"/>
      <c r="C6" s="898"/>
      <c r="D6" s="419" t="s">
        <v>8</v>
      </c>
      <c r="E6" s="420" t="s">
        <v>9</v>
      </c>
      <c r="F6" s="419" t="s">
        <v>8</v>
      </c>
      <c r="G6" s="421" t="s">
        <v>9</v>
      </c>
      <c r="H6" s="883"/>
      <c r="I6" s="895"/>
      <c r="J6" s="904"/>
    </row>
    <row r="7" spans="1:10" ht="3.75" customHeight="1" thickBot="1">
      <c r="A7" s="884"/>
      <c r="B7" s="885"/>
      <c r="C7" s="885"/>
      <c r="D7" s="885"/>
      <c r="E7" s="885"/>
      <c r="F7" s="885"/>
      <c r="G7" s="885"/>
      <c r="H7" s="885"/>
      <c r="I7" s="885"/>
      <c r="J7" s="886"/>
    </row>
    <row r="8" spans="1:10" ht="65.25" customHeight="1">
      <c r="A8" s="619" t="s">
        <v>63</v>
      </c>
      <c r="B8" s="618" t="s">
        <v>658</v>
      </c>
      <c r="C8" s="615">
        <f>B27</f>
        <v>700000000</v>
      </c>
      <c r="D8" s="615">
        <f>D27</f>
        <v>106744701</v>
      </c>
      <c r="E8" s="614">
        <f>SUM(D8/C8)*100</f>
        <v>15.249243000000002</v>
      </c>
      <c r="F8" s="615">
        <f>F27</f>
        <v>349860000</v>
      </c>
      <c r="G8" s="614">
        <f>SUM(F8/C8)*100</f>
        <v>49.980000000000004</v>
      </c>
      <c r="H8" s="617"/>
      <c r="I8" s="616" t="s">
        <v>37</v>
      </c>
      <c r="J8" s="617"/>
    </row>
    <row r="9" spans="1:10" ht="54.75" customHeight="1">
      <c r="A9" s="611" t="s">
        <v>226</v>
      </c>
      <c r="B9" s="612" t="s">
        <v>227</v>
      </c>
      <c r="C9" s="613">
        <f>B26</f>
        <v>64000000</v>
      </c>
      <c r="D9" s="613">
        <f>D26</f>
        <v>53859000</v>
      </c>
      <c r="E9" s="614">
        <f>SUM(D9/C9)*100</f>
        <v>84.154687500000009</v>
      </c>
      <c r="F9" s="613">
        <f>F26</f>
        <v>54900000</v>
      </c>
      <c r="G9" s="614">
        <f>SUM(F9/C9)*100</f>
        <v>85.78125</v>
      </c>
      <c r="H9" s="615" t="e">
        <f>#REF!</f>
        <v>#REF!</v>
      </c>
      <c r="I9" s="616" t="s">
        <v>37</v>
      </c>
      <c r="J9" s="561"/>
    </row>
    <row r="10" spans="1:10" ht="28.5" customHeight="1">
      <c r="A10" s="493" t="s">
        <v>65</v>
      </c>
      <c r="B10" s="14" t="s">
        <v>66</v>
      </c>
      <c r="C10" s="56">
        <f>B31</f>
        <v>1680000000</v>
      </c>
      <c r="D10" s="22">
        <f>D31</f>
        <v>49295211</v>
      </c>
      <c r="E10" s="20">
        <f>SUM(D10/C10)*100</f>
        <v>2.93423875</v>
      </c>
      <c r="F10" s="22">
        <f>F31</f>
        <v>130824000</v>
      </c>
      <c r="G10" s="20">
        <f>SUM(F10/C10)*100</f>
        <v>7.7871428571428574</v>
      </c>
      <c r="H10" s="173" t="e">
        <f>H31</f>
        <v>#REF!</v>
      </c>
      <c r="I10" s="415" t="s">
        <v>53</v>
      </c>
      <c r="J10" s="494"/>
    </row>
    <row r="11" spans="1:10" ht="24" customHeight="1" thickBot="1">
      <c r="A11" s="918" t="s">
        <v>40</v>
      </c>
      <c r="B11" s="919"/>
      <c r="C11" s="433">
        <f>SUM(C8:C10)</f>
        <v>2444000000</v>
      </c>
      <c r="D11" s="433">
        <f>SUM(D8:D10)</f>
        <v>209898912</v>
      </c>
      <c r="E11" s="495">
        <f>SUM(D11/C11)*100</f>
        <v>8.588335188216039</v>
      </c>
      <c r="F11" s="433">
        <f>SUM(F8:F10)</f>
        <v>535584000</v>
      </c>
      <c r="G11" s="495">
        <f>SUM(F11/C11)*100</f>
        <v>21.914238952536824</v>
      </c>
      <c r="H11" s="496" t="e">
        <f>SUM(H9:H10)</f>
        <v>#REF!</v>
      </c>
      <c r="I11" s="436"/>
      <c r="J11" s="437"/>
    </row>
    <row r="12" spans="1:10" ht="15.75">
      <c r="A12" s="30"/>
      <c r="B12" s="43"/>
      <c r="C12" s="37"/>
      <c r="D12" s="30"/>
      <c r="E12" s="30"/>
      <c r="F12" s="28"/>
      <c r="G12" s="28"/>
      <c r="H12" s="95"/>
      <c r="I12" s="28"/>
      <c r="J12" s="28"/>
    </row>
    <row r="13" spans="1:10" ht="15.75">
      <c r="A13" s="30"/>
      <c r="B13" s="43"/>
      <c r="C13" s="37"/>
      <c r="D13" s="36"/>
      <c r="E13" s="30"/>
      <c r="F13" s="31"/>
      <c r="G13" s="31"/>
      <c r="H13" s="31"/>
      <c r="I13" s="31"/>
      <c r="J13" s="31"/>
    </row>
    <row r="14" spans="1:10" ht="15.75">
      <c r="A14" s="30"/>
      <c r="B14" s="30"/>
      <c r="C14" s="30"/>
      <c r="D14" s="30"/>
      <c r="E14" s="30"/>
      <c r="F14" s="30"/>
      <c r="G14" s="30"/>
      <c r="H14" s="36"/>
      <c r="I14" s="28" t="s">
        <v>67</v>
      </c>
      <c r="J14" s="30" t="s">
        <v>68</v>
      </c>
    </row>
    <row r="15" spans="1:10" ht="15.75">
      <c r="A15" s="30"/>
      <c r="B15" s="40"/>
      <c r="C15" s="31"/>
      <c r="D15" s="31"/>
      <c r="E15" s="31"/>
      <c r="F15" s="31"/>
      <c r="G15" s="31"/>
      <c r="H15" s="31"/>
      <c r="I15" s="31"/>
      <c r="J15" s="44"/>
    </row>
    <row r="16" spans="1:10" ht="15.75">
      <c r="A16" s="30"/>
      <c r="B16" s="30"/>
      <c r="C16" s="45"/>
      <c r="D16" s="30"/>
      <c r="E16" s="30"/>
      <c r="F16" s="30"/>
      <c r="G16" s="30"/>
      <c r="H16" s="36"/>
      <c r="I16" s="30"/>
      <c r="J16" s="45"/>
    </row>
    <row r="17" spans="1:10" ht="15.75">
      <c r="A17" s="30"/>
      <c r="B17" s="30"/>
      <c r="C17" s="45"/>
      <c r="D17" s="30"/>
      <c r="E17" s="30"/>
      <c r="F17" s="30"/>
      <c r="G17" s="30"/>
      <c r="H17" s="36"/>
      <c r="I17" s="30"/>
      <c r="J17" s="45"/>
    </row>
    <row r="18" spans="1:10" ht="15.75">
      <c r="A18" s="30"/>
      <c r="B18" s="30"/>
      <c r="C18" s="45"/>
      <c r="D18" s="30"/>
      <c r="E18" s="30"/>
      <c r="F18" s="30"/>
      <c r="G18" s="30"/>
      <c r="H18" s="36"/>
      <c r="I18" s="30"/>
      <c r="J18" s="45"/>
    </row>
    <row r="19" spans="1:10" ht="15.75">
      <c r="A19" s="30"/>
      <c r="B19" s="44"/>
      <c r="C19" s="31"/>
      <c r="D19" s="31"/>
      <c r="E19" s="204"/>
      <c r="F19" s="204"/>
      <c r="G19" s="204"/>
      <c r="H19" s="204"/>
      <c r="I19" s="204"/>
      <c r="J19" s="44"/>
    </row>
    <row r="20" spans="1:10" ht="15.75">
      <c r="A20" s="30"/>
      <c r="B20" s="44"/>
      <c r="C20" s="31"/>
      <c r="D20" s="31"/>
      <c r="E20" s="31"/>
      <c r="F20" s="31"/>
      <c r="G20" s="31"/>
      <c r="H20" s="31"/>
      <c r="I20" s="31"/>
      <c r="J20" s="44"/>
    </row>
    <row r="21" spans="1:10" ht="15.75">
      <c r="A21" s="30"/>
      <c r="B21" s="40"/>
      <c r="C21" s="31"/>
      <c r="D21" s="31"/>
      <c r="E21" s="31"/>
      <c r="F21" s="31"/>
      <c r="G21" s="31"/>
      <c r="H21" s="31"/>
      <c r="I21" s="31"/>
      <c r="J21" s="44"/>
    </row>
    <row r="22" spans="1:10" ht="15.75">
      <c r="A22" s="30"/>
      <c r="B22" s="30"/>
      <c r="C22" s="30"/>
      <c r="D22" s="30"/>
      <c r="E22" s="30"/>
      <c r="F22" s="30"/>
      <c r="G22" s="30"/>
      <c r="H22" s="36"/>
      <c r="I22" s="30"/>
      <c r="J22" s="30"/>
    </row>
    <row r="23" spans="1:10" ht="15.75">
      <c r="A23" s="30"/>
      <c r="B23" s="30"/>
      <c r="C23" s="30"/>
      <c r="D23" s="30"/>
      <c r="E23" s="30"/>
      <c r="F23" s="30"/>
      <c r="G23" s="30"/>
      <c r="H23" s="36"/>
      <c r="I23" s="30"/>
      <c r="J23" s="30"/>
    </row>
    <row r="24" spans="1:10" ht="15" customHeight="1">
      <c r="A24" s="30"/>
      <c r="B24" s="30"/>
      <c r="C24" s="37"/>
      <c r="D24" s="30"/>
      <c r="E24" s="30"/>
      <c r="F24" s="30"/>
      <c r="G24" s="30"/>
      <c r="H24" s="36"/>
      <c r="I24" s="30"/>
      <c r="J24" s="30"/>
    </row>
    <row r="25" spans="1:10" ht="15.75" customHeight="1">
      <c r="A25" s="30"/>
      <c r="B25" s="38">
        <f>SUM(B26:B27)</f>
        <v>764000000</v>
      </c>
      <c r="C25" s="366" t="s">
        <v>37</v>
      </c>
      <c r="D25" s="38">
        <f>SUM(D26:D27)</f>
        <v>160603701</v>
      </c>
      <c r="E25" s="31"/>
      <c r="F25" s="38">
        <f>SUM(F26:F27)</f>
        <v>404760000</v>
      </c>
      <c r="G25" s="30"/>
      <c r="H25" s="36"/>
      <c r="I25" s="30"/>
      <c r="J25" s="30"/>
    </row>
    <row r="26" spans="1:10" ht="15.75" customHeight="1">
      <c r="A26" s="30"/>
      <c r="B26" s="36">
        <f>'KEP. RI'!C8</f>
        <v>64000000</v>
      </c>
      <c r="C26" s="593" t="s">
        <v>258</v>
      </c>
      <c r="D26" s="36">
        <f>'KEP. RI'!D8</f>
        <v>53859000</v>
      </c>
      <c r="E26" s="30"/>
      <c r="F26" s="36">
        <f>'KEP. RI'!F8</f>
        <v>54900000</v>
      </c>
      <c r="G26" s="30"/>
      <c r="H26" s="36">
        <f>'KEP. RI'!H7</f>
        <v>0</v>
      </c>
      <c r="I26" s="30"/>
      <c r="J26" s="30"/>
    </row>
    <row r="27" spans="1:10" ht="19.5" customHeight="1">
      <c r="A27" s="30"/>
      <c r="B27" s="36">
        <f>'KEP. RJ'!C8</f>
        <v>700000000</v>
      </c>
      <c r="C27" t="s">
        <v>259</v>
      </c>
      <c r="D27" s="39">
        <f>'KEP. RJ'!D8</f>
        <v>106744701</v>
      </c>
      <c r="E27" s="30"/>
      <c r="F27" s="36">
        <f>'KEP. RJ'!F8</f>
        <v>349860000</v>
      </c>
      <c r="G27" s="30"/>
      <c r="H27" s="36"/>
      <c r="I27" s="30"/>
      <c r="J27" s="30"/>
    </row>
    <row r="28" spans="1:10" ht="15.75">
      <c r="A28" s="30"/>
      <c r="B28" s="30"/>
      <c r="C28" s="367" t="s">
        <v>53</v>
      </c>
      <c r="D28" s="367"/>
      <c r="E28" s="30"/>
      <c r="F28" s="36"/>
      <c r="G28" s="30"/>
      <c r="H28" s="36"/>
      <c r="I28" s="30"/>
      <c r="J28" s="30"/>
    </row>
    <row r="29" spans="1:10" ht="15.75">
      <c r="A29" s="30"/>
      <c r="B29" s="36">
        <f>'KEP. RI'!C12</f>
        <v>530000000</v>
      </c>
      <c r="C29" s="37" t="s">
        <v>258</v>
      </c>
      <c r="D29" s="68">
        <f>'KEP. RI'!D12</f>
        <v>36043216</v>
      </c>
      <c r="E29" s="30"/>
      <c r="F29" s="36">
        <f>'KEP. RI'!F12</f>
        <v>36300000</v>
      </c>
      <c r="G29" s="30"/>
      <c r="H29" s="36">
        <f>'KEP. RI'!H8</f>
        <v>1023007890</v>
      </c>
      <c r="I29" s="30"/>
      <c r="J29" s="30"/>
    </row>
    <row r="30" spans="1:10" ht="15.75">
      <c r="A30" s="30"/>
      <c r="B30" s="36">
        <f>'KEP. RJ'!C11</f>
        <v>1150000000</v>
      </c>
      <c r="C30" s="37" t="s">
        <v>259</v>
      </c>
      <c r="D30" s="68">
        <f>'KEP. RJ'!D11</f>
        <v>13251995</v>
      </c>
      <c r="E30" s="30"/>
      <c r="F30" s="36">
        <f>'KEP. RJ'!F11</f>
        <v>94524000</v>
      </c>
      <c r="G30" s="30"/>
      <c r="H30" s="36" t="e">
        <f>'KEP. RJ'!#REF!</f>
        <v>#REF!</v>
      </c>
      <c r="I30" s="30"/>
      <c r="J30" s="30"/>
    </row>
    <row r="31" spans="1:10" ht="15.75">
      <c r="A31" s="30"/>
      <c r="B31" s="38">
        <f>SUM(B29:B30)</f>
        <v>1680000000</v>
      </c>
      <c r="C31" s="31"/>
      <c r="D31" s="196">
        <f>SUM(D29:D30)</f>
        <v>49295211</v>
      </c>
      <c r="E31" s="31"/>
      <c r="F31" s="38">
        <f>SUM(F29:F30)</f>
        <v>130824000</v>
      </c>
      <c r="G31" s="30"/>
      <c r="H31" s="38" t="e">
        <f>SUM(H29:H30)</f>
        <v>#REF!</v>
      </c>
      <c r="I31" s="30"/>
      <c r="J31" s="30"/>
    </row>
    <row r="32" spans="1:10" ht="15.75">
      <c r="A32" s="30"/>
      <c r="B32" s="36"/>
      <c r="C32" s="30"/>
      <c r="D32" s="36"/>
      <c r="E32" s="30"/>
      <c r="F32" s="36"/>
      <c r="G32" s="30"/>
      <c r="H32" s="36"/>
      <c r="I32" s="30"/>
      <c r="J32" s="30"/>
    </row>
    <row r="33" spans="1:10" ht="15.75">
      <c r="A33" s="30"/>
      <c r="B33" s="36"/>
      <c r="C33" s="30"/>
      <c r="D33" s="36"/>
      <c r="E33" s="30"/>
      <c r="F33" s="30"/>
      <c r="G33" s="30"/>
      <c r="H33" s="36"/>
      <c r="I33" s="30"/>
      <c r="J33" s="30"/>
    </row>
    <row r="34" spans="1:10">
      <c r="B34" s="134"/>
      <c r="C34" s="135"/>
      <c r="D34" s="134"/>
      <c r="E34" s="135"/>
    </row>
  </sheetData>
  <mergeCells count="14">
    <mergeCell ref="F5:G5"/>
    <mergeCell ref="H5:H6"/>
    <mergeCell ref="A7:J7"/>
    <mergeCell ref="A11:B11"/>
    <mergeCell ref="A1:J1"/>
    <mergeCell ref="A2:J2"/>
    <mergeCell ref="A3:A6"/>
    <mergeCell ref="B3:B6"/>
    <mergeCell ref="C3:C6"/>
    <mergeCell ref="I3:I6"/>
    <mergeCell ref="J3:J6"/>
    <mergeCell ref="D5:E5"/>
    <mergeCell ref="D3:H3"/>
    <mergeCell ref="D4:H4"/>
  </mergeCells>
  <pageMargins left="0.7" right="0.7" top="0.75" bottom="0.75" header="0.3" footer="0.3"/>
  <pageSetup paperSize="10001" scale="99" fitToHeight="0" orientation="landscape" horizontalDpi="429496729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7" workbookViewId="0">
      <selection sqref="A1:J14"/>
    </sheetView>
  </sheetViews>
  <sheetFormatPr defaultRowHeight="15"/>
  <cols>
    <col min="1" max="1" width="18" customWidth="1"/>
    <col min="2" max="2" width="45" customWidth="1"/>
    <col min="3" max="3" width="16.85546875" customWidth="1"/>
    <col min="4" max="4" width="16.7109375" customWidth="1"/>
    <col min="5" max="5" width="10.28515625" customWidth="1"/>
    <col min="6" max="6" width="16.7109375" hidden="1" customWidth="1"/>
    <col min="7" max="7" width="14.5703125" customWidth="1"/>
    <col min="8" max="8" width="16.42578125" style="35" hidden="1" customWidth="1"/>
    <col min="9" max="9" width="15.7109375" customWidth="1"/>
    <col min="10" max="10" width="17" customWidth="1"/>
    <col min="11" max="11" width="13.5703125" hidden="1" customWidth="1"/>
    <col min="12" max="12" width="11.140625" hidden="1" customWidth="1"/>
    <col min="13" max="13" width="11.85546875" hidden="1" customWidth="1"/>
    <col min="15" max="15" width="13.28515625" bestFit="1" customWidth="1"/>
  </cols>
  <sheetData>
    <row r="1" spans="1:15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5" ht="24.75" customHeight="1" thickBot="1">
      <c r="A2" s="887" t="s">
        <v>29</v>
      </c>
      <c r="B2" s="888"/>
      <c r="C2" s="888"/>
      <c r="D2" s="888"/>
      <c r="E2" s="888"/>
      <c r="F2" s="888"/>
      <c r="G2" s="888"/>
      <c r="H2" s="888"/>
      <c r="I2" s="888"/>
      <c r="J2" s="889"/>
    </row>
    <row r="3" spans="1:15" ht="15.75">
      <c r="A3" s="927" t="s">
        <v>0</v>
      </c>
      <c r="B3" s="937" t="s">
        <v>72</v>
      </c>
      <c r="C3" s="940" t="s">
        <v>2</v>
      </c>
      <c r="D3" s="931" t="s">
        <v>34</v>
      </c>
      <c r="E3" s="931"/>
      <c r="F3" s="931"/>
      <c r="G3" s="931"/>
      <c r="H3" s="931"/>
      <c r="I3" s="893" t="s">
        <v>35</v>
      </c>
      <c r="J3" s="902" t="s">
        <v>7</v>
      </c>
    </row>
    <row r="4" spans="1:15" ht="15.75">
      <c r="A4" s="928"/>
      <c r="B4" s="938"/>
      <c r="C4" s="941"/>
      <c r="D4" s="864" t="str">
        <f>KEPERAWATAN!D4</f>
        <v>BULAN OKTOBER 2022</v>
      </c>
      <c r="E4" s="864"/>
      <c r="F4" s="864"/>
      <c r="G4" s="864"/>
      <c r="H4" s="864"/>
      <c r="I4" s="894"/>
      <c r="J4" s="903"/>
    </row>
    <row r="5" spans="1:15" ht="15.75">
      <c r="A5" s="928"/>
      <c r="B5" s="938"/>
      <c r="C5" s="941"/>
      <c r="D5" s="930" t="s">
        <v>3</v>
      </c>
      <c r="E5" s="911"/>
      <c r="F5" s="910" t="s">
        <v>4</v>
      </c>
      <c r="G5" s="911"/>
      <c r="H5" s="912" t="s">
        <v>5</v>
      </c>
      <c r="I5" s="894"/>
      <c r="J5" s="903"/>
    </row>
    <row r="6" spans="1:15" ht="32.25" thickBot="1">
      <c r="A6" s="929"/>
      <c r="B6" s="939"/>
      <c r="C6" s="942"/>
      <c r="D6" s="445" t="s">
        <v>8</v>
      </c>
      <c r="E6" s="446" t="s">
        <v>9</v>
      </c>
      <c r="F6" s="445" t="s">
        <v>8</v>
      </c>
      <c r="G6" s="447" t="s">
        <v>9</v>
      </c>
      <c r="H6" s="913"/>
      <c r="I6" s="895"/>
      <c r="J6" s="904"/>
    </row>
    <row r="7" spans="1:15" ht="3" customHeight="1" thickBot="1">
      <c r="A7" s="943"/>
      <c r="B7" s="944"/>
      <c r="C7" s="944"/>
      <c r="D7" s="944"/>
      <c r="E7" s="944"/>
      <c r="F7" s="944"/>
      <c r="G7" s="944"/>
      <c r="H7" s="944"/>
      <c r="I7" s="944"/>
      <c r="J7" s="945"/>
    </row>
    <row r="8" spans="1:15" ht="63">
      <c r="A8" s="575" t="s">
        <v>241</v>
      </c>
      <c r="B8" s="439" t="s">
        <v>242</v>
      </c>
      <c r="C8" s="576">
        <f>SUM(C9:C10)</f>
        <v>64000000</v>
      </c>
      <c r="D8" s="523">
        <f>SUM(D9:D10)</f>
        <v>53859000</v>
      </c>
      <c r="E8" s="441">
        <f>SUM(D8/C8)*100</f>
        <v>84.154687500000009</v>
      </c>
      <c r="F8" s="577">
        <f>SUM(F9:F10)</f>
        <v>54900000</v>
      </c>
      <c r="G8" s="441">
        <f>SUM(F8/C8)*100</f>
        <v>85.78125</v>
      </c>
      <c r="H8" s="442">
        <f>SUM(H9:H13)</f>
        <v>1023007890</v>
      </c>
      <c r="I8" s="443" t="s">
        <v>37</v>
      </c>
      <c r="J8" s="516"/>
      <c r="K8" s="94" t="s">
        <v>85</v>
      </c>
      <c r="L8" s="94" t="s">
        <v>86</v>
      </c>
      <c r="M8" s="94" t="s">
        <v>87</v>
      </c>
    </row>
    <row r="9" spans="1:15" ht="15.75">
      <c r="A9" s="432" t="s">
        <v>260</v>
      </c>
      <c r="B9" s="21" t="s">
        <v>261</v>
      </c>
      <c r="C9" s="92">
        <f>'DPA APBD'!D35</f>
        <v>14000000</v>
      </c>
      <c r="D9" s="60">
        <v>3971000</v>
      </c>
      <c r="E9" s="47">
        <f>SUM(D9/C9)*100</f>
        <v>28.364285714285714</v>
      </c>
      <c r="F9" s="92">
        <v>4900000</v>
      </c>
      <c r="G9" s="47">
        <f>SUM(F9/C9)*100</f>
        <v>35</v>
      </c>
      <c r="H9" s="157">
        <f>'[5]BLUD 21'!$AE$32</f>
        <v>99740850</v>
      </c>
      <c r="I9" s="136"/>
      <c r="J9" s="457"/>
      <c r="K9" s="137">
        <v>0</v>
      </c>
      <c r="L9" s="35">
        <v>13296000</v>
      </c>
      <c r="M9" s="35">
        <v>0</v>
      </c>
      <c r="N9" s="664">
        <v>35</v>
      </c>
      <c r="O9" s="128">
        <f>SUM(N9*C9/100)</f>
        <v>4900000</v>
      </c>
    </row>
    <row r="10" spans="1:15" ht="15.75">
      <c r="A10" s="432" t="s">
        <v>262</v>
      </c>
      <c r="B10" s="138" t="s">
        <v>263</v>
      </c>
      <c r="C10" s="139">
        <f>'DPA APBD'!D36</f>
        <v>50000000</v>
      </c>
      <c r="D10" s="60">
        <v>49888000</v>
      </c>
      <c r="E10" s="140">
        <f>SUM(D10/C10)*100</f>
        <v>99.775999999999996</v>
      </c>
      <c r="F10" s="92">
        <v>50000000</v>
      </c>
      <c r="G10" s="47">
        <f>SUM(F10/C10)*100</f>
        <v>100</v>
      </c>
      <c r="H10" s="160">
        <f>'[5]BLUD 21'!$AE$55</f>
        <v>80915600</v>
      </c>
      <c r="I10" s="136"/>
      <c r="J10" s="457"/>
      <c r="K10" s="54">
        <v>31372500</v>
      </c>
      <c r="L10" s="141">
        <v>19620000</v>
      </c>
      <c r="M10" s="141">
        <v>11108200</v>
      </c>
    </row>
    <row r="11" spans="1:15" ht="15.75">
      <c r="A11" s="432"/>
      <c r="B11" s="138"/>
      <c r="C11" s="139"/>
      <c r="D11" s="60"/>
      <c r="E11" s="140"/>
      <c r="F11" s="139"/>
      <c r="G11" s="140"/>
      <c r="H11" s="160"/>
      <c r="I11" s="136"/>
      <c r="J11" s="457"/>
      <c r="K11" s="54"/>
      <c r="L11" s="141"/>
      <c r="M11" s="141"/>
    </row>
    <row r="12" spans="1:15" ht="18.75" customHeight="1">
      <c r="A12" s="569" t="str">
        <f>'PEL. RJ'!A15</f>
        <v>01.1.10.01</v>
      </c>
      <c r="B12" s="467" t="s">
        <v>75</v>
      </c>
      <c r="C12" s="570">
        <f>C13</f>
        <v>530000000</v>
      </c>
      <c r="D12" s="469">
        <f>D13</f>
        <v>36043216</v>
      </c>
      <c r="E12" s="571">
        <f t="shared" ref="E12:E13" si="0">SUM(D12/C12)*100</f>
        <v>6.8006067924528306</v>
      </c>
      <c r="F12" s="570">
        <f>F13</f>
        <v>36300000</v>
      </c>
      <c r="G12" s="571">
        <f t="shared" ref="G12:G13" si="1">SUM(F12/C12)*100</f>
        <v>6.8490566037735849</v>
      </c>
      <c r="H12" s="572"/>
      <c r="I12" s="573" t="s">
        <v>53</v>
      </c>
      <c r="J12" s="574"/>
      <c r="K12" s="54"/>
      <c r="L12" s="141"/>
      <c r="M12" s="141"/>
    </row>
    <row r="13" spans="1:15" ht="47.25">
      <c r="A13" s="431" t="s">
        <v>814</v>
      </c>
      <c r="B13" s="262" t="s">
        <v>264</v>
      </c>
      <c r="C13" s="139">
        <f>'[3]Oktober-Perubahan'!$L$145</f>
        <v>530000000</v>
      </c>
      <c r="D13" s="60">
        <f>'[3]Oktober-Perubahan'!$O$145</f>
        <v>36043216</v>
      </c>
      <c r="E13" s="140">
        <f t="shared" si="0"/>
        <v>6.8006067924528306</v>
      </c>
      <c r="F13" s="139">
        <f>'[3]Oktober-Perubahan'!$P$146+'[3]Oktober-Perubahan'!$P$147</f>
        <v>36300000</v>
      </c>
      <c r="G13" s="140">
        <f t="shared" si="1"/>
        <v>6.8490566037735849</v>
      </c>
      <c r="H13" s="157">
        <f>'[5]BLUD 21'!$AE$161</f>
        <v>842351440</v>
      </c>
      <c r="I13" s="136"/>
      <c r="J13" s="457"/>
      <c r="K13" s="35">
        <v>0</v>
      </c>
      <c r="L13" s="35">
        <v>0</v>
      </c>
      <c r="M13" s="35">
        <v>0</v>
      </c>
    </row>
    <row r="14" spans="1:15" ht="16.5" thickBot="1">
      <c r="A14" s="872" t="s">
        <v>40</v>
      </c>
      <c r="B14" s="873"/>
      <c r="C14" s="564">
        <f>C8+C12</f>
        <v>594000000</v>
      </c>
      <c r="D14" s="505">
        <f>D8+D12</f>
        <v>89902216</v>
      </c>
      <c r="E14" s="434">
        <f>SUM(D14/C14)*100</f>
        <v>15.135053198653198</v>
      </c>
      <c r="F14" s="565">
        <f>F8+F12</f>
        <v>91200000</v>
      </c>
      <c r="G14" s="434">
        <f>SUM(F14/C14)*100</f>
        <v>15.353535353535353</v>
      </c>
      <c r="H14" s="435">
        <f>H7+H8</f>
        <v>1023007890</v>
      </c>
      <c r="I14" s="566"/>
      <c r="J14" s="437"/>
      <c r="K14" s="35"/>
      <c r="L14" s="35"/>
    </row>
    <row r="15" spans="1:15" ht="15.75" hidden="1">
      <c r="A15" s="142"/>
      <c r="B15" s="30"/>
      <c r="C15" s="37"/>
      <c r="D15" s="36"/>
      <c r="E15" s="32"/>
      <c r="F15" s="36"/>
      <c r="G15" s="32"/>
      <c r="H15" s="155"/>
      <c r="I15" s="30"/>
      <c r="J15" s="30"/>
    </row>
    <row r="16" spans="1:15" ht="15.75" hidden="1">
      <c r="A16" s="143"/>
      <c r="B16" s="144"/>
      <c r="C16" s="145"/>
      <c r="D16" s="30"/>
      <c r="E16" s="30"/>
      <c r="F16" s="920" t="s">
        <v>117</v>
      </c>
      <c r="G16" s="920"/>
      <c r="H16" s="920"/>
      <c r="I16" s="920"/>
      <c r="J16" s="920"/>
    </row>
    <row r="17" spans="1:10" ht="15.75" hidden="1">
      <c r="A17" s="30"/>
      <c r="B17" s="89"/>
      <c r="C17" s="982"/>
      <c r="D17" s="982"/>
      <c r="E17" s="89"/>
      <c r="F17" s="89"/>
      <c r="G17" s="89"/>
      <c r="H17" s="81"/>
      <c r="I17" s="88" t="s">
        <v>67</v>
      </c>
      <c r="J17" s="89" t="s">
        <v>68</v>
      </c>
    </row>
    <row r="18" spans="1:10" ht="38.25" hidden="1" customHeight="1">
      <c r="A18" s="30"/>
      <c r="B18" s="122" t="s">
        <v>265</v>
      </c>
      <c r="C18" s="983"/>
      <c r="D18" s="983"/>
      <c r="E18" s="89"/>
      <c r="F18" s="978" t="s">
        <v>266</v>
      </c>
      <c r="G18" s="978"/>
      <c r="H18" s="978"/>
      <c r="I18" s="978"/>
      <c r="J18" s="978"/>
    </row>
    <row r="19" spans="1:10" ht="15.75" hidden="1">
      <c r="A19" s="30"/>
      <c r="B19" s="146"/>
      <c r="C19" s="146"/>
      <c r="D19" s="89"/>
      <c r="E19" s="89"/>
      <c r="F19" s="146"/>
      <c r="G19" s="89"/>
      <c r="H19" s="81"/>
      <c r="I19" s="146"/>
      <c r="J19" s="89"/>
    </row>
    <row r="20" spans="1:10" ht="15.75" hidden="1">
      <c r="A20" s="30"/>
      <c r="B20" s="146"/>
      <c r="C20" s="146"/>
      <c r="D20" s="89"/>
      <c r="E20" s="89"/>
      <c r="F20" s="146"/>
      <c r="G20" s="89"/>
      <c r="H20" s="81"/>
      <c r="I20" s="146"/>
      <c r="J20" s="89"/>
    </row>
    <row r="21" spans="1:10" ht="15.75" hidden="1">
      <c r="A21" s="30"/>
      <c r="B21" s="45"/>
      <c r="C21" s="45"/>
      <c r="D21" s="30"/>
      <c r="E21" s="30"/>
      <c r="F21" s="45"/>
      <c r="G21" s="30"/>
      <c r="H21" s="36"/>
      <c r="I21" s="45"/>
      <c r="J21" s="30"/>
    </row>
    <row r="22" spans="1:10" ht="15.75" hidden="1">
      <c r="A22" s="30"/>
      <c r="B22" s="44" t="s">
        <v>267</v>
      </c>
      <c r="C22" s="780"/>
      <c r="D22" s="780"/>
      <c r="E22" s="30"/>
      <c r="F22" s="780" t="s">
        <v>268</v>
      </c>
      <c r="G22" s="780"/>
      <c r="H22" s="780"/>
      <c r="I22" s="780"/>
      <c r="J22" s="780"/>
    </row>
    <row r="23" spans="1:10" ht="15.75" hidden="1">
      <c r="A23" s="30"/>
      <c r="B23" s="44" t="s">
        <v>122</v>
      </c>
      <c r="C23" s="780"/>
      <c r="D23" s="780"/>
      <c r="E23" s="30"/>
      <c r="F23" s="909" t="s">
        <v>122</v>
      </c>
      <c r="G23" s="909"/>
      <c r="H23" s="909"/>
      <c r="I23" s="909"/>
      <c r="J23" s="909"/>
    </row>
    <row r="24" spans="1:10" ht="15.75" hidden="1">
      <c r="A24" s="30"/>
      <c r="B24" s="44" t="s">
        <v>269</v>
      </c>
      <c r="C24" s="780"/>
      <c r="D24" s="780"/>
      <c r="E24" s="30"/>
      <c r="F24" s="780" t="s">
        <v>270</v>
      </c>
      <c r="G24" s="780"/>
      <c r="H24" s="780"/>
      <c r="I24" s="780"/>
      <c r="J24" s="780"/>
    </row>
    <row r="25" spans="1:10" ht="15.75" hidden="1">
      <c r="A25" s="30"/>
      <c r="B25" s="30"/>
      <c r="C25" s="30"/>
      <c r="D25" s="30"/>
      <c r="E25" s="30"/>
      <c r="F25" s="30"/>
      <c r="G25" s="30"/>
      <c r="H25" s="36"/>
      <c r="I25" s="30"/>
      <c r="J25" s="30"/>
    </row>
    <row r="26" spans="1:10" ht="15.75" hidden="1">
      <c r="A26" s="30"/>
      <c r="B26" s="30"/>
      <c r="C26" s="30"/>
      <c r="D26" s="30"/>
      <c r="E26" s="30"/>
      <c r="F26" s="30"/>
      <c r="G26" s="30"/>
      <c r="H26" s="36"/>
      <c r="I26" s="30"/>
      <c r="J26" s="30"/>
    </row>
    <row r="27" spans="1:10" ht="15.75">
      <c r="A27" s="30"/>
      <c r="B27" s="30"/>
      <c r="C27" s="37"/>
      <c r="D27" s="30"/>
      <c r="E27" s="30"/>
      <c r="F27" s="30"/>
      <c r="G27" s="30"/>
      <c r="H27" s="36"/>
      <c r="I27" s="30"/>
      <c r="J27" s="30"/>
    </row>
    <row r="28" spans="1:10">
      <c r="B28" s="65"/>
      <c r="C28" s="90"/>
    </row>
    <row r="29" spans="1:10">
      <c r="B29" s="66"/>
      <c r="C29" s="90"/>
    </row>
    <row r="30" spans="1:10">
      <c r="B30" s="67"/>
      <c r="C30" s="90"/>
    </row>
    <row r="31" spans="1:10">
      <c r="B31" s="67"/>
      <c r="C31" s="90"/>
    </row>
    <row r="32" spans="1:10">
      <c r="B32" s="67"/>
      <c r="C32" s="91"/>
    </row>
    <row r="33" spans="2:3">
      <c r="B33" s="67"/>
      <c r="C33" s="90"/>
    </row>
    <row r="34" spans="2:3">
      <c r="B34" s="67"/>
      <c r="C34" s="90"/>
    </row>
    <row r="35" spans="2:3">
      <c r="B35" s="67"/>
      <c r="C35" s="90"/>
    </row>
    <row r="36" spans="2:3">
      <c r="B36" s="67"/>
      <c r="C36" s="90"/>
    </row>
  </sheetData>
  <mergeCells count="24">
    <mergeCell ref="A1:J1"/>
    <mergeCell ref="A2:J2"/>
    <mergeCell ref="A3:A6"/>
    <mergeCell ref="B3:B6"/>
    <mergeCell ref="C3:C6"/>
    <mergeCell ref="I3:I6"/>
    <mergeCell ref="J3:J6"/>
    <mergeCell ref="D5:E5"/>
    <mergeCell ref="D3:H3"/>
    <mergeCell ref="D4:H4"/>
    <mergeCell ref="C23:D23"/>
    <mergeCell ref="F23:J23"/>
    <mergeCell ref="C24:D24"/>
    <mergeCell ref="F24:J24"/>
    <mergeCell ref="F5:G5"/>
    <mergeCell ref="H5:H6"/>
    <mergeCell ref="C22:D22"/>
    <mergeCell ref="F22:J22"/>
    <mergeCell ref="A7:J7"/>
    <mergeCell ref="A14:B14"/>
    <mergeCell ref="F16:J16"/>
    <mergeCell ref="C17:D17"/>
    <mergeCell ref="C18:D18"/>
    <mergeCell ref="F18:J18"/>
  </mergeCells>
  <pageMargins left="0.7" right="0.7" top="0.75" bottom="0.75" header="0.3" footer="0.3"/>
  <pageSetup paperSize="10000" scale="96" fitToHeight="0" orientation="landscape" horizontalDpi="429496729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Normal="100" workbookViewId="0">
      <selection sqref="A1:J14"/>
    </sheetView>
  </sheetViews>
  <sheetFormatPr defaultRowHeight="15"/>
  <cols>
    <col min="1" max="1" width="20.140625" customWidth="1"/>
    <col min="2" max="2" width="48" customWidth="1"/>
    <col min="3" max="3" width="17" customWidth="1"/>
    <col min="4" max="4" width="16.42578125" customWidth="1"/>
    <col min="5" max="5" width="8.5703125" customWidth="1"/>
    <col min="6" max="6" width="16" hidden="1" customWidth="1"/>
    <col min="7" max="7" width="15.28515625" customWidth="1"/>
    <col min="8" max="8" width="11.140625" style="35" hidden="1" customWidth="1"/>
    <col min="9" max="9" width="14.85546875" customWidth="1"/>
    <col min="10" max="10" width="16.7109375" customWidth="1"/>
    <col min="12" max="12" width="12.5703125" bestFit="1" customWidth="1"/>
  </cols>
  <sheetData>
    <row r="1" spans="1:12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2" ht="24.75" customHeight="1" thickBot="1">
      <c r="A2" s="887" t="s">
        <v>271</v>
      </c>
      <c r="B2" s="888"/>
      <c r="C2" s="888"/>
      <c r="D2" s="888"/>
      <c r="E2" s="888"/>
      <c r="F2" s="888"/>
      <c r="G2" s="888"/>
      <c r="H2" s="888"/>
      <c r="I2" s="888"/>
      <c r="J2" s="889"/>
    </row>
    <row r="3" spans="1:12" ht="15.75">
      <c r="A3" s="927" t="s">
        <v>0</v>
      </c>
      <c r="B3" s="937" t="s">
        <v>72</v>
      </c>
      <c r="C3" s="940" t="s">
        <v>2</v>
      </c>
      <c r="D3" s="931" t="s">
        <v>34</v>
      </c>
      <c r="E3" s="931"/>
      <c r="F3" s="931"/>
      <c r="G3" s="931"/>
      <c r="H3" s="931"/>
      <c r="I3" s="893" t="s">
        <v>35</v>
      </c>
      <c r="J3" s="902" t="s">
        <v>7</v>
      </c>
    </row>
    <row r="4" spans="1:12" ht="15.75">
      <c r="A4" s="928"/>
      <c r="B4" s="938"/>
      <c r="C4" s="941"/>
      <c r="D4" s="932" t="str">
        <f>'KEP. RI'!D4:G4</f>
        <v>BULAN OKTOBER 2022</v>
      </c>
      <c r="E4" s="932"/>
      <c r="F4" s="932"/>
      <c r="G4" s="932"/>
      <c r="H4" s="932"/>
      <c r="I4" s="894"/>
      <c r="J4" s="903"/>
    </row>
    <row r="5" spans="1:12" ht="15.75">
      <c r="A5" s="928"/>
      <c r="B5" s="938"/>
      <c r="C5" s="941"/>
      <c r="D5" s="930" t="s">
        <v>3</v>
      </c>
      <c r="E5" s="911"/>
      <c r="F5" s="910" t="s">
        <v>4</v>
      </c>
      <c r="G5" s="911"/>
      <c r="H5" s="959" t="s">
        <v>5</v>
      </c>
      <c r="I5" s="894"/>
      <c r="J5" s="903"/>
    </row>
    <row r="6" spans="1:12" ht="32.25" thickBot="1">
      <c r="A6" s="929"/>
      <c r="B6" s="939"/>
      <c r="C6" s="942"/>
      <c r="D6" s="445" t="s">
        <v>8</v>
      </c>
      <c r="E6" s="446" t="s">
        <v>9</v>
      </c>
      <c r="F6" s="445" t="s">
        <v>8</v>
      </c>
      <c r="G6" s="447" t="s">
        <v>9</v>
      </c>
      <c r="H6" s="960"/>
      <c r="I6" s="895"/>
      <c r="J6" s="904"/>
    </row>
    <row r="7" spans="1:12" ht="3" customHeight="1" thickBot="1">
      <c r="A7" s="985"/>
      <c r="B7" s="963"/>
      <c r="C7" s="963"/>
      <c r="D7" s="963"/>
      <c r="E7" s="963"/>
      <c r="F7" s="963"/>
      <c r="G7" s="963"/>
      <c r="H7" s="963"/>
      <c r="I7" s="963"/>
      <c r="J7" s="986"/>
    </row>
    <row r="8" spans="1:12" ht="30" customHeight="1">
      <c r="A8" s="665"/>
      <c r="B8" s="666" t="s">
        <v>656</v>
      </c>
      <c r="C8" s="652">
        <f>C9</f>
        <v>700000000</v>
      </c>
      <c r="D8" s="652">
        <f>D9</f>
        <v>106744701</v>
      </c>
      <c r="E8" s="601">
        <f>E9</f>
        <v>15.249243000000002</v>
      </c>
      <c r="F8" s="652">
        <f>F9</f>
        <v>349860000</v>
      </c>
      <c r="G8" s="601">
        <f>G9</f>
        <v>49.980000000000004</v>
      </c>
      <c r="H8" s="604"/>
      <c r="I8" s="604" t="s">
        <v>37</v>
      </c>
      <c r="J8" s="623"/>
    </row>
    <row r="9" spans="1:12" ht="14.25" customHeight="1">
      <c r="A9" s="621"/>
      <c r="B9" s="608" t="s">
        <v>657</v>
      </c>
      <c r="C9" s="609">
        <v>700000000</v>
      </c>
      <c r="D9" s="609">
        <v>106744701</v>
      </c>
      <c r="E9" s="375">
        <f>SUM(D9/C9)*100</f>
        <v>15.249243000000002</v>
      </c>
      <c r="F9" s="610">
        <v>349860000</v>
      </c>
      <c r="G9" s="375">
        <f>SUM(F9/C9)*100</f>
        <v>49.980000000000004</v>
      </c>
      <c r="H9" s="606"/>
      <c r="I9" s="605"/>
      <c r="J9" s="536"/>
      <c r="L9" s="35"/>
    </row>
    <row r="10" spans="1:12" ht="14.25" customHeight="1">
      <c r="A10" s="621"/>
      <c r="B10" s="605"/>
      <c r="C10" s="605"/>
      <c r="D10" s="605"/>
      <c r="E10" s="605"/>
      <c r="F10" s="607"/>
      <c r="G10" s="605"/>
      <c r="H10" s="606"/>
      <c r="I10" s="605"/>
      <c r="J10" s="536"/>
    </row>
    <row r="11" spans="1:12" ht="15.75">
      <c r="A11" s="622" t="str">
        <f>'KEP. RI'!A12</f>
        <v>01.1.10.01</v>
      </c>
      <c r="B11" s="598" t="s">
        <v>75</v>
      </c>
      <c r="C11" s="599">
        <f>SUM(C12:C13)</f>
        <v>1150000000</v>
      </c>
      <c r="D11" s="600">
        <f>SUM(D12:D13)</f>
        <v>13251995</v>
      </c>
      <c r="E11" s="601">
        <f>SUM(D11/C11)*100</f>
        <v>1.1523473913043478</v>
      </c>
      <c r="F11" s="602">
        <f>SUM(F12:F13)</f>
        <v>94524000</v>
      </c>
      <c r="G11" s="601">
        <f>SUM(F11/C11)*100</f>
        <v>8.2194782608695665</v>
      </c>
      <c r="H11" s="603">
        <f>SUM(H12:H12)</f>
        <v>0</v>
      </c>
      <c r="I11" s="604" t="s">
        <v>53</v>
      </c>
      <c r="J11" s="623"/>
    </row>
    <row r="12" spans="1:12" ht="15.75">
      <c r="A12" s="428" t="s">
        <v>815</v>
      </c>
      <c r="B12" s="262" t="s">
        <v>273</v>
      </c>
      <c r="C12" s="148">
        <f>'[3]Oktober-Perubahan'!$L$207</f>
        <v>1150000000</v>
      </c>
      <c r="D12" s="149">
        <f>'[3]Oktober-Perubahan'!$O$207</f>
        <v>13251995</v>
      </c>
      <c r="E12" s="86">
        <f t="shared" ref="E12" si="0">SUM(D12/C12)*100</f>
        <v>1.1523473913043478</v>
      </c>
      <c r="F12" s="596">
        <f>'[3]Oktober-Perubahan'!$P$208</f>
        <v>94524000</v>
      </c>
      <c r="G12" s="86">
        <f t="shared" ref="G12" si="1">SUM(F12/C12)*100</f>
        <v>8.2194782608695665</v>
      </c>
      <c r="H12" s="597">
        <v>0</v>
      </c>
      <c r="I12" s="415"/>
      <c r="J12" s="452"/>
    </row>
    <row r="13" spans="1:12" ht="15.75">
      <c r="A13" s="567"/>
      <c r="B13" s="152"/>
      <c r="C13" s="150"/>
      <c r="D13" s="151"/>
      <c r="E13" s="86"/>
      <c r="F13" s="153"/>
      <c r="G13" s="168"/>
      <c r="H13" s="161"/>
      <c r="I13" s="416"/>
      <c r="J13" s="452"/>
    </row>
    <row r="14" spans="1:12" ht="16.5" thickBot="1">
      <c r="A14" s="918" t="s">
        <v>40</v>
      </c>
      <c r="B14" s="919"/>
      <c r="C14" s="568">
        <f>SUM(C12:C13)</f>
        <v>1150000000</v>
      </c>
      <c r="D14" s="568">
        <f>SUM(D12:D13)</f>
        <v>13251995</v>
      </c>
      <c r="E14" s="495">
        <f>SUM(D14/C14)*100</f>
        <v>1.1523473913043478</v>
      </c>
      <c r="F14" s="568">
        <f>SUM(F12:F13)</f>
        <v>94524000</v>
      </c>
      <c r="G14" s="495">
        <f>SUM(F14/C14)*100</f>
        <v>8.2194782608695665</v>
      </c>
      <c r="H14" s="496" t="e">
        <f>H11+#REF!</f>
        <v>#REF!</v>
      </c>
      <c r="I14" s="436"/>
      <c r="J14" s="437"/>
    </row>
    <row r="15" spans="1:12" ht="15.75" hidden="1">
      <c r="A15" s="143"/>
      <c r="B15" s="144"/>
      <c r="C15" s="145"/>
      <c r="D15" s="30"/>
      <c r="E15" s="30"/>
      <c r="F15" s="920" t="s">
        <v>117</v>
      </c>
      <c r="G15" s="920"/>
      <c r="H15" s="920"/>
      <c r="I15" s="920"/>
      <c r="J15" s="920"/>
    </row>
    <row r="16" spans="1:12" ht="15.75" hidden="1">
      <c r="A16" s="89"/>
      <c r="B16" s="89"/>
      <c r="C16" s="982"/>
      <c r="D16" s="982"/>
      <c r="E16" s="89"/>
      <c r="F16" s="89"/>
      <c r="G16" s="89"/>
      <c r="H16" s="81"/>
      <c r="I16" s="88" t="s">
        <v>67</v>
      </c>
      <c r="J16" s="89" t="s">
        <v>68</v>
      </c>
    </row>
    <row r="17" spans="1:10" ht="15.75" hidden="1">
      <c r="A17" s="89"/>
      <c r="B17" s="122" t="s">
        <v>265</v>
      </c>
      <c r="C17" s="983"/>
      <c r="D17" s="983"/>
      <c r="E17" s="89"/>
      <c r="F17" s="987" t="s">
        <v>275</v>
      </c>
      <c r="G17" s="987"/>
      <c r="H17" s="987"/>
      <c r="I17" s="987"/>
      <c r="J17" s="987"/>
    </row>
    <row r="18" spans="1:10" ht="33" hidden="1" customHeight="1">
      <c r="A18" s="89"/>
      <c r="B18" s="146"/>
      <c r="C18" s="146"/>
      <c r="D18" s="89"/>
      <c r="E18" s="89"/>
      <c r="F18" s="154"/>
      <c r="G18" s="154"/>
      <c r="H18" s="162"/>
      <c r="I18" s="146"/>
      <c r="J18" s="89"/>
    </row>
    <row r="19" spans="1:10" ht="15.75" hidden="1">
      <c r="A19" s="89"/>
      <c r="B19" s="146"/>
      <c r="C19" s="146"/>
      <c r="D19" s="89"/>
      <c r="E19" s="89"/>
      <c r="F19" s="146"/>
      <c r="G19" s="89"/>
      <c r="H19" s="81"/>
      <c r="I19" s="146"/>
      <c r="J19" s="89"/>
    </row>
    <row r="20" spans="1:10" ht="15.75" hidden="1">
      <c r="A20" s="89"/>
      <c r="B20" s="146"/>
      <c r="C20" s="146"/>
      <c r="D20" s="89"/>
      <c r="E20" s="89"/>
      <c r="F20" s="146"/>
      <c r="G20" s="89"/>
      <c r="H20" s="81"/>
      <c r="I20" s="146"/>
      <c r="J20" s="89"/>
    </row>
    <row r="21" spans="1:10" ht="15.75" hidden="1">
      <c r="A21" s="89"/>
      <c r="B21" s="154" t="s">
        <v>267</v>
      </c>
      <c r="C21" s="983"/>
      <c r="D21" s="983"/>
      <c r="E21" s="89"/>
      <c r="F21" s="984" t="s">
        <v>276</v>
      </c>
      <c r="G21" s="984"/>
      <c r="H21" s="984"/>
      <c r="I21" s="984"/>
      <c r="J21" s="984"/>
    </row>
    <row r="22" spans="1:10" ht="15.75" hidden="1">
      <c r="A22" s="30"/>
      <c r="B22" s="44" t="s">
        <v>122</v>
      </c>
      <c r="C22" s="780"/>
      <c r="D22" s="780"/>
      <c r="E22" s="30"/>
      <c r="F22" s="780" t="s">
        <v>224</v>
      </c>
      <c r="G22" s="780"/>
      <c r="H22" s="780"/>
      <c r="I22" s="780"/>
      <c r="J22" s="780"/>
    </row>
    <row r="23" spans="1:10" ht="15.75" hidden="1">
      <c r="A23" s="30"/>
      <c r="B23" s="44" t="s">
        <v>269</v>
      </c>
      <c r="C23" s="780"/>
      <c r="D23" s="780"/>
      <c r="E23" s="30"/>
      <c r="F23" s="780" t="s">
        <v>277</v>
      </c>
      <c r="G23" s="780"/>
      <c r="H23" s="780"/>
      <c r="I23" s="780"/>
      <c r="J23" s="780"/>
    </row>
    <row r="24" spans="1:10" ht="15.75" hidden="1">
      <c r="A24" s="30"/>
      <c r="B24" s="30"/>
      <c r="C24" s="30"/>
      <c r="D24" s="30"/>
      <c r="E24" s="30"/>
      <c r="F24" s="30"/>
      <c r="G24" s="30"/>
      <c r="H24" s="36"/>
      <c r="I24" s="30"/>
      <c r="J24" s="30"/>
    </row>
    <row r="25" spans="1:10" ht="15.75" hidden="1">
      <c r="A25" s="30"/>
      <c r="B25" s="30"/>
      <c r="C25" s="30"/>
      <c r="D25" s="30"/>
      <c r="E25" s="30"/>
      <c r="F25" s="30"/>
      <c r="G25" s="30"/>
      <c r="H25" s="36"/>
      <c r="I25" s="30"/>
      <c r="J25" s="30"/>
    </row>
    <row r="26" spans="1:10" ht="15.75">
      <c r="A26" s="30"/>
      <c r="B26" s="30"/>
      <c r="C26" s="37"/>
      <c r="D26" s="30"/>
      <c r="E26" s="30"/>
      <c r="F26" s="30"/>
      <c r="G26" s="30"/>
      <c r="H26" s="36"/>
      <c r="I26" s="30"/>
      <c r="J26" s="30"/>
    </row>
    <row r="27" spans="1:10" ht="15" customHeight="1">
      <c r="A27" s="30"/>
      <c r="B27" s="50"/>
      <c r="C27" s="37"/>
      <c r="D27" s="30"/>
      <c r="E27" s="30"/>
      <c r="F27" s="30"/>
      <c r="G27" s="30"/>
      <c r="H27" s="36"/>
      <c r="I27" s="30"/>
      <c r="J27" s="30"/>
    </row>
    <row r="28" spans="1:10" ht="15.75">
      <c r="A28" s="30"/>
      <c r="B28" s="51"/>
      <c r="C28" s="37"/>
      <c r="D28" s="30"/>
      <c r="E28" s="30"/>
      <c r="F28" s="30"/>
      <c r="G28" s="30"/>
      <c r="H28" s="36"/>
      <c r="I28" s="30"/>
      <c r="J28" s="30"/>
    </row>
    <row r="29" spans="1:10" ht="15.75">
      <c r="A29" s="30"/>
      <c r="B29" s="30"/>
      <c r="C29" s="37"/>
      <c r="D29" s="30"/>
      <c r="E29" s="30"/>
      <c r="F29" s="30"/>
      <c r="G29" s="30"/>
      <c r="H29" s="36"/>
      <c r="I29" s="30"/>
      <c r="J29" s="30"/>
    </row>
    <row r="30" spans="1:10">
      <c r="B30" s="67"/>
      <c r="C30" s="90"/>
    </row>
    <row r="31" spans="1:10">
      <c r="B31" s="67"/>
      <c r="C31" s="91"/>
    </row>
    <row r="32" spans="1:10">
      <c r="B32" s="67"/>
      <c r="C32" s="90"/>
    </row>
    <row r="33" spans="2:3">
      <c r="B33" s="67"/>
      <c r="C33" s="90"/>
    </row>
    <row r="34" spans="2:3" ht="38.25" customHeight="1">
      <c r="B34" s="67"/>
      <c r="C34" s="90"/>
    </row>
    <row r="35" spans="2:3">
      <c r="B35" s="67"/>
      <c r="C35" s="90"/>
    </row>
  </sheetData>
  <mergeCells count="24">
    <mergeCell ref="A1:J1"/>
    <mergeCell ref="A2:J2"/>
    <mergeCell ref="A3:A6"/>
    <mergeCell ref="B3:B6"/>
    <mergeCell ref="C3:C6"/>
    <mergeCell ref="I3:I6"/>
    <mergeCell ref="J3:J6"/>
    <mergeCell ref="D5:E5"/>
    <mergeCell ref="D3:H3"/>
    <mergeCell ref="D4:H4"/>
    <mergeCell ref="C22:D22"/>
    <mergeCell ref="F22:J22"/>
    <mergeCell ref="C23:D23"/>
    <mergeCell ref="F23:J23"/>
    <mergeCell ref="F5:G5"/>
    <mergeCell ref="H5:H6"/>
    <mergeCell ref="C21:D21"/>
    <mergeCell ref="F21:J21"/>
    <mergeCell ref="A7:J7"/>
    <mergeCell ref="A14:B14"/>
    <mergeCell ref="F15:J15"/>
    <mergeCell ref="C16:D16"/>
    <mergeCell ref="C17:D17"/>
    <mergeCell ref="F17:J17"/>
  </mergeCells>
  <pageMargins left="0.7" right="0.7" top="0.75" bottom="0.75" header="0.3" footer="0.3"/>
  <pageSetup paperSize="10001" scale="94" fitToHeight="0" orientation="landscape" horizontalDpi="429496729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1"/>
  <sheetViews>
    <sheetView view="pageBreakPreview" zoomScaleNormal="90" zoomScaleSheetLayoutView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E41" sqref="E41"/>
    </sheetView>
  </sheetViews>
  <sheetFormatPr defaultColWidth="10.28515625" defaultRowHeight="15.75"/>
  <cols>
    <col min="1" max="1" width="18.42578125" style="267" customWidth="1"/>
    <col min="2" max="2" width="20.85546875" style="358" customWidth="1"/>
    <col min="3" max="3" width="65.42578125" style="358" customWidth="1"/>
    <col min="4" max="4" width="29.28515625" style="359" customWidth="1"/>
    <col min="5" max="5" width="31.85546875" style="356" customWidth="1"/>
    <col min="6" max="6" width="22" style="267" customWidth="1"/>
    <col min="7" max="7" width="13.140625" style="267" customWidth="1"/>
    <col min="8" max="8" width="12" style="267" customWidth="1"/>
    <col min="9" max="9" width="12.5703125" style="267" customWidth="1"/>
    <col min="10" max="10" width="11.85546875" style="267" customWidth="1"/>
    <col min="11" max="11" width="12.42578125" style="267" customWidth="1"/>
    <col min="12" max="12" width="12.140625" style="267" customWidth="1"/>
    <col min="13" max="13" width="12" style="267" customWidth="1"/>
    <col min="14" max="14" width="13.5703125" style="267" customWidth="1"/>
    <col min="15" max="16" width="12.85546875" style="267" customWidth="1"/>
    <col min="17" max="17" width="13.7109375" style="267" customWidth="1"/>
    <col min="18" max="18" width="13" style="267" customWidth="1"/>
    <col min="19" max="19" width="14.85546875" style="267" customWidth="1"/>
    <col min="20" max="20" width="23.5703125" style="267" customWidth="1"/>
    <col min="21" max="21" width="10" style="267" bestFit="1" customWidth="1"/>
    <col min="22" max="22" width="23.5703125" style="267" customWidth="1"/>
    <col min="23" max="23" width="9.42578125" style="267" customWidth="1"/>
    <col min="24" max="24" width="14.42578125" style="267" customWidth="1"/>
    <col min="25" max="256" width="10.28515625" style="267"/>
    <col min="257" max="257" width="18.42578125" style="267" customWidth="1"/>
    <col min="258" max="258" width="20.85546875" style="267" customWidth="1"/>
    <col min="259" max="259" width="65.42578125" style="267" customWidth="1"/>
    <col min="260" max="260" width="29.28515625" style="267" customWidth="1"/>
    <col min="261" max="261" width="22.28515625" style="267" customWidth="1"/>
    <col min="262" max="262" width="13.7109375" style="267" customWidth="1"/>
    <col min="263" max="263" width="13.140625" style="267" customWidth="1"/>
    <col min="264" max="264" width="12" style="267" customWidth="1"/>
    <col min="265" max="265" width="12.5703125" style="267" customWidth="1"/>
    <col min="266" max="266" width="11.85546875" style="267" customWidth="1"/>
    <col min="267" max="267" width="12.42578125" style="267" customWidth="1"/>
    <col min="268" max="268" width="12.140625" style="267" customWidth="1"/>
    <col min="269" max="269" width="12" style="267" customWidth="1"/>
    <col min="270" max="270" width="13.5703125" style="267" customWidth="1"/>
    <col min="271" max="272" width="12.85546875" style="267" customWidth="1"/>
    <col min="273" max="273" width="13.7109375" style="267" customWidth="1"/>
    <col min="274" max="274" width="13" style="267" customWidth="1"/>
    <col min="275" max="275" width="14.85546875" style="267" customWidth="1"/>
    <col min="276" max="276" width="23.5703125" style="267" customWidth="1"/>
    <col min="277" max="277" width="10" style="267" bestFit="1" customWidth="1"/>
    <col min="278" max="278" width="23.5703125" style="267" customWidth="1"/>
    <col min="279" max="279" width="9.42578125" style="267" customWidth="1"/>
    <col min="280" max="280" width="14.42578125" style="267" customWidth="1"/>
    <col min="281" max="512" width="10.28515625" style="267"/>
    <col min="513" max="513" width="18.42578125" style="267" customWidth="1"/>
    <col min="514" max="514" width="20.85546875" style="267" customWidth="1"/>
    <col min="515" max="515" width="65.42578125" style="267" customWidth="1"/>
    <col min="516" max="516" width="29.28515625" style="267" customWidth="1"/>
    <col min="517" max="517" width="22.28515625" style="267" customWidth="1"/>
    <col min="518" max="518" width="13.7109375" style="267" customWidth="1"/>
    <col min="519" max="519" width="13.140625" style="267" customWidth="1"/>
    <col min="520" max="520" width="12" style="267" customWidth="1"/>
    <col min="521" max="521" width="12.5703125" style="267" customWidth="1"/>
    <col min="522" max="522" width="11.85546875" style="267" customWidth="1"/>
    <col min="523" max="523" width="12.42578125" style="267" customWidth="1"/>
    <col min="524" max="524" width="12.140625" style="267" customWidth="1"/>
    <col min="525" max="525" width="12" style="267" customWidth="1"/>
    <col min="526" max="526" width="13.5703125" style="267" customWidth="1"/>
    <col min="527" max="528" width="12.85546875" style="267" customWidth="1"/>
    <col min="529" max="529" width="13.7109375" style="267" customWidth="1"/>
    <col min="530" max="530" width="13" style="267" customWidth="1"/>
    <col min="531" max="531" width="14.85546875" style="267" customWidth="1"/>
    <col min="532" max="532" width="23.5703125" style="267" customWidth="1"/>
    <col min="533" max="533" width="10" style="267" bestFit="1" customWidth="1"/>
    <col min="534" max="534" width="23.5703125" style="267" customWidth="1"/>
    <col min="535" max="535" width="9.42578125" style="267" customWidth="1"/>
    <col min="536" max="536" width="14.42578125" style="267" customWidth="1"/>
    <col min="537" max="768" width="10.28515625" style="267"/>
    <col min="769" max="769" width="18.42578125" style="267" customWidth="1"/>
    <col min="770" max="770" width="20.85546875" style="267" customWidth="1"/>
    <col min="771" max="771" width="65.42578125" style="267" customWidth="1"/>
    <col min="772" max="772" width="29.28515625" style="267" customWidth="1"/>
    <col min="773" max="773" width="22.28515625" style="267" customWidth="1"/>
    <col min="774" max="774" width="13.7109375" style="267" customWidth="1"/>
    <col min="775" max="775" width="13.140625" style="267" customWidth="1"/>
    <col min="776" max="776" width="12" style="267" customWidth="1"/>
    <col min="777" max="777" width="12.5703125" style="267" customWidth="1"/>
    <col min="778" max="778" width="11.85546875" style="267" customWidth="1"/>
    <col min="779" max="779" width="12.42578125" style="267" customWidth="1"/>
    <col min="780" max="780" width="12.140625" style="267" customWidth="1"/>
    <col min="781" max="781" width="12" style="267" customWidth="1"/>
    <col min="782" max="782" width="13.5703125" style="267" customWidth="1"/>
    <col min="783" max="784" width="12.85546875" style="267" customWidth="1"/>
    <col min="785" max="785" width="13.7109375" style="267" customWidth="1"/>
    <col min="786" max="786" width="13" style="267" customWidth="1"/>
    <col min="787" max="787" width="14.85546875" style="267" customWidth="1"/>
    <col min="788" max="788" width="23.5703125" style="267" customWidth="1"/>
    <col min="789" max="789" width="10" style="267" bestFit="1" customWidth="1"/>
    <col min="790" max="790" width="23.5703125" style="267" customWidth="1"/>
    <col min="791" max="791" width="9.42578125" style="267" customWidth="1"/>
    <col min="792" max="792" width="14.42578125" style="267" customWidth="1"/>
    <col min="793" max="1024" width="10.28515625" style="267"/>
    <col min="1025" max="1025" width="18.42578125" style="267" customWidth="1"/>
    <col min="1026" max="1026" width="20.85546875" style="267" customWidth="1"/>
    <col min="1027" max="1027" width="65.42578125" style="267" customWidth="1"/>
    <col min="1028" max="1028" width="29.28515625" style="267" customWidth="1"/>
    <col min="1029" max="1029" width="22.28515625" style="267" customWidth="1"/>
    <col min="1030" max="1030" width="13.7109375" style="267" customWidth="1"/>
    <col min="1031" max="1031" width="13.140625" style="267" customWidth="1"/>
    <col min="1032" max="1032" width="12" style="267" customWidth="1"/>
    <col min="1033" max="1033" width="12.5703125" style="267" customWidth="1"/>
    <col min="1034" max="1034" width="11.85546875" style="267" customWidth="1"/>
    <col min="1035" max="1035" width="12.42578125" style="267" customWidth="1"/>
    <col min="1036" max="1036" width="12.140625" style="267" customWidth="1"/>
    <col min="1037" max="1037" width="12" style="267" customWidth="1"/>
    <col min="1038" max="1038" width="13.5703125" style="267" customWidth="1"/>
    <col min="1039" max="1040" width="12.85546875" style="267" customWidth="1"/>
    <col min="1041" max="1041" width="13.7109375" style="267" customWidth="1"/>
    <col min="1042" max="1042" width="13" style="267" customWidth="1"/>
    <col min="1043" max="1043" width="14.85546875" style="267" customWidth="1"/>
    <col min="1044" max="1044" width="23.5703125" style="267" customWidth="1"/>
    <col min="1045" max="1045" width="10" style="267" bestFit="1" customWidth="1"/>
    <col min="1046" max="1046" width="23.5703125" style="267" customWidth="1"/>
    <col min="1047" max="1047" width="9.42578125" style="267" customWidth="1"/>
    <col min="1048" max="1048" width="14.42578125" style="267" customWidth="1"/>
    <col min="1049" max="1280" width="10.28515625" style="267"/>
    <col min="1281" max="1281" width="18.42578125" style="267" customWidth="1"/>
    <col min="1282" max="1282" width="20.85546875" style="267" customWidth="1"/>
    <col min="1283" max="1283" width="65.42578125" style="267" customWidth="1"/>
    <col min="1284" max="1284" width="29.28515625" style="267" customWidth="1"/>
    <col min="1285" max="1285" width="22.28515625" style="267" customWidth="1"/>
    <col min="1286" max="1286" width="13.7109375" style="267" customWidth="1"/>
    <col min="1287" max="1287" width="13.140625" style="267" customWidth="1"/>
    <col min="1288" max="1288" width="12" style="267" customWidth="1"/>
    <col min="1289" max="1289" width="12.5703125" style="267" customWidth="1"/>
    <col min="1290" max="1290" width="11.85546875" style="267" customWidth="1"/>
    <col min="1291" max="1291" width="12.42578125" style="267" customWidth="1"/>
    <col min="1292" max="1292" width="12.140625" style="267" customWidth="1"/>
    <col min="1293" max="1293" width="12" style="267" customWidth="1"/>
    <col min="1294" max="1294" width="13.5703125" style="267" customWidth="1"/>
    <col min="1295" max="1296" width="12.85546875" style="267" customWidth="1"/>
    <col min="1297" max="1297" width="13.7109375" style="267" customWidth="1"/>
    <col min="1298" max="1298" width="13" style="267" customWidth="1"/>
    <col min="1299" max="1299" width="14.85546875" style="267" customWidth="1"/>
    <col min="1300" max="1300" width="23.5703125" style="267" customWidth="1"/>
    <col min="1301" max="1301" width="10" style="267" bestFit="1" customWidth="1"/>
    <col min="1302" max="1302" width="23.5703125" style="267" customWidth="1"/>
    <col min="1303" max="1303" width="9.42578125" style="267" customWidth="1"/>
    <col min="1304" max="1304" width="14.42578125" style="267" customWidth="1"/>
    <col min="1305" max="1536" width="10.28515625" style="267"/>
    <col min="1537" max="1537" width="18.42578125" style="267" customWidth="1"/>
    <col min="1538" max="1538" width="20.85546875" style="267" customWidth="1"/>
    <col min="1539" max="1539" width="65.42578125" style="267" customWidth="1"/>
    <col min="1540" max="1540" width="29.28515625" style="267" customWidth="1"/>
    <col min="1541" max="1541" width="22.28515625" style="267" customWidth="1"/>
    <col min="1542" max="1542" width="13.7109375" style="267" customWidth="1"/>
    <col min="1543" max="1543" width="13.140625" style="267" customWidth="1"/>
    <col min="1544" max="1544" width="12" style="267" customWidth="1"/>
    <col min="1545" max="1545" width="12.5703125" style="267" customWidth="1"/>
    <col min="1546" max="1546" width="11.85546875" style="267" customWidth="1"/>
    <col min="1547" max="1547" width="12.42578125" style="267" customWidth="1"/>
    <col min="1548" max="1548" width="12.140625" style="267" customWidth="1"/>
    <col min="1549" max="1549" width="12" style="267" customWidth="1"/>
    <col min="1550" max="1550" width="13.5703125" style="267" customWidth="1"/>
    <col min="1551" max="1552" width="12.85546875" style="267" customWidth="1"/>
    <col min="1553" max="1553" width="13.7109375" style="267" customWidth="1"/>
    <col min="1554" max="1554" width="13" style="267" customWidth="1"/>
    <col min="1555" max="1555" width="14.85546875" style="267" customWidth="1"/>
    <col min="1556" max="1556" width="23.5703125" style="267" customWidth="1"/>
    <col min="1557" max="1557" width="10" style="267" bestFit="1" customWidth="1"/>
    <col min="1558" max="1558" width="23.5703125" style="267" customWidth="1"/>
    <col min="1559" max="1559" width="9.42578125" style="267" customWidth="1"/>
    <col min="1560" max="1560" width="14.42578125" style="267" customWidth="1"/>
    <col min="1561" max="1792" width="10.28515625" style="267"/>
    <col min="1793" max="1793" width="18.42578125" style="267" customWidth="1"/>
    <col min="1794" max="1794" width="20.85546875" style="267" customWidth="1"/>
    <col min="1795" max="1795" width="65.42578125" style="267" customWidth="1"/>
    <col min="1796" max="1796" width="29.28515625" style="267" customWidth="1"/>
    <col min="1797" max="1797" width="22.28515625" style="267" customWidth="1"/>
    <col min="1798" max="1798" width="13.7109375" style="267" customWidth="1"/>
    <col min="1799" max="1799" width="13.140625" style="267" customWidth="1"/>
    <col min="1800" max="1800" width="12" style="267" customWidth="1"/>
    <col min="1801" max="1801" width="12.5703125" style="267" customWidth="1"/>
    <col min="1802" max="1802" width="11.85546875" style="267" customWidth="1"/>
    <col min="1803" max="1803" width="12.42578125" style="267" customWidth="1"/>
    <col min="1804" max="1804" width="12.140625" style="267" customWidth="1"/>
    <col min="1805" max="1805" width="12" style="267" customWidth="1"/>
    <col min="1806" max="1806" width="13.5703125" style="267" customWidth="1"/>
    <col min="1807" max="1808" width="12.85546875" style="267" customWidth="1"/>
    <col min="1809" max="1809" width="13.7109375" style="267" customWidth="1"/>
    <col min="1810" max="1810" width="13" style="267" customWidth="1"/>
    <col min="1811" max="1811" width="14.85546875" style="267" customWidth="1"/>
    <col min="1812" max="1812" width="23.5703125" style="267" customWidth="1"/>
    <col min="1813" max="1813" width="10" style="267" bestFit="1" customWidth="1"/>
    <col min="1814" max="1814" width="23.5703125" style="267" customWidth="1"/>
    <col min="1815" max="1815" width="9.42578125" style="267" customWidth="1"/>
    <col min="1816" max="1816" width="14.42578125" style="267" customWidth="1"/>
    <col min="1817" max="2048" width="10.28515625" style="267"/>
    <col min="2049" max="2049" width="18.42578125" style="267" customWidth="1"/>
    <col min="2050" max="2050" width="20.85546875" style="267" customWidth="1"/>
    <col min="2051" max="2051" width="65.42578125" style="267" customWidth="1"/>
    <col min="2052" max="2052" width="29.28515625" style="267" customWidth="1"/>
    <col min="2053" max="2053" width="22.28515625" style="267" customWidth="1"/>
    <col min="2054" max="2054" width="13.7109375" style="267" customWidth="1"/>
    <col min="2055" max="2055" width="13.140625" style="267" customWidth="1"/>
    <col min="2056" max="2056" width="12" style="267" customWidth="1"/>
    <col min="2057" max="2057" width="12.5703125" style="267" customWidth="1"/>
    <col min="2058" max="2058" width="11.85546875" style="267" customWidth="1"/>
    <col min="2059" max="2059" width="12.42578125" style="267" customWidth="1"/>
    <col min="2060" max="2060" width="12.140625" style="267" customWidth="1"/>
    <col min="2061" max="2061" width="12" style="267" customWidth="1"/>
    <col min="2062" max="2062" width="13.5703125" style="267" customWidth="1"/>
    <col min="2063" max="2064" width="12.85546875" style="267" customWidth="1"/>
    <col min="2065" max="2065" width="13.7109375" style="267" customWidth="1"/>
    <col min="2066" max="2066" width="13" style="267" customWidth="1"/>
    <col min="2067" max="2067" width="14.85546875" style="267" customWidth="1"/>
    <col min="2068" max="2068" width="23.5703125" style="267" customWidth="1"/>
    <col min="2069" max="2069" width="10" style="267" bestFit="1" customWidth="1"/>
    <col min="2070" max="2070" width="23.5703125" style="267" customWidth="1"/>
    <col min="2071" max="2071" width="9.42578125" style="267" customWidth="1"/>
    <col min="2072" max="2072" width="14.42578125" style="267" customWidth="1"/>
    <col min="2073" max="2304" width="10.28515625" style="267"/>
    <col min="2305" max="2305" width="18.42578125" style="267" customWidth="1"/>
    <col min="2306" max="2306" width="20.85546875" style="267" customWidth="1"/>
    <col min="2307" max="2307" width="65.42578125" style="267" customWidth="1"/>
    <col min="2308" max="2308" width="29.28515625" style="267" customWidth="1"/>
    <col min="2309" max="2309" width="22.28515625" style="267" customWidth="1"/>
    <col min="2310" max="2310" width="13.7109375" style="267" customWidth="1"/>
    <col min="2311" max="2311" width="13.140625" style="267" customWidth="1"/>
    <col min="2312" max="2312" width="12" style="267" customWidth="1"/>
    <col min="2313" max="2313" width="12.5703125" style="267" customWidth="1"/>
    <col min="2314" max="2314" width="11.85546875" style="267" customWidth="1"/>
    <col min="2315" max="2315" width="12.42578125" style="267" customWidth="1"/>
    <col min="2316" max="2316" width="12.140625" style="267" customWidth="1"/>
    <col min="2317" max="2317" width="12" style="267" customWidth="1"/>
    <col min="2318" max="2318" width="13.5703125" style="267" customWidth="1"/>
    <col min="2319" max="2320" width="12.85546875" style="267" customWidth="1"/>
    <col min="2321" max="2321" width="13.7109375" style="267" customWidth="1"/>
    <col min="2322" max="2322" width="13" style="267" customWidth="1"/>
    <col min="2323" max="2323" width="14.85546875" style="267" customWidth="1"/>
    <col min="2324" max="2324" width="23.5703125" style="267" customWidth="1"/>
    <col min="2325" max="2325" width="10" style="267" bestFit="1" customWidth="1"/>
    <col min="2326" max="2326" width="23.5703125" style="267" customWidth="1"/>
    <col min="2327" max="2327" width="9.42578125" style="267" customWidth="1"/>
    <col min="2328" max="2328" width="14.42578125" style="267" customWidth="1"/>
    <col min="2329" max="2560" width="10.28515625" style="267"/>
    <col min="2561" max="2561" width="18.42578125" style="267" customWidth="1"/>
    <col min="2562" max="2562" width="20.85546875" style="267" customWidth="1"/>
    <col min="2563" max="2563" width="65.42578125" style="267" customWidth="1"/>
    <col min="2564" max="2564" width="29.28515625" style="267" customWidth="1"/>
    <col min="2565" max="2565" width="22.28515625" style="267" customWidth="1"/>
    <col min="2566" max="2566" width="13.7109375" style="267" customWidth="1"/>
    <col min="2567" max="2567" width="13.140625" style="267" customWidth="1"/>
    <col min="2568" max="2568" width="12" style="267" customWidth="1"/>
    <col min="2569" max="2569" width="12.5703125" style="267" customWidth="1"/>
    <col min="2570" max="2570" width="11.85546875" style="267" customWidth="1"/>
    <col min="2571" max="2571" width="12.42578125" style="267" customWidth="1"/>
    <col min="2572" max="2572" width="12.140625" style="267" customWidth="1"/>
    <col min="2573" max="2573" width="12" style="267" customWidth="1"/>
    <col min="2574" max="2574" width="13.5703125" style="267" customWidth="1"/>
    <col min="2575" max="2576" width="12.85546875" style="267" customWidth="1"/>
    <col min="2577" max="2577" width="13.7109375" style="267" customWidth="1"/>
    <col min="2578" max="2578" width="13" style="267" customWidth="1"/>
    <col min="2579" max="2579" width="14.85546875" style="267" customWidth="1"/>
    <col min="2580" max="2580" width="23.5703125" style="267" customWidth="1"/>
    <col min="2581" max="2581" width="10" style="267" bestFit="1" customWidth="1"/>
    <col min="2582" max="2582" width="23.5703125" style="267" customWidth="1"/>
    <col min="2583" max="2583" width="9.42578125" style="267" customWidth="1"/>
    <col min="2584" max="2584" width="14.42578125" style="267" customWidth="1"/>
    <col min="2585" max="2816" width="10.28515625" style="267"/>
    <col min="2817" max="2817" width="18.42578125" style="267" customWidth="1"/>
    <col min="2818" max="2818" width="20.85546875" style="267" customWidth="1"/>
    <col min="2819" max="2819" width="65.42578125" style="267" customWidth="1"/>
    <col min="2820" max="2820" width="29.28515625" style="267" customWidth="1"/>
    <col min="2821" max="2821" width="22.28515625" style="267" customWidth="1"/>
    <col min="2822" max="2822" width="13.7109375" style="267" customWidth="1"/>
    <col min="2823" max="2823" width="13.140625" style="267" customWidth="1"/>
    <col min="2824" max="2824" width="12" style="267" customWidth="1"/>
    <col min="2825" max="2825" width="12.5703125" style="267" customWidth="1"/>
    <col min="2826" max="2826" width="11.85546875" style="267" customWidth="1"/>
    <col min="2827" max="2827" width="12.42578125" style="267" customWidth="1"/>
    <col min="2828" max="2828" width="12.140625" style="267" customWidth="1"/>
    <col min="2829" max="2829" width="12" style="267" customWidth="1"/>
    <col min="2830" max="2830" width="13.5703125" style="267" customWidth="1"/>
    <col min="2831" max="2832" width="12.85546875" style="267" customWidth="1"/>
    <col min="2833" max="2833" width="13.7109375" style="267" customWidth="1"/>
    <col min="2834" max="2834" width="13" style="267" customWidth="1"/>
    <col min="2835" max="2835" width="14.85546875" style="267" customWidth="1"/>
    <col min="2836" max="2836" width="23.5703125" style="267" customWidth="1"/>
    <col min="2837" max="2837" width="10" style="267" bestFit="1" customWidth="1"/>
    <col min="2838" max="2838" width="23.5703125" style="267" customWidth="1"/>
    <col min="2839" max="2839" width="9.42578125" style="267" customWidth="1"/>
    <col min="2840" max="2840" width="14.42578125" style="267" customWidth="1"/>
    <col min="2841" max="3072" width="10.28515625" style="267"/>
    <col min="3073" max="3073" width="18.42578125" style="267" customWidth="1"/>
    <col min="3074" max="3074" width="20.85546875" style="267" customWidth="1"/>
    <col min="3075" max="3075" width="65.42578125" style="267" customWidth="1"/>
    <col min="3076" max="3076" width="29.28515625" style="267" customWidth="1"/>
    <col min="3077" max="3077" width="22.28515625" style="267" customWidth="1"/>
    <col min="3078" max="3078" width="13.7109375" style="267" customWidth="1"/>
    <col min="3079" max="3079" width="13.140625" style="267" customWidth="1"/>
    <col min="3080" max="3080" width="12" style="267" customWidth="1"/>
    <col min="3081" max="3081" width="12.5703125" style="267" customWidth="1"/>
    <col min="3082" max="3082" width="11.85546875" style="267" customWidth="1"/>
    <col min="3083" max="3083" width="12.42578125" style="267" customWidth="1"/>
    <col min="3084" max="3084" width="12.140625" style="267" customWidth="1"/>
    <col min="3085" max="3085" width="12" style="267" customWidth="1"/>
    <col min="3086" max="3086" width="13.5703125" style="267" customWidth="1"/>
    <col min="3087" max="3088" width="12.85546875" style="267" customWidth="1"/>
    <col min="3089" max="3089" width="13.7109375" style="267" customWidth="1"/>
    <col min="3090" max="3090" width="13" style="267" customWidth="1"/>
    <col min="3091" max="3091" width="14.85546875" style="267" customWidth="1"/>
    <col min="3092" max="3092" width="23.5703125" style="267" customWidth="1"/>
    <col min="3093" max="3093" width="10" style="267" bestFit="1" customWidth="1"/>
    <col min="3094" max="3094" width="23.5703125" style="267" customWidth="1"/>
    <col min="3095" max="3095" width="9.42578125" style="267" customWidth="1"/>
    <col min="3096" max="3096" width="14.42578125" style="267" customWidth="1"/>
    <col min="3097" max="3328" width="10.28515625" style="267"/>
    <col min="3329" max="3329" width="18.42578125" style="267" customWidth="1"/>
    <col min="3330" max="3330" width="20.85546875" style="267" customWidth="1"/>
    <col min="3331" max="3331" width="65.42578125" style="267" customWidth="1"/>
    <col min="3332" max="3332" width="29.28515625" style="267" customWidth="1"/>
    <col min="3333" max="3333" width="22.28515625" style="267" customWidth="1"/>
    <col min="3334" max="3334" width="13.7109375" style="267" customWidth="1"/>
    <col min="3335" max="3335" width="13.140625" style="267" customWidth="1"/>
    <col min="3336" max="3336" width="12" style="267" customWidth="1"/>
    <col min="3337" max="3337" width="12.5703125" style="267" customWidth="1"/>
    <col min="3338" max="3338" width="11.85546875" style="267" customWidth="1"/>
    <col min="3339" max="3339" width="12.42578125" style="267" customWidth="1"/>
    <col min="3340" max="3340" width="12.140625" style="267" customWidth="1"/>
    <col min="3341" max="3341" width="12" style="267" customWidth="1"/>
    <col min="3342" max="3342" width="13.5703125" style="267" customWidth="1"/>
    <col min="3343" max="3344" width="12.85546875" style="267" customWidth="1"/>
    <col min="3345" max="3345" width="13.7109375" style="267" customWidth="1"/>
    <col min="3346" max="3346" width="13" style="267" customWidth="1"/>
    <col min="3347" max="3347" width="14.85546875" style="267" customWidth="1"/>
    <col min="3348" max="3348" width="23.5703125" style="267" customWidth="1"/>
    <col min="3349" max="3349" width="10" style="267" bestFit="1" customWidth="1"/>
    <col min="3350" max="3350" width="23.5703125" style="267" customWidth="1"/>
    <col min="3351" max="3351" width="9.42578125" style="267" customWidth="1"/>
    <col min="3352" max="3352" width="14.42578125" style="267" customWidth="1"/>
    <col min="3353" max="3584" width="10.28515625" style="267"/>
    <col min="3585" max="3585" width="18.42578125" style="267" customWidth="1"/>
    <col min="3586" max="3586" width="20.85546875" style="267" customWidth="1"/>
    <col min="3587" max="3587" width="65.42578125" style="267" customWidth="1"/>
    <col min="3588" max="3588" width="29.28515625" style="267" customWidth="1"/>
    <col min="3589" max="3589" width="22.28515625" style="267" customWidth="1"/>
    <col min="3590" max="3590" width="13.7109375" style="267" customWidth="1"/>
    <col min="3591" max="3591" width="13.140625" style="267" customWidth="1"/>
    <col min="3592" max="3592" width="12" style="267" customWidth="1"/>
    <col min="3593" max="3593" width="12.5703125" style="267" customWidth="1"/>
    <col min="3594" max="3594" width="11.85546875" style="267" customWidth="1"/>
    <col min="3595" max="3595" width="12.42578125" style="267" customWidth="1"/>
    <col min="3596" max="3596" width="12.140625" style="267" customWidth="1"/>
    <col min="3597" max="3597" width="12" style="267" customWidth="1"/>
    <col min="3598" max="3598" width="13.5703125" style="267" customWidth="1"/>
    <col min="3599" max="3600" width="12.85546875" style="267" customWidth="1"/>
    <col min="3601" max="3601" width="13.7109375" style="267" customWidth="1"/>
    <col min="3602" max="3602" width="13" style="267" customWidth="1"/>
    <col min="3603" max="3603" width="14.85546875" style="267" customWidth="1"/>
    <col min="3604" max="3604" width="23.5703125" style="267" customWidth="1"/>
    <col min="3605" max="3605" width="10" style="267" bestFit="1" customWidth="1"/>
    <col min="3606" max="3606" width="23.5703125" style="267" customWidth="1"/>
    <col min="3607" max="3607" width="9.42578125" style="267" customWidth="1"/>
    <col min="3608" max="3608" width="14.42578125" style="267" customWidth="1"/>
    <col min="3609" max="3840" width="10.28515625" style="267"/>
    <col min="3841" max="3841" width="18.42578125" style="267" customWidth="1"/>
    <col min="3842" max="3842" width="20.85546875" style="267" customWidth="1"/>
    <col min="3843" max="3843" width="65.42578125" style="267" customWidth="1"/>
    <col min="3844" max="3844" width="29.28515625" style="267" customWidth="1"/>
    <col min="3845" max="3845" width="22.28515625" style="267" customWidth="1"/>
    <col min="3846" max="3846" width="13.7109375" style="267" customWidth="1"/>
    <col min="3847" max="3847" width="13.140625" style="267" customWidth="1"/>
    <col min="3848" max="3848" width="12" style="267" customWidth="1"/>
    <col min="3849" max="3849" width="12.5703125" style="267" customWidth="1"/>
    <col min="3850" max="3850" width="11.85546875" style="267" customWidth="1"/>
    <col min="3851" max="3851" width="12.42578125" style="267" customWidth="1"/>
    <col min="3852" max="3852" width="12.140625" style="267" customWidth="1"/>
    <col min="3853" max="3853" width="12" style="267" customWidth="1"/>
    <col min="3854" max="3854" width="13.5703125" style="267" customWidth="1"/>
    <col min="3855" max="3856" width="12.85546875" style="267" customWidth="1"/>
    <col min="3857" max="3857" width="13.7109375" style="267" customWidth="1"/>
    <col min="3858" max="3858" width="13" style="267" customWidth="1"/>
    <col min="3859" max="3859" width="14.85546875" style="267" customWidth="1"/>
    <col min="3860" max="3860" width="23.5703125" style="267" customWidth="1"/>
    <col min="3861" max="3861" width="10" style="267" bestFit="1" customWidth="1"/>
    <col min="3862" max="3862" width="23.5703125" style="267" customWidth="1"/>
    <col min="3863" max="3863" width="9.42578125" style="267" customWidth="1"/>
    <col min="3864" max="3864" width="14.42578125" style="267" customWidth="1"/>
    <col min="3865" max="4096" width="10.28515625" style="267"/>
    <col min="4097" max="4097" width="18.42578125" style="267" customWidth="1"/>
    <col min="4098" max="4098" width="20.85546875" style="267" customWidth="1"/>
    <col min="4099" max="4099" width="65.42578125" style="267" customWidth="1"/>
    <col min="4100" max="4100" width="29.28515625" style="267" customWidth="1"/>
    <col min="4101" max="4101" width="22.28515625" style="267" customWidth="1"/>
    <col min="4102" max="4102" width="13.7109375" style="267" customWidth="1"/>
    <col min="4103" max="4103" width="13.140625" style="267" customWidth="1"/>
    <col min="4104" max="4104" width="12" style="267" customWidth="1"/>
    <col min="4105" max="4105" width="12.5703125" style="267" customWidth="1"/>
    <col min="4106" max="4106" width="11.85546875" style="267" customWidth="1"/>
    <col min="4107" max="4107" width="12.42578125" style="267" customWidth="1"/>
    <col min="4108" max="4108" width="12.140625" style="267" customWidth="1"/>
    <col min="4109" max="4109" width="12" style="267" customWidth="1"/>
    <col min="4110" max="4110" width="13.5703125" style="267" customWidth="1"/>
    <col min="4111" max="4112" width="12.85546875" style="267" customWidth="1"/>
    <col min="4113" max="4113" width="13.7109375" style="267" customWidth="1"/>
    <col min="4114" max="4114" width="13" style="267" customWidth="1"/>
    <col min="4115" max="4115" width="14.85546875" style="267" customWidth="1"/>
    <col min="4116" max="4116" width="23.5703125" style="267" customWidth="1"/>
    <col min="4117" max="4117" width="10" style="267" bestFit="1" customWidth="1"/>
    <col min="4118" max="4118" width="23.5703125" style="267" customWidth="1"/>
    <col min="4119" max="4119" width="9.42578125" style="267" customWidth="1"/>
    <col min="4120" max="4120" width="14.42578125" style="267" customWidth="1"/>
    <col min="4121" max="4352" width="10.28515625" style="267"/>
    <col min="4353" max="4353" width="18.42578125" style="267" customWidth="1"/>
    <col min="4354" max="4354" width="20.85546875" style="267" customWidth="1"/>
    <col min="4355" max="4355" width="65.42578125" style="267" customWidth="1"/>
    <col min="4356" max="4356" width="29.28515625" style="267" customWidth="1"/>
    <col min="4357" max="4357" width="22.28515625" style="267" customWidth="1"/>
    <col min="4358" max="4358" width="13.7109375" style="267" customWidth="1"/>
    <col min="4359" max="4359" width="13.140625" style="267" customWidth="1"/>
    <col min="4360" max="4360" width="12" style="267" customWidth="1"/>
    <col min="4361" max="4361" width="12.5703125" style="267" customWidth="1"/>
    <col min="4362" max="4362" width="11.85546875" style="267" customWidth="1"/>
    <col min="4363" max="4363" width="12.42578125" style="267" customWidth="1"/>
    <col min="4364" max="4364" width="12.140625" style="267" customWidth="1"/>
    <col min="4365" max="4365" width="12" style="267" customWidth="1"/>
    <col min="4366" max="4366" width="13.5703125" style="267" customWidth="1"/>
    <col min="4367" max="4368" width="12.85546875" style="267" customWidth="1"/>
    <col min="4369" max="4369" width="13.7109375" style="267" customWidth="1"/>
    <col min="4370" max="4370" width="13" style="267" customWidth="1"/>
    <col min="4371" max="4371" width="14.85546875" style="267" customWidth="1"/>
    <col min="4372" max="4372" width="23.5703125" style="267" customWidth="1"/>
    <col min="4373" max="4373" width="10" style="267" bestFit="1" customWidth="1"/>
    <col min="4374" max="4374" width="23.5703125" style="267" customWidth="1"/>
    <col min="4375" max="4375" width="9.42578125" style="267" customWidth="1"/>
    <col min="4376" max="4376" width="14.42578125" style="267" customWidth="1"/>
    <col min="4377" max="4608" width="10.28515625" style="267"/>
    <col min="4609" max="4609" width="18.42578125" style="267" customWidth="1"/>
    <col min="4610" max="4610" width="20.85546875" style="267" customWidth="1"/>
    <col min="4611" max="4611" width="65.42578125" style="267" customWidth="1"/>
    <col min="4612" max="4612" width="29.28515625" style="267" customWidth="1"/>
    <col min="4613" max="4613" width="22.28515625" style="267" customWidth="1"/>
    <col min="4614" max="4614" width="13.7109375" style="267" customWidth="1"/>
    <col min="4615" max="4615" width="13.140625" style="267" customWidth="1"/>
    <col min="4616" max="4616" width="12" style="267" customWidth="1"/>
    <col min="4617" max="4617" width="12.5703125" style="267" customWidth="1"/>
    <col min="4618" max="4618" width="11.85546875" style="267" customWidth="1"/>
    <col min="4619" max="4619" width="12.42578125" style="267" customWidth="1"/>
    <col min="4620" max="4620" width="12.140625" style="267" customWidth="1"/>
    <col min="4621" max="4621" width="12" style="267" customWidth="1"/>
    <col min="4622" max="4622" width="13.5703125" style="267" customWidth="1"/>
    <col min="4623" max="4624" width="12.85546875" style="267" customWidth="1"/>
    <col min="4625" max="4625" width="13.7109375" style="267" customWidth="1"/>
    <col min="4626" max="4626" width="13" style="267" customWidth="1"/>
    <col min="4627" max="4627" width="14.85546875" style="267" customWidth="1"/>
    <col min="4628" max="4628" width="23.5703125" style="267" customWidth="1"/>
    <col min="4629" max="4629" width="10" style="267" bestFit="1" customWidth="1"/>
    <col min="4630" max="4630" width="23.5703125" style="267" customWidth="1"/>
    <col min="4631" max="4631" width="9.42578125" style="267" customWidth="1"/>
    <col min="4632" max="4632" width="14.42578125" style="267" customWidth="1"/>
    <col min="4633" max="4864" width="10.28515625" style="267"/>
    <col min="4865" max="4865" width="18.42578125" style="267" customWidth="1"/>
    <col min="4866" max="4866" width="20.85546875" style="267" customWidth="1"/>
    <col min="4867" max="4867" width="65.42578125" style="267" customWidth="1"/>
    <col min="4868" max="4868" width="29.28515625" style="267" customWidth="1"/>
    <col min="4869" max="4869" width="22.28515625" style="267" customWidth="1"/>
    <col min="4870" max="4870" width="13.7109375" style="267" customWidth="1"/>
    <col min="4871" max="4871" width="13.140625" style="267" customWidth="1"/>
    <col min="4872" max="4872" width="12" style="267" customWidth="1"/>
    <col min="4873" max="4873" width="12.5703125" style="267" customWidth="1"/>
    <col min="4874" max="4874" width="11.85546875" style="267" customWidth="1"/>
    <col min="4875" max="4875" width="12.42578125" style="267" customWidth="1"/>
    <col min="4876" max="4876" width="12.140625" style="267" customWidth="1"/>
    <col min="4877" max="4877" width="12" style="267" customWidth="1"/>
    <col min="4878" max="4878" width="13.5703125" style="267" customWidth="1"/>
    <col min="4879" max="4880" width="12.85546875" style="267" customWidth="1"/>
    <col min="4881" max="4881" width="13.7109375" style="267" customWidth="1"/>
    <col min="4882" max="4882" width="13" style="267" customWidth="1"/>
    <col min="4883" max="4883" width="14.85546875" style="267" customWidth="1"/>
    <col min="4884" max="4884" width="23.5703125" style="267" customWidth="1"/>
    <col min="4885" max="4885" width="10" style="267" bestFit="1" customWidth="1"/>
    <col min="4886" max="4886" width="23.5703125" style="267" customWidth="1"/>
    <col min="4887" max="4887" width="9.42578125" style="267" customWidth="1"/>
    <col min="4888" max="4888" width="14.42578125" style="267" customWidth="1"/>
    <col min="4889" max="5120" width="10.28515625" style="267"/>
    <col min="5121" max="5121" width="18.42578125" style="267" customWidth="1"/>
    <col min="5122" max="5122" width="20.85546875" style="267" customWidth="1"/>
    <col min="5123" max="5123" width="65.42578125" style="267" customWidth="1"/>
    <col min="5124" max="5124" width="29.28515625" style="267" customWidth="1"/>
    <col min="5125" max="5125" width="22.28515625" style="267" customWidth="1"/>
    <col min="5126" max="5126" width="13.7109375" style="267" customWidth="1"/>
    <col min="5127" max="5127" width="13.140625" style="267" customWidth="1"/>
    <col min="5128" max="5128" width="12" style="267" customWidth="1"/>
    <col min="5129" max="5129" width="12.5703125" style="267" customWidth="1"/>
    <col min="5130" max="5130" width="11.85546875" style="267" customWidth="1"/>
    <col min="5131" max="5131" width="12.42578125" style="267" customWidth="1"/>
    <col min="5132" max="5132" width="12.140625" style="267" customWidth="1"/>
    <col min="5133" max="5133" width="12" style="267" customWidth="1"/>
    <col min="5134" max="5134" width="13.5703125" style="267" customWidth="1"/>
    <col min="5135" max="5136" width="12.85546875" style="267" customWidth="1"/>
    <col min="5137" max="5137" width="13.7109375" style="267" customWidth="1"/>
    <col min="5138" max="5138" width="13" style="267" customWidth="1"/>
    <col min="5139" max="5139" width="14.85546875" style="267" customWidth="1"/>
    <col min="5140" max="5140" width="23.5703125" style="267" customWidth="1"/>
    <col min="5141" max="5141" width="10" style="267" bestFit="1" customWidth="1"/>
    <col min="5142" max="5142" width="23.5703125" style="267" customWidth="1"/>
    <col min="5143" max="5143" width="9.42578125" style="267" customWidth="1"/>
    <col min="5144" max="5144" width="14.42578125" style="267" customWidth="1"/>
    <col min="5145" max="5376" width="10.28515625" style="267"/>
    <col min="5377" max="5377" width="18.42578125" style="267" customWidth="1"/>
    <col min="5378" max="5378" width="20.85546875" style="267" customWidth="1"/>
    <col min="5379" max="5379" width="65.42578125" style="267" customWidth="1"/>
    <col min="5380" max="5380" width="29.28515625" style="267" customWidth="1"/>
    <col min="5381" max="5381" width="22.28515625" style="267" customWidth="1"/>
    <col min="5382" max="5382" width="13.7109375" style="267" customWidth="1"/>
    <col min="5383" max="5383" width="13.140625" style="267" customWidth="1"/>
    <col min="5384" max="5384" width="12" style="267" customWidth="1"/>
    <col min="5385" max="5385" width="12.5703125" style="267" customWidth="1"/>
    <col min="5386" max="5386" width="11.85546875" style="267" customWidth="1"/>
    <col min="5387" max="5387" width="12.42578125" style="267" customWidth="1"/>
    <col min="5388" max="5388" width="12.140625" style="267" customWidth="1"/>
    <col min="5389" max="5389" width="12" style="267" customWidth="1"/>
    <col min="5390" max="5390" width="13.5703125" style="267" customWidth="1"/>
    <col min="5391" max="5392" width="12.85546875" style="267" customWidth="1"/>
    <col min="5393" max="5393" width="13.7109375" style="267" customWidth="1"/>
    <col min="5394" max="5394" width="13" style="267" customWidth="1"/>
    <col min="5395" max="5395" width="14.85546875" style="267" customWidth="1"/>
    <col min="5396" max="5396" width="23.5703125" style="267" customWidth="1"/>
    <col min="5397" max="5397" width="10" style="267" bestFit="1" customWidth="1"/>
    <col min="5398" max="5398" width="23.5703125" style="267" customWidth="1"/>
    <col min="5399" max="5399" width="9.42578125" style="267" customWidth="1"/>
    <col min="5400" max="5400" width="14.42578125" style="267" customWidth="1"/>
    <col min="5401" max="5632" width="10.28515625" style="267"/>
    <col min="5633" max="5633" width="18.42578125" style="267" customWidth="1"/>
    <col min="5634" max="5634" width="20.85546875" style="267" customWidth="1"/>
    <col min="5635" max="5635" width="65.42578125" style="267" customWidth="1"/>
    <col min="5636" max="5636" width="29.28515625" style="267" customWidth="1"/>
    <col min="5637" max="5637" width="22.28515625" style="267" customWidth="1"/>
    <col min="5638" max="5638" width="13.7109375" style="267" customWidth="1"/>
    <col min="5639" max="5639" width="13.140625" style="267" customWidth="1"/>
    <col min="5640" max="5640" width="12" style="267" customWidth="1"/>
    <col min="5641" max="5641" width="12.5703125" style="267" customWidth="1"/>
    <col min="5642" max="5642" width="11.85546875" style="267" customWidth="1"/>
    <col min="5643" max="5643" width="12.42578125" style="267" customWidth="1"/>
    <col min="5644" max="5644" width="12.140625" style="267" customWidth="1"/>
    <col min="5645" max="5645" width="12" style="267" customWidth="1"/>
    <col min="5646" max="5646" width="13.5703125" style="267" customWidth="1"/>
    <col min="5647" max="5648" width="12.85546875" style="267" customWidth="1"/>
    <col min="5649" max="5649" width="13.7109375" style="267" customWidth="1"/>
    <col min="5650" max="5650" width="13" style="267" customWidth="1"/>
    <col min="5651" max="5651" width="14.85546875" style="267" customWidth="1"/>
    <col min="5652" max="5652" width="23.5703125" style="267" customWidth="1"/>
    <col min="5653" max="5653" width="10" style="267" bestFit="1" customWidth="1"/>
    <col min="5654" max="5654" width="23.5703125" style="267" customWidth="1"/>
    <col min="5655" max="5655" width="9.42578125" style="267" customWidth="1"/>
    <col min="5656" max="5656" width="14.42578125" style="267" customWidth="1"/>
    <col min="5657" max="5888" width="10.28515625" style="267"/>
    <col min="5889" max="5889" width="18.42578125" style="267" customWidth="1"/>
    <col min="5890" max="5890" width="20.85546875" style="267" customWidth="1"/>
    <col min="5891" max="5891" width="65.42578125" style="267" customWidth="1"/>
    <col min="5892" max="5892" width="29.28515625" style="267" customWidth="1"/>
    <col min="5893" max="5893" width="22.28515625" style="267" customWidth="1"/>
    <col min="5894" max="5894" width="13.7109375" style="267" customWidth="1"/>
    <col min="5895" max="5895" width="13.140625" style="267" customWidth="1"/>
    <col min="5896" max="5896" width="12" style="267" customWidth="1"/>
    <col min="5897" max="5897" width="12.5703125" style="267" customWidth="1"/>
    <col min="5898" max="5898" width="11.85546875" style="267" customWidth="1"/>
    <col min="5899" max="5899" width="12.42578125" style="267" customWidth="1"/>
    <col min="5900" max="5900" width="12.140625" style="267" customWidth="1"/>
    <col min="5901" max="5901" width="12" style="267" customWidth="1"/>
    <col min="5902" max="5902" width="13.5703125" style="267" customWidth="1"/>
    <col min="5903" max="5904" width="12.85546875" style="267" customWidth="1"/>
    <col min="5905" max="5905" width="13.7109375" style="267" customWidth="1"/>
    <col min="5906" max="5906" width="13" style="267" customWidth="1"/>
    <col min="5907" max="5907" width="14.85546875" style="267" customWidth="1"/>
    <col min="5908" max="5908" width="23.5703125" style="267" customWidth="1"/>
    <col min="5909" max="5909" width="10" style="267" bestFit="1" customWidth="1"/>
    <col min="5910" max="5910" width="23.5703125" style="267" customWidth="1"/>
    <col min="5911" max="5911" width="9.42578125" style="267" customWidth="1"/>
    <col min="5912" max="5912" width="14.42578125" style="267" customWidth="1"/>
    <col min="5913" max="6144" width="10.28515625" style="267"/>
    <col min="6145" max="6145" width="18.42578125" style="267" customWidth="1"/>
    <col min="6146" max="6146" width="20.85546875" style="267" customWidth="1"/>
    <col min="6147" max="6147" width="65.42578125" style="267" customWidth="1"/>
    <col min="6148" max="6148" width="29.28515625" style="267" customWidth="1"/>
    <col min="6149" max="6149" width="22.28515625" style="267" customWidth="1"/>
    <col min="6150" max="6150" width="13.7109375" style="267" customWidth="1"/>
    <col min="6151" max="6151" width="13.140625" style="267" customWidth="1"/>
    <col min="6152" max="6152" width="12" style="267" customWidth="1"/>
    <col min="6153" max="6153" width="12.5703125" style="267" customWidth="1"/>
    <col min="6154" max="6154" width="11.85546875" style="267" customWidth="1"/>
    <col min="6155" max="6155" width="12.42578125" style="267" customWidth="1"/>
    <col min="6156" max="6156" width="12.140625" style="267" customWidth="1"/>
    <col min="6157" max="6157" width="12" style="267" customWidth="1"/>
    <col min="6158" max="6158" width="13.5703125" style="267" customWidth="1"/>
    <col min="6159" max="6160" width="12.85546875" style="267" customWidth="1"/>
    <col min="6161" max="6161" width="13.7109375" style="267" customWidth="1"/>
    <col min="6162" max="6162" width="13" style="267" customWidth="1"/>
    <col min="6163" max="6163" width="14.85546875" style="267" customWidth="1"/>
    <col min="6164" max="6164" width="23.5703125" style="267" customWidth="1"/>
    <col min="6165" max="6165" width="10" style="267" bestFit="1" customWidth="1"/>
    <col min="6166" max="6166" width="23.5703125" style="267" customWidth="1"/>
    <col min="6167" max="6167" width="9.42578125" style="267" customWidth="1"/>
    <col min="6168" max="6168" width="14.42578125" style="267" customWidth="1"/>
    <col min="6169" max="6400" width="10.28515625" style="267"/>
    <col min="6401" max="6401" width="18.42578125" style="267" customWidth="1"/>
    <col min="6402" max="6402" width="20.85546875" style="267" customWidth="1"/>
    <col min="6403" max="6403" width="65.42578125" style="267" customWidth="1"/>
    <col min="6404" max="6404" width="29.28515625" style="267" customWidth="1"/>
    <col min="6405" max="6405" width="22.28515625" style="267" customWidth="1"/>
    <col min="6406" max="6406" width="13.7109375" style="267" customWidth="1"/>
    <col min="6407" max="6407" width="13.140625" style="267" customWidth="1"/>
    <col min="6408" max="6408" width="12" style="267" customWidth="1"/>
    <col min="6409" max="6409" width="12.5703125" style="267" customWidth="1"/>
    <col min="6410" max="6410" width="11.85546875" style="267" customWidth="1"/>
    <col min="6411" max="6411" width="12.42578125" style="267" customWidth="1"/>
    <col min="6412" max="6412" width="12.140625" style="267" customWidth="1"/>
    <col min="6413" max="6413" width="12" style="267" customWidth="1"/>
    <col min="6414" max="6414" width="13.5703125" style="267" customWidth="1"/>
    <col min="6415" max="6416" width="12.85546875" style="267" customWidth="1"/>
    <col min="6417" max="6417" width="13.7109375" style="267" customWidth="1"/>
    <col min="6418" max="6418" width="13" style="267" customWidth="1"/>
    <col min="6419" max="6419" width="14.85546875" style="267" customWidth="1"/>
    <col min="6420" max="6420" width="23.5703125" style="267" customWidth="1"/>
    <col min="6421" max="6421" width="10" style="267" bestFit="1" customWidth="1"/>
    <col min="6422" max="6422" width="23.5703125" style="267" customWidth="1"/>
    <col min="6423" max="6423" width="9.42578125" style="267" customWidth="1"/>
    <col min="6424" max="6424" width="14.42578125" style="267" customWidth="1"/>
    <col min="6425" max="6656" width="10.28515625" style="267"/>
    <col min="6657" max="6657" width="18.42578125" style="267" customWidth="1"/>
    <col min="6658" max="6658" width="20.85546875" style="267" customWidth="1"/>
    <col min="6659" max="6659" width="65.42578125" style="267" customWidth="1"/>
    <col min="6660" max="6660" width="29.28515625" style="267" customWidth="1"/>
    <col min="6661" max="6661" width="22.28515625" style="267" customWidth="1"/>
    <col min="6662" max="6662" width="13.7109375" style="267" customWidth="1"/>
    <col min="6663" max="6663" width="13.140625" style="267" customWidth="1"/>
    <col min="6664" max="6664" width="12" style="267" customWidth="1"/>
    <col min="6665" max="6665" width="12.5703125" style="267" customWidth="1"/>
    <col min="6666" max="6666" width="11.85546875" style="267" customWidth="1"/>
    <col min="6667" max="6667" width="12.42578125" style="267" customWidth="1"/>
    <col min="6668" max="6668" width="12.140625" style="267" customWidth="1"/>
    <col min="6669" max="6669" width="12" style="267" customWidth="1"/>
    <col min="6670" max="6670" width="13.5703125" style="267" customWidth="1"/>
    <col min="6671" max="6672" width="12.85546875" style="267" customWidth="1"/>
    <col min="6673" max="6673" width="13.7109375" style="267" customWidth="1"/>
    <col min="6674" max="6674" width="13" style="267" customWidth="1"/>
    <col min="6675" max="6675" width="14.85546875" style="267" customWidth="1"/>
    <col min="6676" max="6676" width="23.5703125" style="267" customWidth="1"/>
    <col min="6677" max="6677" width="10" style="267" bestFit="1" customWidth="1"/>
    <col min="6678" max="6678" width="23.5703125" style="267" customWidth="1"/>
    <col min="6679" max="6679" width="9.42578125" style="267" customWidth="1"/>
    <col min="6680" max="6680" width="14.42578125" style="267" customWidth="1"/>
    <col min="6681" max="6912" width="10.28515625" style="267"/>
    <col min="6913" max="6913" width="18.42578125" style="267" customWidth="1"/>
    <col min="6914" max="6914" width="20.85546875" style="267" customWidth="1"/>
    <col min="6915" max="6915" width="65.42578125" style="267" customWidth="1"/>
    <col min="6916" max="6916" width="29.28515625" style="267" customWidth="1"/>
    <col min="6917" max="6917" width="22.28515625" style="267" customWidth="1"/>
    <col min="6918" max="6918" width="13.7109375" style="267" customWidth="1"/>
    <col min="6919" max="6919" width="13.140625" style="267" customWidth="1"/>
    <col min="6920" max="6920" width="12" style="267" customWidth="1"/>
    <col min="6921" max="6921" width="12.5703125" style="267" customWidth="1"/>
    <col min="6922" max="6922" width="11.85546875" style="267" customWidth="1"/>
    <col min="6923" max="6923" width="12.42578125" style="267" customWidth="1"/>
    <col min="6924" max="6924" width="12.140625" style="267" customWidth="1"/>
    <col min="6925" max="6925" width="12" style="267" customWidth="1"/>
    <col min="6926" max="6926" width="13.5703125" style="267" customWidth="1"/>
    <col min="6927" max="6928" width="12.85546875" style="267" customWidth="1"/>
    <col min="6929" max="6929" width="13.7109375" style="267" customWidth="1"/>
    <col min="6930" max="6930" width="13" style="267" customWidth="1"/>
    <col min="6931" max="6931" width="14.85546875" style="267" customWidth="1"/>
    <col min="6932" max="6932" width="23.5703125" style="267" customWidth="1"/>
    <col min="6933" max="6933" width="10" style="267" bestFit="1" customWidth="1"/>
    <col min="6934" max="6934" width="23.5703125" style="267" customWidth="1"/>
    <col min="6935" max="6935" width="9.42578125" style="267" customWidth="1"/>
    <col min="6936" max="6936" width="14.42578125" style="267" customWidth="1"/>
    <col min="6937" max="7168" width="10.28515625" style="267"/>
    <col min="7169" max="7169" width="18.42578125" style="267" customWidth="1"/>
    <col min="7170" max="7170" width="20.85546875" style="267" customWidth="1"/>
    <col min="7171" max="7171" width="65.42578125" style="267" customWidth="1"/>
    <col min="7172" max="7172" width="29.28515625" style="267" customWidth="1"/>
    <col min="7173" max="7173" width="22.28515625" style="267" customWidth="1"/>
    <col min="7174" max="7174" width="13.7109375" style="267" customWidth="1"/>
    <col min="7175" max="7175" width="13.140625" style="267" customWidth="1"/>
    <col min="7176" max="7176" width="12" style="267" customWidth="1"/>
    <col min="7177" max="7177" width="12.5703125" style="267" customWidth="1"/>
    <col min="7178" max="7178" width="11.85546875" style="267" customWidth="1"/>
    <col min="7179" max="7179" width="12.42578125" style="267" customWidth="1"/>
    <col min="7180" max="7180" width="12.140625" style="267" customWidth="1"/>
    <col min="7181" max="7181" width="12" style="267" customWidth="1"/>
    <col min="7182" max="7182" width="13.5703125" style="267" customWidth="1"/>
    <col min="7183" max="7184" width="12.85546875" style="267" customWidth="1"/>
    <col min="7185" max="7185" width="13.7109375" style="267" customWidth="1"/>
    <col min="7186" max="7186" width="13" style="267" customWidth="1"/>
    <col min="7187" max="7187" width="14.85546875" style="267" customWidth="1"/>
    <col min="7188" max="7188" width="23.5703125" style="267" customWidth="1"/>
    <col min="7189" max="7189" width="10" style="267" bestFit="1" customWidth="1"/>
    <col min="7190" max="7190" width="23.5703125" style="267" customWidth="1"/>
    <col min="7191" max="7191" width="9.42578125" style="267" customWidth="1"/>
    <col min="7192" max="7192" width="14.42578125" style="267" customWidth="1"/>
    <col min="7193" max="7424" width="10.28515625" style="267"/>
    <col min="7425" max="7425" width="18.42578125" style="267" customWidth="1"/>
    <col min="7426" max="7426" width="20.85546875" style="267" customWidth="1"/>
    <col min="7427" max="7427" width="65.42578125" style="267" customWidth="1"/>
    <col min="7428" max="7428" width="29.28515625" style="267" customWidth="1"/>
    <col min="7429" max="7429" width="22.28515625" style="267" customWidth="1"/>
    <col min="7430" max="7430" width="13.7109375" style="267" customWidth="1"/>
    <col min="7431" max="7431" width="13.140625" style="267" customWidth="1"/>
    <col min="7432" max="7432" width="12" style="267" customWidth="1"/>
    <col min="7433" max="7433" width="12.5703125" style="267" customWidth="1"/>
    <col min="7434" max="7434" width="11.85546875" style="267" customWidth="1"/>
    <col min="7435" max="7435" width="12.42578125" style="267" customWidth="1"/>
    <col min="7436" max="7436" width="12.140625" style="267" customWidth="1"/>
    <col min="7437" max="7437" width="12" style="267" customWidth="1"/>
    <col min="7438" max="7438" width="13.5703125" style="267" customWidth="1"/>
    <col min="7439" max="7440" width="12.85546875" style="267" customWidth="1"/>
    <col min="7441" max="7441" width="13.7109375" style="267" customWidth="1"/>
    <col min="7442" max="7442" width="13" style="267" customWidth="1"/>
    <col min="7443" max="7443" width="14.85546875" style="267" customWidth="1"/>
    <col min="7444" max="7444" width="23.5703125" style="267" customWidth="1"/>
    <col min="7445" max="7445" width="10" style="267" bestFit="1" customWidth="1"/>
    <col min="7446" max="7446" width="23.5703125" style="267" customWidth="1"/>
    <col min="7447" max="7447" width="9.42578125" style="267" customWidth="1"/>
    <col min="7448" max="7448" width="14.42578125" style="267" customWidth="1"/>
    <col min="7449" max="7680" width="10.28515625" style="267"/>
    <col min="7681" max="7681" width="18.42578125" style="267" customWidth="1"/>
    <col min="7682" max="7682" width="20.85546875" style="267" customWidth="1"/>
    <col min="7683" max="7683" width="65.42578125" style="267" customWidth="1"/>
    <col min="7684" max="7684" width="29.28515625" style="267" customWidth="1"/>
    <col min="7685" max="7685" width="22.28515625" style="267" customWidth="1"/>
    <col min="7686" max="7686" width="13.7109375" style="267" customWidth="1"/>
    <col min="7687" max="7687" width="13.140625" style="267" customWidth="1"/>
    <col min="7688" max="7688" width="12" style="267" customWidth="1"/>
    <col min="7689" max="7689" width="12.5703125" style="267" customWidth="1"/>
    <col min="7690" max="7690" width="11.85546875" style="267" customWidth="1"/>
    <col min="7691" max="7691" width="12.42578125" style="267" customWidth="1"/>
    <col min="7692" max="7692" width="12.140625" style="267" customWidth="1"/>
    <col min="7693" max="7693" width="12" style="267" customWidth="1"/>
    <col min="7694" max="7694" width="13.5703125" style="267" customWidth="1"/>
    <col min="7695" max="7696" width="12.85546875" style="267" customWidth="1"/>
    <col min="7697" max="7697" width="13.7109375" style="267" customWidth="1"/>
    <col min="7698" max="7698" width="13" style="267" customWidth="1"/>
    <col min="7699" max="7699" width="14.85546875" style="267" customWidth="1"/>
    <col min="7700" max="7700" width="23.5703125" style="267" customWidth="1"/>
    <col min="7701" max="7701" width="10" style="267" bestFit="1" customWidth="1"/>
    <col min="7702" max="7702" width="23.5703125" style="267" customWidth="1"/>
    <col min="7703" max="7703" width="9.42578125" style="267" customWidth="1"/>
    <col min="7704" max="7704" width="14.42578125" style="267" customWidth="1"/>
    <col min="7705" max="7936" width="10.28515625" style="267"/>
    <col min="7937" max="7937" width="18.42578125" style="267" customWidth="1"/>
    <col min="7938" max="7938" width="20.85546875" style="267" customWidth="1"/>
    <col min="7939" max="7939" width="65.42578125" style="267" customWidth="1"/>
    <col min="7940" max="7940" width="29.28515625" style="267" customWidth="1"/>
    <col min="7941" max="7941" width="22.28515625" style="267" customWidth="1"/>
    <col min="7942" max="7942" width="13.7109375" style="267" customWidth="1"/>
    <col min="7943" max="7943" width="13.140625" style="267" customWidth="1"/>
    <col min="7944" max="7944" width="12" style="267" customWidth="1"/>
    <col min="7945" max="7945" width="12.5703125" style="267" customWidth="1"/>
    <col min="7946" max="7946" width="11.85546875" style="267" customWidth="1"/>
    <col min="7947" max="7947" width="12.42578125" style="267" customWidth="1"/>
    <col min="7948" max="7948" width="12.140625" style="267" customWidth="1"/>
    <col min="7949" max="7949" width="12" style="267" customWidth="1"/>
    <col min="7950" max="7950" width="13.5703125" style="267" customWidth="1"/>
    <col min="7951" max="7952" width="12.85546875" style="267" customWidth="1"/>
    <col min="7953" max="7953" width="13.7109375" style="267" customWidth="1"/>
    <col min="7954" max="7954" width="13" style="267" customWidth="1"/>
    <col min="7955" max="7955" width="14.85546875" style="267" customWidth="1"/>
    <col min="7956" max="7956" width="23.5703125" style="267" customWidth="1"/>
    <col min="7957" max="7957" width="10" style="267" bestFit="1" customWidth="1"/>
    <col min="7958" max="7958" width="23.5703125" style="267" customWidth="1"/>
    <col min="7959" max="7959" width="9.42578125" style="267" customWidth="1"/>
    <col min="7960" max="7960" width="14.42578125" style="267" customWidth="1"/>
    <col min="7961" max="8192" width="10.28515625" style="267"/>
    <col min="8193" max="8193" width="18.42578125" style="267" customWidth="1"/>
    <col min="8194" max="8194" width="20.85546875" style="267" customWidth="1"/>
    <col min="8195" max="8195" width="65.42578125" style="267" customWidth="1"/>
    <col min="8196" max="8196" width="29.28515625" style="267" customWidth="1"/>
    <col min="8197" max="8197" width="22.28515625" style="267" customWidth="1"/>
    <col min="8198" max="8198" width="13.7109375" style="267" customWidth="1"/>
    <col min="8199" max="8199" width="13.140625" style="267" customWidth="1"/>
    <col min="8200" max="8200" width="12" style="267" customWidth="1"/>
    <col min="8201" max="8201" width="12.5703125" style="267" customWidth="1"/>
    <col min="8202" max="8202" width="11.85546875" style="267" customWidth="1"/>
    <col min="8203" max="8203" width="12.42578125" style="267" customWidth="1"/>
    <col min="8204" max="8204" width="12.140625" style="267" customWidth="1"/>
    <col min="8205" max="8205" width="12" style="267" customWidth="1"/>
    <col min="8206" max="8206" width="13.5703125" style="267" customWidth="1"/>
    <col min="8207" max="8208" width="12.85546875" style="267" customWidth="1"/>
    <col min="8209" max="8209" width="13.7109375" style="267" customWidth="1"/>
    <col min="8210" max="8210" width="13" style="267" customWidth="1"/>
    <col min="8211" max="8211" width="14.85546875" style="267" customWidth="1"/>
    <col min="8212" max="8212" width="23.5703125" style="267" customWidth="1"/>
    <col min="8213" max="8213" width="10" style="267" bestFit="1" customWidth="1"/>
    <col min="8214" max="8214" width="23.5703125" style="267" customWidth="1"/>
    <col min="8215" max="8215" width="9.42578125" style="267" customWidth="1"/>
    <col min="8216" max="8216" width="14.42578125" style="267" customWidth="1"/>
    <col min="8217" max="8448" width="10.28515625" style="267"/>
    <col min="8449" max="8449" width="18.42578125" style="267" customWidth="1"/>
    <col min="8450" max="8450" width="20.85546875" style="267" customWidth="1"/>
    <col min="8451" max="8451" width="65.42578125" style="267" customWidth="1"/>
    <col min="8452" max="8452" width="29.28515625" style="267" customWidth="1"/>
    <col min="8453" max="8453" width="22.28515625" style="267" customWidth="1"/>
    <col min="8454" max="8454" width="13.7109375" style="267" customWidth="1"/>
    <col min="8455" max="8455" width="13.140625" style="267" customWidth="1"/>
    <col min="8456" max="8456" width="12" style="267" customWidth="1"/>
    <col min="8457" max="8457" width="12.5703125" style="267" customWidth="1"/>
    <col min="8458" max="8458" width="11.85546875" style="267" customWidth="1"/>
    <col min="8459" max="8459" width="12.42578125" style="267" customWidth="1"/>
    <col min="8460" max="8460" width="12.140625" style="267" customWidth="1"/>
    <col min="8461" max="8461" width="12" style="267" customWidth="1"/>
    <col min="8462" max="8462" width="13.5703125" style="267" customWidth="1"/>
    <col min="8463" max="8464" width="12.85546875" style="267" customWidth="1"/>
    <col min="8465" max="8465" width="13.7109375" style="267" customWidth="1"/>
    <col min="8466" max="8466" width="13" style="267" customWidth="1"/>
    <col min="8467" max="8467" width="14.85546875" style="267" customWidth="1"/>
    <col min="8468" max="8468" width="23.5703125" style="267" customWidth="1"/>
    <col min="8469" max="8469" width="10" style="267" bestFit="1" customWidth="1"/>
    <col min="8470" max="8470" width="23.5703125" style="267" customWidth="1"/>
    <col min="8471" max="8471" width="9.42578125" style="267" customWidth="1"/>
    <col min="8472" max="8472" width="14.42578125" style="267" customWidth="1"/>
    <col min="8473" max="8704" width="10.28515625" style="267"/>
    <col min="8705" max="8705" width="18.42578125" style="267" customWidth="1"/>
    <col min="8706" max="8706" width="20.85546875" style="267" customWidth="1"/>
    <col min="8707" max="8707" width="65.42578125" style="267" customWidth="1"/>
    <col min="8708" max="8708" width="29.28515625" style="267" customWidth="1"/>
    <col min="8709" max="8709" width="22.28515625" style="267" customWidth="1"/>
    <col min="8710" max="8710" width="13.7109375" style="267" customWidth="1"/>
    <col min="8711" max="8711" width="13.140625" style="267" customWidth="1"/>
    <col min="8712" max="8712" width="12" style="267" customWidth="1"/>
    <col min="8713" max="8713" width="12.5703125" style="267" customWidth="1"/>
    <col min="8714" max="8714" width="11.85546875" style="267" customWidth="1"/>
    <col min="8715" max="8715" width="12.42578125" style="267" customWidth="1"/>
    <col min="8716" max="8716" width="12.140625" style="267" customWidth="1"/>
    <col min="8717" max="8717" width="12" style="267" customWidth="1"/>
    <col min="8718" max="8718" width="13.5703125" style="267" customWidth="1"/>
    <col min="8719" max="8720" width="12.85546875" style="267" customWidth="1"/>
    <col min="8721" max="8721" width="13.7109375" style="267" customWidth="1"/>
    <col min="8722" max="8722" width="13" style="267" customWidth="1"/>
    <col min="8723" max="8723" width="14.85546875" style="267" customWidth="1"/>
    <col min="8724" max="8724" width="23.5703125" style="267" customWidth="1"/>
    <col min="8725" max="8725" width="10" style="267" bestFit="1" customWidth="1"/>
    <col min="8726" max="8726" width="23.5703125" style="267" customWidth="1"/>
    <col min="8727" max="8727" width="9.42578125" style="267" customWidth="1"/>
    <col min="8728" max="8728" width="14.42578125" style="267" customWidth="1"/>
    <col min="8729" max="8960" width="10.28515625" style="267"/>
    <col min="8961" max="8961" width="18.42578125" style="267" customWidth="1"/>
    <col min="8962" max="8962" width="20.85546875" style="267" customWidth="1"/>
    <col min="8963" max="8963" width="65.42578125" style="267" customWidth="1"/>
    <col min="8964" max="8964" width="29.28515625" style="267" customWidth="1"/>
    <col min="8965" max="8965" width="22.28515625" style="267" customWidth="1"/>
    <col min="8966" max="8966" width="13.7109375" style="267" customWidth="1"/>
    <col min="8967" max="8967" width="13.140625" style="267" customWidth="1"/>
    <col min="8968" max="8968" width="12" style="267" customWidth="1"/>
    <col min="8969" max="8969" width="12.5703125" style="267" customWidth="1"/>
    <col min="8970" max="8970" width="11.85546875" style="267" customWidth="1"/>
    <col min="8971" max="8971" width="12.42578125" style="267" customWidth="1"/>
    <col min="8972" max="8972" width="12.140625" style="267" customWidth="1"/>
    <col min="8973" max="8973" width="12" style="267" customWidth="1"/>
    <col min="8974" max="8974" width="13.5703125" style="267" customWidth="1"/>
    <col min="8975" max="8976" width="12.85546875" style="267" customWidth="1"/>
    <col min="8977" max="8977" width="13.7109375" style="267" customWidth="1"/>
    <col min="8978" max="8978" width="13" style="267" customWidth="1"/>
    <col min="8979" max="8979" width="14.85546875" style="267" customWidth="1"/>
    <col min="8980" max="8980" width="23.5703125" style="267" customWidth="1"/>
    <col min="8981" max="8981" width="10" style="267" bestFit="1" customWidth="1"/>
    <col min="8982" max="8982" width="23.5703125" style="267" customWidth="1"/>
    <col min="8983" max="8983" width="9.42578125" style="267" customWidth="1"/>
    <col min="8984" max="8984" width="14.42578125" style="267" customWidth="1"/>
    <col min="8985" max="9216" width="10.28515625" style="267"/>
    <col min="9217" max="9217" width="18.42578125" style="267" customWidth="1"/>
    <col min="9218" max="9218" width="20.85546875" style="267" customWidth="1"/>
    <col min="9219" max="9219" width="65.42578125" style="267" customWidth="1"/>
    <col min="9220" max="9220" width="29.28515625" style="267" customWidth="1"/>
    <col min="9221" max="9221" width="22.28515625" style="267" customWidth="1"/>
    <col min="9222" max="9222" width="13.7109375" style="267" customWidth="1"/>
    <col min="9223" max="9223" width="13.140625" style="267" customWidth="1"/>
    <col min="9224" max="9224" width="12" style="267" customWidth="1"/>
    <col min="9225" max="9225" width="12.5703125" style="267" customWidth="1"/>
    <col min="9226" max="9226" width="11.85546875" style="267" customWidth="1"/>
    <col min="9227" max="9227" width="12.42578125" style="267" customWidth="1"/>
    <col min="9228" max="9228" width="12.140625" style="267" customWidth="1"/>
    <col min="9229" max="9229" width="12" style="267" customWidth="1"/>
    <col min="9230" max="9230" width="13.5703125" style="267" customWidth="1"/>
    <col min="9231" max="9232" width="12.85546875" style="267" customWidth="1"/>
    <col min="9233" max="9233" width="13.7109375" style="267" customWidth="1"/>
    <col min="9234" max="9234" width="13" style="267" customWidth="1"/>
    <col min="9235" max="9235" width="14.85546875" style="267" customWidth="1"/>
    <col min="9236" max="9236" width="23.5703125" style="267" customWidth="1"/>
    <col min="9237" max="9237" width="10" style="267" bestFit="1" customWidth="1"/>
    <col min="9238" max="9238" width="23.5703125" style="267" customWidth="1"/>
    <col min="9239" max="9239" width="9.42578125" style="267" customWidth="1"/>
    <col min="9240" max="9240" width="14.42578125" style="267" customWidth="1"/>
    <col min="9241" max="9472" width="10.28515625" style="267"/>
    <col min="9473" max="9473" width="18.42578125" style="267" customWidth="1"/>
    <col min="9474" max="9474" width="20.85546875" style="267" customWidth="1"/>
    <col min="9475" max="9475" width="65.42578125" style="267" customWidth="1"/>
    <col min="9476" max="9476" width="29.28515625" style="267" customWidth="1"/>
    <col min="9477" max="9477" width="22.28515625" style="267" customWidth="1"/>
    <col min="9478" max="9478" width="13.7109375" style="267" customWidth="1"/>
    <col min="9479" max="9479" width="13.140625" style="267" customWidth="1"/>
    <col min="9480" max="9480" width="12" style="267" customWidth="1"/>
    <col min="9481" max="9481" width="12.5703125" style="267" customWidth="1"/>
    <col min="9482" max="9482" width="11.85546875" style="267" customWidth="1"/>
    <col min="9483" max="9483" width="12.42578125" style="267" customWidth="1"/>
    <col min="9484" max="9484" width="12.140625" style="267" customWidth="1"/>
    <col min="9485" max="9485" width="12" style="267" customWidth="1"/>
    <col min="9486" max="9486" width="13.5703125" style="267" customWidth="1"/>
    <col min="9487" max="9488" width="12.85546875" style="267" customWidth="1"/>
    <col min="9489" max="9489" width="13.7109375" style="267" customWidth="1"/>
    <col min="9490" max="9490" width="13" style="267" customWidth="1"/>
    <col min="9491" max="9491" width="14.85546875" style="267" customWidth="1"/>
    <col min="9492" max="9492" width="23.5703125" style="267" customWidth="1"/>
    <col min="9493" max="9493" width="10" style="267" bestFit="1" customWidth="1"/>
    <col min="9494" max="9494" width="23.5703125" style="267" customWidth="1"/>
    <col min="9495" max="9495" width="9.42578125" style="267" customWidth="1"/>
    <col min="9496" max="9496" width="14.42578125" style="267" customWidth="1"/>
    <col min="9497" max="9728" width="10.28515625" style="267"/>
    <col min="9729" max="9729" width="18.42578125" style="267" customWidth="1"/>
    <col min="9730" max="9730" width="20.85546875" style="267" customWidth="1"/>
    <col min="9731" max="9731" width="65.42578125" style="267" customWidth="1"/>
    <col min="9732" max="9732" width="29.28515625" style="267" customWidth="1"/>
    <col min="9733" max="9733" width="22.28515625" style="267" customWidth="1"/>
    <col min="9734" max="9734" width="13.7109375" style="267" customWidth="1"/>
    <col min="9735" max="9735" width="13.140625" style="267" customWidth="1"/>
    <col min="9736" max="9736" width="12" style="267" customWidth="1"/>
    <col min="9737" max="9737" width="12.5703125" style="267" customWidth="1"/>
    <col min="9738" max="9738" width="11.85546875" style="267" customWidth="1"/>
    <col min="9739" max="9739" width="12.42578125" style="267" customWidth="1"/>
    <col min="9740" max="9740" width="12.140625" style="267" customWidth="1"/>
    <col min="9741" max="9741" width="12" style="267" customWidth="1"/>
    <col min="9742" max="9742" width="13.5703125" style="267" customWidth="1"/>
    <col min="9743" max="9744" width="12.85546875" style="267" customWidth="1"/>
    <col min="9745" max="9745" width="13.7109375" style="267" customWidth="1"/>
    <col min="9746" max="9746" width="13" style="267" customWidth="1"/>
    <col min="9747" max="9747" width="14.85546875" style="267" customWidth="1"/>
    <col min="9748" max="9748" width="23.5703125" style="267" customWidth="1"/>
    <col min="9749" max="9749" width="10" style="267" bestFit="1" customWidth="1"/>
    <col min="9750" max="9750" width="23.5703125" style="267" customWidth="1"/>
    <col min="9751" max="9751" width="9.42578125" style="267" customWidth="1"/>
    <col min="9752" max="9752" width="14.42578125" style="267" customWidth="1"/>
    <col min="9753" max="9984" width="10.28515625" style="267"/>
    <col min="9985" max="9985" width="18.42578125" style="267" customWidth="1"/>
    <col min="9986" max="9986" width="20.85546875" style="267" customWidth="1"/>
    <col min="9987" max="9987" width="65.42578125" style="267" customWidth="1"/>
    <col min="9988" max="9988" width="29.28515625" style="267" customWidth="1"/>
    <col min="9989" max="9989" width="22.28515625" style="267" customWidth="1"/>
    <col min="9990" max="9990" width="13.7109375" style="267" customWidth="1"/>
    <col min="9991" max="9991" width="13.140625" style="267" customWidth="1"/>
    <col min="9992" max="9992" width="12" style="267" customWidth="1"/>
    <col min="9993" max="9993" width="12.5703125" style="267" customWidth="1"/>
    <col min="9994" max="9994" width="11.85546875" style="267" customWidth="1"/>
    <col min="9995" max="9995" width="12.42578125" style="267" customWidth="1"/>
    <col min="9996" max="9996" width="12.140625" style="267" customWidth="1"/>
    <col min="9997" max="9997" width="12" style="267" customWidth="1"/>
    <col min="9998" max="9998" width="13.5703125" style="267" customWidth="1"/>
    <col min="9999" max="10000" width="12.85546875" style="267" customWidth="1"/>
    <col min="10001" max="10001" width="13.7109375" style="267" customWidth="1"/>
    <col min="10002" max="10002" width="13" style="267" customWidth="1"/>
    <col min="10003" max="10003" width="14.85546875" style="267" customWidth="1"/>
    <col min="10004" max="10004" width="23.5703125" style="267" customWidth="1"/>
    <col min="10005" max="10005" width="10" style="267" bestFit="1" customWidth="1"/>
    <col min="10006" max="10006" width="23.5703125" style="267" customWidth="1"/>
    <col min="10007" max="10007" width="9.42578125" style="267" customWidth="1"/>
    <col min="10008" max="10008" width="14.42578125" style="267" customWidth="1"/>
    <col min="10009" max="10240" width="10.28515625" style="267"/>
    <col min="10241" max="10241" width="18.42578125" style="267" customWidth="1"/>
    <col min="10242" max="10242" width="20.85546875" style="267" customWidth="1"/>
    <col min="10243" max="10243" width="65.42578125" style="267" customWidth="1"/>
    <col min="10244" max="10244" width="29.28515625" style="267" customWidth="1"/>
    <col min="10245" max="10245" width="22.28515625" style="267" customWidth="1"/>
    <col min="10246" max="10246" width="13.7109375" style="267" customWidth="1"/>
    <col min="10247" max="10247" width="13.140625" style="267" customWidth="1"/>
    <col min="10248" max="10248" width="12" style="267" customWidth="1"/>
    <col min="10249" max="10249" width="12.5703125" style="267" customWidth="1"/>
    <col min="10250" max="10250" width="11.85546875" style="267" customWidth="1"/>
    <col min="10251" max="10251" width="12.42578125" style="267" customWidth="1"/>
    <col min="10252" max="10252" width="12.140625" style="267" customWidth="1"/>
    <col min="10253" max="10253" width="12" style="267" customWidth="1"/>
    <col min="10254" max="10254" width="13.5703125" style="267" customWidth="1"/>
    <col min="10255" max="10256" width="12.85546875" style="267" customWidth="1"/>
    <col min="10257" max="10257" width="13.7109375" style="267" customWidth="1"/>
    <col min="10258" max="10258" width="13" style="267" customWidth="1"/>
    <col min="10259" max="10259" width="14.85546875" style="267" customWidth="1"/>
    <col min="10260" max="10260" width="23.5703125" style="267" customWidth="1"/>
    <col min="10261" max="10261" width="10" style="267" bestFit="1" customWidth="1"/>
    <col min="10262" max="10262" width="23.5703125" style="267" customWidth="1"/>
    <col min="10263" max="10263" width="9.42578125" style="267" customWidth="1"/>
    <col min="10264" max="10264" width="14.42578125" style="267" customWidth="1"/>
    <col min="10265" max="10496" width="10.28515625" style="267"/>
    <col min="10497" max="10497" width="18.42578125" style="267" customWidth="1"/>
    <col min="10498" max="10498" width="20.85546875" style="267" customWidth="1"/>
    <col min="10499" max="10499" width="65.42578125" style="267" customWidth="1"/>
    <col min="10500" max="10500" width="29.28515625" style="267" customWidth="1"/>
    <col min="10501" max="10501" width="22.28515625" style="267" customWidth="1"/>
    <col min="10502" max="10502" width="13.7109375" style="267" customWidth="1"/>
    <col min="10503" max="10503" width="13.140625" style="267" customWidth="1"/>
    <col min="10504" max="10504" width="12" style="267" customWidth="1"/>
    <col min="10505" max="10505" width="12.5703125" style="267" customWidth="1"/>
    <col min="10506" max="10506" width="11.85546875" style="267" customWidth="1"/>
    <col min="10507" max="10507" width="12.42578125" style="267" customWidth="1"/>
    <col min="10508" max="10508" width="12.140625" style="267" customWidth="1"/>
    <col min="10509" max="10509" width="12" style="267" customWidth="1"/>
    <col min="10510" max="10510" width="13.5703125" style="267" customWidth="1"/>
    <col min="10511" max="10512" width="12.85546875" style="267" customWidth="1"/>
    <col min="10513" max="10513" width="13.7109375" style="267" customWidth="1"/>
    <col min="10514" max="10514" width="13" style="267" customWidth="1"/>
    <col min="10515" max="10515" width="14.85546875" style="267" customWidth="1"/>
    <col min="10516" max="10516" width="23.5703125" style="267" customWidth="1"/>
    <col min="10517" max="10517" width="10" style="267" bestFit="1" customWidth="1"/>
    <col min="10518" max="10518" width="23.5703125" style="267" customWidth="1"/>
    <col min="10519" max="10519" width="9.42578125" style="267" customWidth="1"/>
    <col min="10520" max="10520" width="14.42578125" style="267" customWidth="1"/>
    <col min="10521" max="10752" width="10.28515625" style="267"/>
    <col min="10753" max="10753" width="18.42578125" style="267" customWidth="1"/>
    <col min="10754" max="10754" width="20.85546875" style="267" customWidth="1"/>
    <col min="10755" max="10755" width="65.42578125" style="267" customWidth="1"/>
    <col min="10756" max="10756" width="29.28515625" style="267" customWidth="1"/>
    <col min="10757" max="10757" width="22.28515625" style="267" customWidth="1"/>
    <col min="10758" max="10758" width="13.7109375" style="267" customWidth="1"/>
    <col min="10759" max="10759" width="13.140625" style="267" customWidth="1"/>
    <col min="10760" max="10760" width="12" style="267" customWidth="1"/>
    <col min="10761" max="10761" width="12.5703125" style="267" customWidth="1"/>
    <col min="10762" max="10762" width="11.85546875" style="267" customWidth="1"/>
    <col min="10763" max="10763" width="12.42578125" style="267" customWidth="1"/>
    <col min="10764" max="10764" width="12.140625" style="267" customWidth="1"/>
    <col min="10765" max="10765" width="12" style="267" customWidth="1"/>
    <col min="10766" max="10766" width="13.5703125" style="267" customWidth="1"/>
    <col min="10767" max="10768" width="12.85546875" style="267" customWidth="1"/>
    <col min="10769" max="10769" width="13.7109375" style="267" customWidth="1"/>
    <col min="10770" max="10770" width="13" style="267" customWidth="1"/>
    <col min="10771" max="10771" width="14.85546875" style="267" customWidth="1"/>
    <col min="10772" max="10772" width="23.5703125" style="267" customWidth="1"/>
    <col min="10773" max="10773" width="10" style="267" bestFit="1" customWidth="1"/>
    <col min="10774" max="10774" width="23.5703125" style="267" customWidth="1"/>
    <col min="10775" max="10775" width="9.42578125" style="267" customWidth="1"/>
    <col min="10776" max="10776" width="14.42578125" style="267" customWidth="1"/>
    <col min="10777" max="11008" width="10.28515625" style="267"/>
    <col min="11009" max="11009" width="18.42578125" style="267" customWidth="1"/>
    <col min="11010" max="11010" width="20.85546875" style="267" customWidth="1"/>
    <col min="11011" max="11011" width="65.42578125" style="267" customWidth="1"/>
    <col min="11012" max="11012" width="29.28515625" style="267" customWidth="1"/>
    <col min="11013" max="11013" width="22.28515625" style="267" customWidth="1"/>
    <col min="11014" max="11014" width="13.7109375" style="267" customWidth="1"/>
    <col min="11015" max="11015" width="13.140625" style="267" customWidth="1"/>
    <col min="11016" max="11016" width="12" style="267" customWidth="1"/>
    <col min="11017" max="11017" width="12.5703125" style="267" customWidth="1"/>
    <col min="11018" max="11018" width="11.85546875" style="267" customWidth="1"/>
    <col min="11019" max="11019" width="12.42578125" style="267" customWidth="1"/>
    <col min="11020" max="11020" width="12.140625" style="267" customWidth="1"/>
    <col min="11021" max="11021" width="12" style="267" customWidth="1"/>
    <col min="11022" max="11022" width="13.5703125" style="267" customWidth="1"/>
    <col min="11023" max="11024" width="12.85546875" style="267" customWidth="1"/>
    <col min="11025" max="11025" width="13.7109375" style="267" customWidth="1"/>
    <col min="11026" max="11026" width="13" style="267" customWidth="1"/>
    <col min="11027" max="11027" width="14.85546875" style="267" customWidth="1"/>
    <col min="11028" max="11028" width="23.5703125" style="267" customWidth="1"/>
    <col min="11029" max="11029" width="10" style="267" bestFit="1" customWidth="1"/>
    <col min="11030" max="11030" width="23.5703125" style="267" customWidth="1"/>
    <col min="11031" max="11031" width="9.42578125" style="267" customWidth="1"/>
    <col min="11032" max="11032" width="14.42578125" style="267" customWidth="1"/>
    <col min="11033" max="11264" width="10.28515625" style="267"/>
    <col min="11265" max="11265" width="18.42578125" style="267" customWidth="1"/>
    <col min="11266" max="11266" width="20.85546875" style="267" customWidth="1"/>
    <col min="11267" max="11267" width="65.42578125" style="267" customWidth="1"/>
    <col min="11268" max="11268" width="29.28515625" style="267" customWidth="1"/>
    <col min="11269" max="11269" width="22.28515625" style="267" customWidth="1"/>
    <col min="11270" max="11270" width="13.7109375" style="267" customWidth="1"/>
    <col min="11271" max="11271" width="13.140625" style="267" customWidth="1"/>
    <col min="11272" max="11272" width="12" style="267" customWidth="1"/>
    <col min="11273" max="11273" width="12.5703125" style="267" customWidth="1"/>
    <col min="11274" max="11274" width="11.85546875" style="267" customWidth="1"/>
    <col min="11275" max="11275" width="12.42578125" style="267" customWidth="1"/>
    <col min="11276" max="11276" width="12.140625" style="267" customWidth="1"/>
    <col min="11277" max="11277" width="12" style="267" customWidth="1"/>
    <col min="11278" max="11278" width="13.5703125" style="267" customWidth="1"/>
    <col min="11279" max="11280" width="12.85546875" style="267" customWidth="1"/>
    <col min="11281" max="11281" width="13.7109375" style="267" customWidth="1"/>
    <col min="11282" max="11282" width="13" style="267" customWidth="1"/>
    <col min="11283" max="11283" width="14.85546875" style="267" customWidth="1"/>
    <col min="11284" max="11284" width="23.5703125" style="267" customWidth="1"/>
    <col min="11285" max="11285" width="10" style="267" bestFit="1" customWidth="1"/>
    <col min="11286" max="11286" width="23.5703125" style="267" customWidth="1"/>
    <col min="11287" max="11287" width="9.42578125" style="267" customWidth="1"/>
    <col min="11288" max="11288" width="14.42578125" style="267" customWidth="1"/>
    <col min="11289" max="11520" width="10.28515625" style="267"/>
    <col min="11521" max="11521" width="18.42578125" style="267" customWidth="1"/>
    <col min="11522" max="11522" width="20.85546875" style="267" customWidth="1"/>
    <col min="11523" max="11523" width="65.42578125" style="267" customWidth="1"/>
    <col min="11524" max="11524" width="29.28515625" style="267" customWidth="1"/>
    <col min="11525" max="11525" width="22.28515625" style="267" customWidth="1"/>
    <col min="11526" max="11526" width="13.7109375" style="267" customWidth="1"/>
    <col min="11527" max="11527" width="13.140625" style="267" customWidth="1"/>
    <col min="11528" max="11528" width="12" style="267" customWidth="1"/>
    <col min="11529" max="11529" width="12.5703125" style="267" customWidth="1"/>
    <col min="11530" max="11530" width="11.85546875" style="267" customWidth="1"/>
    <col min="11531" max="11531" width="12.42578125" style="267" customWidth="1"/>
    <col min="11532" max="11532" width="12.140625" style="267" customWidth="1"/>
    <col min="11533" max="11533" width="12" style="267" customWidth="1"/>
    <col min="11534" max="11534" width="13.5703125" style="267" customWidth="1"/>
    <col min="11535" max="11536" width="12.85546875" style="267" customWidth="1"/>
    <col min="11537" max="11537" width="13.7109375" style="267" customWidth="1"/>
    <col min="11538" max="11538" width="13" style="267" customWidth="1"/>
    <col min="11539" max="11539" width="14.85546875" style="267" customWidth="1"/>
    <col min="11540" max="11540" width="23.5703125" style="267" customWidth="1"/>
    <col min="11541" max="11541" width="10" style="267" bestFit="1" customWidth="1"/>
    <col min="11542" max="11542" width="23.5703125" style="267" customWidth="1"/>
    <col min="11543" max="11543" width="9.42578125" style="267" customWidth="1"/>
    <col min="11544" max="11544" width="14.42578125" style="267" customWidth="1"/>
    <col min="11545" max="11776" width="10.28515625" style="267"/>
    <col min="11777" max="11777" width="18.42578125" style="267" customWidth="1"/>
    <col min="11778" max="11778" width="20.85546875" style="267" customWidth="1"/>
    <col min="11779" max="11779" width="65.42578125" style="267" customWidth="1"/>
    <col min="11780" max="11780" width="29.28515625" style="267" customWidth="1"/>
    <col min="11781" max="11781" width="22.28515625" style="267" customWidth="1"/>
    <col min="11782" max="11782" width="13.7109375" style="267" customWidth="1"/>
    <col min="11783" max="11783" width="13.140625" style="267" customWidth="1"/>
    <col min="11784" max="11784" width="12" style="267" customWidth="1"/>
    <col min="11785" max="11785" width="12.5703125" style="267" customWidth="1"/>
    <col min="11786" max="11786" width="11.85546875" style="267" customWidth="1"/>
    <col min="11787" max="11787" width="12.42578125" style="267" customWidth="1"/>
    <col min="11788" max="11788" width="12.140625" style="267" customWidth="1"/>
    <col min="11789" max="11789" width="12" style="267" customWidth="1"/>
    <col min="11790" max="11790" width="13.5703125" style="267" customWidth="1"/>
    <col min="11791" max="11792" width="12.85546875" style="267" customWidth="1"/>
    <col min="11793" max="11793" width="13.7109375" style="267" customWidth="1"/>
    <col min="11794" max="11794" width="13" style="267" customWidth="1"/>
    <col min="11795" max="11795" width="14.85546875" style="267" customWidth="1"/>
    <col min="11796" max="11796" width="23.5703125" style="267" customWidth="1"/>
    <col min="11797" max="11797" width="10" style="267" bestFit="1" customWidth="1"/>
    <col min="11798" max="11798" width="23.5703125" style="267" customWidth="1"/>
    <col min="11799" max="11799" width="9.42578125" style="267" customWidth="1"/>
    <col min="11800" max="11800" width="14.42578125" style="267" customWidth="1"/>
    <col min="11801" max="12032" width="10.28515625" style="267"/>
    <col min="12033" max="12033" width="18.42578125" style="267" customWidth="1"/>
    <col min="12034" max="12034" width="20.85546875" style="267" customWidth="1"/>
    <col min="12035" max="12035" width="65.42578125" style="267" customWidth="1"/>
    <col min="12036" max="12036" width="29.28515625" style="267" customWidth="1"/>
    <col min="12037" max="12037" width="22.28515625" style="267" customWidth="1"/>
    <col min="12038" max="12038" width="13.7109375" style="267" customWidth="1"/>
    <col min="12039" max="12039" width="13.140625" style="267" customWidth="1"/>
    <col min="12040" max="12040" width="12" style="267" customWidth="1"/>
    <col min="12041" max="12041" width="12.5703125" style="267" customWidth="1"/>
    <col min="12042" max="12042" width="11.85546875" style="267" customWidth="1"/>
    <col min="12043" max="12043" width="12.42578125" style="267" customWidth="1"/>
    <col min="12044" max="12044" width="12.140625" style="267" customWidth="1"/>
    <col min="12045" max="12045" width="12" style="267" customWidth="1"/>
    <col min="12046" max="12046" width="13.5703125" style="267" customWidth="1"/>
    <col min="12047" max="12048" width="12.85546875" style="267" customWidth="1"/>
    <col min="12049" max="12049" width="13.7109375" style="267" customWidth="1"/>
    <col min="12050" max="12050" width="13" style="267" customWidth="1"/>
    <col min="12051" max="12051" width="14.85546875" style="267" customWidth="1"/>
    <col min="12052" max="12052" width="23.5703125" style="267" customWidth="1"/>
    <col min="12053" max="12053" width="10" style="267" bestFit="1" customWidth="1"/>
    <col min="12054" max="12054" width="23.5703125" style="267" customWidth="1"/>
    <col min="12055" max="12055" width="9.42578125" style="267" customWidth="1"/>
    <col min="12056" max="12056" width="14.42578125" style="267" customWidth="1"/>
    <col min="12057" max="12288" width="10.28515625" style="267"/>
    <col min="12289" max="12289" width="18.42578125" style="267" customWidth="1"/>
    <col min="12290" max="12290" width="20.85546875" style="267" customWidth="1"/>
    <col min="12291" max="12291" width="65.42578125" style="267" customWidth="1"/>
    <col min="12292" max="12292" width="29.28515625" style="267" customWidth="1"/>
    <col min="12293" max="12293" width="22.28515625" style="267" customWidth="1"/>
    <col min="12294" max="12294" width="13.7109375" style="267" customWidth="1"/>
    <col min="12295" max="12295" width="13.140625" style="267" customWidth="1"/>
    <col min="12296" max="12296" width="12" style="267" customWidth="1"/>
    <col min="12297" max="12297" width="12.5703125" style="267" customWidth="1"/>
    <col min="12298" max="12298" width="11.85546875" style="267" customWidth="1"/>
    <col min="12299" max="12299" width="12.42578125" style="267" customWidth="1"/>
    <col min="12300" max="12300" width="12.140625" style="267" customWidth="1"/>
    <col min="12301" max="12301" width="12" style="267" customWidth="1"/>
    <col min="12302" max="12302" width="13.5703125" style="267" customWidth="1"/>
    <col min="12303" max="12304" width="12.85546875" style="267" customWidth="1"/>
    <col min="12305" max="12305" width="13.7109375" style="267" customWidth="1"/>
    <col min="12306" max="12306" width="13" style="267" customWidth="1"/>
    <col min="12307" max="12307" width="14.85546875" style="267" customWidth="1"/>
    <col min="12308" max="12308" width="23.5703125" style="267" customWidth="1"/>
    <col min="12309" max="12309" width="10" style="267" bestFit="1" customWidth="1"/>
    <col min="12310" max="12310" width="23.5703125" style="267" customWidth="1"/>
    <col min="12311" max="12311" width="9.42578125" style="267" customWidth="1"/>
    <col min="12312" max="12312" width="14.42578125" style="267" customWidth="1"/>
    <col min="12313" max="12544" width="10.28515625" style="267"/>
    <col min="12545" max="12545" width="18.42578125" style="267" customWidth="1"/>
    <col min="12546" max="12546" width="20.85546875" style="267" customWidth="1"/>
    <col min="12547" max="12547" width="65.42578125" style="267" customWidth="1"/>
    <col min="12548" max="12548" width="29.28515625" style="267" customWidth="1"/>
    <col min="12549" max="12549" width="22.28515625" style="267" customWidth="1"/>
    <col min="12550" max="12550" width="13.7109375" style="267" customWidth="1"/>
    <col min="12551" max="12551" width="13.140625" style="267" customWidth="1"/>
    <col min="12552" max="12552" width="12" style="267" customWidth="1"/>
    <col min="12553" max="12553" width="12.5703125" style="267" customWidth="1"/>
    <col min="12554" max="12554" width="11.85546875" style="267" customWidth="1"/>
    <col min="12555" max="12555" width="12.42578125" style="267" customWidth="1"/>
    <col min="12556" max="12556" width="12.140625" style="267" customWidth="1"/>
    <col min="12557" max="12557" width="12" style="267" customWidth="1"/>
    <col min="12558" max="12558" width="13.5703125" style="267" customWidth="1"/>
    <col min="12559" max="12560" width="12.85546875" style="267" customWidth="1"/>
    <col min="12561" max="12561" width="13.7109375" style="267" customWidth="1"/>
    <col min="12562" max="12562" width="13" style="267" customWidth="1"/>
    <col min="12563" max="12563" width="14.85546875" style="267" customWidth="1"/>
    <col min="12564" max="12564" width="23.5703125" style="267" customWidth="1"/>
    <col min="12565" max="12565" width="10" style="267" bestFit="1" customWidth="1"/>
    <col min="12566" max="12566" width="23.5703125" style="267" customWidth="1"/>
    <col min="12567" max="12567" width="9.42578125" style="267" customWidth="1"/>
    <col min="12568" max="12568" width="14.42578125" style="267" customWidth="1"/>
    <col min="12569" max="12800" width="10.28515625" style="267"/>
    <col min="12801" max="12801" width="18.42578125" style="267" customWidth="1"/>
    <col min="12802" max="12802" width="20.85546875" style="267" customWidth="1"/>
    <col min="12803" max="12803" width="65.42578125" style="267" customWidth="1"/>
    <col min="12804" max="12804" width="29.28515625" style="267" customWidth="1"/>
    <col min="12805" max="12805" width="22.28515625" style="267" customWidth="1"/>
    <col min="12806" max="12806" width="13.7109375" style="267" customWidth="1"/>
    <col min="12807" max="12807" width="13.140625" style="267" customWidth="1"/>
    <col min="12808" max="12808" width="12" style="267" customWidth="1"/>
    <col min="12809" max="12809" width="12.5703125" style="267" customWidth="1"/>
    <col min="12810" max="12810" width="11.85546875" style="267" customWidth="1"/>
    <col min="12811" max="12811" width="12.42578125" style="267" customWidth="1"/>
    <col min="12812" max="12812" width="12.140625" style="267" customWidth="1"/>
    <col min="12813" max="12813" width="12" style="267" customWidth="1"/>
    <col min="12814" max="12814" width="13.5703125" style="267" customWidth="1"/>
    <col min="12815" max="12816" width="12.85546875" style="267" customWidth="1"/>
    <col min="12817" max="12817" width="13.7109375" style="267" customWidth="1"/>
    <col min="12818" max="12818" width="13" style="267" customWidth="1"/>
    <col min="12819" max="12819" width="14.85546875" style="267" customWidth="1"/>
    <col min="12820" max="12820" width="23.5703125" style="267" customWidth="1"/>
    <col min="12821" max="12821" width="10" style="267" bestFit="1" customWidth="1"/>
    <col min="12822" max="12822" width="23.5703125" style="267" customWidth="1"/>
    <col min="12823" max="12823" width="9.42578125" style="267" customWidth="1"/>
    <col min="12824" max="12824" width="14.42578125" style="267" customWidth="1"/>
    <col min="12825" max="13056" width="10.28515625" style="267"/>
    <col min="13057" max="13057" width="18.42578125" style="267" customWidth="1"/>
    <col min="13058" max="13058" width="20.85546875" style="267" customWidth="1"/>
    <col min="13059" max="13059" width="65.42578125" style="267" customWidth="1"/>
    <col min="13060" max="13060" width="29.28515625" style="267" customWidth="1"/>
    <col min="13061" max="13061" width="22.28515625" style="267" customWidth="1"/>
    <col min="13062" max="13062" width="13.7109375" style="267" customWidth="1"/>
    <col min="13063" max="13063" width="13.140625" style="267" customWidth="1"/>
    <col min="13064" max="13064" width="12" style="267" customWidth="1"/>
    <col min="13065" max="13065" width="12.5703125" style="267" customWidth="1"/>
    <col min="13066" max="13066" width="11.85546875" style="267" customWidth="1"/>
    <col min="13067" max="13067" width="12.42578125" style="267" customWidth="1"/>
    <col min="13068" max="13068" width="12.140625" style="267" customWidth="1"/>
    <col min="13069" max="13069" width="12" style="267" customWidth="1"/>
    <col min="13070" max="13070" width="13.5703125" style="267" customWidth="1"/>
    <col min="13071" max="13072" width="12.85546875" style="267" customWidth="1"/>
    <col min="13073" max="13073" width="13.7109375" style="267" customWidth="1"/>
    <col min="13074" max="13074" width="13" style="267" customWidth="1"/>
    <col min="13075" max="13075" width="14.85546875" style="267" customWidth="1"/>
    <col min="13076" max="13076" width="23.5703125" style="267" customWidth="1"/>
    <col min="13077" max="13077" width="10" style="267" bestFit="1" customWidth="1"/>
    <col min="13078" max="13078" width="23.5703125" style="267" customWidth="1"/>
    <col min="13079" max="13079" width="9.42578125" style="267" customWidth="1"/>
    <col min="13080" max="13080" width="14.42578125" style="267" customWidth="1"/>
    <col min="13081" max="13312" width="10.28515625" style="267"/>
    <col min="13313" max="13313" width="18.42578125" style="267" customWidth="1"/>
    <col min="13314" max="13314" width="20.85546875" style="267" customWidth="1"/>
    <col min="13315" max="13315" width="65.42578125" style="267" customWidth="1"/>
    <col min="13316" max="13316" width="29.28515625" style="267" customWidth="1"/>
    <col min="13317" max="13317" width="22.28515625" style="267" customWidth="1"/>
    <col min="13318" max="13318" width="13.7109375" style="267" customWidth="1"/>
    <col min="13319" max="13319" width="13.140625" style="267" customWidth="1"/>
    <col min="13320" max="13320" width="12" style="267" customWidth="1"/>
    <col min="13321" max="13321" width="12.5703125" style="267" customWidth="1"/>
    <col min="13322" max="13322" width="11.85546875" style="267" customWidth="1"/>
    <col min="13323" max="13323" width="12.42578125" style="267" customWidth="1"/>
    <col min="13324" max="13324" width="12.140625" style="267" customWidth="1"/>
    <col min="13325" max="13325" width="12" style="267" customWidth="1"/>
    <col min="13326" max="13326" width="13.5703125" style="267" customWidth="1"/>
    <col min="13327" max="13328" width="12.85546875" style="267" customWidth="1"/>
    <col min="13329" max="13329" width="13.7109375" style="267" customWidth="1"/>
    <col min="13330" max="13330" width="13" style="267" customWidth="1"/>
    <col min="13331" max="13331" width="14.85546875" style="267" customWidth="1"/>
    <col min="13332" max="13332" width="23.5703125" style="267" customWidth="1"/>
    <col min="13333" max="13333" width="10" style="267" bestFit="1" customWidth="1"/>
    <col min="13334" max="13334" width="23.5703125" style="267" customWidth="1"/>
    <col min="13335" max="13335" width="9.42578125" style="267" customWidth="1"/>
    <col min="13336" max="13336" width="14.42578125" style="267" customWidth="1"/>
    <col min="13337" max="13568" width="10.28515625" style="267"/>
    <col min="13569" max="13569" width="18.42578125" style="267" customWidth="1"/>
    <col min="13570" max="13570" width="20.85546875" style="267" customWidth="1"/>
    <col min="13571" max="13571" width="65.42578125" style="267" customWidth="1"/>
    <col min="13572" max="13572" width="29.28515625" style="267" customWidth="1"/>
    <col min="13573" max="13573" width="22.28515625" style="267" customWidth="1"/>
    <col min="13574" max="13574" width="13.7109375" style="267" customWidth="1"/>
    <col min="13575" max="13575" width="13.140625" style="267" customWidth="1"/>
    <col min="13576" max="13576" width="12" style="267" customWidth="1"/>
    <col min="13577" max="13577" width="12.5703125" style="267" customWidth="1"/>
    <col min="13578" max="13578" width="11.85546875" style="267" customWidth="1"/>
    <col min="13579" max="13579" width="12.42578125" style="267" customWidth="1"/>
    <col min="13580" max="13580" width="12.140625" style="267" customWidth="1"/>
    <col min="13581" max="13581" width="12" style="267" customWidth="1"/>
    <col min="13582" max="13582" width="13.5703125" style="267" customWidth="1"/>
    <col min="13583" max="13584" width="12.85546875" style="267" customWidth="1"/>
    <col min="13585" max="13585" width="13.7109375" style="267" customWidth="1"/>
    <col min="13586" max="13586" width="13" style="267" customWidth="1"/>
    <col min="13587" max="13587" width="14.85546875" style="267" customWidth="1"/>
    <col min="13588" max="13588" width="23.5703125" style="267" customWidth="1"/>
    <col min="13589" max="13589" width="10" style="267" bestFit="1" customWidth="1"/>
    <col min="13590" max="13590" width="23.5703125" style="267" customWidth="1"/>
    <col min="13591" max="13591" width="9.42578125" style="267" customWidth="1"/>
    <col min="13592" max="13592" width="14.42578125" style="267" customWidth="1"/>
    <col min="13593" max="13824" width="10.28515625" style="267"/>
    <col min="13825" max="13825" width="18.42578125" style="267" customWidth="1"/>
    <col min="13826" max="13826" width="20.85546875" style="267" customWidth="1"/>
    <col min="13827" max="13827" width="65.42578125" style="267" customWidth="1"/>
    <col min="13828" max="13828" width="29.28515625" style="267" customWidth="1"/>
    <col min="13829" max="13829" width="22.28515625" style="267" customWidth="1"/>
    <col min="13830" max="13830" width="13.7109375" style="267" customWidth="1"/>
    <col min="13831" max="13831" width="13.140625" style="267" customWidth="1"/>
    <col min="13832" max="13832" width="12" style="267" customWidth="1"/>
    <col min="13833" max="13833" width="12.5703125" style="267" customWidth="1"/>
    <col min="13834" max="13834" width="11.85546875" style="267" customWidth="1"/>
    <col min="13835" max="13835" width="12.42578125" style="267" customWidth="1"/>
    <col min="13836" max="13836" width="12.140625" style="267" customWidth="1"/>
    <col min="13837" max="13837" width="12" style="267" customWidth="1"/>
    <col min="13838" max="13838" width="13.5703125" style="267" customWidth="1"/>
    <col min="13839" max="13840" width="12.85546875" style="267" customWidth="1"/>
    <col min="13841" max="13841" width="13.7109375" style="267" customWidth="1"/>
    <col min="13842" max="13842" width="13" style="267" customWidth="1"/>
    <col min="13843" max="13843" width="14.85546875" style="267" customWidth="1"/>
    <col min="13844" max="13844" width="23.5703125" style="267" customWidth="1"/>
    <col min="13845" max="13845" width="10" style="267" bestFit="1" customWidth="1"/>
    <col min="13846" max="13846" width="23.5703125" style="267" customWidth="1"/>
    <col min="13847" max="13847" width="9.42578125" style="267" customWidth="1"/>
    <col min="13848" max="13848" width="14.42578125" style="267" customWidth="1"/>
    <col min="13849" max="14080" width="10.28515625" style="267"/>
    <col min="14081" max="14081" width="18.42578125" style="267" customWidth="1"/>
    <col min="14082" max="14082" width="20.85546875" style="267" customWidth="1"/>
    <col min="14083" max="14083" width="65.42578125" style="267" customWidth="1"/>
    <col min="14084" max="14084" width="29.28515625" style="267" customWidth="1"/>
    <col min="14085" max="14085" width="22.28515625" style="267" customWidth="1"/>
    <col min="14086" max="14086" width="13.7109375" style="267" customWidth="1"/>
    <col min="14087" max="14087" width="13.140625" style="267" customWidth="1"/>
    <col min="14088" max="14088" width="12" style="267" customWidth="1"/>
    <col min="14089" max="14089" width="12.5703125" style="267" customWidth="1"/>
    <col min="14090" max="14090" width="11.85546875" style="267" customWidth="1"/>
    <col min="14091" max="14091" width="12.42578125" style="267" customWidth="1"/>
    <col min="14092" max="14092" width="12.140625" style="267" customWidth="1"/>
    <col min="14093" max="14093" width="12" style="267" customWidth="1"/>
    <col min="14094" max="14094" width="13.5703125" style="267" customWidth="1"/>
    <col min="14095" max="14096" width="12.85546875" style="267" customWidth="1"/>
    <col min="14097" max="14097" width="13.7109375" style="267" customWidth="1"/>
    <col min="14098" max="14098" width="13" style="267" customWidth="1"/>
    <col min="14099" max="14099" width="14.85546875" style="267" customWidth="1"/>
    <col min="14100" max="14100" width="23.5703125" style="267" customWidth="1"/>
    <col min="14101" max="14101" width="10" style="267" bestFit="1" customWidth="1"/>
    <col min="14102" max="14102" width="23.5703125" style="267" customWidth="1"/>
    <col min="14103" max="14103" width="9.42578125" style="267" customWidth="1"/>
    <col min="14104" max="14104" width="14.42578125" style="267" customWidth="1"/>
    <col min="14105" max="14336" width="10.28515625" style="267"/>
    <col min="14337" max="14337" width="18.42578125" style="267" customWidth="1"/>
    <col min="14338" max="14338" width="20.85546875" style="267" customWidth="1"/>
    <col min="14339" max="14339" width="65.42578125" style="267" customWidth="1"/>
    <col min="14340" max="14340" width="29.28515625" style="267" customWidth="1"/>
    <col min="14341" max="14341" width="22.28515625" style="267" customWidth="1"/>
    <col min="14342" max="14342" width="13.7109375" style="267" customWidth="1"/>
    <col min="14343" max="14343" width="13.140625" style="267" customWidth="1"/>
    <col min="14344" max="14344" width="12" style="267" customWidth="1"/>
    <col min="14345" max="14345" width="12.5703125" style="267" customWidth="1"/>
    <col min="14346" max="14346" width="11.85546875" style="267" customWidth="1"/>
    <col min="14347" max="14347" width="12.42578125" style="267" customWidth="1"/>
    <col min="14348" max="14348" width="12.140625" style="267" customWidth="1"/>
    <col min="14349" max="14349" width="12" style="267" customWidth="1"/>
    <col min="14350" max="14350" width="13.5703125" style="267" customWidth="1"/>
    <col min="14351" max="14352" width="12.85546875" style="267" customWidth="1"/>
    <col min="14353" max="14353" width="13.7109375" style="267" customWidth="1"/>
    <col min="14354" max="14354" width="13" style="267" customWidth="1"/>
    <col min="14355" max="14355" width="14.85546875" style="267" customWidth="1"/>
    <col min="14356" max="14356" width="23.5703125" style="267" customWidth="1"/>
    <col min="14357" max="14357" width="10" style="267" bestFit="1" customWidth="1"/>
    <col min="14358" max="14358" width="23.5703125" style="267" customWidth="1"/>
    <col min="14359" max="14359" width="9.42578125" style="267" customWidth="1"/>
    <col min="14360" max="14360" width="14.42578125" style="267" customWidth="1"/>
    <col min="14361" max="14592" width="10.28515625" style="267"/>
    <col min="14593" max="14593" width="18.42578125" style="267" customWidth="1"/>
    <col min="14594" max="14594" width="20.85546875" style="267" customWidth="1"/>
    <col min="14595" max="14595" width="65.42578125" style="267" customWidth="1"/>
    <col min="14596" max="14596" width="29.28515625" style="267" customWidth="1"/>
    <col min="14597" max="14597" width="22.28515625" style="267" customWidth="1"/>
    <col min="14598" max="14598" width="13.7109375" style="267" customWidth="1"/>
    <col min="14599" max="14599" width="13.140625" style="267" customWidth="1"/>
    <col min="14600" max="14600" width="12" style="267" customWidth="1"/>
    <col min="14601" max="14601" width="12.5703125" style="267" customWidth="1"/>
    <col min="14602" max="14602" width="11.85546875" style="267" customWidth="1"/>
    <col min="14603" max="14603" width="12.42578125" style="267" customWidth="1"/>
    <col min="14604" max="14604" width="12.140625" style="267" customWidth="1"/>
    <col min="14605" max="14605" width="12" style="267" customWidth="1"/>
    <col min="14606" max="14606" width="13.5703125" style="267" customWidth="1"/>
    <col min="14607" max="14608" width="12.85546875" style="267" customWidth="1"/>
    <col min="14609" max="14609" width="13.7109375" style="267" customWidth="1"/>
    <col min="14610" max="14610" width="13" style="267" customWidth="1"/>
    <col min="14611" max="14611" width="14.85546875" style="267" customWidth="1"/>
    <col min="14612" max="14612" width="23.5703125" style="267" customWidth="1"/>
    <col min="14613" max="14613" width="10" style="267" bestFit="1" customWidth="1"/>
    <col min="14614" max="14614" width="23.5703125" style="267" customWidth="1"/>
    <col min="14615" max="14615" width="9.42578125" style="267" customWidth="1"/>
    <col min="14616" max="14616" width="14.42578125" style="267" customWidth="1"/>
    <col min="14617" max="14848" width="10.28515625" style="267"/>
    <col min="14849" max="14849" width="18.42578125" style="267" customWidth="1"/>
    <col min="14850" max="14850" width="20.85546875" style="267" customWidth="1"/>
    <col min="14851" max="14851" width="65.42578125" style="267" customWidth="1"/>
    <col min="14852" max="14852" width="29.28515625" style="267" customWidth="1"/>
    <col min="14853" max="14853" width="22.28515625" style="267" customWidth="1"/>
    <col min="14854" max="14854" width="13.7109375" style="267" customWidth="1"/>
    <col min="14855" max="14855" width="13.140625" style="267" customWidth="1"/>
    <col min="14856" max="14856" width="12" style="267" customWidth="1"/>
    <col min="14857" max="14857" width="12.5703125" style="267" customWidth="1"/>
    <col min="14858" max="14858" width="11.85546875" style="267" customWidth="1"/>
    <col min="14859" max="14859" width="12.42578125" style="267" customWidth="1"/>
    <col min="14860" max="14860" width="12.140625" style="267" customWidth="1"/>
    <col min="14861" max="14861" width="12" style="267" customWidth="1"/>
    <col min="14862" max="14862" width="13.5703125" style="267" customWidth="1"/>
    <col min="14863" max="14864" width="12.85546875" style="267" customWidth="1"/>
    <col min="14865" max="14865" width="13.7109375" style="267" customWidth="1"/>
    <col min="14866" max="14866" width="13" style="267" customWidth="1"/>
    <col min="14867" max="14867" width="14.85546875" style="267" customWidth="1"/>
    <col min="14868" max="14868" width="23.5703125" style="267" customWidth="1"/>
    <col min="14869" max="14869" width="10" style="267" bestFit="1" customWidth="1"/>
    <col min="14870" max="14870" width="23.5703125" style="267" customWidth="1"/>
    <col min="14871" max="14871" width="9.42578125" style="267" customWidth="1"/>
    <col min="14872" max="14872" width="14.42578125" style="267" customWidth="1"/>
    <col min="14873" max="15104" width="10.28515625" style="267"/>
    <col min="15105" max="15105" width="18.42578125" style="267" customWidth="1"/>
    <col min="15106" max="15106" width="20.85546875" style="267" customWidth="1"/>
    <col min="15107" max="15107" width="65.42578125" style="267" customWidth="1"/>
    <col min="15108" max="15108" width="29.28515625" style="267" customWidth="1"/>
    <col min="15109" max="15109" width="22.28515625" style="267" customWidth="1"/>
    <col min="15110" max="15110" width="13.7109375" style="267" customWidth="1"/>
    <col min="15111" max="15111" width="13.140625" style="267" customWidth="1"/>
    <col min="15112" max="15112" width="12" style="267" customWidth="1"/>
    <col min="15113" max="15113" width="12.5703125" style="267" customWidth="1"/>
    <col min="15114" max="15114" width="11.85546875" style="267" customWidth="1"/>
    <col min="15115" max="15115" width="12.42578125" style="267" customWidth="1"/>
    <col min="15116" max="15116" width="12.140625" style="267" customWidth="1"/>
    <col min="15117" max="15117" width="12" style="267" customWidth="1"/>
    <col min="15118" max="15118" width="13.5703125" style="267" customWidth="1"/>
    <col min="15119" max="15120" width="12.85546875" style="267" customWidth="1"/>
    <col min="15121" max="15121" width="13.7109375" style="267" customWidth="1"/>
    <col min="15122" max="15122" width="13" style="267" customWidth="1"/>
    <col min="15123" max="15123" width="14.85546875" style="267" customWidth="1"/>
    <col min="15124" max="15124" width="23.5703125" style="267" customWidth="1"/>
    <col min="15125" max="15125" width="10" style="267" bestFit="1" customWidth="1"/>
    <col min="15126" max="15126" width="23.5703125" style="267" customWidth="1"/>
    <col min="15127" max="15127" width="9.42578125" style="267" customWidth="1"/>
    <col min="15128" max="15128" width="14.42578125" style="267" customWidth="1"/>
    <col min="15129" max="15360" width="10.28515625" style="267"/>
    <col min="15361" max="15361" width="18.42578125" style="267" customWidth="1"/>
    <col min="15362" max="15362" width="20.85546875" style="267" customWidth="1"/>
    <col min="15363" max="15363" width="65.42578125" style="267" customWidth="1"/>
    <col min="15364" max="15364" width="29.28515625" style="267" customWidth="1"/>
    <col min="15365" max="15365" width="22.28515625" style="267" customWidth="1"/>
    <col min="15366" max="15366" width="13.7109375" style="267" customWidth="1"/>
    <col min="15367" max="15367" width="13.140625" style="267" customWidth="1"/>
    <col min="15368" max="15368" width="12" style="267" customWidth="1"/>
    <col min="15369" max="15369" width="12.5703125" style="267" customWidth="1"/>
    <col min="15370" max="15370" width="11.85546875" style="267" customWidth="1"/>
    <col min="15371" max="15371" width="12.42578125" style="267" customWidth="1"/>
    <col min="15372" max="15372" width="12.140625" style="267" customWidth="1"/>
    <col min="15373" max="15373" width="12" style="267" customWidth="1"/>
    <col min="15374" max="15374" width="13.5703125" style="267" customWidth="1"/>
    <col min="15375" max="15376" width="12.85546875" style="267" customWidth="1"/>
    <col min="15377" max="15377" width="13.7109375" style="267" customWidth="1"/>
    <col min="15378" max="15378" width="13" style="267" customWidth="1"/>
    <col min="15379" max="15379" width="14.85546875" style="267" customWidth="1"/>
    <col min="15380" max="15380" width="23.5703125" style="267" customWidth="1"/>
    <col min="15381" max="15381" width="10" style="267" bestFit="1" customWidth="1"/>
    <col min="15382" max="15382" width="23.5703125" style="267" customWidth="1"/>
    <col min="15383" max="15383" width="9.42578125" style="267" customWidth="1"/>
    <col min="15384" max="15384" width="14.42578125" style="267" customWidth="1"/>
    <col min="15385" max="15616" width="10.28515625" style="267"/>
    <col min="15617" max="15617" width="18.42578125" style="267" customWidth="1"/>
    <col min="15618" max="15618" width="20.85546875" style="267" customWidth="1"/>
    <col min="15619" max="15619" width="65.42578125" style="267" customWidth="1"/>
    <col min="15620" max="15620" width="29.28515625" style="267" customWidth="1"/>
    <col min="15621" max="15621" width="22.28515625" style="267" customWidth="1"/>
    <col min="15622" max="15622" width="13.7109375" style="267" customWidth="1"/>
    <col min="15623" max="15623" width="13.140625" style="267" customWidth="1"/>
    <col min="15624" max="15624" width="12" style="267" customWidth="1"/>
    <col min="15625" max="15625" width="12.5703125" style="267" customWidth="1"/>
    <col min="15626" max="15626" width="11.85546875" style="267" customWidth="1"/>
    <col min="15627" max="15627" width="12.42578125" style="267" customWidth="1"/>
    <col min="15628" max="15628" width="12.140625" style="267" customWidth="1"/>
    <col min="15629" max="15629" width="12" style="267" customWidth="1"/>
    <col min="15630" max="15630" width="13.5703125" style="267" customWidth="1"/>
    <col min="15631" max="15632" width="12.85546875" style="267" customWidth="1"/>
    <col min="15633" max="15633" width="13.7109375" style="267" customWidth="1"/>
    <col min="15634" max="15634" width="13" style="267" customWidth="1"/>
    <col min="15635" max="15635" width="14.85546875" style="267" customWidth="1"/>
    <col min="15636" max="15636" width="23.5703125" style="267" customWidth="1"/>
    <col min="15637" max="15637" width="10" style="267" bestFit="1" customWidth="1"/>
    <col min="15638" max="15638" width="23.5703125" style="267" customWidth="1"/>
    <col min="15639" max="15639" width="9.42578125" style="267" customWidth="1"/>
    <col min="15640" max="15640" width="14.42578125" style="267" customWidth="1"/>
    <col min="15641" max="15872" width="10.28515625" style="267"/>
    <col min="15873" max="15873" width="18.42578125" style="267" customWidth="1"/>
    <col min="15874" max="15874" width="20.85546875" style="267" customWidth="1"/>
    <col min="15875" max="15875" width="65.42578125" style="267" customWidth="1"/>
    <col min="15876" max="15876" width="29.28515625" style="267" customWidth="1"/>
    <col min="15877" max="15877" width="22.28515625" style="267" customWidth="1"/>
    <col min="15878" max="15878" width="13.7109375" style="267" customWidth="1"/>
    <col min="15879" max="15879" width="13.140625" style="267" customWidth="1"/>
    <col min="15880" max="15880" width="12" style="267" customWidth="1"/>
    <col min="15881" max="15881" width="12.5703125" style="267" customWidth="1"/>
    <col min="15882" max="15882" width="11.85546875" style="267" customWidth="1"/>
    <col min="15883" max="15883" width="12.42578125" style="267" customWidth="1"/>
    <col min="15884" max="15884" width="12.140625" style="267" customWidth="1"/>
    <col min="15885" max="15885" width="12" style="267" customWidth="1"/>
    <col min="15886" max="15886" width="13.5703125" style="267" customWidth="1"/>
    <col min="15887" max="15888" width="12.85546875" style="267" customWidth="1"/>
    <col min="15889" max="15889" width="13.7109375" style="267" customWidth="1"/>
    <col min="15890" max="15890" width="13" style="267" customWidth="1"/>
    <col min="15891" max="15891" width="14.85546875" style="267" customWidth="1"/>
    <col min="15892" max="15892" width="23.5703125" style="267" customWidth="1"/>
    <col min="15893" max="15893" width="10" style="267" bestFit="1" customWidth="1"/>
    <col min="15894" max="15894" width="23.5703125" style="267" customWidth="1"/>
    <col min="15895" max="15895" width="9.42578125" style="267" customWidth="1"/>
    <col min="15896" max="15896" width="14.42578125" style="267" customWidth="1"/>
    <col min="15897" max="16128" width="10.28515625" style="267"/>
    <col min="16129" max="16129" width="18.42578125" style="267" customWidth="1"/>
    <col min="16130" max="16130" width="20.85546875" style="267" customWidth="1"/>
    <col min="16131" max="16131" width="65.42578125" style="267" customWidth="1"/>
    <col min="16132" max="16132" width="29.28515625" style="267" customWidth="1"/>
    <col min="16133" max="16133" width="22.28515625" style="267" customWidth="1"/>
    <col min="16134" max="16134" width="13.7109375" style="267" customWidth="1"/>
    <col min="16135" max="16135" width="13.140625" style="267" customWidth="1"/>
    <col min="16136" max="16136" width="12" style="267" customWidth="1"/>
    <col min="16137" max="16137" width="12.5703125" style="267" customWidth="1"/>
    <col min="16138" max="16138" width="11.85546875" style="267" customWidth="1"/>
    <col min="16139" max="16139" width="12.42578125" style="267" customWidth="1"/>
    <col min="16140" max="16140" width="12.140625" style="267" customWidth="1"/>
    <col min="16141" max="16141" width="12" style="267" customWidth="1"/>
    <col min="16142" max="16142" width="13.5703125" style="267" customWidth="1"/>
    <col min="16143" max="16144" width="12.85546875" style="267" customWidth="1"/>
    <col min="16145" max="16145" width="13.7109375" style="267" customWidth="1"/>
    <col min="16146" max="16146" width="13" style="267" customWidth="1"/>
    <col min="16147" max="16147" width="14.85546875" style="267" customWidth="1"/>
    <col min="16148" max="16148" width="23.5703125" style="267" customWidth="1"/>
    <col min="16149" max="16149" width="10" style="267" bestFit="1" customWidth="1"/>
    <col min="16150" max="16150" width="23.5703125" style="267" customWidth="1"/>
    <col min="16151" max="16151" width="9.42578125" style="267" customWidth="1"/>
    <col min="16152" max="16152" width="14.42578125" style="267" customWidth="1"/>
    <col min="16153" max="16384" width="10.28515625" style="267"/>
  </cols>
  <sheetData>
    <row r="1" spans="1:27" ht="18" customHeight="1">
      <c r="A1" s="988" t="s">
        <v>278</v>
      </c>
      <c r="B1" s="988"/>
      <c r="C1" s="988"/>
      <c r="D1" s="988"/>
      <c r="E1" s="988"/>
      <c r="F1" s="988"/>
      <c r="G1" s="988"/>
      <c r="H1" s="988"/>
      <c r="I1" s="988"/>
      <c r="J1" s="988"/>
      <c r="K1" s="988"/>
      <c r="L1" s="988"/>
      <c r="M1" s="988"/>
      <c r="N1" s="988"/>
      <c r="O1" s="988"/>
      <c r="P1" s="988"/>
      <c r="Q1" s="988"/>
      <c r="R1" s="988"/>
      <c r="S1" s="989"/>
    </row>
    <row r="2" spans="1:27" ht="20.100000000000001" customHeight="1" thickBot="1">
      <c r="A2" s="990" t="s">
        <v>279</v>
      </c>
      <c r="B2" s="991"/>
      <c r="C2" s="991"/>
      <c r="D2" s="992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9"/>
      <c r="R2" s="270"/>
      <c r="S2" s="271"/>
    </row>
    <row r="3" spans="1:27" ht="20.100000000000001" customHeight="1">
      <c r="A3" s="993" t="s">
        <v>280</v>
      </c>
      <c r="B3" s="994" t="s">
        <v>281</v>
      </c>
      <c r="C3" s="994" t="s">
        <v>282</v>
      </c>
      <c r="D3" s="996" t="s">
        <v>283</v>
      </c>
      <c r="E3" s="994" t="s">
        <v>284</v>
      </c>
      <c r="F3" s="998" t="s">
        <v>285</v>
      </c>
      <c r="G3" s="999"/>
      <c r="H3" s="999"/>
      <c r="I3" s="999"/>
      <c r="J3" s="999"/>
      <c r="K3" s="999"/>
      <c r="L3" s="999"/>
      <c r="M3" s="999"/>
      <c r="N3" s="999"/>
      <c r="O3" s="999"/>
      <c r="P3" s="999"/>
      <c r="Q3" s="999"/>
      <c r="R3" s="272"/>
      <c r="S3" s="273"/>
      <c r="T3" s="274"/>
      <c r="U3" s="274"/>
      <c r="V3" s="274"/>
      <c r="W3" s="274"/>
      <c r="X3" s="274"/>
      <c r="Y3" s="274"/>
      <c r="Z3" s="274"/>
      <c r="AA3" s="274"/>
    </row>
    <row r="4" spans="1:27" ht="20.100000000000001" customHeight="1" thickBot="1">
      <c r="A4" s="993"/>
      <c r="B4" s="995"/>
      <c r="C4" s="995"/>
      <c r="D4" s="997"/>
      <c r="E4" s="995"/>
      <c r="F4" s="275" t="s">
        <v>85</v>
      </c>
      <c r="G4" s="275" t="s">
        <v>286</v>
      </c>
      <c r="H4" s="275" t="s">
        <v>87</v>
      </c>
      <c r="I4" s="275" t="s">
        <v>287</v>
      </c>
      <c r="J4" s="275" t="s">
        <v>288</v>
      </c>
      <c r="K4" s="275" t="s">
        <v>289</v>
      </c>
      <c r="L4" s="275" t="s">
        <v>290</v>
      </c>
      <c r="M4" s="275" t="s">
        <v>291</v>
      </c>
      <c r="N4" s="275" t="s">
        <v>292</v>
      </c>
      <c r="O4" s="275" t="s">
        <v>293</v>
      </c>
      <c r="P4" s="275" t="s">
        <v>294</v>
      </c>
      <c r="Q4" s="276" t="s">
        <v>295</v>
      </c>
      <c r="R4" s="276" t="s">
        <v>296</v>
      </c>
      <c r="S4" s="276" t="s">
        <v>297</v>
      </c>
      <c r="T4" s="274"/>
      <c r="U4" s="274"/>
      <c r="V4" s="274"/>
      <c r="W4" s="274"/>
      <c r="X4" s="274"/>
      <c r="Y4" s="274"/>
      <c r="Z4" s="274"/>
      <c r="AA4" s="274"/>
    </row>
    <row r="5" spans="1:27" ht="20.100000000000001" customHeight="1" thickTop="1">
      <c r="A5" s="277"/>
      <c r="B5" s="278"/>
      <c r="C5" s="278"/>
      <c r="D5" s="278"/>
      <c r="E5" s="279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1"/>
      <c r="R5" s="281"/>
      <c r="S5" s="281"/>
      <c r="T5" s="274"/>
      <c r="U5" s="274"/>
      <c r="V5" s="274"/>
      <c r="W5" s="274"/>
      <c r="X5" s="274"/>
      <c r="Y5" s="274"/>
      <c r="Z5" s="274"/>
      <c r="AA5" s="274"/>
    </row>
    <row r="6" spans="1:27" ht="20.100000000000001" customHeight="1">
      <c r="A6" s="282"/>
      <c r="B6" s="283"/>
      <c r="C6" s="284" t="s">
        <v>298</v>
      </c>
      <c r="D6" s="285">
        <f>SUM(D7,D19,D30)</f>
        <v>120720413000</v>
      </c>
      <c r="E6" s="286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1"/>
      <c r="R6" s="281"/>
      <c r="S6" s="281"/>
      <c r="T6" s="274"/>
      <c r="U6" s="274"/>
      <c r="V6" s="274"/>
      <c r="W6" s="274"/>
      <c r="X6" s="274"/>
      <c r="Y6" s="274"/>
      <c r="Z6" s="274"/>
      <c r="AA6" s="274"/>
    </row>
    <row r="7" spans="1:27" ht="38.25" customHeight="1">
      <c r="A7" s="287"/>
      <c r="B7" s="288" t="s">
        <v>50</v>
      </c>
      <c r="C7" s="289" t="s">
        <v>299</v>
      </c>
      <c r="D7" s="290">
        <f>SUM(D8,D10)</f>
        <v>98845413000</v>
      </c>
      <c r="E7" s="291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1"/>
      <c r="R7" s="281"/>
      <c r="S7" s="281"/>
      <c r="T7" s="274"/>
      <c r="U7" s="274"/>
      <c r="V7" s="274"/>
      <c r="W7" s="274"/>
      <c r="X7" s="274"/>
      <c r="Y7" s="274"/>
      <c r="Z7" s="274"/>
      <c r="AA7" s="274"/>
    </row>
    <row r="8" spans="1:27" ht="21.75" customHeight="1">
      <c r="A8" s="287"/>
      <c r="B8" s="292" t="s">
        <v>127</v>
      </c>
      <c r="C8" s="293" t="s">
        <v>128</v>
      </c>
      <c r="D8" s="294">
        <f>D9</f>
        <v>62845413000</v>
      </c>
      <c r="E8" s="295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1"/>
      <c r="R8" s="281"/>
      <c r="S8" s="281"/>
      <c r="T8" s="274"/>
      <c r="U8" s="274"/>
      <c r="V8" s="274"/>
      <c r="W8" s="274"/>
      <c r="X8" s="274"/>
      <c r="Y8" s="274"/>
      <c r="Z8" s="274"/>
      <c r="AA8" s="274"/>
    </row>
    <row r="9" spans="1:27" ht="20.100000000000001" customHeight="1">
      <c r="A9" s="296"/>
      <c r="B9" s="297" t="s">
        <v>300</v>
      </c>
      <c r="C9" s="298">
        <v>5</v>
      </c>
      <c r="D9" s="299">
        <v>62845413000</v>
      </c>
      <c r="E9" s="300" t="s">
        <v>301</v>
      </c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1"/>
      <c r="R9" s="281"/>
      <c r="S9" s="281"/>
      <c r="T9" s="274"/>
      <c r="U9" s="274"/>
      <c r="V9" s="274"/>
      <c r="W9" s="274"/>
      <c r="X9" s="274"/>
      <c r="Y9" s="274"/>
      <c r="Z9" s="274"/>
      <c r="AA9" s="274"/>
    </row>
    <row r="10" spans="1:27" ht="20.100000000000001" customHeight="1">
      <c r="A10" s="287"/>
      <c r="B10" s="292" t="s">
        <v>65</v>
      </c>
      <c r="C10" s="293" t="s">
        <v>302</v>
      </c>
      <c r="D10" s="294">
        <f>SUM(D11,D14)</f>
        <v>36000000000</v>
      </c>
      <c r="E10" s="301"/>
      <c r="F10" s="302">
        <f>D9+D21+D24+D29+D32</f>
        <v>84720413000</v>
      </c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1"/>
      <c r="R10" s="281"/>
      <c r="S10" s="281"/>
      <c r="T10" s="274"/>
      <c r="U10" s="274"/>
      <c r="V10" s="274"/>
      <c r="W10" s="274"/>
      <c r="X10" s="274"/>
      <c r="Y10" s="274"/>
      <c r="Z10" s="274"/>
      <c r="AA10" s="274"/>
    </row>
    <row r="11" spans="1:27" ht="20.100000000000001" customHeight="1">
      <c r="A11" s="287"/>
      <c r="B11" s="297" t="s">
        <v>303</v>
      </c>
      <c r="C11" s="298" t="s">
        <v>304</v>
      </c>
      <c r="D11" s="299">
        <f>SUM(D12:D13)</f>
        <v>33500000000</v>
      </c>
      <c r="E11" s="30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1"/>
      <c r="R11" s="281"/>
      <c r="S11" s="281"/>
      <c r="T11" s="274"/>
      <c r="U11" s="274"/>
      <c r="V11" s="274"/>
      <c r="W11" s="274"/>
      <c r="X11" s="274"/>
      <c r="Y11" s="274"/>
      <c r="Z11" s="274"/>
      <c r="AA11" s="274"/>
    </row>
    <row r="12" spans="1:27" ht="20.100000000000001" customHeight="1">
      <c r="A12" s="287"/>
      <c r="B12" s="303" t="s">
        <v>137</v>
      </c>
      <c r="C12" s="304" t="s">
        <v>138</v>
      </c>
      <c r="D12" s="305">
        <v>8000000000</v>
      </c>
      <c r="E12" s="306"/>
      <c r="F12" s="302">
        <f>D9+D21+D29</f>
        <v>82095413000</v>
      </c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  <c r="R12" s="281"/>
      <c r="S12" s="281"/>
      <c r="T12" s="274"/>
      <c r="U12" s="274"/>
      <c r="V12" s="274"/>
      <c r="W12" s="274"/>
      <c r="X12" s="274"/>
      <c r="Y12" s="274"/>
      <c r="Z12" s="274"/>
      <c r="AA12" s="274"/>
    </row>
    <row r="13" spans="1:27" ht="20.100000000000001" customHeight="1">
      <c r="A13" s="287"/>
      <c r="B13" s="303" t="s">
        <v>140</v>
      </c>
      <c r="C13" s="304" t="s">
        <v>141</v>
      </c>
      <c r="D13" s="305">
        <v>25500000000</v>
      </c>
      <c r="E13" s="306"/>
      <c r="F13" s="302">
        <f>D24+D32</f>
        <v>2625000000</v>
      </c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1"/>
      <c r="R13" s="281"/>
      <c r="S13" s="281"/>
      <c r="T13" s="274"/>
      <c r="U13" s="274"/>
      <c r="V13" s="274"/>
      <c r="W13" s="274"/>
      <c r="X13" s="274"/>
      <c r="Y13" s="274"/>
      <c r="Z13" s="274"/>
      <c r="AA13" s="274"/>
    </row>
    <row r="14" spans="1:27" ht="20.100000000000001" customHeight="1">
      <c r="A14" s="287"/>
      <c r="B14" s="297" t="s">
        <v>305</v>
      </c>
      <c r="C14" s="298" t="s">
        <v>306</v>
      </c>
      <c r="D14" s="299">
        <f>SUM(D15:D18)</f>
        <v>2500000000</v>
      </c>
      <c r="E14" s="300"/>
      <c r="F14" s="302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1"/>
      <c r="R14" s="281"/>
      <c r="S14" s="281"/>
      <c r="T14" s="274"/>
      <c r="U14" s="274"/>
      <c r="V14" s="274"/>
      <c r="W14" s="274"/>
      <c r="X14" s="274"/>
      <c r="Y14" s="274"/>
      <c r="Z14" s="274"/>
      <c r="AA14" s="274"/>
    </row>
    <row r="15" spans="1:27" ht="20.100000000000001" customHeight="1">
      <c r="A15" s="287"/>
      <c r="B15" s="303" t="s">
        <v>307</v>
      </c>
      <c r="C15" s="304" t="s">
        <v>308</v>
      </c>
      <c r="D15" s="305">
        <v>980000000</v>
      </c>
      <c r="E15" s="306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1"/>
      <c r="R15" s="281"/>
      <c r="S15" s="281"/>
      <c r="T15" s="274"/>
      <c r="U15" s="274"/>
      <c r="V15" s="274"/>
      <c r="W15" s="274"/>
      <c r="X15" s="274"/>
      <c r="Y15" s="274"/>
      <c r="Z15" s="274"/>
      <c r="AA15" s="274"/>
    </row>
    <row r="16" spans="1:27" ht="20.100000000000001" customHeight="1">
      <c r="A16" s="296"/>
      <c r="B16" s="303" t="s">
        <v>309</v>
      </c>
      <c r="C16" s="304" t="s">
        <v>310</v>
      </c>
      <c r="D16" s="305">
        <v>1000000000</v>
      </c>
      <c r="E16" s="306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1"/>
      <c r="R16" s="281"/>
      <c r="S16" s="281"/>
      <c r="T16" s="274"/>
      <c r="U16" s="274"/>
      <c r="V16" s="274"/>
      <c r="W16" s="274"/>
      <c r="X16" s="274"/>
      <c r="Y16" s="274"/>
      <c r="Z16" s="274"/>
      <c r="AA16" s="274"/>
    </row>
    <row r="17" spans="1:27" ht="20.100000000000001" customHeight="1">
      <c r="A17" s="296"/>
      <c r="B17" s="303" t="s">
        <v>311</v>
      </c>
      <c r="C17" s="304" t="s">
        <v>312</v>
      </c>
      <c r="D17" s="305">
        <v>500000000</v>
      </c>
      <c r="E17" s="306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1"/>
      <c r="R17" s="281"/>
      <c r="S17" s="281"/>
      <c r="T17" s="274"/>
      <c r="U17" s="274"/>
      <c r="V17" s="274"/>
      <c r="W17" s="274"/>
      <c r="X17" s="274"/>
      <c r="Y17" s="274"/>
      <c r="Z17" s="274"/>
      <c r="AA17" s="274"/>
    </row>
    <row r="18" spans="1:27" ht="20.100000000000001" customHeight="1">
      <c r="A18" s="296"/>
      <c r="B18" s="303" t="s">
        <v>313</v>
      </c>
      <c r="C18" s="304" t="s">
        <v>314</v>
      </c>
      <c r="D18" s="305">
        <v>20000000</v>
      </c>
      <c r="E18" s="306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1"/>
      <c r="R18" s="281"/>
      <c r="S18" s="281"/>
      <c r="T18" s="274"/>
      <c r="U18" s="274"/>
      <c r="V18" s="274"/>
      <c r="W18" s="274"/>
      <c r="X18" s="274"/>
      <c r="Y18" s="274"/>
      <c r="Z18" s="274"/>
      <c r="AA18" s="274"/>
    </row>
    <row r="19" spans="1:27" ht="33" customHeight="1">
      <c r="A19" s="296"/>
      <c r="B19" s="288" t="s">
        <v>48</v>
      </c>
      <c r="C19" s="289" t="s">
        <v>315</v>
      </c>
      <c r="D19" s="290">
        <f>SUM(D20,D28)</f>
        <v>21750000000</v>
      </c>
      <c r="E19" s="307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1"/>
      <c r="R19" s="281"/>
      <c r="S19" s="281"/>
      <c r="T19" s="274"/>
      <c r="U19" s="274"/>
      <c r="V19" s="274"/>
      <c r="W19" s="274"/>
      <c r="X19" s="274"/>
      <c r="Y19" s="274"/>
      <c r="Z19" s="274"/>
      <c r="AA19" s="274"/>
    </row>
    <row r="20" spans="1:27" ht="55.5" customHeight="1">
      <c r="A20" s="296"/>
      <c r="B20" s="308" t="s">
        <v>63</v>
      </c>
      <c r="C20" s="293" t="s">
        <v>183</v>
      </c>
      <c r="D20" s="294">
        <f>D21+D24</f>
        <v>21000000000</v>
      </c>
      <c r="E20" s="309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1"/>
      <c r="R20" s="281"/>
      <c r="S20" s="281"/>
      <c r="T20" s="274"/>
      <c r="U20" s="274"/>
      <c r="V20" s="274"/>
      <c r="W20" s="274"/>
      <c r="X20" s="274"/>
      <c r="Y20" s="274"/>
      <c r="Z20" s="274"/>
      <c r="AA20" s="274"/>
    </row>
    <row r="21" spans="1:27" ht="20.100000000000001" customHeight="1">
      <c r="A21" s="287"/>
      <c r="B21" s="310" t="s">
        <v>88</v>
      </c>
      <c r="C21" s="311" t="s">
        <v>89</v>
      </c>
      <c r="D21" s="312">
        <v>18500000000</v>
      </c>
      <c r="E21" s="313" t="s">
        <v>316</v>
      </c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1"/>
      <c r="R21" s="281"/>
      <c r="S21" s="281"/>
      <c r="T21" s="274"/>
      <c r="U21" s="274"/>
      <c r="V21" s="274"/>
      <c r="W21" s="274"/>
      <c r="X21" s="274"/>
      <c r="Y21" s="274"/>
      <c r="Z21" s="274"/>
      <c r="AA21" s="274"/>
    </row>
    <row r="22" spans="1:27" ht="20.100000000000001" customHeight="1">
      <c r="A22" s="287"/>
      <c r="B22" s="314" t="s">
        <v>140</v>
      </c>
      <c r="C22" s="315" t="s">
        <v>141</v>
      </c>
      <c r="D22" s="316">
        <f>D21</f>
        <v>18500000000</v>
      </c>
      <c r="E22" s="317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1"/>
      <c r="R22" s="281"/>
      <c r="S22" s="281"/>
      <c r="T22" s="274"/>
      <c r="U22" s="274"/>
      <c r="V22" s="274"/>
      <c r="W22" s="274"/>
      <c r="X22" s="274"/>
      <c r="Y22" s="274"/>
      <c r="Z22" s="274"/>
      <c r="AA22" s="274"/>
    </row>
    <row r="23" spans="1:27" ht="20.100000000000001" customHeight="1">
      <c r="A23" s="287"/>
      <c r="B23" s="318" t="s">
        <v>317</v>
      </c>
      <c r="C23" s="319" t="s">
        <v>318</v>
      </c>
      <c r="D23" s="320">
        <f>D22</f>
        <v>18500000000</v>
      </c>
      <c r="E23" s="321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1"/>
      <c r="R23" s="281"/>
      <c r="S23" s="281"/>
      <c r="T23" s="274"/>
      <c r="U23" s="274"/>
      <c r="V23" s="274"/>
      <c r="W23" s="274"/>
      <c r="X23" s="274"/>
      <c r="Y23" s="274"/>
      <c r="Z23" s="274"/>
      <c r="AA23" s="274"/>
    </row>
    <row r="24" spans="1:27" ht="34.5" customHeight="1">
      <c r="A24" s="296"/>
      <c r="B24" s="310" t="s">
        <v>187</v>
      </c>
      <c r="C24" s="322" t="s">
        <v>188</v>
      </c>
      <c r="D24" s="323">
        <f>SUM(D25:D27)</f>
        <v>2500000000</v>
      </c>
      <c r="E24" s="324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1"/>
      <c r="R24" s="281"/>
      <c r="S24" s="281"/>
      <c r="T24" s="274"/>
      <c r="U24" s="274"/>
      <c r="V24" s="274"/>
      <c r="W24" s="274"/>
      <c r="X24" s="274"/>
      <c r="Y24" s="274"/>
      <c r="Z24" s="274"/>
      <c r="AA24" s="274"/>
    </row>
    <row r="25" spans="1:27" ht="20.100000000000001" customHeight="1">
      <c r="A25" s="296"/>
      <c r="B25" s="325" t="s">
        <v>319</v>
      </c>
      <c r="C25" s="147" t="s">
        <v>320</v>
      </c>
      <c r="D25" s="320">
        <v>500000000</v>
      </c>
      <c r="E25" s="321" t="s">
        <v>321</v>
      </c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1"/>
      <c r="R25" s="281"/>
      <c r="S25" s="281"/>
      <c r="T25" s="274"/>
      <c r="U25" s="274"/>
      <c r="V25" s="274"/>
      <c r="W25" s="274"/>
      <c r="X25" s="274"/>
      <c r="Y25" s="274"/>
      <c r="Z25" s="274"/>
      <c r="AA25" s="274"/>
    </row>
    <row r="26" spans="1:27" ht="20.100000000000001" customHeight="1">
      <c r="A26" s="287"/>
      <c r="B26" s="325" t="s">
        <v>322</v>
      </c>
      <c r="C26" s="147" t="s">
        <v>323</v>
      </c>
      <c r="D26" s="320">
        <v>1000000000</v>
      </c>
      <c r="E26" s="321" t="s">
        <v>321</v>
      </c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1"/>
      <c r="R26" s="281"/>
      <c r="S26" s="281"/>
      <c r="T26" s="274"/>
      <c r="U26" s="274"/>
      <c r="V26" s="274"/>
      <c r="W26" s="274"/>
      <c r="X26" s="274"/>
      <c r="Y26" s="274"/>
      <c r="Z26" s="274"/>
      <c r="AA26" s="274"/>
    </row>
    <row r="27" spans="1:27" ht="30" customHeight="1">
      <c r="A27" s="287"/>
      <c r="B27" s="325" t="s">
        <v>189</v>
      </c>
      <c r="C27" s="147" t="s">
        <v>190</v>
      </c>
      <c r="D27" s="320">
        <v>1000000000</v>
      </c>
      <c r="E27" s="321" t="s">
        <v>324</v>
      </c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1"/>
      <c r="R27" s="281"/>
      <c r="S27" s="281"/>
      <c r="T27" s="274"/>
      <c r="U27" s="274"/>
      <c r="V27" s="274"/>
      <c r="W27" s="274"/>
      <c r="X27" s="274"/>
      <c r="Y27" s="274"/>
      <c r="Z27" s="274"/>
      <c r="AA27" s="274"/>
    </row>
    <row r="28" spans="1:27" ht="45" customHeight="1">
      <c r="A28" s="287"/>
      <c r="B28" s="308" t="s">
        <v>129</v>
      </c>
      <c r="C28" s="293" t="s">
        <v>130</v>
      </c>
      <c r="D28" s="294">
        <f>D29</f>
        <v>750000000</v>
      </c>
      <c r="E28" s="326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1"/>
      <c r="R28" s="281"/>
      <c r="S28" s="281"/>
      <c r="T28" s="274"/>
      <c r="U28" s="274"/>
      <c r="V28" s="274"/>
      <c r="W28" s="274"/>
      <c r="X28" s="274"/>
      <c r="Y28" s="274"/>
      <c r="Z28" s="274"/>
      <c r="AA28" s="274"/>
    </row>
    <row r="29" spans="1:27" ht="20.100000000000001" customHeight="1">
      <c r="A29" s="287"/>
      <c r="B29" s="327" t="s">
        <v>139</v>
      </c>
      <c r="C29" s="328" t="s">
        <v>133</v>
      </c>
      <c r="D29" s="329">
        <v>750000000</v>
      </c>
      <c r="E29" s="330" t="s">
        <v>301</v>
      </c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1"/>
      <c r="R29" s="281"/>
      <c r="S29" s="281"/>
      <c r="T29" s="274"/>
      <c r="U29" s="274"/>
      <c r="V29" s="274"/>
      <c r="W29" s="274"/>
      <c r="X29" s="274"/>
      <c r="Y29" s="274"/>
      <c r="Z29" s="274"/>
      <c r="AA29" s="274"/>
    </row>
    <row r="30" spans="1:27" ht="51.75" customHeight="1">
      <c r="A30" s="296"/>
      <c r="B30" s="288" t="s">
        <v>177</v>
      </c>
      <c r="C30" s="289" t="s">
        <v>325</v>
      </c>
      <c r="D30" s="290">
        <f>D31</f>
        <v>125000000</v>
      </c>
      <c r="E30" s="331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1"/>
      <c r="R30" s="281"/>
      <c r="S30" s="281"/>
      <c r="T30" s="274"/>
      <c r="U30" s="274"/>
      <c r="V30" s="274"/>
      <c r="W30" s="274"/>
      <c r="X30" s="274"/>
      <c r="Y30" s="274"/>
      <c r="Z30" s="274"/>
      <c r="AA30" s="274"/>
    </row>
    <row r="31" spans="1:27" ht="37.5" customHeight="1">
      <c r="A31" s="287"/>
      <c r="B31" s="308" t="s">
        <v>226</v>
      </c>
      <c r="C31" s="293" t="s">
        <v>227</v>
      </c>
      <c r="D31" s="294">
        <f>D32</f>
        <v>125000000</v>
      </c>
      <c r="E31" s="326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1"/>
      <c r="R31" s="281"/>
      <c r="S31" s="281"/>
      <c r="T31" s="274"/>
      <c r="U31" s="274"/>
      <c r="V31" s="274"/>
      <c r="W31" s="274"/>
      <c r="X31" s="274"/>
      <c r="Y31" s="274"/>
      <c r="Z31" s="274"/>
      <c r="AA31" s="274"/>
    </row>
    <row r="32" spans="1:27" ht="49.5" customHeight="1">
      <c r="A32" s="332"/>
      <c r="B32" s="327" t="s">
        <v>241</v>
      </c>
      <c r="C32" s="328" t="s">
        <v>326</v>
      </c>
      <c r="D32" s="329">
        <f>SUM(D33:D38)</f>
        <v>125000000</v>
      </c>
      <c r="E32" s="33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1"/>
      <c r="R32" s="281"/>
      <c r="S32" s="281"/>
      <c r="T32" s="274"/>
      <c r="U32" s="274"/>
      <c r="V32" s="274"/>
      <c r="W32" s="274"/>
      <c r="X32" s="274"/>
      <c r="Y32" s="274"/>
      <c r="Z32" s="274"/>
      <c r="AA32" s="274"/>
    </row>
    <row r="33" spans="1:27" ht="20.100000000000001" customHeight="1">
      <c r="A33" s="333"/>
      <c r="B33" s="334"/>
      <c r="C33" s="335" t="s">
        <v>327</v>
      </c>
      <c r="D33" s="336">
        <v>25000000</v>
      </c>
      <c r="E33" s="337" t="s">
        <v>228</v>
      </c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1"/>
      <c r="R33" s="281"/>
      <c r="S33" s="281"/>
      <c r="T33" s="274"/>
      <c r="U33" s="274"/>
      <c r="V33" s="274"/>
      <c r="W33" s="274"/>
      <c r="X33" s="274"/>
      <c r="Y33" s="274"/>
      <c r="Z33" s="274"/>
      <c r="AA33" s="274"/>
    </row>
    <row r="34" spans="1:27" ht="20.100000000000001" customHeight="1">
      <c r="A34" s="338"/>
      <c r="B34" s="334"/>
      <c r="C34" s="335" t="s">
        <v>328</v>
      </c>
      <c r="D34" s="336">
        <v>28040000</v>
      </c>
      <c r="E34" s="337" t="s">
        <v>228</v>
      </c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1"/>
      <c r="R34" s="281"/>
      <c r="S34" s="281"/>
      <c r="T34" s="274"/>
      <c r="U34" s="274"/>
      <c r="V34" s="274"/>
      <c r="W34" s="274"/>
      <c r="X34" s="274"/>
      <c r="Y34" s="274"/>
      <c r="Z34" s="274"/>
      <c r="AA34" s="274"/>
    </row>
    <row r="35" spans="1:27" ht="20.100000000000001" customHeight="1">
      <c r="A35" s="333"/>
      <c r="B35" s="339"/>
      <c r="C35" s="335" t="s">
        <v>329</v>
      </c>
      <c r="D35" s="336">
        <v>14000000</v>
      </c>
      <c r="E35" s="337" t="s">
        <v>330</v>
      </c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1"/>
      <c r="R35" s="281"/>
      <c r="S35" s="281"/>
      <c r="T35" s="274"/>
      <c r="U35" s="274"/>
      <c r="V35" s="274"/>
      <c r="W35" s="274"/>
      <c r="X35" s="274"/>
      <c r="Y35" s="274"/>
      <c r="Z35" s="274"/>
      <c r="AA35" s="274"/>
    </row>
    <row r="36" spans="1:27" ht="20.100000000000001" customHeight="1">
      <c r="A36" s="333"/>
      <c r="B36" s="339"/>
      <c r="C36" s="335" t="s">
        <v>331</v>
      </c>
      <c r="D36" s="336">
        <v>50000000</v>
      </c>
      <c r="E36" s="337" t="s">
        <v>330</v>
      </c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1"/>
      <c r="R36" s="281"/>
      <c r="S36" s="281"/>
      <c r="T36" s="274"/>
      <c r="U36" s="274"/>
      <c r="V36" s="274"/>
      <c r="W36" s="274"/>
      <c r="X36" s="274"/>
      <c r="Y36" s="274"/>
      <c r="Z36" s="274"/>
      <c r="AA36" s="274"/>
    </row>
    <row r="37" spans="1:27" ht="20.100000000000001" customHeight="1">
      <c r="A37" s="333"/>
      <c r="B37" s="339"/>
      <c r="C37" s="335" t="s">
        <v>332</v>
      </c>
      <c r="D37" s="336">
        <v>5000000</v>
      </c>
      <c r="E37" s="337" t="s">
        <v>228</v>
      </c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1"/>
      <c r="R37" s="281"/>
      <c r="S37" s="281"/>
      <c r="T37" s="274"/>
      <c r="U37" s="274"/>
      <c r="V37" s="274"/>
      <c r="W37" s="274"/>
      <c r="X37" s="274"/>
      <c r="Y37" s="274"/>
      <c r="Z37" s="274"/>
      <c r="AA37" s="274"/>
    </row>
    <row r="38" spans="1:27" ht="20.100000000000001" customHeight="1" thickBot="1">
      <c r="A38" s="333"/>
      <c r="B38" s="340"/>
      <c r="C38" s="341" t="s">
        <v>333</v>
      </c>
      <c r="D38" s="342">
        <v>2960000</v>
      </c>
      <c r="E38" s="343" t="s">
        <v>228</v>
      </c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281"/>
      <c r="R38" s="281"/>
      <c r="S38" s="281"/>
      <c r="T38" s="274"/>
      <c r="U38" s="274"/>
      <c r="V38" s="274"/>
      <c r="W38" s="274"/>
      <c r="X38" s="274"/>
      <c r="Y38" s="274"/>
      <c r="Z38" s="274"/>
      <c r="AA38" s="274"/>
    </row>
    <row r="39" spans="1:27" ht="20.100000000000001" customHeight="1">
      <c r="A39" s="333"/>
      <c r="B39" s="344"/>
      <c r="C39" s="345"/>
      <c r="D39" s="346"/>
      <c r="E39" s="272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1"/>
      <c r="R39" s="281"/>
      <c r="S39" s="281"/>
      <c r="T39" s="274"/>
      <c r="U39" s="274"/>
      <c r="V39" s="274"/>
      <c r="W39" s="274"/>
      <c r="X39" s="274"/>
      <c r="Y39" s="274"/>
      <c r="Z39" s="274"/>
      <c r="AA39" s="274"/>
    </row>
    <row r="40" spans="1:27" ht="20.100000000000001" customHeight="1">
      <c r="A40" s="333"/>
      <c r="B40" s="344"/>
      <c r="C40" s="345"/>
      <c r="D40" s="346"/>
      <c r="E40" s="272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1"/>
      <c r="R40" s="281"/>
      <c r="S40" s="281"/>
      <c r="T40" s="274"/>
      <c r="U40" s="274"/>
      <c r="V40" s="274"/>
      <c r="W40" s="274"/>
      <c r="X40" s="274"/>
      <c r="Y40" s="274"/>
      <c r="Z40" s="274"/>
      <c r="AA40" s="274"/>
    </row>
    <row r="41" spans="1:27" ht="20.100000000000001" customHeight="1">
      <c r="A41" s="333"/>
      <c r="B41" s="344"/>
      <c r="C41" s="345"/>
      <c r="D41" s="346"/>
      <c r="E41" s="272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1"/>
      <c r="R41" s="281"/>
      <c r="S41" s="281"/>
      <c r="T41" s="274"/>
      <c r="U41" s="274"/>
      <c r="V41" s="274"/>
      <c r="W41" s="274"/>
      <c r="X41" s="274"/>
      <c r="Y41" s="274"/>
      <c r="Z41" s="274"/>
      <c r="AA41" s="274"/>
    </row>
    <row r="42" spans="1:27" ht="20.100000000000001" customHeight="1">
      <c r="A42" s="333"/>
      <c r="B42" s="344"/>
      <c r="C42" s="345"/>
      <c r="D42" s="346"/>
      <c r="E42" s="272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1"/>
      <c r="R42" s="281"/>
      <c r="S42" s="281"/>
      <c r="T42" s="274"/>
      <c r="U42" s="274"/>
      <c r="V42" s="274"/>
      <c r="W42" s="274"/>
      <c r="X42" s="274"/>
      <c r="Y42" s="274"/>
      <c r="Z42" s="274"/>
      <c r="AA42" s="274"/>
    </row>
    <row r="43" spans="1:27" ht="20.100000000000001" customHeight="1">
      <c r="A43" s="333"/>
      <c r="B43" s="344"/>
      <c r="C43" s="345"/>
      <c r="D43" s="346"/>
      <c r="E43" s="272"/>
      <c r="F43" s="280"/>
      <c r="G43" s="280"/>
      <c r="H43" s="280"/>
      <c r="I43" s="280"/>
      <c r="J43" s="280"/>
      <c r="K43" s="280"/>
      <c r="L43" s="280"/>
      <c r="M43" s="280"/>
      <c r="N43" s="280"/>
      <c r="O43" s="280"/>
      <c r="P43" s="280"/>
      <c r="Q43" s="281"/>
      <c r="R43" s="281"/>
      <c r="S43" s="281"/>
      <c r="T43" s="274"/>
      <c r="U43" s="274"/>
      <c r="V43" s="274"/>
      <c r="W43" s="274"/>
      <c r="X43" s="274"/>
      <c r="Y43" s="274"/>
      <c r="Z43" s="274"/>
      <c r="AA43" s="274"/>
    </row>
    <row r="44" spans="1:27" ht="20.100000000000001" customHeight="1">
      <c r="A44" s="333"/>
      <c r="B44" s="344"/>
      <c r="C44" s="345"/>
      <c r="D44" s="346"/>
      <c r="E44" s="272"/>
      <c r="F44" s="280"/>
      <c r="G44" s="280"/>
      <c r="H44" s="280"/>
      <c r="I44" s="280"/>
      <c r="J44" s="280"/>
      <c r="K44" s="280"/>
      <c r="L44" s="280"/>
      <c r="M44" s="280"/>
      <c r="N44" s="280"/>
      <c r="O44" s="280"/>
      <c r="P44" s="280"/>
      <c r="Q44" s="281"/>
      <c r="R44" s="281"/>
      <c r="S44" s="281"/>
      <c r="T44" s="274"/>
      <c r="U44" s="274"/>
      <c r="V44" s="274"/>
      <c r="W44" s="274"/>
      <c r="X44" s="274"/>
      <c r="Y44" s="274"/>
      <c r="Z44" s="274"/>
      <c r="AA44" s="274"/>
    </row>
    <row r="45" spans="1:27" ht="20.100000000000001" customHeight="1">
      <c r="A45" s="333"/>
      <c r="B45" s="344"/>
      <c r="C45" s="345"/>
      <c r="D45" s="346"/>
      <c r="E45" s="272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1"/>
      <c r="R45" s="281"/>
      <c r="S45" s="281"/>
      <c r="T45" s="274"/>
      <c r="U45" s="274"/>
      <c r="V45" s="274"/>
      <c r="W45" s="274"/>
      <c r="X45" s="274"/>
      <c r="Y45" s="274"/>
      <c r="Z45" s="274"/>
      <c r="AA45" s="274"/>
    </row>
    <row r="46" spans="1:27" ht="20.100000000000001" customHeight="1">
      <c r="A46" s="333"/>
      <c r="B46" s="344"/>
      <c r="C46" s="345"/>
      <c r="D46" s="346"/>
      <c r="E46" s="272"/>
      <c r="F46" s="280"/>
      <c r="G46" s="280"/>
      <c r="H46" s="280"/>
      <c r="I46" s="280"/>
      <c r="J46" s="280"/>
      <c r="K46" s="280"/>
      <c r="L46" s="280"/>
      <c r="M46" s="280"/>
      <c r="N46" s="280"/>
      <c r="O46" s="280"/>
      <c r="P46" s="280"/>
      <c r="Q46" s="281"/>
      <c r="R46" s="281"/>
      <c r="S46" s="281"/>
      <c r="T46" s="274"/>
      <c r="U46" s="274"/>
      <c r="V46" s="274"/>
      <c r="W46" s="274"/>
      <c r="X46" s="274"/>
      <c r="Y46" s="274"/>
      <c r="Z46" s="274"/>
      <c r="AA46" s="274"/>
    </row>
    <row r="47" spans="1:27" ht="20.100000000000001" customHeight="1">
      <c r="A47" s="333"/>
      <c r="B47" s="344"/>
      <c r="C47" s="345"/>
      <c r="D47" s="346"/>
      <c r="E47" s="272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1"/>
      <c r="R47" s="281"/>
      <c r="S47" s="281"/>
      <c r="T47" s="274"/>
      <c r="U47" s="274"/>
      <c r="V47" s="274"/>
      <c r="W47" s="274"/>
      <c r="X47" s="274"/>
      <c r="Y47" s="274"/>
      <c r="Z47" s="274"/>
      <c r="AA47" s="274"/>
    </row>
    <row r="48" spans="1:27" ht="12" customHeight="1">
      <c r="A48" s="347"/>
      <c r="B48" s="348"/>
      <c r="C48" s="348"/>
      <c r="D48" s="349"/>
      <c r="E48" s="350"/>
      <c r="F48" s="351"/>
      <c r="G48" s="352"/>
      <c r="H48" s="352"/>
      <c r="I48" s="352"/>
      <c r="J48" s="352"/>
      <c r="K48" s="352"/>
      <c r="L48" s="352"/>
      <c r="M48" s="352"/>
      <c r="N48" s="352"/>
      <c r="O48" s="352"/>
      <c r="P48" s="352"/>
      <c r="Q48" s="352"/>
      <c r="R48" s="352"/>
      <c r="S48" s="274"/>
      <c r="T48" s="274"/>
      <c r="U48" s="274"/>
      <c r="V48" s="274"/>
      <c r="W48" s="274"/>
      <c r="X48" s="274"/>
      <c r="Y48" s="274"/>
      <c r="Z48" s="274"/>
      <c r="AA48" s="274"/>
    </row>
    <row r="49" spans="1:27">
      <c r="A49" s="353"/>
      <c r="B49" s="354"/>
      <c r="C49" s="354"/>
      <c r="D49" s="355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</row>
    <row r="50" spans="1:27">
      <c r="A50" s="353"/>
      <c r="B50" s="354"/>
      <c r="C50" s="354"/>
      <c r="D50" s="355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</row>
    <row r="51" spans="1:27">
      <c r="A51" s="353"/>
      <c r="B51" s="354"/>
      <c r="C51" s="354"/>
      <c r="D51" s="355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</row>
    <row r="52" spans="1:27">
      <c r="A52" s="353"/>
      <c r="B52" s="354"/>
      <c r="C52" s="354"/>
      <c r="D52" s="355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</row>
    <row r="53" spans="1:27">
      <c r="A53" s="353"/>
      <c r="B53" s="354"/>
      <c r="C53" s="354"/>
      <c r="D53" s="355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</row>
    <row r="54" spans="1:27">
      <c r="A54" s="353"/>
      <c r="B54" s="354"/>
      <c r="C54" s="354"/>
      <c r="D54" s="355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</row>
    <row r="55" spans="1:27">
      <c r="A55" s="353"/>
      <c r="B55" s="354"/>
      <c r="C55" s="354"/>
      <c r="D55" s="355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</row>
    <row r="56" spans="1:27">
      <c r="A56" s="353"/>
      <c r="B56" s="354"/>
      <c r="C56" s="354"/>
      <c r="D56" s="355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</row>
    <row r="57" spans="1:27">
      <c r="A57" s="353"/>
      <c r="B57" s="354"/>
      <c r="C57" s="354"/>
      <c r="D57" s="355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</row>
    <row r="58" spans="1:27">
      <c r="A58" s="353"/>
      <c r="B58" s="354"/>
      <c r="C58" s="354"/>
      <c r="D58" s="355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</row>
    <row r="59" spans="1:27">
      <c r="A59" s="353"/>
      <c r="B59" s="354"/>
      <c r="C59" s="354"/>
      <c r="D59" s="355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</row>
    <row r="60" spans="1:27">
      <c r="A60" s="353"/>
      <c r="B60" s="354"/>
      <c r="C60" s="354"/>
      <c r="D60" s="355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</row>
    <row r="61" spans="1:27">
      <c r="A61" s="353"/>
      <c r="B61" s="354"/>
      <c r="C61" s="354"/>
      <c r="D61" s="355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</row>
    <row r="62" spans="1:27">
      <c r="A62" s="353"/>
      <c r="B62" s="354"/>
      <c r="C62" s="354"/>
      <c r="D62" s="355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</row>
    <row r="63" spans="1:27">
      <c r="A63" s="353"/>
      <c r="B63" s="354"/>
      <c r="C63" s="354"/>
      <c r="D63" s="355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</row>
    <row r="64" spans="1:27">
      <c r="A64" s="353"/>
      <c r="B64" s="354"/>
      <c r="C64" s="354"/>
      <c r="D64" s="355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</row>
    <row r="65" spans="1:18">
      <c r="A65" s="353"/>
      <c r="B65" s="354"/>
      <c r="C65" s="354"/>
      <c r="D65" s="355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</row>
    <row r="66" spans="1:18">
      <c r="A66" s="353"/>
      <c r="B66" s="354"/>
      <c r="C66" s="354"/>
      <c r="D66" s="355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</row>
    <row r="67" spans="1:18">
      <c r="A67" s="353"/>
      <c r="B67" s="354"/>
      <c r="C67" s="354"/>
      <c r="D67" s="355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</row>
    <row r="68" spans="1:18">
      <c r="A68" s="353"/>
      <c r="B68" s="354"/>
      <c r="C68" s="354"/>
      <c r="D68" s="355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</row>
    <row r="69" spans="1:18">
      <c r="A69" s="353"/>
      <c r="B69" s="354"/>
      <c r="C69" s="354"/>
      <c r="D69" s="355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</row>
    <row r="70" spans="1:18">
      <c r="A70" s="353"/>
      <c r="B70" s="354"/>
      <c r="C70" s="354"/>
      <c r="D70" s="355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</row>
    <row r="71" spans="1:18">
      <c r="A71" s="353"/>
      <c r="B71" s="354"/>
      <c r="C71" s="354"/>
      <c r="D71" s="355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</row>
    <row r="72" spans="1:18">
      <c r="A72" s="353"/>
      <c r="B72" s="354"/>
      <c r="C72" s="354"/>
      <c r="D72" s="355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</row>
    <row r="73" spans="1:18">
      <c r="A73" s="353"/>
      <c r="B73" s="354"/>
      <c r="C73" s="354"/>
      <c r="D73" s="355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4"/>
    </row>
    <row r="74" spans="1:18">
      <c r="A74" s="353"/>
      <c r="B74" s="354"/>
      <c r="C74" s="354"/>
      <c r="D74" s="355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Q74" s="274"/>
      <c r="R74" s="274"/>
    </row>
    <row r="75" spans="1:18">
      <c r="A75" s="353"/>
      <c r="B75" s="354"/>
      <c r="C75" s="354"/>
      <c r="D75" s="355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4"/>
    </row>
    <row r="76" spans="1:18">
      <c r="A76" s="353"/>
      <c r="B76" s="354"/>
      <c r="C76" s="354"/>
      <c r="D76" s="355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74"/>
      <c r="R76" s="274"/>
    </row>
    <row r="77" spans="1:18">
      <c r="A77" s="353"/>
      <c r="B77" s="354"/>
      <c r="C77" s="354"/>
      <c r="D77" s="355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</row>
    <row r="78" spans="1:18">
      <c r="A78" s="353"/>
      <c r="B78" s="354"/>
      <c r="C78" s="354"/>
      <c r="D78" s="355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4"/>
    </row>
    <row r="79" spans="1:18">
      <c r="A79" s="353"/>
      <c r="B79" s="354"/>
      <c r="C79" s="354"/>
      <c r="D79" s="355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</row>
    <row r="80" spans="1:18">
      <c r="A80" s="353"/>
      <c r="B80" s="354"/>
      <c r="C80" s="354"/>
      <c r="D80" s="355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</row>
    <row r="81" spans="1:18">
      <c r="A81" s="353"/>
      <c r="B81" s="354"/>
      <c r="C81" s="354"/>
      <c r="D81" s="355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</row>
    <row r="82" spans="1:18">
      <c r="A82" s="353"/>
      <c r="B82" s="354"/>
      <c r="C82" s="354"/>
      <c r="D82" s="355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</row>
    <row r="83" spans="1:18">
      <c r="A83" s="353"/>
      <c r="B83" s="354"/>
      <c r="C83" s="354"/>
      <c r="D83" s="355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</row>
    <row r="84" spans="1:18">
      <c r="A84" s="353"/>
      <c r="B84" s="354"/>
      <c r="C84" s="354"/>
      <c r="D84" s="355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</row>
    <row r="85" spans="1:18">
      <c r="A85" s="353"/>
      <c r="B85" s="354"/>
      <c r="C85" s="354"/>
      <c r="D85" s="355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274"/>
    </row>
    <row r="86" spans="1:18">
      <c r="A86" s="353"/>
      <c r="B86" s="354"/>
      <c r="C86" s="354"/>
      <c r="D86" s="355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</row>
    <row r="87" spans="1:18">
      <c r="A87" s="353"/>
      <c r="B87" s="354"/>
      <c r="C87" s="354"/>
      <c r="D87" s="355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</row>
    <row r="88" spans="1:18">
      <c r="A88" s="353"/>
      <c r="B88" s="354"/>
      <c r="C88" s="354"/>
      <c r="D88" s="355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</row>
    <row r="89" spans="1:18">
      <c r="A89" s="353"/>
      <c r="B89" s="354"/>
      <c r="C89" s="354"/>
      <c r="D89" s="355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</row>
    <row r="90" spans="1:18">
      <c r="A90" s="353"/>
      <c r="B90" s="354"/>
      <c r="C90" s="354"/>
      <c r="D90" s="355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4"/>
    </row>
    <row r="91" spans="1:18">
      <c r="A91" s="353"/>
      <c r="B91" s="354"/>
      <c r="C91" s="354"/>
      <c r="D91" s="355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Q91" s="274"/>
      <c r="R91" s="274"/>
    </row>
    <row r="92" spans="1:18">
      <c r="A92" s="353"/>
      <c r="B92" s="354"/>
      <c r="C92" s="354"/>
      <c r="D92" s="355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</row>
    <row r="93" spans="1:18">
      <c r="A93" s="353"/>
      <c r="B93" s="354"/>
      <c r="C93" s="354"/>
      <c r="D93" s="355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4"/>
    </row>
    <row r="94" spans="1:18">
      <c r="A94" s="353"/>
      <c r="B94" s="354"/>
      <c r="C94" s="354"/>
      <c r="D94" s="355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</row>
    <row r="95" spans="1:18">
      <c r="A95" s="353"/>
      <c r="B95" s="354"/>
      <c r="C95" s="354"/>
      <c r="D95" s="355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</row>
    <row r="96" spans="1:18">
      <c r="A96" s="353"/>
      <c r="B96" s="354"/>
      <c r="C96" s="354"/>
      <c r="D96" s="355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4"/>
    </row>
    <row r="97" spans="1:18">
      <c r="A97" s="353"/>
      <c r="B97" s="354"/>
      <c r="C97" s="354"/>
      <c r="D97" s="355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</row>
    <row r="98" spans="1:18">
      <c r="A98" s="353"/>
      <c r="B98" s="354"/>
      <c r="C98" s="354"/>
      <c r="D98" s="355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Q98" s="274"/>
      <c r="R98" s="274"/>
    </row>
    <row r="99" spans="1:18">
      <c r="A99" s="353"/>
      <c r="B99" s="354"/>
      <c r="C99" s="354"/>
      <c r="D99" s="355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Q99" s="274"/>
      <c r="R99" s="274"/>
    </row>
    <row r="100" spans="1:18">
      <c r="A100" s="353"/>
      <c r="B100" s="354"/>
      <c r="C100" s="354"/>
      <c r="D100" s="355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  <c r="R100" s="274"/>
    </row>
    <row r="101" spans="1:18">
      <c r="A101" s="353"/>
      <c r="B101" s="354"/>
      <c r="C101" s="354"/>
      <c r="D101" s="355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Q101" s="274"/>
      <c r="R101" s="274"/>
    </row>
    <row r="102" spans="1:18">
      <c r="A102" s="353"/>
      <c r="B102" s="354"/>
      <c r="C102" s="354"/>
      <c r="D102" s="355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</row>
    <row r="103" spans="1:18">
      <c r="A103" s="353"/>
      <c r="B103" s="354"/>
      <c r="C103" s="354"/>
      <c r="D103" s="355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Q103" s="274"/>
      <c r="R103" s="274"/>
    </row>
    <row r="104" spans="1:18">
      <c r="A104" s="353"/>
      <c r="B104" s="354"/>
      <c r="C104" s="354"/>
      <c r="D104" s="355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Q104" s="274"/>
      <c r="R104" s="274"/>
    </row>
    <row r="105" spans="1:18">
      <c r="A105" s="353"/>
      <c r="B105" s="354"/>
      <c r="C105" s="354"/>
      <c r="D105" s="355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</row>
    <row r="106" spans="1:18">
      <c r="A106" s="353"/>
      <c r="B106" s="354"/>
      <c r="C106" s="354"/>
      <c r="D106" s="355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Q106" s="274"/>
      <c r="R106" s="274"/>
    </row>
    <row r="107" spans="1:18">
      <c r="A107" s="353"/>
      <c r="B107" s="354"/>
      <c r="C107" s="354"/>
      <c r="D107" s="355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</row>
    <row r="108" spans="1:18">
      <c r="A108" s="353"/>
      <c r="B108" s="354"/>
      <c r="C108" s="354"/>
      <c r="D108" s="355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Q108" s="274"/>
      <c r="R108" s="274"/>
    </row>
    <row r="109" spans="1:18">
      <c r="A109" s="353"/>
      <c r="B109" s="354"/>
      <c r="C109" s="354"/>
      <c r="D109" s="355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</row>
    <row r="110" spans="1:18">
      <c r="A110" s="353"/>
      <c r="B110" s="354"/>
      <c r="C110" s="354"/>
      <c r="D110" s="355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Q110" s="274"/>
      <c r="R110" s="274"/>
    </row>
    <row r="111" spans="1:18">
      <c r="A111" s="353"/>
      <c r="B111" s="354"/>
      <c r="C111" s="354"/>
      <c r="D111" s="355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Q111" s="274"/>
      <c r="R111" s="274"/>
    </row>
    <row r="112" spans="1:18">
      <c r="A112" s="353"/>
      <c r="B112" s="354"/>
      <c r="C112" s="354"/>
      <c r="D112" s="355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Q112" s="274"/>
      <c r="R112" s="274"/>
    </row>
    <row r="113" spans="1:18">
      <c r="A113" s="353"/>
      <c r="B113" s="354"/>
      <c r="C113" s="354"/>
      <c r="D113" s="355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Q113" s="274"/>
      <c r="R113" s="274"/>
    </row>
    <row r="114" spans="1:18">
      <c r="A114" s="353"/>
      <c r="B114" s="354"/>
      <c r="C114" s="354"/>
      <c r="D114" s="355"/>
      <c r="F114" s="274"/>
      <c r="G114" s="274"/>
      <c r="H114" s="274"/>
      <c r="I114" s="274"/>
      <c r="J114" s="274"/>
      <c r="K114" s="274"/>
      <c r="L114" s="274"/>
      <c r="M114" s="274"/>
      <c r="N114" s="274"/>
      <c r="O114" s="274"/>
      <c r="P114" s="274"/>
      <c r="Q114" s="274"/>
      <c r="R114" s="274"/>
    </row>
    <row r="115" spans="1:18">
      <c r="A115" s="353"/>
      <c r="B115" s="354"/>
      <c r="C115" s="354"/>
      <c r="D115" s="355"/>
      <c r="F115" s="274"/>
      <c r="G115" s="274"/>
      <c r="H115" s="274"/>
      <c r="I115" s="274"/>
      <c r="J115" s="274"/>
      <c r="K115" s="274"/>
      <c r="L115" s="274"/>
      <c r="M115" s="274"/>
      <c r="N115" s="274"/>
      <c r="O115" s="274"/>
      <c r="P115" s="274"/>
      <c r="Q115" s="274"/>
      <c r="R115" s="274"/>
    </row>
    <row r="116" spans="1:18">
      <c r="A116" s="353"/>
      <c r="B116" s="354"/>
      <c r="C116" s="354"/>
      <c r="D116" s="355"/>
      <c r="F116" s="274"/>
      <c r="G116" s="274"/>
      <c r="H116" s="274"/>
      <c r="I116" s="274"/>
      <c r="J116" s="274"/>
      <c r="K116" s="274"/>
      <c r="L116" s="274"/>
      <c r="M116" s="274"/>
      <c r="N116" s="274"/>
      <c r="O116" s="274"/>
      <c r="P116" s="274"/>
      <c r="Q116" s="274"/>
      <c r="R116" s="274"/>
    </row>
    <row r="117" spans="1:18">
      <c r="A117" s="353"/>
      <c r="B117" s="354"/>
      <c r="C117" s="354"/>
      <c r="D117" s="355"/>
      <c r="F117" s="274"/>
      <c r="G117" s="274"/>
      <c r="H117" s="274"/>
      <c r="I117" s="274"/>
      <c r="J117" s="274"/>
      <c r="K117" s="274"/>
      <c r="L117" s="274"/>
      <c r="M117" s="274"/>
      <c r="N117" s="274"/>
      <c r="O117" s="274"/>
      <c r="P117" s="274"/>
      <c r="Q117" s="274"/>
      <c r="R117" s="274"/>
    </row>
    <row r="118" spans="1:18">
      <c r="A118" s="353"/>
      <c r="B118" s="354"/>
      <c r="C118" s="354"/>
      <c r="D118" s="355"/>
      <c r="F118" s="274"/>
      <c r="G118" s="274"/>
      <c r="H118" s="274"/>
      <c r="I118" s="274"/>
      <c r="J118" s="274"/>
      <c r="K118" s="274"/>
      <c r="L118" s="274"/>
      <c r="M118" s="274"/>
      <c r="N118" s="274"/>
      <c r="O118" s="274"/>
      <c r="P118" s="274"/>
      <c r="Q118" s="274"/>
      <c r="R118" s="274"/>
    </row>
    <row r="119" spans="1:18">
      <c r="A119" s="353"/>
      <c r="B119" s="354"/>
      <c r="C119" s="354"/>
      <c r="D119" s="355"/>
      <c r="F119" s="274"/>
      <c r="G119" s="274"/>
      <c r="H119" s="274"/>
      <c r="I119" s="274"/>
      <c r="J119" s="274"/>
      <c r="K119" s="274"/>
      <c r="L119" s="274"/>
      <c r="M119" s="274"/>
      <c r="N119" s="274"/>
      <c r="O119" s="274"/>
      <c r="P119" s="274"/>
      <c r="Q119" s="274"/>
      <c r="R119" s="274"/>
    </row>
    <row r="120" spans="1:18">
      <c r="A120" s="353"/>
      <c r="B120" s="354"/>
      <c r="C120" s="354"/>
      <c r="D120" s="355"/>
      <c r="F120" s="274"/>
      <c r="G120" s="274"/>
      <c r="H120" s="274"/>
      <c r="I120" s="274"/>
      <c r="J120" s="274"/>
      <c r="K120" s="274"/>
      <c r="L120" s="274"/>
      <c r="M120" s="274"/>
      <c r="N120" s="274"/>
      <c r="O120" s="274"/>
      <c r="P120" s="274"/>
      <c r="Q120" s="274"/>
      <c r="R120" s="274"/>
    </row>
    <row r="121" spans="1:18">
      <c r="A121" s="353"/>
      <c r="B121" s="354"/>
      <c r="C121" s="354"/>
      <c r="D121" s="355"/>
      <c r="F121" s="274"/>
      <c r="G121" s="274"/>
      <c r="H121" s="274"/>
      <c r="I121" s="274"/>
      <c r="J121" s="274"/>
      <c r="K121" s="274"/>
      <c r="L121" s="274"/>
      <c r="M121" s="274"/>
      <c r="N121" s="274"/>
      <c r="O121" s="274"/>
      <c r="P121" s="274"/>
      <c r="Q121" s="274"/>
      <c r="R121" s="274"/>
    </row>
    <row r="122" spans="1:18">
      <c r="A122" s="353"/>
      <c r="B122" s="354"/>
      <c r="C122" s="354"/>
      <c r="D122" s="355"/>
      <c r="F122" s="274"/>
      <c r="G122" s="274"/>
      <c r="H122" s="274"/>
      <c r="I122" s="274"/>
      <c r="J122" s="274"/>
      <c r="K122" s="274"/>
      <c r="L122" s="274"/>
      <c r="M122" s="274"/>
      <c r="N122" s="274"/>
      <c r="O122" s="274"/>
      <c r="P122" s="274"/>
      <c r="Q122" s="274"/>
      <c r="R122" s="274"/>
    </row>
    <row r="123" spans="1:18">
      <c r="A123" s="353"/>
      <c r="B123" s="354"/>
      <c r="C123" s="354"/>
      <c r="D123" s="355"/>
      <c r="F123" s="274"/>
      <c r="G123" s="274"/>
      <c r="H123" s="274"/>
      <c r="I123" s="274"/>
      <c r="J123" s="274"/>
      <c r="K123" s="274"/>
      <c r="L123" s="274"/>
      <c r="M123" s="274"/>
      <c r="N123" s="274"/>
      <c r="O123" s="274"/>
      <c r="P123" s="274"/>
      <c r="Q123" s="274"/>
      <c r="R123" s="274"/>
    </row>
    <row r="124" spans="1:18">
      <c r="A124" s="353"/>
      <c r="B124" s="354"/>
      <c r="C124" s="354"/>
      <c r="D124" s="355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</row>
    <row r="125" spans="1:18">
      <c r="A125" s="353"/>
      <c r="B125" s="354"/>
      <c r="C125" s="354"/>
      <c r="D125" s="355"/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274"/>
      <c r="Q125" s="274"/>
      <c r="R125" s="274"/>
    </row>
    <row r="126" spans="1:18">
      <c r="A126" s="353"/>
      <c r="B126" s="354"/>
      <c r="C126" s="354"/>
      <c r="D126" s="355"/>
      <c r="F126" s="274"/>
      <c r="G126" s="274"/>
      <c r="H126" s="274"/>
      <c r="I126" s="274"/>
      <c r="J126" s="274"/>
      <c r="K126" s="274"/>
      <c r="L126" s="274"/>
      <c r="M126" s="274"/>
      <c r="N126" s="274"/>
      <c r="O126" s="274"/>
      <c r="P126" s="274"/>
      <c r="Q126" s="274"/>
      <c r="R126" s="274"/>
    </row>
    <row r="127" spans="1:18">
      <c r="A127" s="353"/>
      <c r="B127" s="354"/>
      <c r="C127" s="354"/>
      <c r="D127" s="355"/>
      <c r="F127" s="274"/>
      <c r="G127" s="274"/>
      <c r="H127" s="274"/>
      <c r="I127" s="274"/>
      <c r="J127" s="274"/>
      <c r="K127" s="274"/>
      <c r="L127" s="274"/>
      <c r="M127" s="274"/>
      <c r="N127" s="274"/>
      <c r="O127" s="274"/>
      <c r="P127" s="274"/>
      <c r="Q127" s="274"/>
      <c r="R127" s="274"/>
    </row>
    <row r="128" spans="1:18">
      <c r="A128" s="353"/>
      <c r="B128" s="354"/>
      <c r="C128" s="354"/>
      <c r="D128" s="355"/>
      <c r="F128" s="274"/>
      <c r="G128" s="274"/>
      <c r="H128" s="274"/>
      <c r="I128" s="274"/>
      <c r="J128" s="274"/>
      <c r="K128" s="274"/>
      <c r="L128" s="274"/>
      <c r="M128" s="274"/>
      <c r="N128" s="274"/>
      <c r="O128" s="274"/>
      <c r="P128" s="274"/>
      <c r="Q128" s="274"/>
      <c r="R128" s="274"/>
    </row>
    <row r="129" spans="1:18">
      <c r="A129" s="353"/>
      <c r="B129" s="354"/>
      <c r="C129" s="354"/>
      <c r="D129" s="355"/>
      <c r="F129" s="274"/>
      <c r="G129" s="274"/>
      <c r="H129" s="274"/>
      <c r="I129" s="274"/>
      <c r="J129" s="274"/>
      <c r="K129" s="274"/>
      <c r="L129" s="274"/>
      <c r="M129" s="274"/>
      <c r="N129" s="274"/>
      <c r="O129" s="274"/>
      <c r="P129" s="274"/>
      <c r="Q129" s="274"/>
      <c r="R129" s="274"/>
    </row>
    <row r="130" spans="1:18">
      <c r="A130" s="353"/>
      <c r="B130" s="354"/>
      <c r="C130" s="354"/>
      <c r="D130" s="355"/>
      <c r="F130" s="274"/>
      <c r="G130" s="274"/>
      <c r="H130" s="274"/>
      <c r="I130" s="274"/>
      <c r="J130" s="274"/>
      <c r="K130" s="274"/>
      <c r="L130" s="274"/>
      <c r="M130" s="274"/>
      <c r="N130" s="274"/>
      <c r="O130" s="274"/>
      <c r="P130" s="274"/>
      <c r="Q130" s="274"/>
      <c r="R130" s="274"/>
    </row>
    <row r="131" spans="1:18">
      <c r="A131" s="353"/>
      <c r="B131" s="354"/>
      <c r="C131" s="354"/>
      <c r="D131" s="355"/>
      <c r="F131" s="274"/>
      <c r="G131" s="274"/>
      <c r="H131" s="274"/>
      <c r="I131" s="274"/>
      <c r="J131" s="274"/>
      <c r="K131" s="274"/>
      <c r="L131" s="274"/>
      <c r="M131" s="274"/>
      <c r="N131" s="274"/>
      <c r="O131" s="274"/>
      <c r="P131" s="274"/>
      <c r="Q131" s="274"/>
      <c r="R131" s="274"/>
    </row>
    <row r="132" spans="1:18">
      <c r="A132" s="353"/>
      <c r="B132" s="354"/>
      <c r="C132" s="354"/>
      <c r="D132" s="355"/>
      <c r="F132" s="274"/>
      <c r="G132" s="274"/>
      <c r="H132" s="274"/>
      <c r="I132" s="274"/>
      <c r="J132" s="274"/>
      <c r="K132" s="274"/>
      <c r="L132" s="274"/>
      <c r="M132" s="274"/>
      <c r="N132" s="274"/>
      <c r="O132" s="274"/>
      <c r="P132" s="274"/>
      <c r="Q132" s="274"/>
      <c r="R132" s="274"/>
    </row>
    <row r="133" spans="1:18">
      <c r="A133" s="353"/>
      <c r="B133" s="354"/>
      <c r="C133" s="354"/>
      <c r="D133" s="355"/>
      <c r="F133" s="274"/>
      <c r="G133" s="274"/>
      <c r="H133" s="274"/>
      <c r="I133" s="274"/>
      <c r="J133" s="274"/>
      <c r="K133" s="274"/>
      <c r="L133" s="274"/>
      <c r="M133" s="274"/>
      <c r="N133" s="274"/>
      <c r="O133" s="274"/>
      <c r="P133" s="274"/>
      <c r="Q133" s="274"/>
      <c r="R133" s="274"/>
    </row>
    <row r="134" spans="1:18">
      <c r="A134" s="353"/>
      <c r="B134" s="354"/>
      <c r="C134" s="354"/>
      <c r="D134" s="355"/>
      <c r="F134" s="274"/>
      <c r="G134" s="274"/>
      <c r="H134" s="274"/>
      <c r="I134" s="274"/>
      <c r="J134" s="274"/>
      <c r="K134" s="274"/>
      <c r="L134" s="274"/>
      <c r="M134" s="274"/>
      <c r="N134" s="274"/>
      <c r="O134" s="274"/>
      <c r="P134" s="274"/>
      <c r="Q134" s="274"/>
      <c r="R134" s="274"/>
    </row>
    <row r="135" spans="1:18">
      <c r="A135" s="353"/>
      <c r="B135" s="354"/>
      <c r="C135" s="354"/>
      <c r="D135" s="355"/>
      <c r="F135" s="274"/>
      <c r="G135" s="274"/>
      <c r="H135" s="274"/>
      <c r="I135" s="274"/>
      <c r="J135" s="274"/>
      <c r="K135" s="274"/>
      <c r="L135" s="274"/>
      <c r="M135" s="274"/>
      <c r="N135" s="274"/>
      <c r="O135" s="274"/>
      <c r="P135" s="274"/>
      <c r="Q135" s="274"/>
      <c r="R135" s="274"/>
    </row>
    <row r="136" spans="1:18">
      <c r="A136" s="353"/>
      <c r="B136" s="354"/>
      <c r="C136" s="354"/>
      <c r="D136" s="355"/>
      <c r="F136" s="274"/>
      <c r="G136" s="274"/>
      <c r="H136" s="274"/>
      <c r="I136" s="274"/>
      <c r="J136" s="274"/>
      <c r="K136" s="274"/>
      <c r="L136" s="274"/>
      <c r="M136" s="274"/>
      <c r="N136" s="274"/>
      <c r="O136" s="274"/>
      <c r="P136" s="274"/>
      <c r="Q136" s="274"/>
      <c r="R136" s="274"/>
    </row>
    <row r="137" spans="1:18">
      <c r="A137" s="353"/>
      <c r="B137" s="354"/>
      <c r="C137" s="354"/>
      <c r="D137" s="355"/>
      <c r="F137" s="274"/>
      <c r="G137" s="274"/>
      <c r="H137" s="274"/>
      <c r="I137" s="274"/>
      <c r="J137" s="274"/>
      <c r="K137" s="274"/>
      <c r="L137" s="274"/>
      <c r="M137" s="274"/>
      <c r="N137" s="274"/>
      <c r="O137" s="274"/>
      <c r="P137" s="274"/>
      <c r="Q137" s="274"/>
      <c r="R137" s="274"/>
    </row>
    <row r="138" spans="1:18">
      <c r="A138" s="353"/>
      <c r="B138" s="354"/>
      <c r="C138" s="354"/>
      <c r="D138" s="355"/>
      <c r="F138" s="274"/>
      <c r="G138" s="274"/>
      <c r="H138" s="274"/>
      <c r="I138" s="274"/>
      <c r="J138" s="274"/>
      <c r="K138" s="274"/>
      <c r="L138" s="274"/>
      <c r="M138" s="274"/>
      <c r="N138" s="274"/>
      <c r="O138" s="274"/>
      <c r="P138" s="274"/>
      <c r="Q138" s="274"/>
      <c r="R138" s="274"/>
    </row>
    <row r="139" spans="1:18">
      <c r="A139" s="353"/>
      <c r="B139" s="354"/>
      <c r="C139" s="354"/>
      <c r="D139" s="355"/>
      <c r="F139" s="274"/>
      <c r="G139" s="274"/>
      <c r="H139" s="274"/>
      <c r="I139" s="274"/>
      <c r="J139" s="274"/>
      <c r="K139" s="274"/>
      <c r="L139" s="274"/>
      <c r="M139" s="274"/>
      <c r="N139" s="274"/>
      <c r="O139" s="274"/>
      <c r="P139" s="274"/>
      <c r="Q139" s="274"/>
      <c r="R139" s="274"/>
    </row>
    <row r="140" spans="1:18">
      <c r="A140" s="353"/>
      <c r="B140" s="354"/>
      <c r="C140" s="354"/>
      <c r="D140" s="355"/>
      <c r="F140" s="274"/>
      <c r="G140" s="274"/>
      <c r="H140" s="274"/>
      <c r="I140" s="274"/>
      <c r="J140" s="274"/>
      <c r="K140" s="274"/>
      <c r="L140" s="274"/>
      <c r="M140" s="274"/>
      <c r="N140" s="274"/>
      <c r="O140" s="274"/>
      <c r="P140" s="274"/>
      <c r="Q140" s="274"/>
      <c r="R140" s="274"/>
    </row>
    <row r="141" spans="1:18">
      <c r="A141" s="353"/>
      <c r="B141" s="354"/>
      <c r="C141" s="354"/>
      <c r="D141" s="355"/>
      <c r="F141" s="274"/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4"/>
    </row>
    <row r="142" spans="1:18">
      <c r="A142" s="353"/>
      <c r="B142" s="354"/>
      <c r="C142" s="354"/>
      <c r="D142" s="355"/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4"/>
    </row>
    <row r="143" spans="1:18">
      <c r="A143" s="353"/>
      <c r="B143" s="354"/>
      <c r="C143" s="354"/>
      <c r="D143" s="355"/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4"/>
    </row>
    <row r="144" spans="1:18">
      <c r="A144" s="353"/>
      <c r="B144" s="354"/>
      <c r="C144" s="354"/>
      <c r="D144" s="355"/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4"/>
    </row>
    <row r="145" spans="1:18">
      <c r="A145" s="353"/>
      <c r="B145" s="354"/>
      <c r="C145" s="354"/>
      <c r="D145" s="355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4"/>
    </row>
    <row r="146" spans="1:18">
      <c r="A146" s="353"/>
      <c r="B146" s="354"/>
      <c r="C146" s="354"/>
      <c r="D146" s="355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4"/>
    </row>
    <row r="147" spans="1:18">
      <c r="A147" s="353"/>
      <c r="B147" s="354"/>
      <c r="C147" s="354"/>
      <c r="D147" s="355"/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4"/>
    </row>
    <row r="148" spans="1:18">
      <c r="A148" s="353"/>
      <c r="B148" s="354"/>
      <c r="C148" s="354"/>
      <c r="D148" s="355"/>
      <c r="F148" s="274"/>
      <c r="G148" s="274"/>
      <c r="H148" s="274"/>
      <c r="I148" s="274"/>
      <c r="J148" s="274"/>
      <c r="K148" s="274"/>
      <c r="L148" s="274"/>
      <c r="M148" s="274"/>
      <c r="N148" s="274"/>
      <c r="O148" s="274"/>
      <c r="P148" s="274"/>
      <c r="Q148" s="274"/>
      <c r="R148" s="274"/>
    </row>
    <row r="149" spans="1:18">
      <c r="A149" s="353"/>
      <c r="B149" s="354"/>
      <c r="C149" s="354"/>
      <c r="D149" s="355"/>
      <c r="F149" s="274"/>
      <c r="G149" s="274"/>
      <c r="H149" s="274"/>
      <c r="I149" s="274"/>
      <c r="J149" s="274"/>
      <c r="K149" s="274"/>
      <c r="L149" s="274"/>
      <c r="M149" s="274"/>
      <c r="N149" s="274"/>
      <c r="O149" s="274"/>
      <c r="P149" s="274"/>
      <c r="Q149" s="274"/>
      <c r="R149" s="274"/>
    </row>
    <row r="150" spans="1:18">
      <c r="A150" s="353"/>
      <c r="B150" s="354"/>
      <c r="C150" s="354"/>
      <c r="D150" s="355"/>
      <c r="F150" s="274"/>
      <c r="G150" s="274"/>
      <c r="H150" s="274"/>
      <c r="I150" s="274"/>
      <c r="J150" s="274"/>
      <c r="K150" s="274"/>
      <c r="L150" s="274"/>
      <c r="M150" s="274"/>
      <c r="N150" s="274"/>
      <c r="O150" s="274"/>
      <c r="P150" s="274"/>
      <c r="Q150" s="274"/>
      <c r="R150" s="274"/>
    </row>
    <row r="151" spans="1:18">
      <c r="A151" s="353"/>
      <c r="B151" s="354"/>
      <c r="C151" s="354"/>
      <c r="D151" s="355"/>
      <c r="F151" s="274"/>
      <c r="G151" s="274"/>
      <c r="H151" s="274"/>
      <c r="I151" s="274"/>
      <c r="J151" s="274"/>
      <c r="K151" s="274"/>
      <c r="L151" s="274"/>
      <c r="M151" s="274"/>
      <c r="N151" s="274"/>
      <c r="O151" s="274"/>
      <c r="P151" s="274"/>
      <c r="Q151" s="274"/>
      <c r="R151" s="274"/>
    </row>
    <row r="152" spans="1:18">
      <c r="A152" s="353"/>
      <c r="B152" s="354"/>
      <c r="C152" s="354"/>
      <c r="D152" s="355"/>
      <c r="F152" s="274"/>
      <c r="G152" s="274"/>
      <c r="H152" s="274"/>
      <c r="I152" s="274"/>
      <c r="J152" s="274"/>
      <c r="K152" s="274"/>
      <c r="L152" s="274"/>
      <c r="M152" s="274"/>
      <c r="N152" s="274"/>
      <c r="O152" s="274"/>
      <c r="P152" s="274"/>
      <c r="Q152" s="274"/>
      <c r="R152" s="274"/>
    </row>
    <row r="153" spans="1:18">
      <c r="A153" s="353"/>
      <c r="B153" s="354"/>
      <c r="C153" s="354"/>
      <c r="D153" s="355"/>
      <c r="F153" s="274"/>
      <c r="G153" s="274"/>
      <c r="H153" s="274"/>
      <c r="I153" s="274"/>
      <c r="J153" s="274"/>
      <c r="K153" s="274"/>
      <c r="L153" s="274"/>
      <c r="M153" s="274"/>
      <c r="N153" s="274"/>
      <c r="O153" s="274"/>
      <c r="P153" s="274"/>
      <c r="Q153" s="274"/>
      <c r="R153" s="274"/>
    </row>
    <row r="154" spans="1:18">
      <c r="A154" s="353"/>
      <c r="B154" s="354"/>
      <c r="C154" s="354"/>
      <c r="D154" s="355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</row>
    <row r="155" spans="1:18">
      <c r="A155" s="353"/>
      <c r="B155" s="354"/>
      <c r="C155" s="354"/>
      <c r="D155" s="355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</row>
    <row r="156" spans="1:18">
      <c r="A156" s="353"/>
      <c r="B156" s="354"/>
      <c r="C156" s="354"/>
      <c r="D156" s="355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</row>
    <row r="157" spans="1:18">
      <c r="A157" s="353"/>
      <c r="B157" s="354"/>
      <c r="C157" s="354"/>
      <c r="D157" s="355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</row>
    <row r="158" spans="1:18">
      <c r="A158" s="353"/>
      <c r="B158" s="354"/>
      <c r="C158" s="354"/>
      <c r="D158" s="355"/>
      <c r="F158" s="274"/>
      <c r="G158" s="274"/>
      <c r="H158" s="274"/>
      <c r="I158" s="274"/>
      <c r="J158" s="274"/>
      <c r="K158" s="274"/>
      <c r="L158" s="274"/>
      <c r="M158" s="274"/>
      <c r="N158" s="274"/>
      <c r="O158" s="274"/>
      <c r="P158" s="274"/>
      <c r="Q158" s="274"/>
      <c r="R158" s="274"/>
    </row>
    <row r="159" spans="1:18">
      <c r="A159" s="353"/>
      <c r="B159" s="354"/>
      <c r="C159" s="354"/>
      <c r="D159" s="355"/>
      <c r="F159" s="274"/>
      <c r="G159" s="274"/>
      <c r="H159" s="274"/>
      <c r="I159" s="274"/>
      <c r="J159" s="274"/>
      <c r="K159" s="274"/>
      <c r="L159" s="274"/>
      <c r="M159" s="274"/>
      <c r="N159" s="274"/>
      <c r="O159" s="274"/>
      <c r="P159" s="274"/>
      <c r="Q159" s="274"/>
      <c r="R159" s="274"/>
    </row>
    <row r="160" spans="1:18">
      <c r="A160" s="353"/>
      <c r="B160" s="354"/>
      <c r="C160" s="354"/>
      <c r="D160" s="355"/>
      <c r="F160" s="274"/>
      <c r="G160" s="274"/>
      <c r="H160" s="274"/>
      <c r="I160" s="274"/>
      <c r="J160" s="274"/>
      <c r="K160" s="274"/>
      <c r="L160" s="274"/>
      <c r="M160" s="274"/>
      <c r="N160" s="274"/>
      <c r="O160" s="274"/>
      <c r="P160" s="274"/>
      <c r="Q160" s="274"/>
      <c r="R160" s="274"/>
    </row>
    <row r="161" spans="1:18">
      <c r="A161" s="353"/>
      <c r="B161" s="354"/>
      <c r="C161" s="354"/>
      <c r="D161" s="355"/>
      <c r="F161" s="274"/>
      <c r="G161" s="274"/>
      <c r="H161" s="274"/>
      <c r="I161" s="274"/>
      <c r="J161" s="274"/>
      <c r="K161" s="274"/>
      <c r="L161" s="274"/>
      <c r="M161" s="274"/>
      <c r="N161" s="274"/>
      <c r="O161" s="274"/>
      <c r="P161" s="274"/>
      <c r="Q161" s="274"/>
      <c r="R161" s="274"/>
    </row>
    <row r="162" spans="1:18">
      <c r="A162" s="353"/>
      <c r="B162" s="354"/>
      <c r="C162" s="354"/>
      <c r="D162" s="355"/>
      <c r="F162" s="274"/>
      <c r="G162" s="274"/>
      <c r="H162" s="274"/>
      <c r="I162" s="274"/>
      <c r="J162" s="274"/>
      <c r="K162" s="274"/>
      <c r="L162" s="274"/>
      <c r="M162" s="274"/>
      <c r="N162" s="274"/>
      <c r="O162" s="274"/>
      <c r="P162" s="274"/>
      <c r="Q162" s="274"/>
      <c r="R162" s="274"/>
    </row>
    <row r="163" spans="1:18">
      <c r="A163" s="353"/>
      <c r="B163" s="354"/>
      <c r="C163" s="354"/>
      <c r="D163" s="355"/>
      <c r="F163" s="274"/>
      <c r="G163" s="274"/>
      <c r="H163" s="274"/>
      <c r="I163" s="274"/>
      <c r="J163" s="274"/>
      <c r="K163" s="274"/>
      <c r="L163" s="274"/>
      <c r="M163" s="274"/>
      <c r="N163" s="274"/>
      <c r="O163" s="274"/>
      <c r="P163" s="274"/>
      <c r="Q163" s="274"/>
      <c r="R163" s="274"/>
    </row>
    <row r="164" spans="1:18">
      <c r="A164" s="353"/>
      <c r="B164" s="354"/>
      <c r="C164" s="354"/>
      <c r="D164" s="355"/>
      <c r="F164" s="274"/>
      <c r="G164" s="274"/>
      <c r="H164" s="274"/>
      <c r="I164" s="274"/>
      <c r="J164" s="274"/>
      <c r="K164" s="274"/>
      <c r="L164" s="274"/>
      <c r="M164" s="274"/>
      <c r="N164" s="274"/>
      <c r="O164" s="274"/>
      <c r="P164" s="274"/>
      <c r="Q164" s="274"/>
      <c r="R164" s="274"/>
    </row>
    <row r="165" spans="1:18">
      <c r="A165" s="353"/>
      <c r="B165" s="354"/>
      <c r="C165" s="354"/>
      <c r="D165" s="355"/>
      <c r="F165" s="274"/>
      <c r="G165" s="274"/>
      <c r="H165" s="274"/>
      <c r="I165" s="274"/>
      <c r="J165" s="274"/>
      <c r="K165" s="274"/>
      <c r="L165" s="274"/>
      <c r="M165" s="274"/>
      <c r="N165" s="274"/>
      <c r="O165" s="274"/>
      <c r="P165" s="274"/>
      <c r="Q165" s="274"/>
      <c r="R165" s="274"/>
    </row>
    <row r="166" spans="1:18">
      <c r="A166" s="353"/>
      <c r="B166" s="354"/>
      <c r="C166" s="354"/>
      <c r="D166" s="355"/>
      <c r="F166" s="274"/>
      <c r="G166" s="274"/>
      <c r="H166" s="274"/>
      <c r="I166" s="274"/>
      <c r="J166" s="274"/>
      <c r="K166" s="274"/>
      <c r="L166" s="274"/>
      <c r="M166" s="274"/>
      <c r="N166" s="274"/>
      <c r="O166" s="274"/>
      <c r="P166" s="274"/>
      <c r="Q166" s="274"/>
      <c r="R166" s="274"/>
    </row>
    <row r="167" spans="1:18">
      <c r="A167" s="353"/>
      <c r="B167" s="354"/>
      <c r="C167" s="354"/>
      <c r="D167" s="355"/>
      <c r="F167" s="274"/>
      <c r="G167" s="274"/>
      <c r="H167" s="274"/>
      <c r="I167" s="274"/>
      <c r="J167" s="274"/>
      <c r="K167" s="274"/>
      <c r="L167" s="274"/>
      <c r="M167" s="274"/>
      <c r="N167" s="274"/>
      <c r="O167" s="274"/>
      <c r="P167" s="274"/>
      <c r="Q167" s="274"/>
      <c r="R167" s="274"/>
    </row>
    <row r="168" spans="1:18">
      <c r="A168" s="353"/>
      <c r="B168" s="354"/>
      <c r="C168" s="354"/>
      <c r="D168" s="355"/>
      <c r="F168" s="274"/>
      <c r="G168" s="274"/>
      <c r="H168" s="274"/>
      <c r="I168" s="274"/>
      <c r="J168" s="274"/>
      <c r="K168" s="274"/>
      <c r="L168" s="274"/>
      <c r="M168" s="274"/>
      <c r="N168" s="274"/>
      <c r="O168" s="274"/>
      <c r="P168" s="274"/>
      <c r="Q168" s="274"/>
      <c r="R168" s="274"/>
    </row>
    <row r="169" spans="1:18">
      <c r="A169" s="353"/>
      <c r="B169" s="354"/>
      <c r="C169" s="354"/>
      <c r="D169" s="355"/>
      <c r="F169" s="274"/>
      <c r="G169" s="274"/>
      <c r="H169" s="274"/>
      <c r="I169" s="274"/>
      <c r="J169" s="274"/>
      <c r="K169" s="274"/>
      <c r="L169" s="274"/>
      <c r="M169" s="274"/>
      <c r="N169" s="274"/>
      <c r="O169" s="274"/>
      <c r="P169" s="274"/>
      <c r="Q169" s="274"/>
      <c r="R169" s="274"/>
    </row>
    <row r="170" spans="1:18">
      <c r="A170" s="353"/>
      <c r="B170" s="354"/>
      <c r="C170" s="354"/>
      <c r="D170" s="355"/>
      <c r="F170" s="274"/>
      <c r="G170" s="274"/>
      <c r="H170" s="274"/>
      <c r="I170" s="274"/>
      <c r="J170" s="274"/>
      <c r="K170" s="274"/>
      <c r="L170" s="274"/>
      <c r="M170" s="274"/>
      <c r="N170" s="274"/>
      <c r="O170" s="274"/>
      <c r="P170" s="274"/>
      <c r="Q170" s="274"/>
      <c r="R170" s="274"/>
    </row>
    <row r="171" spans="1:18">
      <c r="A171" s="353"/>
      <c r="B171" s="354"/>
      <c r="C171" s="354"/>
      <c r="D171" s="355"/>
      <c r="F171" s="274"/>
      <c r="G171" s="274"/>
      <c r="H171" s="274"/>
      <c r="I171" s="274"/>
      <c r="J171" s="274"/>
      <c r="K171" s="274"/>
      <c r="L171" s="274"/>
      <c r="M171" s="274"/>
      <c r="N171" s="274"/>
      <c r="O171" s="274"/>
      <c r="P171" s="274"/>
      <c r="Q171" s="274"/>
      <c r="R171" s="274"/>
    </row>
    <row r="172" spans="1:18">
      <c r="A172" s="353"/>
      <c r="B172" s="354"/>
      <c r="C172" s="354"/>
      <c r="D172" s="355"/>
      <c r="F172" s="274"/>
      <c r="G172" s="274"/>
      <c r="H172" s="274"/>
      <c r="I172" s="274"/>
      <c r="J172" s="274"/>
      <c r="K172" s="274"/>
      <c r="L172" s="274"/>
      <c r="M172" s="274"/>
      <c r="N172" s="274"/>
      <c r="O172" s="274"/>
      <c r="P172" s="274"/>
      <c r="Q172" s="274"/>
      <c r="R172" s="274"/>
    </row>
    <row r="173" spans="1:18">
      <c r="A173" s="353"/>
      <c r="B173" s="354"/>
      <c r="C173" s="354"/>
      <c r="D173" s="355"/>
      <c r="F173" s="274"/>
      <c r="G173" s="274"/>
      <c r="H173" s="274"/>
      <c r="I173" s="274"/>
      <c r="J173" s="274"/>
      <c r="K173" s="274"/>
      <c r="L173" s="274"/>
      <c r="M173" s="274"/>
      <c r="N173" s="274"/>
      <c r="O173" s="274"/>
      <c r="P173" s="274"/>
      <c r="Q173" s="274"/>
      <c r="R173" s="274"/>
    </row>
    <row r="174" spans="1:18">
      <c r="A174" s="353"/>
      <c r="B174" s="354"/>
      <c r="C174" s="354"/>
      <c r="D174" s="355"/>
      <c r="F174" s="274"/>
      <c r="G174" s="274"/>
      <c r="H174" s="274"/>
      <c r="I174" s="274"/>
      <c r="J174" s="274"/>
      <c r="K174" s="274"/>
      <c r="L174" s="274"/>
      <c r="M174" s="274"/>
      <c r="N174" s="274"/>
      <c r="O174" s="274"/>
      <c r="P174" s="274"/>
      <c r="Q174" s="274"/>
      <c r="R174" s="274"/>
    </row>
    <row r="175" spans="1:18">
      <c r="A175" s="353"/>
      <c r="B175" s="354"/>
      <c r="C175" s="354"/>
      <c r="D175" s="355"/>
      <c r="F175" s="274"/>
      <c r="G175" s="274"/>
      <c r="H175" s="274"/>
      <c r="I175" s="274"/>
      <c r="J175" s="274"/>
      <c r="K175" s="274"/>
      <c r="L175" s="274"/>
      <c r="M175" s="274"/>
      <c r="N175" s="274"/>
      <c r="O175" s="274"/>
      <c r="P175" s="274"/>
      <c r="Q175" s="274"/>
      <c r="R175" s="274"/>
    </row>
    <row r="176" spans="1:18">
      <c r="A176" s="353"/>
      <c r="B176" s="354"/>
      <c r="C176" s="354"/>
      <c r="D176" s="355"/>
      <c r="F176" s="274"/>
      <c r="G176" s="274"/>
      <c r="H176" s="274"/>
      <c r="I176" s="274"/>
      <c r="J176" s="274"/>
      <c r="K176" s="274"/>
      <c r="L176" s="274"/>
      <c r="M176" s="274"/>
      <c r="N176" s="274"/>
      <c r="O176" s="274"/>
      <c r="P176" s="274"/>
      <c r="Q176" s="274"/>
      <c r="R176" s="274"/>
    </row>
    <row r="177" spans="1:18">
      <c r="A177" s="353"/>
      <c r="B177" s="354"/>
      <c r="C177" s="354"/>
      <c r="D177" s="355"/>
      <c r="F177" s="274"/>
      <c r="G177" s="274"/>
      <c r="H177" s="274"/>
      <c r="I177" s="274"/>
      <c r="J177" s="274"/>
      <c r="K177" s="274"/>
      <c r="L177" s="274"/>
      <c r="M177" s="274"/>
      <c r="N177" s="274"/>
      <c r="O177" s="274"/>
      <c r="P177" s="274"/>
      <c r="Q177" s="274"/>
      <c r="R177" s="274"/>
    </row>
    <row r="178" spans="1:18">
      <c r="A178" s="353"/>
      <c r="B178" s="354"/>
      <c r="C178" s="354"/>
      <c r="D178" s="355"/>
      <c r="F178" s="274"/>
      <c r="G178" s="274"/>
      <c r="H178" s="274"/>
      <c r="I178" s="274"/>
      <c r="J178" s="274"/>
      <c r="K178" s="274"/>
      <c r="L178" s="274"/>
      <c r="M178" s="274"/>
      <c r="N178" s="274"/>
      <c r="O178" s="274"/>
      <c r="P178" s="274"/>
      <c r="Q178" s="274"/>
      <c r="R178" s="274"/>
    </row>
    <row r="179" spans="1:18">
      <c r="A179" s="353"/>
      <c r="B179" s="354"/>
      <c r="C179" s="354"/>
      <c r="D179" s="355"/>
      <c r="F179" s="274"/>
      <c r="G179" s="274"/>
      <c r="H179" s="274"/>
      <c r="I179" s="274"/>
      <c r="J179" s="274"/>
      <c r="K179" s="274"/>
      <c r="L179" s="274"/>
      <c r="M179" s="274"/>
      <c r="N179" s="274"/>
      <c r="O179" s="274"/>
      <c r="P179" s="274"/>
      <c r="Q179" s="274"/>
      <c r="R179" s="274"/>
    </row>
    <row r="180" spans="1:18">
      <c r="A180" s="353"/>
      <c r="B180" s="354"/>
      <c r="C180" s="354"/>
      <c r="D180" s="355"/>
      <c r="F180" s="274"/>
      <c r="G180" s="274"/>
      <c r="H180" s="274"/>
      <c r="I180" s="274"/>
      <c r="J180" s="274"/>
      <c r="K180" s="274"/>
      <c r="L180" s="274"/>
      <c r="M180" s="274"/>
      <c r="N180" s="274"/>
      <c r="O180" s="274"/>
      <c r="P180" s="274"/>
      <c r="Q180" s="274"/>
      <c r="R180" s="274"/>
    </row>
    <row r="181" spans="1:18">
      <c r="A181" s="353"/>
      <c r="B181" s="354"/>
      <c r="C181" s="354"/>
      <c r="D181" s="355"/>
      <c r="F181" s="274"/>
      <c r="G181" s="274"/>
      <c r="H181" s="274"/>
      <c r="I181" s="274"/>
      <c r="J181" s="274"/>
      <c r="K181" s="274"/>
      <c r="L181" s="274"/>
      <c r="M181" s="274"/>
      <c r="N181" s="274"/>
      <c r="O181" s="274"/>
      <c r="P181" s="274"/>
      <c r="Q181" s="274"/>
      <c r="R181" s="274"/>
    </row>
    <row r="182" spans="1:18">
      <c r="A182" s="353"/>
      <c r="B182" s="354"/>
      <c r="C182" s="354"/>
      <c r="D182" s="355"/>
      <c r="F182" s="274"/>
      <c r="G182" s="274"/>
      <c r="H182" s="274"/>
      <c r="I182" s="274"/>
      <c r="J182" s="274"/>
      <c r="K182" s="274"/>
      <c r="L182" s="274"/>
      <c r="M182" s="274"/>
      <c r="N182" s="274"/>
      <c r="O182" s="274"/>
      <c r="P182" s="274"/>
      <c r="Q182" s="274"/>
      <c r="R182" s="274"/>
    </row>
    <row r="183" spans="1:18">
      <c r="A183" s="353"/>
      <c r="B183" s="354"/>
      <c r="C183" s="354"/>
      <c r="D183" s="355"/>
      <c r="F183" s="274"/>
      <c r="G183" s="274"/>
      <c r="H183" s="274"/>
      <c r="I183" s="274"/>
      <c r="J183" s="274"/>
      <c r="K183" s="274"/>
      <c r="L183" s="274"/>
      <c r="M183" s="274"/>
      <c r="N183" s="274"/>
      <c r="O183" s="274"/>
      <c r="P183" s="274"/>
      <c r="Q183" s="274"/>
      <c r="R183" s="274"/>
    </row>
    <row r="184" spans="1:18">
      <c r="A184" s="353"/>
      <c r="B184" s="354"/>
      <c r="C184" s="354"/>
      <c r="D184" s="355"/>
      <c r="F184" s="274"/>
      <c r="G184" s="274"/>
      <c r="H184" s="274"/>
      <c r="I184" s="274"/>
      <c r="J184" s="274"/>
      <c r="K184" s="274"/>
      <c r="L184" s="274"/>
      <c r="M184" s="274"/>
      <c r="N184" s="274"/>
      <c r="O184" s="274"/>
      <c r="P184" s="274"/>
      <c r="Q184" s="274"/>
      <c r="R184" s="274"/>
    </row>
    <row r="185" spans="1:18">
      <c r="A185" s="353"/>
      <c r="B185" s="354"/>
      <c r="C185" s="354"/>
      <c r="D185" s="355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</row>
    <row r="186" spans="1:18">
      <c r="A186" s="353"/>
      <c r="B186" s="354"/>
      <c r="C186" s="354"/>
      <c r="D186" s="355"/>
      <c r="F186" s="274"/>
      <c r="G186" s="274"/>
      <c r="H186" s="274"/>
      <c r="I186" s="274"/>
      <c r="J186" s="274"/>
      <c r="K186" s="274"/>
      <c r="L186" s="274"/>
      <c r="M186" s="274"/>
      <c r="N186" s="274"/>
      <c r="O186" s="274"/>
      <c r="P186" s="274"/>
      <c r="Q186" s="274"/>
      <c r="R186" s="274"/>
    </row>
    <row r="187" spans="1:18">
      <c r="A187" s="353"/>
      <c r="B187" s="354"/>
      <c r="C187" s="354"/>
      <c r="D187" s="355"/>
      <c r="F187" s="274"/>
      <c r="G187" s="274"/>
      <c r="H187" s="274"/>
      <c r="I187" s="274"/>
      <c r="J187" s="274"/>
      <c r="K187" s="274"/>
      <c r="L187" s="274"/>
      <c r="M187" s="274"/>
      <c r="N187" s="274"/>
      <c r="O187" s="274"/>
      <c r="P187" s="274"/>
      <c r="Q187" s="274"/>
      <c r="R187" s="274"/>
    </row>
    <row r="188" spans="1:18">
      <c r="A188" s="353"/>
      <c r="B188" s="354"/>
      <c r="C188" s="354"/>
      <c r="D188" s="355"/>
      <c r="F188" s="274"/>
      <c r="G188" s="274"/>
      <c r="H188" s="274"/>
      <c r="I188" s="274"/>
      <c r="J188" s="274"/>
      <c r="K188" s="274"/>
      <c r="L188" s="274"/>
      <c r="M188" s="274"/>
      <c r="N188" s="274"/>
      <c r="O188" s="274"/>
      <c r="P188" s="274"/>
      <c r="Q188" s="274"/>
      <c r="R188" s="274"/>
    </row>
    <row r="189" spans="1:18">
      <c r="A189" s="353"/>
      <c r="B189" s="354"/>
      <c r="C189" s="354"/>
      <c r="D189" s="355"/>
      <c r="F189" s="274"/>
      <c r="G189" s="274"/>
      <c r="H189" s="274"/>
      <c r="I189" s="274"/>
      <c r="J189" s="274"/>
      <c r="K189" s="274"/>
      <c r="L189" s="274"/>
      <c r="M189" s="274"/>
      <c r="N189" s="274"/>
      <c r="O189" s="274"/>
      <c r="P189" s="274"/>
      <c r="Q189" s="274"/>
      <c r="R189" s="274"/>
    </row>
    <row r="190" spans="1:18">
      <c r="A190" s="353"/>
      <c r="B190" s="354"/>
      <c r="C190" s="354"/>
      <c r="D190" s="355"/>
      <c r="F190" s="274"/>
      <c r="G190" s="274"/>
      <c r="H190" s="274"/>
      <c r="I190" s="274"/>
      <c r="J190" s="274"/>
      <c r="K190" s="274"/>
      <c r="L190" s="274"/>
      <c r="M190" s="274"/>
      <c r="N190" s="274"/>
      <c r="O190" s="274"/>
      <c r="P190" s="274"/>
      <c r="Q190" s="274"/>
      <c r="R190" s="274"/>
    </row>
    <row r="191" spans="1:18">
      <c r="A191" s="353"/>
      <c r="B191" s="354"/>
      <c r="C191" s="354"/>
      <c r="D191" s="355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</row>
    <row r="192" spans="1:18">
      <c r="A192" s="353"/>
      <c r="B192" s="354"/>
      <c r="C192" s="354"/>
      <c r="D192" s="355"/>
      <c r="F192" s="274"/>
      <c r="G192" s="274"/>
      <c r="H192" s="274"/>
      <c r="I192" s="274"/>
      <c r="J192" s="274"/>
      <c r="K192" s="274"/>
      <c r="L192" s="274"/>
      <c r="M192" s="274"/>
      <c r="N192" s="274"/>
      <c r="O192" s="274"/>
      <c r="P192" s="274"/>
      <c r="Q192" s="274"/>
      <c r="R192" s="274"/>
    </row>
    <row r="193" spans="1:18">
      <c r="A193" s="353"/>
      <c r="B193" s="354"/>
      <c r="C193" s="354"/>
      <c r="D193" s="355"/>
      <c r="F193" s="274"/>
      <c r="G193" s="274"/>
      <c r="H193" s="274"/>
      <c r="I193" s="274"/>
      <c r="J193" s="274"/>
      <c r="K193" s="274"/>
      <c r="L193" s="274"/>
      <c r="M193" s="274"/>
      <c r="N193" s="274"/>
      <c r="O193" s="274"/>
      <c r="P193" s="274"/>
      <c r="Q193" s="274"/>
      <c r="R193" s="274"/>
    </row>
    <row r="194" spans="1:18">
      <c r="A194" s="353"/>
      <c r="B194" s="354"/>
      <c r="C194" s="354"/>
      <c r="D194" s="355"/>
      <c r="F194" s="274"/>
      <c r="G194" s="274"/>
      <c r="H194" s="274"/>
      <c r="I194" s="274"/>
      <c r="J194" s="274"/>
      <c r="K194" s="274"/>
      <c r="L194" s="274"/>
      <c r="M194" s="274"/>
      <c r="N194" s="274"/>
      <c r="O194" s="274"/>
      <c r="P194" s="274"/>
      <c r="Q194" s="274"/>
      <c r="R194" s="274"/>
    </row>
    <row r="195" spans="1:18">
      <c r="A195" s="353"/>
      <c r="B195" s="354"/>
      <c r="C195" s="354"/>
      <c r="D195" s="355"/>
      <c r="F195" s="274"/>
      <c r="G195" s="274"/>
      <c r="H195" s="274"/>
      <c r="I195" s="274"/>
      <c r="J195" s="274"/>
      <c r="K195" s="274"/>
      <c r="L195" s="274"/>
      <c r="M195" s="274"/>
      <c r="N195" s="274"/>
      <c r="O195" s="274"/>
      <c r="P195" s="274"/>
      <c r="Q195" s="274"/>
      <c r="R195" s="274"/>
    </row>
    <row r="196" spans="1:18">
      <c r="A196" s="353"/>
      <c r="B196" s="354"/>
      <c r="C196" s="354"/>
      <c r="D196" s="355"/>
      <c r="F196" s="274"/>
      <c r="G196" s="274"/>
      <c r="H196" s="274"/>
      <c r="I196" s="274"/>
      <c r="J196" s="274"/>
      <c r="K196" s="274"/>
      <c r="L196" s="274"/>
      <c r="M196" s="274"/>
      <c r="N196" s="274"/>
      <c r="O196" s="274"/>
      <c r="P196" s="274"/>
      <c r="Q196" s="274"/>
      <c r="R196" s="274"/>
    </row>
    <row r="197" spans="1:18">
      <c r="A197" s="353"/>
      <c r="B197" s="354"/>
      <c r="C197" s="354"/>
      <c r="D197" s="355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</row>
    <row r="198" spans="1:18">
      <c r="A198" s="353"/>
      <c r="B198" s="354"/>
      <c r="C198" s="354"/>
      <c r="D198" s="355"/>
      <c r="F198" s="274"/>
      <c r="G198" s="274"/>
      <c r="H198" s="274"/>
      <c r="I198" s="274"/>
      <c r="J198" s="274"/>
      <c r="K198" s="274"/>
      <c r="L198" s="274"/>
      <c r="M198" s="274"/>
      <c r="N198" s="274"/>
      <c r="O198" s="274"/>
      <c r="P198" s="274"/>
      <c r="Q198" s="274"/>
      <c r="R198" s="274"/>
    </row>
    <row r="199" spans="1:18">
      <c r="A199" s="353"/>
      <c r="B199" s="354"/>
      <c r="C199" s="354"/>
      <c r="D199" s="355"/>
      <c r="F199" s="274"/>
      <c r="G199" s="274"/>
      <c r="H199" s="274"/>
      <c r="I199" s="274"/>
      <c r="J199" s="274"/>
      <c r="K199" s="274"/>
      <c r="L199" s="274"/>
      <c r="M199" s="274"/>
      <c r="N199" s="274"/>
      <c r="O199" s="274"/>
      <c r="P199" s="274"/>
      <c r="Q199" s="274"/>
      <c r="R199" s="274"/>
    </row>
    <row r="200" spans="1:18">
      <c r="A200" s="353"/>
      <c r="B200" s="354"/>
      <c r="C200" s="354"/>
      <c r="D200" s="355"/>
      <c r="F200" s="274"/>
      <c r="G200" s="274"/>
      <c r="H200" s="274"/>
      <c r="I200" s="274"/>
      <c r="J200" s="274"/>
      <c r="K200" s="274"/>
      <c r="L200" s="274"/>
      <c r="M200" s="274"/>
      <c r="N200" s="274"/>
      <c r="O200" s="274"/>
      <c r="P200" s="274"/>
      <c r="Q200" s="274"/>
      <c r="R200" s="274"/>
    </row>
    <row r="201" spans="1:18">
      <c r="A201" s="353"/>
      <c r="B201" s="354"/>
      <c r="C201" s="354"/>
      <c r="D201" s="355"/>
      <c r="F201" s="274"/>
      <c r="G201" s="274"/>
      <c r="H201" s="274"/>
      <c r="I201" s="274"/>
      <c r="J201" s="274"/>
      <c r="K201" s="274"/>
      <c r="L201" s="274"/>
      <c r="M201" s="274"/>
      <c r="N201" s="274"/>
      <c r="O201" s="274"/>
      <c r="P201" s="274"/>
      <c r="Q201" s="274"/>
      <c r="R201" s="274"/>
    </row>
    <row r="202" spans="1:18">
      <c r="A202" s="353"/>
      <c r="B202" s="354"/>
      <c r="C202" s="354"/>
      <c r="D202" s="355"/>
      <c r="F202" s="274"/>
      <c r="G202" s="274"/>
      <c r="H202" s="274"/>
      <c r="I202" s="274"/>
      <c r="J202" s="274"/>
      <c r="K202" s="274"/>
      <c r="L202" s="274"/>
      <c r="M202" s="274"/>
      <c r="N202" s="274"/>
      <c r="O202" s="274"/>
      <c r="P202" s="274"/>
      <c r="Q202" s="274"/>
      <c r="R202" s="274"/>
    </row>
    <row r="203" spans="1:18">
      <c r="A203" s="353"/>
      <c r="B203" s="354"/>
      <c r="C203" s="354"/>
      <c r="D203" s="355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</row>
    <row r="204" spans="1:18">
      <c r="A204" s="353"/>
      <c r="B204" s="354"/>
      <c r="C204" s="354"/>
      <c r="D204" s="355"/>
      <c r="F204" s="274"/>
      <c r="G204" s="274"/>
      <c r="H204" s="274"/>
      <c r="I204" s="274"/>
      <c r="J204" s="274"/>
      <c r="K204" s="274"/>
      <c r="L204" s="274"/>
      <c r="M204" s="274"/>
      <c r="N204" s="274"/>
      <c r="O204" s="274"/>
      <c r="P204" s="274"/>
      <c r="Q204" s="274"/>
      <c r="R204" s="274"/>
    </row>
    <row r="205" spans="1:18">
      <c r="A205" s="353"/>
      <c r="B205" s="354"/>
      <c r="C205" s="354"/>
      <c r="D205" s="355"/>
      <c r="F205" s="274"/>
      <c r="G205" s="274"/>
      <c r="H205" s="274"/>
      <c r="I205" s="274"/>
      <c r="J205" s="274"/>
      <c r="K205" s="274"/>
      <c r="L205" s="274"/>
      <c r="M205" s="274"/>
      <c r="N205" s="274"/>
      <c r="O205" s="274"/>
      <c r="P205" s="274"/>
      <c r="Q205" s="274"/>
      <c r="R205" s="274"/>
    </row>
    <row r="206" spans="1:18">
      <c r="A206" s="353"/>
      <c r="B206" s="354"/>
      <c r="C206" s="354"/>
      <c r="D206" s="355"/>
      <c r="F206" s="274"/>
      <c r="G206" s="274"/>
      <c r="H206" s="274"/>
      <c r="I206" s="274"/>
      <c r="J206" s="274"/>
      <c r="K206" s="274"/>
      <c r="L206" s="274"/>
      <c r="M206" s="274"/>
      <c r="N206" s="274"/>
      <c r="O206" s="274"/>
      <c r="P206" s="274"/>
      <c r="Q206" s="274"/>
      <c r="R206" s="274"/>
    </row>
    <row r="207" spans="1:18">
      <c r="A207" s="353"/>
      <c r="B207" s="354"/>
      <c r="C207" s="354"/>
      <c r="D207" s="355"/>
      <c r="F207" s="274"/>
      <c r="G207" s="274"/>
      <c r="H207" s="274"/>
      <c r="I207" s="274"/>
      <c r="J207" s="274"/>
      <c r="K207" s="274"/>
      <c r="L207" s="274"/>
      <c r="M207" s="274"/>
      <c r="N207" s="274"/>
      <c r="O207" s="274"/>
      <c r="P207" s="274"/>
      <c r="Q207" s="274"/>
      <c r="R207" s="274"/>
    </row>
    <row r="208" spans="1:18">
      <c r="A208" s="353"/>
      <c r="B208" s="354"/>
      <c r="C208" s="354"/>
      <c r="D208" s="355"/>
      <c r="F208" s="274"/>
      <c r="G208" s="274"/>
      <c r="H208" s="274"/>
      <c r="I208" s="274"/>
      <c r="J208" s="274"/>
      <c r="K208" s="274"/>
      <c r="L208" s="274"/>
      <c r="M208" s="274"/>
      <c r="N208" s="274"/>
      <c r="O208" s="274"/>
      <c r="P208" s="274"/>
      <c r="Q208" s="274"/>
      <c r="R208" s="274"/>
    </row>
    <row r="209" spans="1:18">
      <c r="A209" s="353"/>
      <c r="B209" s="354"/>
      <c r="C209" s="354"/>
      <c r="D209" s="355"/>
      <c r="F209" s="274"/>
      <c r="G209" s="274"/>
      <c r="H209" s="274"/>
      <c r="I209" s="274"/>
      <c r="J209" s="274"/>
      <c r="K209" s="274"/>
      <c r="L209" s="274"/>
      <c r="M209" s="274"/>
      <c r="N209" s="274"/>
      <c r="O209" s="274"/>
      <c r="P209" s="274"/>
      <c r="Q209" s="274"/>
      <c r="R209" s="274"/>
    </row>
    <row r="210" spans="1:18">
      <c r="A210" s="353"/>
      <c r="B210" s="354"/>
      <c r="C210" s="354"/>
      <c r="D210" s="355"/>
      <c r="F210" s="274"/>
      <c r="G210" s="274"/>
      <c r="H210" s="274"/>
      <c r="I210" s="274"/>
      <c r="J210" s="274"/>
      <c r="K210" s="274"/>
      <c r="L210" s="274"/>
      <c r="M210" s="274"/>
      <c r="N210" s="274"/>
      <c r="O210" s="274"/>
      <c r="P210" s="274"/>
      <c r="Q210" s="274"/>
      <c r="R210" s="274"/>
    </row>
    <row r="211" spans="1:18">
      <c r="A211" s="353"/>
      <c r="B211" s="354"/>
      <c r="C211" s="354"/>
      <c r="D211" s="355"/>
      <c r="F211" s="274"/>
      <c r="G211" s="274"/>
      <c r="H211" s="274"/>
      <c r="I211" s="274"/>
      <c r="J211" s="274"/>
      <c r="K211" s="274"/>
      <c r="L211" s="274"/>
      <c r="M211" s="274"/>
      <c r="N211" s="274"/>
      <c r="O211" s="274"/>
      <c r="P211" s="274"/>
      <c r="Q211" s="274"/>
      <c r="R211" s="274"/>
    </row>
    <row r="212" spans="1:18">
      <c r="A212" s="353"/>
      <c r="B212" s="354"/>
      <c r="C212" s="354"/>
      <c r="D212" s="355"/>
      <c r="F212" s="274"/>
      <c r="G212" s="274"/>
      <c r="H212" s="274"/>
      <c r="I212" s="274"/>
      <c r="J212" s="274"/>
      <c r="K212" s="274"/>
      <c r="L212" s="274"/>
      <c r="M212" s="274"/>
      <c r="N212" s="274"/>
      <c r="O212" s="274"/>
      <c r="P212" s="274"/>
      <c r="Q212" s="274"/>
      <c r="R212" s="274"/>
    </row>
    <row r="213" spans="1:18">
      <c r="A213" s="353"/>
      <c r="B213" s="354"/>
      <c r="C213" s="354"/>
      <c r="D213" s="355"/>
      <c r="F213" s="274"/>
      <c r="G213" s="274"/>
      <c r="H213" s="274"/>
      <c r="I213" s="274"/>
      <c r="J213" s="274"/>
      <c r="K213" s="274"/>
      <c r="L213" s="274"/>
      <c r="M213" s="274"/>
      <c r="N213" s="274"/>
      <c r="O213" s="274"/>
      <c r="P213" s="274"/>
      <c r="Q213" s="274"/>
      <c r="R213" s="274"/>
    </row>
    <row r="214" spans="1:18">
      <c r="A214" s="353"/>
      <c r="B214" s="354"/>
      <c r="C214" s="354"/>
      <c r="D214" s="355"/>
      <c r="F214" s="274"/>
      <c r="G214" s="274"/>
      <c r="H214" s="274"/>
      <c r="I214" s="274"/>
      <c r="J214" s="274"/>
      <c r="K214" s="274"/>
      <c r="L214" s="274"/>
      <c r="M214" s="274"/>
      <c r="N214" s="274"/>
      <c r="O214" s="274"/>
      <c r="P214" s="274"/>
      <c r="Q214" s="274"/>
      <c r="R214" s="274"/>
    </row>
    <row r="215" spans="1:18">
      <c r="A215" s="353"/>
      <c r="B215" s="354"/>
      <c r="C215" s="354"/>
      <c r="D215" s="355"/>
      <c r="F215" s="274"/>
      <c r="G215" s="274"/>
      <c r="H215" s="274"/>
      <c r="I215" s="274"/>
      <c r="J215" s="274"/>
      <c r="K215" s="274"/>
      <c r="L215" s="274"/>
      <c r="M215" s="274"/>
      <c r="N215" s="274"/>
      <c r="O215" s="274"/>
      <c r="P215" s="274"/>
      <c r="Q215" s="274"/>
      <c r="R215" s="274"/>
    </row>
    <row r="216" spans="1:18">
      <c r="A216" s="353"/>
      <c r="B216" s="354"/>
      <c r="C216" s="354"/>
      <c r="D216" s="355"/>
      <c r="F216" s="274"/>
      <c r="G216" s="274"/>
      <c r="H216" s="274"/>
      <c r="I216" s="274"/>
      <c r="J216" s="274"/>
      <c r="K216" s="274"/>
      <c r="L216" s="274"/>
      <c r="M216" s="274"/>
      <c r="N216" s="274"/>
      <c r="O216" s="274"/>
      <c r="P216" s="274"/>
      <c r="Q216" s="274"/>
      <c r="R216" s="274"/>
    </row>
    <row r="217" spans="1:18">
      <c r="A217" s="353"/>
      <c r="B217" s="354"/>
      <c r="C217" s="354"/>
      <c r="D217" s="355"/>
      <c r="F217" s="274"/>
      <c r="G217" s="274"/>
      <c r="H217" s="274"/>
      <c r="I217" s="274"/>
      <c r="J217" s="274"/>
      <c r="K217" s="274"/>
      <c r="L217" s="274"/>
      <c r="M217" s="274"/>
      <c r="N217" s="274"/>
      <c r="O217" s="274"/>
      <c r="P217" s="274"/>
      <c r="Q217" s="274"/>
      <c r="R217" s="274"/>
    </row>
    <row r="218" spans="1:18">
      <c r="A218" s="353"/>
      <c r="B218" s="354"/>
      <c r="C218" s="354"/>
      <c r="D218" s="355"/>
      <c r="F218" s="274"/>
      <c r="G218" s="274"/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</row>
    <row r="219" spans="1:18">
      <c r="A219" s="353"/>
      <c r="B219" s="354"/>
      <c r="C219" s="354"/>
      <c r="D219" s="355"/>
      <c r="F219" s="274"/>
      <c r="G219" s="274"/>
      <c r="H219" s="274"/>
      <c r="I219" s="274"/>
      <c r="J219" s="274"/>
      <c r="K219" s="274"/>
      <c r="L219" s="274"/>
      <c r="M219" s="274"/>
      <c r="N219" s="274"/>
      <c r="O219" s="274"/>
      <c r="P219" s="274"/>
      <c r="Q219" s="274"/>
      <c r="R219" s="274"/>
    </row>
    <row r="220" spans="1:18">
      <c r="A220" s="353"/>
      <c r="B220" s="354"/>
      <c r="C220" s="354"/>
      <c r="D220" s="355"/>
      <c r="F220" s="274"/>
      <c r="G220" s="274"/>
      <c r="H220" s="274"/>
      <c r="I220" s="274"/>
      <c r="J220" s="274"/>
      <c r="K220" s="274"/>
      <c r="L220" s="274"/>
      <c r="M220" s="274"/>
      <c r="N220" s="274"/>
      <c r="O220" s="274"/>
      <c r="P220" s="274"/>
      <c r="Q220" s="274"/>
      <c r="R220" s="274"/>
    </row>
    <row r="221" spans="1:18">
      <c r="A221" s="353"/>
      <c r="B221" s="354"/>
      <c r="C221" s="354"/>
      <c r="D221" s="355"/>
      <c r="F221" s="274"/>
      <c r="G221" s="274"/>
      <c r="H221" s="274"/>
      <c r="I221" s="274"/>
      <c r="J221" s="274"/>
      <c r="K221" s="274"/>
      <c r="L221" s="274"/>
      <c r="M221" s="274"/>
      <c r="N221" s="274"/>
      <c r="O221" s="274"/>
      <c r="P221" s="274"/>
      <c r="Q221" s="274"/>
      <c r="R221" s="274"/>
    </row>
    <row r="222" spans="1:18">
      <c r="A222" s="353"/>
      <c r="B222" s="354"/>
      <c r="C222" s="354"/>
      <c r="D222" s="355"/>
      <c r="F222" s="274"/>
      <c r="G222" s="274"/>
      <c r="H222" s="274"/>
      <c r="I222" s="274"/>
      <c r="J222" s="274"/>
      <c r="K222" s="274"/>
      <c r="L222" s="274"/>
      <c r="M222" s="274"/>
      <c r="N222" s="274"/>
      <c r="O222" s="274"/>
      <c r="P222" s="274"/>
      <c r="Q222" s="274"/>
      <c r="R222" s="274"/>
    </row>
    <row r="223" spans="1:18">
      <c r="A223" s="353"/>
      <c r="B223" s="354"/>
      <c r="C223" s="354"/>
      <c r="D223" s="355"/>
      <c r="F223" s="274"/>
      <c r="G223" s="274"/>
      <c r="H223" s="274"/>
      <c r="I223" s="274"/>
      <c r="J223" s="274"/>
      <c r="K223" s="274"/>
      <c r="L223" s="274"/>
      <c r="M223" s="274"/>
      <c r="N223" s="274"/>
      <c r="O223" s="274"/>
      <c r="P223" s="274"/>
      <c r="Q223" s="274"/>
      <c r="R223" s="274"/>
    </row>
    <row r="224" spans="1:18">
      <c r="A224" s="353"/>
      <c r="B224" s="354"/>
      <c r="C224" s="354"/>
      <c r="D224" s="355"/>
      <c r="F224" s="274"/>
      <c r="G224" s="274"/>
      <c r="H224" s="274"/>
      <c r="I224" s="274"/>
      <c r="J224" s="274"/>
      <c r="K224" s="274"/>
      <c r="L224" s="274"/>
      <c r="M224" s="274"/>
      <c r="N224" s="274"/>
      <c r="O224" s="274"/>
      <c r="P224" s="274"/>
      <c r="Q224" s="274"/>
      <c r="R224" s="274"/>
    </row>
    <row r="225" spans="1:18">
      <c r="A225" s="353"/>
      <c r="B225" s="354"/>
      <c r="C225" s="354"/>
      <c r="D225" s="355"/>
      <c r="F225" s="274"/>
      <c r="G225" s="274"/>
      <c r="H225" s="274"/>
      <c r="I225" s="274"/>
      <c r="J225" s="274"/>
      <c r="K225" s="274"/>
      <c r="L225" s="274"/>
      <c r="M225" s="274"/>
      <c r="N225" s="274"/>
      <c r="O225" s="274"/>
      <c r="P225" s="274"/>
      <c r="Q225" s="274"/>
      <c r="R225" s="274"/>
    </row>
    <row r="226" spans="1:18">
      <c r="A226" s="353"/>
      <c r="B226" s="354"/>
      <c r="C226" s="354"/>
      <c r="D226" s="355"/>
      <c r="F226" s="274"/>
      <c r="G226" s="274"/>
      <c r="H226" s="274"/>
      <c r="I226" s="274"/>
      <c r="J226" s="274"/>
      <c r="K226" s="274"/>
      <c r="L226" s="274"/>
      <c r="M226" s="274"/>
      <c r="N226" s="274"/>
      <c r="O226" s="274"/>
      <c r="P226" s="274"/>
      <c r="Q226" s="274"/>
      <c r="R226" s="274"/>
    </row>
    <row r="227" spans="1:18">
      <c r="A227" s="353"/>
      <c r="B227" s="354"/>
      <c r="C227" s="354"/>
      <c r="D227" s="355"/>
      <c r="F227" s="274"/>
      <c r="G227" s="274"/>
      <c r="H227" s="274"/>
      <c r="I227" s="274"/>
      <c r="J227" s="274"/>
      <c r="K227" s="274"/>
      <c r="L227" s="274"/>
      <c r="M227" s="274"/>
      <c r="N227" s="274"/>
      <c r="O227" s="274"/>
      <c r="P227" s="274"/>
      <c r="Q227" s="274"/>
      <c r="R227" s="274"/>
    </row>
    <row r="228" spans="1:18">
      <c r="A228" s="353"/>
      <c r="B228" s="354"/>
      <c r="C228" s="354"/>
      <c r="D228" s="355"/>
      <c r="F228" s="274"/>
      <c r="G228" s="274"/>
      <c r="H228" s="274"/>
      <c r="I228" s="274"/>
      <c r="J228" s="274"/>
      <c r="K228" s="274"/>
      <c r="L228" s="274"/>
      <c r="M228" s="274"/>
      <c r="N228" s="274"/>
      <c r="O228" s="274"/>
      <c r="P228" s="274"/>
      <c r="Q228" s="274"/>
      <c r="R228" s="274"/>
    </row>
    <row r="229" spans="1:18">
      <c r="A229" s="353"/>
      <c r="B229" s="354"/>
      <c r="C229" s="354"/>
      <c r="D229" s="355"/>
      <c r="F229" s="274"/>
      <c r="G229" s="274"/>
      <c r="H229" s="274"/>
      <c r="I229" s="274"/>
      <c r="J229" s="274"/>
      <c r="K229" s="274"/>
      <c r="L229" s="274"/>
      <c r="M229" s="274"/>
      <c r="N229" s="274"/>
      <c r="O229" s="274"/>
      <c r="P229" s="274"/>
      <c r="Q229" s="274"/>
      <c r="R229" s="274"/>
    </row>
    <row r="230" spans="1:18">
      <c r="A230" s="353"/>
      <c r="B230" s="354"/>
      <c r="C230" s="354"/>
      <c r="D230" s="355"/>
      <c r="F230" s="274"/>
      <c r="G230" s="274"/>
      <c r="H230" s="274"/>
      <c r="I230" s="274"/>
      <c r="J230" s="274"/>
      <c r="K230" s="274"/>
      <c r="L230" s="274"/>
      <c r="M230" s="274"/>
      <c r="N230" s="274"/>
      <c r="O230" s="274"/>
      <c r="P230" s="274"/>
      <c r="Q230" s="274"/>
      <c r="R230" s="274"/>
    </row>
    <row r="231" spans="1:18">
      <c r="A231" s="353"/>
      <c r="B231" s="354"/>
      <c r="C231" s="354"/>
      <c r="D231" s="355"/>
      <c r="F231" s="274"/>
      <c r="G231" s="274"/>
      <c r="H231" s="274"/>
      <c r="I231" s="274"/>
      <c r="J231" s="274"/>
      <c r="K231" s="274"/>
      <c r="L231" s="274"/>
      <c r="M231" s="274"/>
      <c r="N231" s="274"/>
      <c r="O231" s="274"/>
      <c r="P231" s="274"/>
      <c r="Q231" s="274"/>
      <c r="R231" s="274"/>
    </row>
    <row r="232" spans="1:18">
      <c r="A232" s="353"/>
      <c r="B232" s="354"/>
      <c r="C232" s="354"/>
      <c r="D232" s="355"/>
      <c r="F232" s="274"/>
      <c r="G232" s="274"/>
      <c r="H232" s="274"/>
      <c r="I232" s="274"/>
      <c r="J232" s="274"/>
      <c r="K232" s="274"/>
      <c r="L232" s="274"/>
      <c r="M232" s="274"/>
      <c r="N232" s="274"/>
      <c r="O232" s="274"/>
      <c r="P232" s="274"/>
      <c r="Q232" s="274"/>
      <c r="R232" s="274"/>
    </row>
    <row r="233" spans="1:18">
      <c r="A233" s="353"/>
      <c r="B233" s="354"/>
      <c r="C233" s="354"/>
      <c r="D233" s="355"/>
      <c r="F233" s="274"/>
      <c r="G233" s="274"/>
      <c r="H233" s="274"/>
      <c r="I233" s="274"/>
      <c r="J233" s="274"/>
      <c r="K233" s="274"/>
      <c r="L233" s="274"/>
      <c r="M233" s="274"/>
      <c r="N233" s="274"/>
      <c r="O233" s="274"/>
      <c r="P233" s="274"/>
      <c r="Q233" s="274"/>
      <c r="R233" s="274"/>
    </row>
    <row r="234" spans="1:18">
      <c r="A234" s="353"/>
      <c r="B234" s="354"/>
      <c r="C234" s="354"/>
      <c r="D234" s="355"/>
      <c r="F234" s="274"/>
      <c r="G234" s="274"/>
      <c r="H234" s="274"/>
      <c r="I234" s="274"/>
      <c r="J234" s="274"/>
      <c r="K234" s="274"/>
      <c r="L234" s="274"/>
      <c r="M234" s="274"/>
      <c r="N234" s="274"/>
      <c r="O234" s="274"/>
      <c r="P234" s="274"/>
      <c r="Q234" s="274"/>
      <c r="R234" s="274"/>
    </row>
    <row r="235" spans="1:18">
      <c r="A235" s="353"/>
      <c r="B235" s="354"/>
      <c r="C235" s="354"/>
      <c r="D235" s="355"/>
      <c r="F235" s="274"/>
      <c r="G235" s="274"/>
      <c r="H235" s="274"/>
      <c r="I235" s="274"/>
      <c r="J235" s="274"/>
      <c r="K235" s="274"/>
      <c r="L235" s="274"/>
      <c r="M235" s="274"/>
      <c r="N235" s="274"/>
      <c r="O235" s="274"/>
      <c r="P235" s="274"/>
      <c r="Q235" s="274"/>
      <c r="R235" s="274"/>
    </row>
    <row r="236" spans="1:18">
      <c r="A236" s="353"/>
      <c r="B236" s="354"/>
      <c r="C236" s="354"/>
      <c r="D236" s="355"/>
      <c r="F236" s="274"/>
      <c r="G236" s="274"/>
      <c r="H236" s="274"/>
      <c r="I236" s="274"/>
      <c r="J236" s="274"/>
      <c r="K236" s="274"/>
      <c r="L236" s="274"/>
      <c r="M236" s="274"/>
      <c r="N236" s="274"/>
      <c r="O236" s="274"/>
      <c r="P236" s="274"/>
      <c r="Q236" s="274"/>
      <c r="R236" s="274"/>
    </row>
    <row r="237" spans="1:18">
      <c r="A237" s="353"/>
      <c r="B237" s="354"/>
      <c r="C237" s="354"/>
      <c r="D237" s="355"/>
      <c r="F237" s="274"/>
      <c r="G237" s="274"/>
      <c r="H237" s="274"/>
      <c r="I237" s="274"/>
      <c r="J237" s="274"/>
      <c r="K237" s="274"/>
      <c r="L237" s="274"/>
      <c r="M237" s="274"/>
      <c r="N237" s="274"/>
      <c r="O237" s="274"/>
      <c r="P237" s="274"/>
      <c r="Q237" s="274"/>
      <c r="R237" s="274"/>
    </row>
    <row r="238" spans="1:18">
      <c r="A238" s="353"/>
      <c r="B238" s="354"/>
      <c r="C238" s="354"/>
      <c r="D238" s="355"/>
      <c r="F238" s="274"/>
      <c r="G238" s="274"/>
      <c r="H238" s="274"/>
      <c r="I238" s="274"/>
      <c r="J238" s="274"/>
      <c r="K238" s="274"/>
      <c r="L238" s="274"/>
      <c r="M238" s="274"/>
      <c r="N238" s="274"/>
      <c r="O238" s="274"/>
      <c r="P238" s="274"/>
      <c r="Q238" s="274"/>
      <c r="R238" s="274"/>
    </row>
    <row r="239" spans="1:18">
      <c r="A239" s="353"/>
      <c r="B239" s="354"/>
      <c r="C239" s="354"/>
      <c r="D239" s="355"/>
      <c r="F239" s="274"/>
      <c r="G239" s="274"/>
      <c r="H239" s="274"/>
      <c r="I239" s="274"/>
      <c r="J239" s="274"/>
      <c r="K239" s="274"/>
      <c r="L239" s="274"/>
      <c r="M239" s="274"/>
      <c r="N239" s="274"/>
      <c r="O239" s="274"/>
      <c r="P239" s="274"/>
      <c r="Q239" s="274"/>
      <c r="R239" s="274"/>
    </row>
    <row r="240" spans="1:18">
      <c r="A240" s="353"/>
      <c r="B240" s="354"/>
      <c r="C240" s="354"/>
      <c r="D240" s="355"/>
      <c r="F240" s="274"/>
      <c r="G240" s="274"/>
      <c r="H240" s="274"/>
      <c r="I240" s="274"/>
      <c r="J240" s="274"/>
      <c r="K240" s="274"/>
      <c r="L240" s="274"/>
      <c r="M240" s="274"/>
      <c r="N240" s="274"/>
      <c r="O240" s="274"/>
      <c r="P240" s="274"/>
      <c r="Q240" s="274"/>
      <c r="R240" s="274"/>
    </row>
    <row r="241" spans="1:18">
      <c r="A241" s="353"/>
      <c r="B241" s="354"/>
      <c r="C241" s="354"/>
      <c r="D241" s="355"/>
      <c r="F241" s="274"/>
      <c r="G241" s="274"/>
      <c r="H241" s="274"/>
      <c r="I241" s="274"/>
      <c r="J241" s="274"/>
      <c r="K241" s="274"/>
      <c r="L241" s="274"/>
      <c r="M241" s="274"/>
      <c r="N241" s="274"/>
      <c r="O241" s="274"/>
      <c r="P241" s="274"/>
      <c r="Q241" s="274"/>
      <c r="R241" s="274"/>
    </row>
    <row r="242" spans="1:18">
      <c r="A242" s="353"/>
      <c r="B242" s="354"/>
      <c r="C242" s="354"/>
      <c r="D242" s="355"/>
      <c r="F242" s="274"/>
      <c r="G242" s="274"/>
      <c r="H242" s="274"/>
      <c r="I242" s="274"/>
      <c r="J242" s="274"/>
      <c r="K242" s="274"/>
      <c r="L242" s="274"/>
      <c r="M242" s="274"/>
      <c r="N242" s="274"/>
      <c r="O242" s="274"/>
      <c r="P242" s="274"/>
      <c r="Q242" s="274"/>
      <c r="R242" s="274"/>
    </row>
    <row r="243" spans="1:18">
      <c r="A243" s="353"/>
      <c r="B243" s="354"/>
      <c r="C243" s="354"/>
      <c r="D243" s="355"/>
      <c r="F243" s="274"/>
      <c r="G243" s="274"/>
      <c r="H243" s="274"/>
      <c r="I243" s="274"/>
      <c r="J243" s="274"/>
      <c r="K243" s="274"/>
      <c r="L243" s="274"/>
      <c r="M243" s="274"/>
      <c r="N243" s="274"/>
      <c r="O243" s="274"/>
      <c r="P243" s="274"/>
      <c r="Q243" s="274"/>
      <c r="R243" s="274"/>
    </row>
    <row r="244" spans="1:18">
      <c r="A244" s="353"/>
      <c r="B244" s="354"/>
      <c r="C244" s="354"/>
      <c r="D244" s="355"/>
      <c r="F244" s="274"/>
      <c r="G244" s="274"/>
      <c r="H244" s="274"/>
      <c r="I244" s="274"/>
      <c r="J244" s="274"/>
      <c r="K244" s="274"/>
      <c r="L244" s="274"/>
      <c r="M244" s="274"/>
      <c r="N244" s="274"/>
      <c r="O244" s="274"/>
      <c r="P244" s="274"/>
      <c r="Q244" s="274"/>
      <c r="R244" s="274"/>
    </row>
    <row r="245" spans="1:18">
      <c r="A245" s="353"/>
      <c r="B245" s="354"/>
      <c r="C245" s="354"/>
      <c r="D245" s="355"/>
      <c r="F245" s="274"/>
      <c r="G245" s="274"/>
      <c r="H245" s="274"/>
      <c r="I245" s="274"/>
      <c r="J245" s="274"/>
      <c r="K245" s="274"/>
      <c r="L245" s="274"/>
      <c r="M245" s="274"/>
      <c r="N245" s="274"/>
      <c r="O245" s="274"/>
      <c r="P245" s="274"/>
      <c r="Q245" s="274"/>
      <c r="R245" s="274"/>
    </row>
    <row r="246" spans="1:18">
      <c r="A246" s="353"/>
      <c r="B246" s="354"/>
      <c r="C246" s="354"/>
      <c r="D246" s="355"/>
      <c r="F246" s="274"/>
      <c r="G246" s="274"/>
      <c r="H246" s="274"/>
      <c r="I246" s="274"/>
      <c r="J246" s="274"/>
      <c r="K246" s="274"/>
      <c r="L246" s="274"/>
      <c r="M246" s="274"/>
      <c r="N246" s="274"/>
      <c r="O246" s="274"/>
      <c r="P246" s="274"/>
      <c r="Q246" s="274"/>
      <c r="R246" s="274"/>
    </row>
    <row r="247" spans="1:18">
      <c r="A247" s="353"/>
      <c r="B247" s="354"/>
      <c r="C247" s="354"/>
      <c r="D247" s="355"/>
      <c r="F247" s="274"/>
      <c r="G247" s="274"/>
      <c r="H247" s="274"/>
      <c r="I247" s="274"/>
      <c r="J247" s="274"/>
      <c r="K247" s="274"/>
      <c r="L247" s="274"/>
      <c r="M247" s="274"/>
      <c r="N247" s="274"/>
      <c r="O247" s="274"/>
      <c r="P247" s="274"/>
      <c r="Q247" s="274"/>
      <c r="R247" s="274"/>
    </row>
    <row r="248" spans="1:18">
      <c r="A248" s="353"/>
      <c r="B248" s="354"/>
      <c r="C248" s="354"/>
      <c r="D248" s="355"/>
      <c r="F248" s="274"/>
      <c r="G248" s="274"/>
      <c r="H248" s="274"/>
      <c r="I248" s="274"/>
      <c r="J248" s="274"/>
      <c r="K248" s="274"/>
      <c r="L248" s="274"/>
      <c r="M248" s="274"/>
      <c r="N248" s="274"/>
      <c r="O248" s="274"/>
      <c r="P248" s="274"/>
      <c r="Q248" s="274"/>
      <c r="R248" s="274"/>
    </row>
    <row r="249" spans="1:18">
      <c r="A249" s="353"/>
      <c r="B249" s="354"/>
      <c r="C249" s="354"/>
      <c r="D249" s="355"/>
      <c r="F249" s="274"/>
      <c r="G249" s="274"/>
      <c r="H249" s="274"/>
      <c r="I249" s="274"/>
      <c r="J249" s="274"/>
      <c r="K249" s="274"/>
      <c r="L249" s="274"/>
      <c r="M249" s="274"/>
      <c r="N249" s="274"/>
      <c r="O249" s="274"/>
      <c r="P249" s="274"/>
      <c r="Q249" s="274"/>
      <c r="R249" s="274"/>
    </row>
    <row r="250" spans="1:18">
      <c r="A250" s="353"/>
      <c r="B250" s="354"/>
      <c r="C250" s="354"/>
      <c r="D250" s="355"/>
      <c r="F250" s="274"/>
      <c r="G250" s="274"/>
      <c r="H250" s="274"/>
      <c r="I250" s="274"/>
      <c r="J250" s="274"/>
      <c r="K250" s="274"/>
      <c r="L250" s="274"/>
      <c r="M250" s="274"/>
      <c r="N250" s="274"/>
      <c r="O250" s="274"/>
      <c r="P250" s="274"/>
      <c r="Q250" s="274"/>
      <c r="R250" s="274"/>
    </row>
    <row r="251" spans="1:18">
      <c r="A251" s="353"/>
      <c r="B251" s="354"/>
      <c r="C251" s="354"/>
      <c r="D251" s="355"/>
      <c r="F251" s="274"/>
      <c r="G251" s="274"/>
      <c r="H251" s="274"/>
      <c r="I251" s="274"/>
      <c r="J251" s="274"/>
      <c r="K251" s="274"/>
      <c r="L251" s="274"/>
      <c r="M251" s="274"/>
      <c r="N251" s="274"/>
      <c r="O251" s="274"/>
      <c r="P251" s="274"/>
      <c r="Q251" s="274"/>
      <c r="R251" s="274"/>
    </row>
    <row r="252" spans="1:18">
      <c r="A252" s="353"/>
      <c r="B252" s="354"/>
      <c r="C252" s="354"/>
      <c r="D252" s="355"/>
      <c r="F252" s="274"/>
      <c r="G252" s="274"/>
      <c r="H252" s="274"/>
      <c r="I252" s="274"/>
      <c r="J252" s="274"/>
      <c r="K252" s="274"/>
      <c r="L252" s="274"/>
      <c r="M252" s="274"/>
      <c r="N252" s="274"/>
      <c r="O252" s="274"/>
      <c r="P252" s="274"/>
      <c r="Q252" s="274"/>
      <c r="R252" s="274"/>
    </row>
    <row r="253" spans="1:18">
      <c r="A253" s="353"/>
      <c r="B253" s="354"/>
      <c r="C253" s="354"/>
      <c r="D253" s="355"/>
      <c r="F253" s="274"/>
      <c r="G253" s="274"/>
      <c r="H253" s="274"/>
      <c r="I253" s="274"/>
      <c r="J253" s="274"/>
      <c r="K253" s="274"/>
      <c r="L253" s="274"/>
      <c r="M253" s="274"/>
      <c r="N253" s="274"/>
      <c r="O253" s="274"/>
      <c r="P253" s="274"/>
      <c r="Q253" s="274"/>
      <c r="R253" s="274"/>
    </row>
    <row r="254" spans="1:18">
      <c r="A254" s="353"/>
      <c r="B254" s="354"/>
      <c r="C254" s="354"/>
      <c r="D254" s="355"/>
      <c r="F254" s="274"/>
      <c r="G254" s="274"/>
      <c r="H254" s="274"/>
      <c r="I254" s="274"/>
      <c r="J254" s="274"/>
      <c r="K254" s="274"/>
      <c r="L254" s="274"/>
      <c r="M254" s="274"/>
      <c r="N254" s="274"/>
      <c r="O254" s="274"/>
      <c r="P254" s="274"/>
      <c r="Q254" s="274"/>
      <c r="R254" s="274"/>
    </row>
    <row r="255" spans="1:18">
      <c r="A255" s="353"/>
      <c r="B255" s="354"/>
      <c r="C255" s="354"/>
      <c r="D255" s="355"/>
      <c r="F255" s="274"/>
      <c r="G255" s="274"/>
      <c r="H255" s="274"/>
      <c r="I255" s="274"/>
      <c r="J255" s="274"/>
      <c r="K255" s="274"/>
      <c r="L255" s="274"/>
      <c r="M255" s="274"/>
      <c r="N255" s="274"/>
      <c r="O255" s="274"/>
      <c r="P255" s="274"/>
      <c r="Q255" s="274"/>
      <c r="R255" s="274"/>
    </row>
    <row r="256" spans="1:18">
      <c r="A256" s="353"/>
      <c r="B256" s="354"/>
      <c r="C256" s="354"/>
      <c r="D256" s="355"/>
      <c r="F256" s="274"/>
      <c r="G256" s="274"/>
      <c r="H256" s="274"/>
      <c r="I256" s="274"/>
      <c r="J256" s="274"/>
      <c r="K256" s="274"/>
      <c r="L256" s="274"/>
      <c r="M256" s="274"/>
      <c r="N256" s="274"/>
      <c r="O256" s="274"/>
      <c r="P256" s="274"/>
      <c r="Q256" s="274"/>
      <c r="R256" s="274"/>
    </row>
    <row r="257" spans="1:18">
      <c r="A257" s="353"/>
      <c r="B257" s="354"/>
      <c r="C257" s="354"/>
      <c r="D257" s="355"/>
      <c r="F257" s="274"/>
      <c r="G257" s="274"/>
      <c r="H257" s="274"/>
      <c r="I257" s="274"/>
      <c r="J257" s="274"/>
      <c r="K257" s="274"/>
      <c r="L257" s="274"/>
      <c r="M257" s="274"/>
      <c r="N257" s="274"/>
      <c r="O257" s="274"/>
      <c r="P257" s="274"/>
      <c r="Q257" s="274"/>
      <c r="R257" s="274"/>
    </row>
    <row r="258" spans="1:18">
      <c r="A258" s="353"/>
      <c r="B258" s="354"/>
      <c r="C258" s="354"/>
      <c r="D258" s="355"/>
      <c r="F258" s="274"/>
      <c r="G258" s="274"/>
      <c r="H258" s="274"/>
      <c r="I258" s="274"/>
      <c r="J258" s="274"/>
      <c r="K258" s="274"/>
      <c r="L258" s="274"/>
      <c r="M258" s="274"/>
      <c r="N258" s="274"/>
      <c r="O258" s="274"/>
      <c r="P258" s="274"/>
      <c r="Q258" s="274"/>
      <c r="R258" s="274"/>
    </row>
    <row r="259" spans="1:18">
      <c r="A259" s="353"/>
      <c r="B259" s="354"/>
      <c r="C259" s="354"/>
      <c r="D259" s="355"/>
      <c r="F259" s="274"/>
      <c r="G259" s="274"/>
      <c r="H259" s="274"/>
      <c r="I259" s="274"/>
      <c r="J259" s="274"/>
      <c r="K259" s="274"/>
      <c r="L259" s="274"/>
      <c r="M259" s="274"/>
      <c r="N259" s="274"/>
      <c r="O259" s="274"/>
      <c r="P259" s="274"/>
      <c r="Q259" s="274"/>
      <c r="R259" s="274"/>
    </row>
    <row r="260" spans="1:18">
      <c r="A260" s="353"/>
      <c r="B260" s="354"/>
      <c r="C260" s="354"/>
      <c r="D260" s="355"/>
      <c r="F260" s="274"/>
      <c r="G260" s="274"/>
      <c r="H260" s="274"/>
      <c r="I260" s="274"/>
      <c r="J260" s="274"/>
      <c r="K260" s="274"/>
      <c r="L260" s="274"/>
      <c r="M260" s="274"/>
      <c r="N260" s="274"/>
      <c r="O260" s="274"/>
      <c r="P260" s="274"/>
      <c r="Q260" s="274"/>
      <c r="R260" s="274"/>
    </row>
    <row r="261" spans="1:18">
      <c r="A261" s="353"/>
      <c r="B261" s="354"/>
      <c r="C261" s="354"/>
      <c r="D261" s="355"/>
      <c r="F261" s="274"/>
      <c r="G261" s="274"/>
      <c r="H261" s="274"/>
      <c r="I261" s="274"/>
      <c r="J261" s="274"/>
      <c r="K261" s="274"/>
      <c r="L261" s="274"/>
      <c r="M261" s="274"/>
      <c r="N261" s="274"/>
      <c r="O261" s="274"/>
      <c r="P261" s="274"/>
      <c r="Q261" s="274"/>
      <c r="R261" s="274"/>
    </row>
    <row r="262" spans="1:18">
      <c r="A262" s="353"/>
      <c r="B262" s="354"/>
      <c r="C262" s="354"/>
      <c r="D262" s="355"/>
      <c r="F262" s="274"/>
      <c r="G262" s="274"/>
      <c r="H262" s="274"/>
      <c r="I262" s="274"/>
      <c r="J262" s="274"/>
      <c r="K262" s="274"/>
      <c r="L262" s="274"/>
      <c r="M262" s="274"/>
      <c r="N262" s="274"/>
      <c r="O262" s="274"/>
      <c r="P262" s="274"/>
      <c r="Q262" s="274"/>
      <c r="R262" s="274"/>
    </row>
    <row r="263" spans="1:18">
      <c r="A263" s="353"/>
      <c r="B263" s="354"/>
      <c r="C263" s="354"/>
      <c r="D263" s="355"/>
      <c r="F263" s="274"/>
      <c r="G263" s="274"/>
      <c r="H263" s="274"/>
      <c r="I263" s="274"/>
      <c r="J263" s="274"/>
      <c r="K263" s="274"/>
      <c r="L263" s="274"/>
      <c r="M263" s="274"/>
      <c r="N263" s="274"/>
      <c r="O263" s="274"/>
      <c r="P263" s="274"/>
      <c r="Q263" s="274"/>
      <c r="R263" s="274"/>
    </row>
    <row r="264" spans="1:18">
      <c r="A264" s="353"/>
      <c r="B264" s="354"/>
      <c r="C264" s="354"/>
      <c r="D264" s="355"/>
      <c r="F264" s="274"/>
      <c r="G264" s="274"/>
      <c r="H264" s="274"/>
      <c r="I264" s="274"/>
      <c r="J264" s="274"/>
      <c r="K264" s="274"/>
      <c r="L264" s="274"/>
      <c r="M264" s="274"/>
      <c r="N264" s="274"/>
      <c r="O264" s="274"/>
      <c r="P264" s="274"/>
      <c r="Q264" s="274"/>
      <c r="R264" s="274"/>
    </row>
    <row r="265" spans="1:18">
      <c r="A265" s="353"/>
      <c r="B265" s="354"/>
      <c r="C265" s="354"/>
      <c r="D265" s="355"/>
      <c r="F265" s="274"/>
      <c r="G265" s="274"/>
      <c r="H265" s="274"/>
      <c r="I265" s="274"/>
      <c r="J265" s="274"/>
      <c r="K265" s="274"/>
      <c r="L265" s="274"/>
      <c r="M265" s="274"/>
      <c r="N265" s="274"/>
      <c r="O265" s="274"/>
      <c r="P265" s="274"/>
      <c r="Q265" s="274"/>
      <c r="R265" s="274"/>
    </row>
    <row r="266" spans="1:18">
      <c r="A266" s="353"/>
      <c r="B266" s="354"/>
      <c r="C266" s="354"/>
      <c r="D266" s="355"/>
      <c r="F266" s="274"/>
      <c r="G266" s="274"/>
      <c r="H266" s="274"/>
      <c r="I266" s="274"/>
      <c r="J266" s="274"/>
      <c r="K266" s="274"/>
      <c r="L266" s="274"/>
      <c r="M266" s="274"/>
      <c r="N266" s="274"/>
      <c r="O266" s="274"/>
      <c r="P266" s="274"/>
      <c r="Q266" s="274"/>
      <c r="R266" s="274"/>
    </row>
    <row r="267" spans="1:18">
      <c r="A267" s="353"/>
      <c r="B267" s="354"/>
      <c r="C267" s="354"/>
      <c r="D267" s="355"/>
      <c r="F267" s="274"/>
      <c r="G267" s="274"/>
      <c r="H267" s="274"/>
      <c r="I267" s="274"/>
      <c r="J267" s="274"/>
      <c r="K267" s="274"/>
      <c r="L267" s="274"/>
      <c r="M267" s="274"/>
      <c r="N267" s="274"/>
      <c r="O267" s="274"/>
      <c r="P267" s="274"/>
      <c r="Q267" s="274"/>
      <c r="R267" s="274"/>
    </row>
    <row r="268" spans="1:18">
      <c r="A268" s="353"/>
      <c r="B268" s="354"/>
      <c r="C268" s="354"/>
      <c r="D268" s="355"/>
      <c r="F268" s="274"/>
      <c r="G268" s="274"/>
      <c r="H268" s="274"/>
      <c r="I268" s="274"/>
      <c r="J268" s="274"/>
      <c r="K268" s="274"/>
      <c r="L268" s="274"/>
      <c r="M268" s="274"/>
      <c r="N268" s="274"/>
      <c r="O268" s="274"/>
      <c r="P268" s="274"/>
      <c r="Q268" s="274"/>
      <c r="R268" s="274"/>
    </row>
    <row r="269" spans="1:18">
      <c r="A269" s="353"/>
      <c r="B269" s="354"/>
      <c r="C269" s="354"/>
      <c r="D269" s="355"/>
      <c r="F269" s="274"/>
      <c r="G269" s="274"/>
      <c r="H269" s="274"/>
      <c r="I269" s="274"/>
      <c r="J269" s="274"/>
      <c r="K269" s="274"/>
      <c r="L269" s="274"/>
      <c r="M269" s="274"/>
      <c r="N269" s="274"/>
      <c r="O269" s="274"/>
      <c r="P269" s="274"/>
      <c r="Q269" s="274"/>
      <c r="R269" s="274"/>
    </row>
    <row r="270" spans="1:18">
      <c r="A270" s="353"/>
      <c r="B270" s="354"/>
      <c r="C270" s="354"/>
      <c r="D270" s="355"/>
      <c r="F270" s="274"/>
      <c r="G270" s="274"/>
      <c r="H270" s="274"/>
      <c r="I270" s="274"/>
      <c r="J270" s="274"/>
      <c r="K270" s="274"/>
      <c r="L270" s="274"/>
      <c r="M270" s="274"/>
      <c r="N270" s="274"/>
      <c r="O270" s="274"/>
      <c r="P270" s="274"/>
      <c r="Q270" s="274"/>
      <c r="R270" s="274"/>
    </row>
    <row r="271" spans="1:18">
      <c r="A271" s="353"/>
      <c r="B271" s="354"/>
      <c r="C271" s="354"/>
      <c r="D271" s="355"/>
      <c r="F271" s="274"/>
      <c r="G271" s="274"/>
      <c r="H271" s="274"/>
      <c r="I271" s="274"/>
      <c r="J271" s="274"/>
      <c r="K271" s="274"/>
      <c r="L271" s="274"/>
      <c r="M271" s="274"/>
      <c r="N271" s="274"/>
      <c r="O271" s="274"/>
      <c r="P271" s="274"/>
      <c r="Q271" s="274"/>
      <c r="R271" s="274"/>
    </row>
    <row r="272" spans="1:18">
      <c r="A272" s="353"/>
      <c r="B272" s="354"/>
      <c r="C272" s="354"/>
      <c r="D272" s="355"/>
      <c r="F272" s="274"/>
      <c r="G272" s="274"/>
      <c r="H272" s="274"/>
      <c r="I272" s="274"/>
      <c r="J272" s="274"/>
      <c r="K272" s="274"/>
      <c r="L272" s="274"/>
      <c r="M272" s="274"/>
      <c r="N272" s="274"/>
      <c r="O272" s="274"/>
      <c r="P272" s="274"/>
      <c r="Q272" s="274"/>
      <c r="R272" s="274"/>
    </row>
    <row r="273" spans="1:18">
      <c r="A273" s="353"/>
      <c r="B273" s="354"/>
      <c r="C273" s="354"/>
      <c r="D273" s="355"/>
      <c r="F273" s="274"/>
      <c r="G273" s="274"/>
      <c r="H273" s="274"/>
      <c r="I273" s="274"/>
      <c r="J273" s="274"/>
      <c r="K273" s="274"/>
      <c r="L273" s="274"/>
      <c r="M273" s="274"/>
      <c r="N273" s="274"/>
      <c r="O273" s="274"/>
      <c r="P273" s="274"/>
      <c r="Q273" s="274"/>
      <c r="R273" s="274"/>
    </row>
    <row r="274" spans="1:18">
      <c r="A274" s="353"/>
      <c r="B274" s="354"/>
      <c r="C274" s="354"/>
      <c r="D274" s="355"/>
      <c r="F274" s="274"/>
      <c r="G274" s="274"/>
      <c r="H274" s="274"/>
      <c r="I274" s="274"/>
      <c r="J274" s="274"/>
      <c r="K274" s="274"/>
      <c r="L274" s="274"/>
      <c r="M274" s="274"/>
      <c r="N274" s="274"/>
      <c r="O274" s="274"/>
      <c r="P274" s="274"/>
      <c r="Q274" s="274"/>
      <c r="R274" s="274"/>
    </row>
    <row r="275" spans="1:18">
      <c r="A275" s="353"/>
      <c r="B275" s="354"/>
      <c r="C275" s="354"/>
      <c r="D275" s="355"/>
      <c r="F275" s="274"/>
      <c r="G275" s="274"/>
      <c r="H275" s="274"/>
      <c r="I275" s="274"/>
      <c r="J275" s="274"/>
      <c r="K275" s="274"/>
      <c r="L275" s="274"/>
      <c r="M275" s="274"/>
      <c r="N275" s="274"/>
      <c r="O275" s="274"/>
      <c r="P275" s="274"/>
      <c r="Q275" s="274"/>
      <c r="R275" s="274"/>
    </row>
    <row r="276" spans="1:18">
      <c r="A276" s="353"/>
      <c r="B276" s="354"/>
      <c r="C276" s="354"/>
      <c r="D276" s="355"/>
      <c r="F276" s="274"/>
      <c r="G276" s="274"/>
      <c r="H276" s="274"/>
      <c r="I276" s="274"/>
      <c r="J276" s="274"/>
      <c r="K276" s="274"/>
      <c r="L276" s="274"/>
      <c r="M276" s="274"/>
      <c r="N276" s="274"/>
      <c r="O276" s="274"/>
      <c r="P276" s="274"/>
      <c r="Q276" s="274"/>
      <c r="R276" s="274"/>
    </row>
    <row r="277" spans="1:18">
      <c r="A277" s="353"/>
      <c r="B277" s="354"/>
      <c r="C277" s="354"/>
      <c r="D277" s="355"/>
      <c r="F277" s="274"/>
      <c r="G277" s="274"/>
      <c r="H277" s="274"/>
      <c r="I277" s="274"/>
      <c r="J277" s="274"/>
      <c r="K277" s="274"/>
      <c r="L277" s="274"/>
      <c r="M277" s="274"/>
      <c r="N277" s="274"/>
      <c r="O277" s="274"/>
      <c r="P277" s="274"/>
      <c r="Q277" s="274"/>
      <c r="R277" s="274"/>
    </row>
    <row r="278" spans="1:18">
      <c r="A278" s="353"/>
      <c r="B278" s="354"/>
      <c r="C278" s="354"/>
      <c r="D278" s="355"/>
      <c r="F278" s="274"/>
      <c r="G278" s="274"/>
      <c r="H278" s="274"/>
      <c r="I278" s="274"/>
      <c r="J278" s="274"/>
      <c r="K278" s="274"/>
      <c r="L278" s="274"/>
      <c r="M278" s="274"/>
      <c r="N278" s="274"/>
      <c r="O278" s="274"/>
      <c r="P278" s="274"/>
      <c r="Q278" s="274"/>
      <c r="R278" s="274"/>
    </row>
    <row r="279" spans="1:18">
      <c r="A279" s="353"/>
      <c r="B279" s="354"/>
      <c r="C279" s="354"/>
      <c r="D279" s="355"/>
      <c r="F279" s="274"/>
      <c r="G279" s="274"/>
      <c r="H279" s="274"/>
      <c r="I279" s="274"/>
      <c r="J279" s="274"/>
      <c r="K279" s="274"/>
      <c r="L279" s="274"/>
      <c r="M279" s="274"/>
      <c r="N279" s="274"/>
      <c r="O279" s="274"/>
      <c r="P279" s="274"/>
      <c r="Q279" s="274"/>
      <c r="R279" s="274"/>
    </row>
    <row r="280" spans="1:18">
      <c r="A280" s="353"/>
      <c r="B280" s="354"/>
      <c r="C280" s="354"/>
      <c r="D280" s="355"/>
      <c r="F280" s="274"/>
      <c r="G280" s="274"/>
      <c r="H280" s="274"/>
      <c r="I280" s="274"/>
      <c r="J280" s="274"/>
      <c r="K280" s="274"/>
      <c r="L280" s="274"/>
      <c r="M280" s="274"/>
      <c r="N280" s="274"/>
      <c r="O280" s="274"/>
      <c r="P280" s="274"/>
      <c r="Q280" s="274"/>
      <c r="R280" s="274"/>
    </row>
    <row r="281" spans="1:18">
      <c r="A281" s="357"/>
    </row>
  </sheetData>
  <mergeCells count="8">
    <mergeCell ref="A1:S1"/>
    <mergeCell ref="A2:D2"/>
    <mergeCell ref="A3:A4"/>
    <mergeCell ref="B3:B4"/>
    <mergeCell ref="C3:C4"/>
    <mergeCell ref="D3:D4"/>
    <mergeCell ref="E3:E4"/>
    <mergeCell ref="F3:Q3"/>
  </mergeCells>
  <printOptions horizontalCentered="1"/>
  <pageMargins left="0.25" right="0.25" top="0.75" bottom="0.75" header="0.3" footer="0.3"/>
  <pageSetup paperSize="10000" scale="70" orientation="portrait" horizontalDpi="4294967293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19"/>
  <sheetViews>
    <sheetView topLeftCell="J38" zoomScale="85" zoomScaleNormal="85" workbookViewId="0">
      <selection activeCell="J62" sqref="J62"/>
    </sheetView>
  </sheetViews>
  <sheetFormatPr defaultColWidth="9.140625" defaultRowHeight="15"/>
  <cols>
    <col min="1" max="1" width="3.28515625" style="213" customWidth="1"/>
    <col min="2" max="2" width="15.7109375" style="220" hidden="1" customWidth="1"/>
    <col min="3" max="7" width="2.7109375" style="220" customWidth="1"/>
    <col min="8" max="8" width="5.140625" style="220" customWidth="1"/>
    <col min="9" max="9" width="7" style="220" customWidth="1"/>
    <col min="10" max="10" width="51.140625" style="220" customWidth="1"/>
    <col min="11" max="11" width="4.5703125" style="220" customWidth="1"/>
    <col min="12" max="12" width="4.28515625" style="220" customWidth="1"/>
    <col min="13" max="13" width="15.42578125" style="220" bestFit="1" customWidth="1"/>
    <col min="14" max="14" width="15" style="220" bestFit="1" customWidth="1"/>
    <col min="15" max="15" width="5.42578125" style="212" hidden="1" customWidth="1"/>
    <col min="16" max="16" width="33.42578125" style="213" customWidth="1"/>
    <col min="17" max="17" width="19.7109375" style="213" customWidth="1"/>
    <col min="18" max="18" width="32.140625" style="213" customWidth="1"/>
    <col min="19" max="16384" width="9.140625" style="213"/>
  </cols>
  <sheetData>
    <row r="2" spans="3:15" ht="15" customHeight="1">
      <c r="C2" s="1003" t="s">
        <v>334</v>
      </c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5"/>
    </row>
    <row r="3" spans="3:15" ht="15" customHeight="1">
      <c r="C3" s="1006" t="s">
        <v>335</v>
      </c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8"/>
    </row>
    <row r="4" spans="3:15" ht="15" customHeight="1">
      <c r="C4" s="1006" t="s">
        <v>336</v>
      </c>
      <c r="D4" s="1007"/>
      <c r="E4" s="1007"/>
      <c r="F4" s="1007"/>
      <c r="G4" s="1007"/>
      <c r="H4" s="1007"/>
      <c r="I4" s="1007"/>
      <c r="J4" s="1007"/>
      <c r="K4" s="1007"/>
      <c r="L4" s="1007"/>
      <c r="M4" s="1007"/>
      <c r="N4" s="1008"/>
    </row>
    <row r="5" spans="3:15" ht="15" customHeight="1">
      <c r="C5" s="1006" t="s">
        <v>337</v>
      </c>
      <c r="D5" s="1007"/>
      <c r="E5" s="1007"/>
      <c r="F5" s="1007"/>
      <c r="G5" s="1007"/>
      <c r="H5" s="1007"/>
      <c r="I5" s="1007"/>
      <c r="J5" s="1007"/>
      <c r="K5" s="1007"/>
      <c r="L5" s="1007"/>
      <c r="M5" s="1007"/>
      <c r="N5" s="1008"/>
    </row>
    <row r="6" spans="3:15" ht="15" customHeight="1">
      <c r="C6" s="1009" t="s">
        <v>338</v>
      </c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1"/>
    </row>
    <row r="7" spans="3:15" ht="15" customHeight="1">
      <c r="C7" s="1000" t="s">
        <v>339</v>
      </c>
      <c r="D7" s="1001"/>
      <c r="E7" s="1001"/>
      <c r="F7" s="1001"/>
      <c r="G7" s="1001"/>
      <c r="H7" s="1001"/>
      <c r="I7" s="1001"/>
      <c r="J7" s="1001"/>
      <c r="K7" s="1001"/>
      <c r="L7" s="1001"/>
      <c r="M7" s="1001"/>
      <c r="N7" s="1002"/>
    </row>
    <row r="8" spans="3:15" ht="15" customHeight="1">
      <c r="C8" s="1014" t="s">
        <v>340</v>
      </c>
      <c r="D8" s="1015"/>
      <c r="E8" s="1015"/>
      <c r="F8" s="1015"/>
      <c r="G8" s="1015"/>
      <c r="H8" s="1015"/>
      <c r="I8" s="1015"/>
      <c r="J8" s="1015"/>
      <c r="K8" s="1015"/>
      <c r="L8" s="1015"/>
      <c r="M8" s="1015"/>
      <c r="N8" s="1016"/>
    </row>
    <row r="9" spans="3:15" ht="15" customHeight="1">
      <c r="C9" s="214" t="s">
        <v>341</v>
      </c>
      <c r="D9" s="215"/>
      <c r="E9" s="216"/>
      <c r="F9" s="216"/>
      <c r="G9" s="216"/>
      <c r="H9" s="216"/>
      <c r="I9" s="216"/>
      <c r="J9" s="1017" t="s">
        <v>342</v>
      </c>
      <c r="K9" s="1017"/>
      <c r="L9" s="1017"/>
      <c r="M9" s="1017"/>
      <c r="N9" s="1018"/>
    </row>
    <row r="10" spans="3:15" ht="15" customHeight="1">
      <c r="C10" s="217" t="s">
        <v>343</v>
      </c>
      <c r="D10" s="218"/>
      <c r="E10" s="213"/>
      <c r="F10" s="213"/>
      <c r="G10" s="213"/>
      <c r="H10" s="213"/>
      <c r="I10" s="213"/>
      <c r="J10" s="219" t="s">
        <v>344</v>
      </c>
      <c r="N10" s="221"/>
    </row>
    <row r="11" spans="3:15" ht="15" customHeight="1">
      <c r="C11" s="217" t="s">
        <v>345</v>
      </c>
      <c r="D11" s="218"/>
      <c r="E11" s="213"/>
      <c r="F11" s="213"/>
      <c r="G11" s="213"/>
      <c r="H11" s="213"/>
      <c r="I11" s="213"/>
      <c r="J11" s="219" t="s">
        <v>346</v>
      </c>
      <c r="N11" s="221"/>
    </row>
    <row r="12" spans="3:15" ht="15" customHeight="1">
      <c r="C12" s="217" t="s">
        <v>347</v>
      </c>
      <c r="D12" s="218"/>
      <c r="E12" s="213"/>
      <c r="F12" s="213"/>
      <c r="G12" s="213"/>
      <c r="H12" s="213"/>
      <c r="I12" s="213"/>
      <c r="J12" s="219" t="s">
        <v>348</v>
      </c>
      <c r="N12" s="221"/>
    </row>
    <row r="13" spans="3:15" ht="15" customHeight="1">
      <c r="C13" s="222" t="s">
        <v>349</v>
      </c>
      <c r="D13" s="223"/>
      <c r="E13" s="224"/>
      <c r="F13" s="224"/>
      <c r="G13" s="224"/>
      <c r="H13" s="224"/>
      <c r="I13" s="224"/>
      <c r="J13" s="225" t="s">
        <v>350</v>
      </c>
      <c r="K13" s="226"/>
      <c r="L13" s="226"/>
      <c r="M13" s="226"/>
      <c r="N13" s="227"/>
    </row>
    <row r="14" spans="3:15" ht="15" customHeight="1">
      <c r="C14" s="1019" t="s">
        <v>351</v>
      </c>
      <c r="D14" s="1020"/>
      <c r="E14" s="1020"/>
      <c r="F14" s="1020"/>
      <c r="G14" s="1020"/>
      <c r="H14" s="1020"/>
      <c r="I14" s="1021"/>
      <c r="J14" s="1025" t="s">
        <v>352</v>
      </c>
      <c r="K14" s="1027" t="s">
        <v>353</v>
      </c>
      <c r="L14" s="1028"/>
      <c r="M14" s="1029"/>
      <c r="N14" s="1025" t="s">
        <v>296</v>
      </c>
      <c r="O14" s="1013" t="s">
        <v>354</v>
      </c>
    </row>
    <row r="15" spans="3:15" ht="15" customHeight="1">
      <c r="C15" s="1022"/>
      <c r="D15" s="1023"/>
      <c r="E15" s="1023"/>
      <c r="F15" s="1023"/>
      <c r="G15" s="1023"/>
      <c r="H15" s="1023"/>
      <c r="I15" s="1024"/>
      <c r="J15" s="1026"/>
      <c r="K15" s="228" t="s">
        <v>355</v>
      </c>
      <c r="L15" s="228" t="s">
        <v>356</v>
      </c>
      <c r="M15" s="228" t="s">
        <v>357</v>
      </c>
      <c r="N15" s="1026"/>
      <c r="O15" s="1013"/>
    </row>
    <row r="16" spans="3:15" ht="15" customHeight="1">
      <c r="C16" s="229" t="s">
        <v>358</v>
      </c>
      <c r="D16" s="229" t="s">
        <v>359</v>
      </c>
      <c r="E16" s="229" t="s">
        <v>360</v>
      </c>
      <c r="F16" s="229" t="s">
        <v>361</v>
      </c>
      <c r="G16" s="229" t="s">
        <v>362</v>
      </c>
      <c r="H16" s="229" t="s">
        <v>363</v>
      </c>
      <c r="I16" s="229" t="s">
        <v>364</v>
      </c>
      <c r="J16" s="229" t="s">
        <v>365</v>
      </c>
      <c r="K16" s="229" t="s">
        <v>366</v>
      </c>
      <c r="L16" s="229" t="s">
        <v>367</v>
      </c>
      <c r="M16" s="229" t="s">
        <v>368</v>
      </c>
      <c r="N16" s="229" t="s">
        <v>369</v>
      </c>
    </row>
    <row r="17" spans="2:17" s="235" customFormat="1" ht="15" customHeight="1">
      <c r="B17" s="230" t="s">
        <v>370</v>
      </c>
      <c r="C17" s="231">
        <v>5</v>
      </c>
      <c r="D17" s="231"/>
      <c r="E17" s="231"/>
      <c r="F17" s="231"/>
      <c r="G17" s="231"/>
      <c r="H17" s="231"/>
      <c r="I17" s="231"/>
      <c r="J17" s="232" t="s">
        <v>371</v>
      </c>
      <c r="K17" s="233"/>
      <c r="L17" s="233"/>
      <c r="M17" s="234"/>
      <c r="N17" s="234">
        <f>N19+N173</f>
        <v>35900000000</v>
      </c>
      <c r="O17" s="212"/>
    </row>
    <row r="18" spans="2:17" s="235" customFormat="1" ht="15" customHeight="1">
      <c r="B18" s="230"/>
      <c r="C18" s="231"/>
      <c r="D18" s="231"/>
      <c r="E18" s="231"/>
      <c r="F18" s="231"/>
      <c r="G18" s="231"/>
      <c r="H18" s="231"/>
      <c r="I18" s="231"/>
      <c r="J18" s="232"/>
      <c r="K18" s="228"/>
      <c r="L18" s="228"/>
      <c r="M18" s="236"/>
      <c r="N18" s="236"/>
      <c r="O18" s="212"/>
    </row>
    <row r="19" spans="2:17" s="235" customFormat="1" ht="15" customHeight="1">
      <c r="B19" s="230" t="s">
        <v>372</v>
      </c>
      <c r="C19" s="237">
        <v>5</v>
      </c>
      <c r="D19" s="237">
        <v>1</v>
      </c>
      <c r="E19" s="237"/>
      <c r="F19" s="237"/>
      <c r="G19" s="237"/>
      <c r="H19" s="237"/>
      <c r="I19" s="237"/>
      <c r="J19" s="233" t="s">
        <v>373</v>
      </c>
      <c r="K19" s="228"/>
      <c r="L19" s="228"/>
      <c r="M19" s="234"/>
      <c r="N19" s="234">
        <f>N21+N30</f>
        <v>33400000000</v>
      </c>
      <c r="O19" s="212"/>
    </row>
    <row r="20" spans="2:17" s="235" customFormat="1" ht="15" customHeight="1">
      <c r="B20" s="230"/>
      <c r="C20" s="237"/>
      <c r="D20" s="237"/>
      <c r="E20" s="237"/>
      <c r="F20" s="237"/>
      <c r="G20" s="237"/>
      <c r="H20" s="237"/>
      <c r="I20" s="237"/>
      <c r="J20" s="233"/>
      <c r="K20" s="228"/>
      <c r="L20" s="228"/>
      <c r="M20" s="234"/>
      <c r="N20" s="234"/>
      <c r="O20" s="212"/>
    </row>
    <row r="21" spans="2:17" s="235" customFormat="1" ht="15" customHeight="1">
      <c r="B21" s="230" t="s">
        <v>374</v>
      </c>
      <c r="C21" s="237">
        <v>5</v>
      </c>
      <c r="D21" s="237">
        <v>1</v>
      </c>
      <c r="E21" s="237" t="s">
        <v>375</v>
      </c>
      <c r="F21" s="237"/>
      <c r="G21" s="237"/>
      <c r="H21" s="237"/>
      <c r="I21" s="237"/>
      <c r="J21" s="233" t="s">
        <v>138</v>
      </c>
      <c r="K21" s="228"/>
      <c r="L21" s="228"/>
      <c r="M21" s="234"/>
      <c r="N21" s="234">
        <f>N22</f>
        <v>8000000000</v>
      </c>
      <c r="O21" s="212"/>
      <c r="P21" s="238" t="s">
        <v>376</v>
      </c>
    </row>
    <row r="22" spans="2:17" s="235" customFormat="1" ht="15" customHeight="1">
      <c r="B22" s="230"/>
      <c r="C22" s="237" t="s">
        <v>362</v>
      </c>
      <c r="D22" s="237" t="s">
        <v>358</v>
      </c>
      <c r="E22" s="237" t="s">
        <v>375</v>
      </c>
      <c r="F22" s="237"/>
      <c r="G22" s="237"/>
      <c r="H22" s="237"/>
      <c r="I22" s="237"/>
      <c r="J22" s="233" t="s">
        <v>377</v>
      </c>
      <c r="K22" s="228"/>
      <c r="L22" s="228"/>
      <c r="M22" s="234"/>
      <c r="N22" s="234">
        <f>N23</f>
        <v>8000000000</v>
      </c>
      <c r="O22" s="212"/>
      <c r="Q22" s="213" t="str">
        <f t="shared" ref="Q22:Q35" si="0">C22&amp;" "&amp;D22&amp;" "&amp;E22&amp;" "&amp;F22&amp;" "&amp;G22&amp;" "&amp;H22&amp;" "</f>
        <v xml:space="preserve">5 1 01    </v>
      </c>
    </row>
    <row r="23" spans="2:17" s="235" customFormat="1" ht="12.95" customHeight="1">
      <c r="B23" s="230" t="s">
        <v>378</v>
      </c>
      <c r="C23" s="237" t="s">
        <v>362</v>
      </c>
      <c r="D23" s="237" t="s">
        <v>358</v>
      </c>
      <c r="E23" s="237" t="s">
        <v>375</v>
      </c>
      <c r="F23" s="237" t="s">
        <v>375</v>
      </c>
      <c r="G23" s="237"/>
      <c r="H23" s="237"/>
      <c r="I23" s="237"/>
      <c r="J23" s="233" t="s">
        <v>379</v>
      </c>
      <c r="K23" s="228"/>
      <c r="L23" s="228"/>
      <c r="M23" s="234"/>
      <c r="N23" s="234">
        <f>N24</f>
        <v>8000000000</v>
      </c>
      <c r="O23" s="212" t="s">
        <v>380</v>
      </c>
      <c r="Q23" s="213" t="str">
        <f t="shared" si="0"/>
        <v xml:space="preserve">5 1 01 01   </v>
      </c>
    </row>
    <row r="24" spans="2:17" s="235" customFormat="1" ht="15" customHeight="1">
      <c r="B24" s="239" t="s">
        <v>381</v>
      </c>
      <c r="C24" s="240" t="s">
        <v>362</v>
      </c>
      <c r="D24" s="240" t="s">
        <v>358</v>
      </c>
      <c r="E24" s="240" t="s">
        <v>375</v>
      </c>
      <c r="F24" s="240" t="s">
        <v>375</v>
      </c>
      <c r="G24" s="240" t="s">
        <v>375</v>
      </c>
      <c r="H24" s="240"/>
      <c r="I24" s="240"/>
      <c r="J24" s="241" t="s">
        <v>382</v>
      </c>
      <c r="K24" s="242"/>
      <c r="L24" s="242"/>
      <c r="M24" s="243"/>
      <c r="N24" s="244">
        <f>N25</f>
        <v>8000000000</v>
      </c>
      <c r="O24" s="212"/>
      <c r="Q24" s="213" t="str">
        <f t="shared" si="0"/>
        <v xml:space="preserve">5 1 01 01 01  </v>
      </c>
    </row>
    <row r="25" spans="2:17" ht="15" customHeight="1">
      <c r="B25" s="239" t="s">
        <v>383</v>
      </c>
      <c r="C25" s="240" t="s">
        <v>362</v>
      </c>
      <c r="D25" s="240" t="s">
        <v>358</v>
      </c>
      <c r="E25" s="240" t="s">
        <v>375</v>
      </c>
      <c r="F25" s="240" t="s">
        <v>375</v>
      </c>
      <c r="G25" s="240" t="s">
        <v>375</v>
      </c>
      <c r="H25" s="240" t="s">
        <v>384</v>
      </c>
      <c r="I25" s="240"/>
      <c r="J25" s="241" t="s">
        <v>385</v>
      </c>
      <c r="K25" s="242"/>
      <c r="L25" s="245"/>
      <c r="M25" s="246"/>
      <c r="N25" s="246">
        <f>SUM(N26:N27)</f>
        <v>8000000000</v>
      </c>
      <c r="Q25" s="213" t="str">
        <f t="shared" si="0"/>
        <v xml:space="preserve">5 1 01 01 01 001 </v>
      </c>
    </row>
    <row r="26" spans="2:17" ht="15" customHeight="1">
      <c r="B26" s="239"/>
      <c r="C26" s="240"/>
      <c r="D26" s="240"/>
      <c r="E26" s="240"/>
      <c r="F26" s="240"/>
      <c r="G26" s="240"/>
      <c r="H26" s="240"/>
      <c r="I26" s="240"/>
      <c r="J26" s="247" t="s">
        <v>386</v>
      </c>
      <c r="K26" s="242">
        <v>1</v>
      </c>
      <c r="L26" s="245" t="s">
        <v>387</v>
      </c>
      <c r="M26" s="246">
        <v>955000000</v>
      </c>
      <c r="N26" s="246">
        <f>M26</f>
        <v>955000000</v>
      </c>
      <c r="P26" s="238"/>
      <c r="Q26" s="213" t="str">
        <f t="shared" si="0"/>
        <v xml:space="preserve">      </v>
      </c>
    </row>
    <row r="27" spans="2:17" ht="15" customHeight="1">
      <c r="B27" s="239"/>
      <c r="C27" s="240"/>
      <c r="D27" s="240"/>
      <c r="E27" s="240"/>
      <c r="F27" s="240"/>
      <c r="G27" s="240"/>
      <c r="H27" s="240"/>
      <c r="I27" s="240"/>
      <c r="J27" s="247" t="s">
        <v>388</v>
      </c>
      <c r="K27" s="242">
        <v>1</v>
      </c>
      <c r="L27" s="245" t="s">
        <v>387</v>
      </c>
      <c r="M27" s="246">
        <v>7045000000</v>
      </c>
      <c r="N27" s="246">
        <f>M27</f>
        <v>7045000000</v>
      </c>
      <c r="P27" s="238"/>
      <c r="Q27" s="213" t="str">
        <f t="shared" si="0"/>
        <v xml:space="preserve">      </v>
      </c>
    </row>
    <row r="28" spans="2:17" ht="24" customHeight="1">
      <c r="B28" s="233"/>
      <c r="C28" s="248"/>
      <c r="D28" s="248"/>
      <c r="E28" s="248"/>
      <c r="F28" s="248"/>
      <c r="G28" s="248"/>
      <c r="H28" s="248"/>
      <c r="I28" s="248"/>
      <c r="J28" s="233" t="s">
        <v>389</v>
      </c>
      <c r="K28" s="249"/>
      <c r="L28" s="249"/>
      <c r="M28" s="243"/>
      <c r="N28" s="243"/>
      <c r="Q28" s="213" t="str">
        <f t="shared" si="0"/>
        <v xml:space="preserve">      </v>
      </c>
    </row>
    <row r="29" spans="2:17" ht="12.75" customHeight="1">
      <c r="B29" s="233"/>
      <c r="C29" s="248"/>
      <c r="D29" s="248"/>
      <c r="E29" s="248"/>
      <c r="F29" s="248"/>
      <c r="G29" s="248"/>
      <c r="H29" s="248"/>
      <c r="I29" s="248"/>
      <c r="J29" s="233"/>
      <c r="K29" s="249"/>
      <c r="L29" s="249"/>
      <c r="M29" s="243"/>
      <c r="N29" s="243"/>
      <c r="Q29" s="213" t="str">
        <f t="shared" si="0"/>
        <v xml:space="preserve">      </v>
      </c>
    </row>
    <row r="30" spans="2:17" s="235" customFormat="1" ht="15" customHeight="1">
      <c r="B30" s="230" t="s">
        <v>390</v>
      </c>
      <c r="C30" s="237" t="s">
        <v>362</v>
      </c>
      <c r="D30" s="237" t="s">
        <v>358</v>
      </c>
      <c r="E30" s="237" t="s">
        <v>391</v>
      </c>
      <c r="F30" s="237"/>
      <c r="G30" s="237"/>
      <c r="H30" s="237"/>
      <c r="I30" s="237"/>
      <c r="J30" s="233" t="s">
        <v>141</v>
      </c>
      <c r="K30" s="228"/>
      <c r="L30" s="228"/>
      <c r="M30" s="234"/>
      <c r="N30" s="234">
        <f>N31</f>
        <v>25400000000</v>
      </c>
      <c r="O30" s="212"/>
      <c r="Q30" s="213" t="str">
        <f t="shared" si="0"/>
        <v xml:space="preserve">5 1 02    </v>
      </c>
    </row>
    <row r="31" spans="2:17" s="235" customFormat="1" ht="15" customHeight="1">
      <c r="B31" s="230"/>
      <c r="C31" s="237" t="s">
        <v>362</v>
      </c>
      <c r="D31" s="237" t="s">
        <v>358</v>
      </c>
      <c r="E31" s="237" t="s">
        <v>391</v>
      </c>
      <c r="F31" s="237"/>
      <c r="G31" s="237"/>
      <c r="H31" s="237"/>
      <c r="I31" s="237"/>
      <c r="J31" s="233" t="s">
        <v>392</v>
      </c>
      <c r="K31" s="228"/>
      <c r="L31" s="228"/>
      <c r="M31" s="234"/>
      <c r="N31" s="234">
        <f>N33+N90+N142+N169</f>
        <v>25400000000</v>
      </c>
      <c r="O31" s="212"/>
      <c r="Q31" s="213" t="str">
        <f t="shared" si="0"/>
        <v xml:space="preserve">5 1 02    </v>
      </c>
    </row>
    <row r="32" spans="2:17" s="235" customFormat="1" ht="15" customHeight="1">
      <c r="B32" s="230"/>
      <c r="C32" s="237"/>
      <c r="D32" s="237"/>
      <c r="E32" s="237"/>
      <c r="F32" s="237"/>
      <c r="G32" s="237"/>
      <c r="H32" s="237"/>
      <c r="I32" s="237"/>
      <c r="J32" s="233"/>
      <c r="K32" s="228"/>
      <c r="L32" s="228"/>
      <c r="M32" s="234"/>
      <c r="N32" s="234"/>
      <c r="O32" s="212"/>
      <c r="Q32" s="213" t="str">
        <f t="shared" si="0"/>
        <v xml:space="preserve">      </v>
      </c>
    </row>
    <row r="33" spans="2:17" s="235" customFormat="1" ht="14.1" customHeight="1">
      <c r="B33" s="230" t="s">
        <v>393</v>
      </c>
      <c r="C33" s="237" t="s">
        <v>362</v>
      </c>
      <c r="D33" s="237" t="s">
        <v>358</v>
      </c>
      <c r="E33" s="237" t="s">
        <v>391</v>
      </c>
      <c r="F33" s="237" t="s">
        <v>375</v>
      </c>
      <c r="G33" s="237"/>
      <c r="H33" s="237"/>
      <c r="I33" s="237"/>
      <c r="J33" s="233" t="s">
        <v>394</v>
      </c>
      <c r="K33" s="228"/>
      <c r="L33" s="228"/>
      <c r="M33" s="234"/>
      <c r="N33" s="234">
        <f>N34+N75+N79+N82+N87</f>
        <v>5535000000</v>
      </c>
      <c r="O33" s="212"/>
      <c r="Q33" s="213" t="str">
        <f t="shared" si="0"/>
        <v xml:space="preserve">5 1 02 01   </v>
      </c>
    </row>
    <row r="34" spans="2:17" ht="15" customHeight="1">
      <c r="B34" s="239" t="s">
        <v>395</v>
      </c>
      <c r="C34" s="240" t="s">
        <v>362</v>
      </c>
      <c r="D34" s="240" t="s">
        <v>358</v>
      </c>
      <c r="E34" s="240" t="s">
        <v>391</v>
      </c>
      <c r="F34" s="240" t="s">
        <v>375</v>
      </c>
      <c r="G34" s="240" t="s">
        <v>375</v>
      </c>
      <c r="H34" s="240"/>
      <c r="I34" s="240"/>
      <c r="J34" s="241" t="s">
        <v>396</v>
      </c>
      <c r="K34" s="249"/>
      <c r="L34" s="249"/>
      <c r="M34" s="243"/>
      <c r="N34" s="243">
        <f>N35+N36+N37+N38+N42+N45+N46+N49+N53+N56+N57+N67+N70+N72+N73</f>
        <v>2700000000</v>
      </c>
      <c r="Q34" s="213" t="str">
        <f t="shared" si="0"/>
        <v xml:space="preserve">5 1 02 01 01  </v>
      </c>
    </row>
    <row r="35" spans="2:17" ht="15" customHeight="1">
      <c r="B35" s="239" t="s">
        <v>397</v>
      </c>
      <c r="C35" s="240" t="s">
        <v>362</v>
      </c>
      <c r="D35" s="240" t="s">
        <v>358</v>
      </c>
      <c r="E35" s="240" t="s">
        <v>391</v>
      </c>
      <c r="F35" s="240" t="s">
        <v>375</v>
      </c>
      <c r="G35" s="240" t="s">
        <v>375</v>
      </c>
      <c r="H35" s="240" t="s">
        <v>384</v>
      </c>
      <c r="I35" s="240"/>
      <c r="J35" s="241" t="s">
        <v>76</v>
      </c>
      <c r="K35" s="249">
        <v>1</v>
      </c>
      <c r="L35" s="250" t="s">
        <v>387</v>
      </c>
      <c r="M35" s="246">
        <v>200000000</v>
      </c>
      <c r="N35" s="246">
        <f>M35</f>
        <v>200000000</v>
      </c>
      <c r="O35" s="212" t="s">
        <v>398</v>
      </c>
      <c r="P35" s="238" t="s">
        <v>399</v>
      </c>
      <c r="Q35" s="213" t="str">
        <f t="shared" si="0"/>
        <v xml:space="preserve">5 1 02 01 01 001 </v>
      </c>
    </row>
    <row r="36" spans="2:17">
      <c r="B36" s="239" t="s">
        <v>400</v>
      </c>
      <c r="C36" s="240" t="s">
        <v>362</v>
      </c>
      <c r="D36" s="240" t="s">
        <v>358</v>
      </c>
      <c r="E36" s="240" t="s">
        <v>391</v>
      </c>
      <c r="F36" s="240" t="s">
        <v>375</v>
      </c>
      <c r="G36" s="240" t="s">
        <v>375</v>
      </c>
      <c r="H36" s="240" t="s">
        <v>401</v>
      </c>
      <c r="I36" s="240"/>
      <c r="J36" s="241" t="s">
        <v>90</v>
      </c>
      <c r="K36" s="249">
        <v>1</v>
      </c>
      <c r="L36" s="250" t="s">
        <v>387</v>
      </c>
      <c r="M36" s="246">
        <v>100000000</v>
      </c>
      <c r="N36" s="246">
        <f>M36</f>
        <v>100000000</v>
      </c>
      <c r="O36" s="212" t="s">
        <v>398</v>
      </c>
      <c r="P36" s="238" t="s">
        <v>402</v>
      </c>
      <c r="Q36" s="213" t="str">
        <f>C36&amp;" "&amp;D36&amp;" "&amp;E36&amp;" "&amp;F36&amp;" "&amp;G36&amp;" "&amp;H36&amp;" "</f>
        <v xml:space="preserve">5 1 02 01 01 003 </v>
      </c>
    </row>
    <row r="37" spans="2:17" ht="15" customHeight="1">
      <c r="B37" s="239" t="s">
        <v>403</v>
      </c>
      <c r="C37" s="240" t="s">
        <v>362</v>
      </c>
      <c r="D37" s="240" t="s">
        <v>358</v>
      </c>
      <c r="E37" s="240" t="s">
        <v>391</v>
      </c>
      <c r="F37" s="240" t="s">
        <v>375</v>
      </c>
      <c r="G37" s="240" t="s">
        <v>375</v>
      </c>
      <c r="H37" s="240" t="s">
        <v>404</v>
      </c>
      <c r="I37" s="240"/>
      <c r="J37" s="241" t="s">
        <v>142</v>
      </c>
      <c r="K37" s="249">
        <v>1</v>
      </c>
      <c r="L37" s="250" t="s">
        <v>387</v>
      </c>
      <c r="M37" s="246">
        <v>15000000</v>
      </c>
      <c r="N37" s="246">
        <f>M37</f>
        <v>15000000</v>
      </c>
      <c r="O37" s="212" t="s">
        <v>380</v>
      </c>
      <c r="P37" s="238" t="s">
        <v>376</v>
      </c>
      <c r="Q37" s="213" t="str">
        <f t="shared" ref="Q37:Q41" si="1">C37&amp;" "&amp;D37&amp;" "&amp;E37&amp;" "&amp;F37&amp;" "&amp;G37&amp;" "&amp;H37&amp;" "</f>
        <v xml:space="preserve">5 1 02 01 01 004 </v>
      </c>
    </row>
    <row r="38" spans="2:17" ht="15" customHeight="1">
      <c r="B38" s="239" t="s">
        <v>405</v>
      </c>
      <c r="C38" s="240" t="s">
        <v>362</v>
      </c>
      <c r="D38" s="240" t="s">
        <v>358</v>
      </c>
      <c r="E38" s="240" t="s">
        <v>391</v>
      </c>
      <c r="F38" s="240" t="s">
        <v>375</v>
      </c>
      <c r="G38" s="240" t="s">
        <v>375</v>
      </c>
      <c r="H38" s="240" t="s">
        <v>406</v>
      </c>
      <c r="I38" s="240"/>
      <c r="J38" s="241" t="s">
        <v>191</v>
      </c>
      <c r="K38" s="249"/>
      <c r="L38" s="250"/>
      <c r="M38" s="246"/>
      <c r="N38" s="246">
        <f>SUM(N39:N41)</f>
        <v>300000000</v>
      </c>
      <c r="O38" s="212" t="s">
        <v>407</v>
      </c>
      <c r="P38" s="238" t="s">
        <v>408</v>
      </c>
      <c r="Q38" s="213" t="str">
        <f t="shared" si="1"/>
        <v xml:space="preserve">5 1 02 01 01 005 </v>
      </c>
    </row>
    <row r="39" spans="2:17" ht="15" customHeight="1">
      <c r="B39" s="239"/>
      <c r="C39" s="240"/>
      <c r="D39" s="240"/>
      <c r="E39" s="240"/>
      <c r="F39" s="240"/>
      <c r="G39" s="240"/>
      <c r="H39" s="240"/>
      <c r="I39" s="240"/>
      <c r="J39" s="247" t="s">
        <v>409</v>
      </c>
      <c r="K39" s="249">
        <v>1</v>
      </c>
      <c r="L39" s="250" t="s">
        <v>387</v>
      </c>
      <c r="M39" s="246">
        <v>200000000</v>
      </c>
      <c r="N39" s="246">
        <f>M39</f>
        <v>200000000</v>
      </c>
      <c r="P39" s="238"/>
      <c r="Q39" s="213" t="str">
        <f t="shared" si="1"/>
        <v xml:space="preserve">      </v>
      </c>
    </row>
    <row r="40" spans="2:17" ht="15" customHeight="1">
      <c r="B40" s="239"/>
      <c r="C40" s="240"/>
      <c r="D40" s="240"/>
      <c r="E40" s="240"/>
      <c r="F40" s="240"/>
      <c r="G40" s="240"/>
      <c r="H40" s="240"/>
      <c r="I40" s="240"/>
      <c r="J40" s="247" t="s">
        <v>410</v>
      </c>
      <c r="K40" s="249">
        <v>1</v>
      </c>
      <c r="L40" s="250" t="s">
        <v>387</v>
      </c>
      <c r="M40" s="246">
        <v>50000000</v>
      </c>
      <c r="N40" s="246">
        <f>M40</f>
        <v>50000000</v>
      </c>
      <c r="P40" s="238"/>
      <c r="Q40" s="213" t="str">
        <f t="shared" si="1"/>
        <v xml:space="preserve">      </v>
      </c>
    </row>
    <row r="41" spans="2:17" ht="15" customHeight="1">
      <c r="B41" s="239"/>
      <c r="C41" s="240"/>
      <c r="D41" s="240"/>
      <c r="E41" s="240"/>
      <c r="F41" s="240"/>
      <c r="G41" s="240"/>
      <c r="H41" s="240"/>
      <c r="I41" s="240"/>
      <c r="J41" s="247" t="s">
        <v>411</v>
      </c>
      <c r="K41" s="249">
        <v>1</v>
      </c>
      <c r="L41" s="250" t="s">
        <v>387</v>
      </c>
      <c r="M41" s="246">
        <v>50000000</v>
      </c>
      <c r="N41" s="246">
        <f>M41</f>
        <v>50000000</v>
      </c>
      <c r="P41" s="238"/>
      <c r="Q41" s="213" t="str">
        <f t="shared" si="1"/>
        <v xml:space="preserve">      </v>
      </c>
    </row>
    <row r="42" spans="2:17">
      <c r="B42" s="239" t="s">
        <v>412</v>
      </c>
      <c r="C42" s="240" t="s">
        <v>362</v>
      </c>
      <c r="D42" s="240" t="s">
        <v>358</v>
      </c>
      <c r="E42" s="240" t="s">
        <v>391</v>
      </c>
      <c r="F42" s="240" t="s">
        <v>375</v>
      </c>
      <c r="G42" s="240" t="s">
        <v>375</v>
      </c>
      <c r="H42" s="240" t="s">
        <v>413</v>
      </c>
      <c r="I42" s="240"/>
      <c r="J42" s="241" t="s">
        <v>91</v>
      </c>
      <c r="K42" s="249"/>
      <c r="L42" s="249"/>
      <c r="M42" s="246"/>
      <c r="N42" s="246">
        <f>SUM(N43:N44)</f>
        <v>300000000</v>
      </c>
      <c r="P42" s="251" t="s">
        <v>402</v>
      </c>
      <c r="Q42" s="213" t="str">
        <f>C42&amp;" "&amp;D42&amp;" "&amp;E42&amp;" "&amp;F42&amp;" "&amp;G42&amp;" "&amp;H42&amp;" "</f>
        <v xml:space="preserve">5 1 02 01 01 006 </v>
      </c>
    </row>
    <row r="43" spans="2:17" ht="15" customHeight="1">
      <c r="B43" s="239"/>
      <c r="C43" s="240"/>
      <c r="D43" s="240"/>
      <c r="E43" s="240"/>
      <c r="F43" s="240"/>
      <c r="G43" s="240"/>
      <c r="H43" s="240"/>
      <c r="I43" s="240"/>
      <c r="J43" s="247" t="s">
        <v>414</v>
      </c>
      <c r="K43" s="249">
        <v>1</v>
      </c>
      <c r="L43" s="250" t="s">
        <v>387</v>
      </c>
      <c r="M43" s="246">
        <v>50000000</v>
      </c>
      <c r="N43" s="246">
        <f>M43</f>
        <v>50000000</v>
      </c>
      <c r="O43" s="212" t="s">
        <v>398</v>
      </c>
      <c r="P43" s="251"/>
      <c r="Q43" s="213" t="str">
        <f t="shared" ref="Q43:Q106" si="2">C43&amp;" "&amp;D43&amp;" "&amp;E43&amp;" "&amp;F43&amp;" "&amp;G43&amp;" "&amp;H43&amp;" "</f>
        <v xml:space="preserve">      </v>
      </c>
    </row>
    <row r="44" spans="2:17" ht="15" customHeight="1">
      <c r="B44" s="239"/>
      <c r="C44" s="240"/>
      <c r="D44" s="240"/>
      <c r="E44" s="240"/>
      <c r="F44" s="240"/>
      <c r="G44" s="240"/>
      <c r="H44" s="240"/>
      <c r="I44" s="240"/>
      <c r="J44" s="247" t="s">
        <v>415</v>
      </c>
      <c r="K44" s="249">
        <v>1</v>
      </c>
      <c r="L44" s="250" t="s">
        <v>387</v>
      </c>
      <c r="M44" s="246">
        <v>250000000</v>
      </c>
      <c r="N44" s="246">
        <f>M44</f>
        <v>250000000</v>
      </c>
      <c r="O44" s="212" t="s">
        <v>398</v>
      </c>
      <c r="P44" s="251"/>
      <c r="Q44" s="213" t="str">
        <f t="shared" si="2"/>
        <v xml:space="preserve">      </v>
      </c>
    </row>
    <row r="45" spans="2:17">
      <c r="B45" s="239" t="s">
        <v>416</v>
      </c>
      <c r="C45" s="240" t="s">
        <v>362</v>
      </c>
      <c r="D45" s="240" t="s">
        <v>358</v>
      </c>
      <c r="E45" s="240" t="s">
        <v>391</v>
      </c>
      <c r="F45" s="240" t="s">
        <v>375</v>
      </c>
      <c r="G45" s="240" t="s">
        <v>375</v>
      </c>
      <c r="H45" s="240" t="s">
        <v>417</v>
      </c>
      <c r="I45" s="240"/>
      <c r="J45" s="241" t="s">
        <v>92</v>
      </c>
      <c r="K45" s="249">
        <v>1</v>
      </c>
      <c r="L45" s="250" t="s">
        <v>387</v>
      </c>
      <c r="M45" s="246">
        <v>50000000</v>
      </c>
      <c r="N45" s="246">
        <f>M45</f>
        <v>50000000</v>
      </c>
      <c r="O45" s="212" t="s">
        <v>398</v>
      </c>
      <c r="P45" s="251" t="s">
        <v>402</v>
      </c>
      <c r="Q45" s="213" t="str">
        <f t="shared" si="2"/>
        <v xml:space="preserve">5 1 02 01 01 007 </v>
      </c>
    </row>
    <row r="46" spans="2:17" ht="15" customHeight="1">
      <c r="B46" s="239" t="s">
        <v>418</v>
      </c>
      <c r="C46" s="240" t="s">
        <v>362</v>
      </c>
      <c r="D46" s="240" t="s">
        <v>358</v>
      </c>
      <c r="E46" s="240" t="s">
        <v>391</v>
      </c>
      <c r="F46" s="240" t="s">
        <v>375</v>
      </c>
      <c r="G46" s="240" t="s">
        <v>375</v>
      </c>
      <c r="H46" s="240" t="s">
        <v>419</v>
      </c>
      <c r="I46" s="240"/>
      <c r="J46" s="241" t="s">
        <v>192</v>
      </c>
      <c r="K46" s="249"/>
      <c r="L46" s="249"/>
      <c r="M46" s="246"/>
      <c r="N46" s="246">
        <f>SUM(N47:N48)</f>
        <v>350000000</v>
      </c>
      <c r="P46" s="238" t="s">
        <v>408</v>
      </c>
      <c r="Q46" s="213" t="str">
        <f t="shared" si="2"/>
        <v xml:space="preserve">5 1 02 01 01 008 </v>
      </c>
    </row>
    <row r="47" spans="2:17" ht="15" customHeight="1">
      <c r="B47" s="239"/>
      <c r="C47" s="240"/>
      <c r="D47" s="240"/>
      <c r="E47" s="240"/>
      <c r="F47" s="240"/>
      <c r="G47" s="240"/>
      <c r="H47" s="240"/>
      <c r="I47" s="240"/>
      <c r="J47" s="247" t="s">
        <v>420</v>
      </c>
      <c r="K47" s="249">
        <v>1</v>
      </c>
      <c r="L47" s="250" t="s">
        <v>387</v>
      </c>
      <c r="M47" s="246">
        <v>150000000</v>
      </c>
      <c r="N47" s="246">
        <f>M47</f>
        <v>150000000</v>
      </c>
      <c r="O47" s="212" t="s">
        <v>407</v>
      </c>
      <c r="P47" s="238"/>
      <c r="Q47" s="213" t="str">
        <f t="shared" si="2"/>
        <v xml:space="preserve">      </v>
      </c>
    </row>
    <row r="48" spans="2:17" ht="15" customHeight="1">
      <c r="B48" s="239"/>
      <c r="C48" s="240"/>
      <c r="D48" s="240"/>
      <c r="E48" s="240"/>
      <c r="F48" s="240"/>
      <c r="G48" s="240"/>
      <c r="H48" s="240"/>
      <c r="I48" s="240"/>
      <c r="J48" s="247" t="s">
        <v>421</v>
      </c>
      <c r="K48" s="249">
        <v>1</v>
      </c>
      <c r="L48" s="250" t="s">
        <v>387</v>
      </c>
      <c r="M48" s="246">
        <v>200000000</v>
      </c>
      <c r="N48" s="246">
        <f>M48</f>
        <v>200000000</v>
      </c>
      <c r="O48" s="212" t="s">
        <v>407</v>
      </c>
      <c r="P48" s="251"/>
      <c r="Q48" s="213" t="str">
        <f t="shared" si="2"/>
        <v xml:space="preserve">      </v>
      </c>
    </row>
    <row r="49" spans="2:17">
      <c r="B49" s="239" t="s">
        <v>422</v>
      </c>
      <c r="C49" s="240" t="s">
        <v>362</v>
      </c>
      <c r="D49" s="240" t="s">
        <v>358</v>
      </c>
      <c r="E49" s="240" t="s">
        <v>391</v>
      </c>
      <c r="F49" s="240" t="s">
        <v>375</v>
      </c>
      <c r="G49" s="240" t="s">
        <v>375</v>
      </c>
      <c r="H49" s="240" t="s">
        <v>423</v>
      </c>
      <c r="I49" s="240"/>
      <c r="J49" s="241" t="s">
        <v>93</v>
      </c>
      <c r="K49" s="249"/>
      <c r="L49" s="249"/>
      <c r="M49" s="246"/>
      <c r="N49" s="246">
        <f>SUM(N50:N52)</f>
        <v>300000000</v>
      </c>
      <c r="P49" s="251" t="s">
        <v>402</v>
      </c>
      <c r="Q49" s="213" t="str">
        <f t="shared" si="2"/>
        <v xml:space="preserve">5 1 02 01 01 010 </v>
      </c>
    </row>
    <row r="50" spans="2:17" ht="15" customHeight="1">
      <c r="B50" s="239"/>
      <c r="C50" s="240"/>
      <c r="D50" s="240"/>
      <c r="E50" s="240"/>
      <c r="F50" s="240"/>
      <c r="G50" s="240"/>
      <c r="H50" s="240"/>
      <c r="I50" s="240"/>
      <c r="J50" s="247" t="s">
        <v>424</v>
      </c>
      <c r="K50" s="249">
        <v>1</v>
      </c>
      <c r="L50" s="250" t="s">
        <v>387</v>
      </c>
      <c r="M50" s="246">
        <v>125000000</v>
      </c>
      <c r="N50" s="246">
        <f>M50</f>
        <v>125000000</v>
      </c>
      <c r="O50" s="212" t="s">
        <v>398</v>
      </c>
      <c r="P50" s="251"/>
      <c r="Q50" s="213" t="str">
        <f t="shared" si="2"/>
        <v xml:space="preserve">      </v>
      </c>
    </row>
    <row r="51" spans="2:17" ht="15" customHeight="1">
      <c r="B51" s="239"/>
      <c r="C51" s="240"/>
      <c r="D51" s="240"/>
      <c r="E51" s="240"/>
      <c r="F51" s="240"/>
      <c r="G51" s="240"/>
      <c r="H51" s="240"/>
      <c r="I51" s="240"/>
      <c r="J51" s="247" t="s">
        <v>425</v>
      </c>
      <c r="K51" s="249">
        <v>1</v>
      </c>
      <c r="L51" s="250" t="s">
        <v>387</v>
      </c>
      <c r="M51" s="246">
        <v>100000000</v>
      </c>
      <c r="N51" s="246">
        <f>M51</f>
        <v>100000000</v>
      </c>
      <c r="O51" s="212" t="s">
        <v>398</v>
      </c>
      <c r="P51" s="251"/>
      <c r="Q51" s="213" t="str">
        <f t="shared" si="2"/>
        <v xml:space="preserve">      </v>
      </c>
    </row>
    <row r="52" spans="2:17" ht="15" customHeight="1">
      <c r="B52" s="239"/>
      <c r="C52" s="240"/>
      <c r="D52" s="240"/>
      <c r="E52" s="240"/>
      <c r="F52" s="240"/>
      <c r="G52" s="240"/>
      <c r="H52" s="240"/>
      <c r="I52" s="240"/>
      <c r="J52" s="247" t="s">
        <v>426</v>
      </c>
      <c r="K52" s="249">
        <v>1</v>
      </c>
      <c r="L52" s="250" t="s">
        <v>387</v>
      </c>
      <c r="M52" s="246">
        <v>75000000</v>
      </c>
      <c r="N52" s="246">
        <f>M52</f>
        <v>75000000</v>
      </c>
      <c r="O52" s="212" t="s">
        <v>398</v>
      </c>
      <c r="P52" s="251"/>
      <c r="Q52" s="213" t="str">
        <f t="shared" si="2"/>
        <v xml:space="preserve">      </v>
      </c>
    </row>
    <row r="53" spans="2:17" ht="15" customHeight="1">
      <c r="B53" s="239" t="s">
        <v>427</v>
      </c>
      <c r="C53" s="240" t="s">
        <v>362</v>
      </c>
      <c r="D53" s="240" t="s">
        <v>358</v>
      </c>
      <c r="E53" s="240" t="s">
        <v>391</v>
      </c>
      <c r="F53" s="240" t="s">
        <v>375</v>
      </c>
      <c r="G53" s="240" t="s">
        <v>375</v>
      </c>
      <c r="H53" s="240" t="s">
        <v>428</v>
      </c>
      <c r="I53" s="240"/>
      <c r="J53" s="241" t="s">
        <v>272</v>
      </c>
      <c r="K53" s="249"/>
      <c r="L53" s="249"/>
      <c r="M53" s="246"/>
      <c r="N53" s="246">
        <f>SUM(N54:N55)</f>
        <v>20000000</v>
      </c>
      <c r="P53" s="251" t="s">
        <v>429</v>
      </c>
      <c r="Q53" s="213" t="str">
        <f t="shared" si="2"/>
        <v xml:space="preserve">5 1 02 01 01 013 </v>
      </c>
    </row>
    <row r="54" spans="2:17" ht="15" customHeight="1">
      <c r="B54" s="239"/>
      <c r="C54" s="240"/>
      <c r="D54" s="240"/>
      <c r="E54" s="240"/>
      <c r="F54" s="240"/>
      <c r="G54" s="240"/>
      <c r="H54" s="240"/>
      <c r="I54" s="240"/>
      <c r="J54" s="247" t="s">
        <v>430</v>
      </c>
      <c r="K54" s="249">
        <v>1</v>
      </c>
      <c r="L54" s="250" t="s">
        <v>387</v>
      </c>
      <c r="M54" s="246">
        <v>20000000</v>
      </c>
      <c r="N54" s="246">
        <f>M54</f>
        <v>20000000</v>
      </c>
      <c r="O54" s="212" t="s">
        <v>380</v>
      </c>
      <c r="P54" s="251"/>
      <c r="Q54" s="213" t="str">
        <f t="shared" si="2"/>
        <v xml:space="preserve">      </v>
      </c>
    </row>
    <row r="55" spans="2:17" ht="15" customHeight="1">
      <c r="B55" s="239"/>
      <c r="C55" s="240"/>
      <c r="D55" s="240"/>
      <c r="E55" s="240"/>
      <c r="F55" s="240"/>
      <c r="G55" s="240"/>
      <c r="H55" s="240"/>
      <c r="I55" s="240"/>
      <c r="J55" s="247" t="s">
        <v>431</v>
      </c>
      <c r="K55" s="249">
        <v>1</v>
      </c>
      <c r="L55" s="250" t="s">
        <v>387</v>
      </c>
      <c r="M55" s="246">
        <v>0</v>
      </c>
      <c r="N55" s="246">
        <f>M55</f>
        <v>0</v>
      </c>
      <c r="P55" s="251"/>
      <c r="Q55" s="213" t="str">
        <f>C55&amp;" "&amp;D55&amp;" "&amp;E55&amp;" "&amp;F55&amp;" "&amp;G55&amp;" "&amp;H55&amp;" "</f>
        <v xml:space="preserve">      </v>
      </c>
    </row>
    <row r="56" spans="2:17" ht="15.75" customHeight="1">
      <c r="B56" s="239" t="s">
        <v>432</v>
      </c>
      <c r="C56" s="240" t="s">
        <v>362</v>
      </c>
      <c r="D56" s="240" t="s">
        <v>358</v>
      </c>
      <c r="E56" s="240" t="s">
        <v>391</v>
      </c>
      <c r="F56" s="240" t="s">
        <v>375</v>
      </c>
      <c r="G56" s="240" t="s">
        <v>375</v>
      </c>
      <c r="H56" s="240" t="s">
        <v>433</v>
      </c>
      <c r="I56" s="240"/>
      <c r="J56" s="241" t="s">
        <v>218</v>
      </c>
      <c r="K56" s="249">
        <v>1</v>
      </c>
      <c r="L56" s="250" t="s">
        <v>387</v>
      </c>
      <c r="M56" s="246">
        <v>25000000</v>
      </c>
      <c r="N56" s="246">
        <f>M56</f>
        <v>25000000</v>
      </c>
      <c r="O56" s="212" t="s">
        <v>407</v>
      </c>
      <c r="P56" s="584" t="s">
        <v>434</v>
      </c>
      <c r="Q56" s="213" t="str">
        <f t="shared" si="2"/>
        <v xml:space="preserve">5 1 02 01 01 014 </v>
      </c>
    </row>
    <row r="57" spans="2:17">
      <c r="B57" s="239" t="s">
        <v>435</v>
      </c>
      <c r="C57" s="240" t="s">
        <v>362</v>
      </c>
      <c r="D57" s="240" t="s">
        <v>358</v>
      </c>
      <c r="E57" s="240" t="s">
        <v>391</v>
      </c>
      <c r="F57" s="240" t="s">
        <v>375</v>
      </c>
      <c r="G57" s="240" t="s">
        <v>375</v>
      </c>
      <c r="H57" s="240" t="s">
        <v>436</v>
      </c>
      <c r="I57" s="240"/>
      <c r="J57" s="241" t="s">
        <v>94</v>
      </c>
      <c r="K57" s="249"/>
      <c r="L57" s="249"/>
      <c r="M57" s="246"/>
      <c r="N57" s="246">
        <f>SUM(N58:N66)</f>
        <v>230000000</v>
      </c>
      <c r="P57" s="251" t="s">
        <v>402</v>
      </c>
      <c r="Q57" s="213" t="str">
        <f t="shared" si="2"/>
        <v xml:space="preserve">5 1 02 01 01 015 </v>
      </c>
    </row>
    <row r="58" spans="2:17" ht="15" customHeight="1">
      <c r="B58" s="239"/>
      <c r="C58" s="240"/>
      <c r="D58" s="240"/>
      <c r="E58" s="240"/>
      <c r="F58" s="240"/>
      <c r="G58" s="240"/>
      <c r="H58" s="240"/>
      <c r="I58" s="240"/>
      <c r="J58" s="247" t="s">
        <v>437</v>
      </c>
      <c r="K58" s="249">
        <v>1</v>
      </c>
      <c r="L58" s="250" t="s">
        <v>387</v>
      </c>
      <c r="M58" s="246">
        <v>35000000</v>
      </c>
      <c r="N58" s="246">
        <f t="shared" ref="N58:N66" si="3">M58</f>
        <v>35000000</v>
      </c>
      <c r="O58" s="212" t="s">
        <v>398</v>
      </c>
      <c r="P58" s="251"/>
      <c r="Q58" s="213" t="str">
        <f t="shared" si="2"/>
        <v xml:space="preserve">      </v>
      </c>
    </row>
    <row r="59" spans="2:17" ht="15" customHeight="1">
      <c r="B59" s="239"/>
      <c r="C59" s="240"/>
      <c r="D59" s="240"/>
      <c r="E59" s="240"/>
      <c r="F59" s="240"/>
      <c r="G59" s="240"/>
      <c r="H59" s="240"/>
      <c r="I59" s="240"/>
      <c r="J59" s="247" t="s">
        <v>438</v>
      </c>
      <c r="K59" s="249">
        <v>1</v>
      </c>
      <c r="L59" s="250" t="s">
        <v>387</v>
      </c>
      <c r="M59" s="246">
        <v>15000000</v>
      </c>
      <c r="N59" s="246">
        <f t="shared" si="3"/>
        <v>15000000</v>
      </c>
      <c r="O59" s="212" t="s">
        <v>398</v>
      </c>
      <c r="P59" s="251"/>
      <c r="Q59" s="213" t="str">
        <f t="shared" si="2"/>
        <v xml:space="preserve">      </v>
      </c>
    </row>
    <row r="60" spans="2:17" ht="15" customHeight="1">
      <c r="B60" s="239"/>
      <c r="C60" s="240"/>
      <c r="D60" s="240"/>
      <c r="E60" s="240"/>
      <c r="F60" s="240"/>
      <c r="G60" s="240"/>
      <c r="H60" s="240"/>
      <c r="I60" s="240"/>
      <c r="J60" s="247" t="s">
        <v>439</v>
      </c>
      <c r="K60" s="249">
        <v>1</v>
      </c>
      <c r="L60" s="250" t="s">
        <v>387</v>
      </c>
      <c r="M60" s="246">
        <v>25000000</v>
      </c>
      <c r="N60" s="246">
        <f t="shared" si="3"/>
        <v>25000000</v>
      </c>
      <c r="O60" s="212" t="s">
        <v>398</v>
      </c>
      <c r="P60" s="251"/>
      <c r="Q60" s="213" t="str">
        <f t="shared" si="2"/>
        <v xml:space="preserve">      </v>
      </c>
    </row>
    <row r="61" spans="2:17" ht="15" customHeight="1">
      <c r="B61" s="239"/>
      <c r="C61" s="240"/>
      <c r="D61" s="240"/>
      <c r="E61" s="240"/>
      <c r="F61" s="240"/>
      <c r="G61" s="240"/>
      <c r="H61" s="240"/>
      <c r="I61" s="240"/>
      <c r="J61" s="247" t="s">
        <v>440</v>
      </c>
      <c r="K61" s="249">
        <v>1</v>
      </c>
      <c r="L61" s="250" t="s">
        <v>387</v>
      </c>
      <c r="M61" s="246">
        <v>20000000</v>
      </c>
      <c r="N61" s="246">
        <f t="shared" si="3"/>
        <v>20000000</v>
      </c>
      <c r="O61" s="212" t="s">
        <v>398</v>
      </c>
      <c r="P61" s="251"/>
      <c r="Q61" s="213" t="str">
        <f t="shared" si="2"/>
        <v xml:space="preserve">      </v>
      </c>
    </row>
    <row r="62" spans="2:17" ht="15" customHeight="1">
      <c r="B62" s="239"/>
      <c r="C62" s="240"/>
      <c r="D62" s="240"/>
      <c r="E62" s="240"/>
      <c r="F62" s="240"/>
      <c r="G62" s="240"/>
      <c r="H62" s="240"/>
      <c r="I62" s="240"/>
      <c r="J62" s="247" t="s">
        <v>441</v>
      </c>
      <c r="K62" s="249">
        <v>1</v>
      </c>
      <c r="L62" s="250" t="s">
        <v>387</v>
      </c>
      <c r="M62" s="246">
        <v>50000000</v>
      </c>
      <c r="N62" s="246">
        <f t="shared" si="3"/>
        <v>50000000</v>
      </c>
      <c r="O62" s="212" t="s">
        <v>398</v>
      </c>
      <c r="P62" s="238"/>
      <c r="Q62" s="213" t="str">
        <f t="shared" si="2"/>
        <v xml:space="preserve">      </v>
      </c>
    </row>
    <row r="63" spans="2:17" ht="15" customHeight="1">
      <c r="B63" s="239"/>
      <c r="C63" s="240"/>
      <c r="D63" s="240"/>
      <c r="E63" s="240"/>
      <c r="F63" s="240"/>
      <c r="G63" s="240"/>
      <c r="H63" s="240"/>
      <c r="I63" s="240"/>
      <c r="J63" s="247" t="s">
        <v>442</v>
      </c>
      <c r="K63" s="250">
        <v>1</v>
      </c>
      <c r="L63" s="250" t="s">
        <v>387</v>
      </c>
      <c r="M63" s="246">
        <v>20000000</v>
      </c>
      <c r="N63" s="246">
        <f t="shared" si="3"/>
        <v>20000000</v>
      </c>
      <c r="O63" s="212" t="s">
        <v>398</v>
      </c>
      <c r="P63" s="238"/>
      <c r="Q63" s="213" t="str">
        <f t="shared" si="2"/>
        <v xml:space="preserve">      </v>
      </c>
    </row>
    <row r="64" spans="2:17" ht="15" customHeight="1">
      <c r="B64" s="239"/>
      <c r="C64" s="240"/>
      <c r="D64" s="240"/>
      <c r="E64" s="240"/>
      <c r="F64" s="240"/>
      <c r="G64" s="240"/>
      <c r="H64" s="240"/>
      <c r="I64" s="240"/>
      <c r="J64" s="247" t="s">
        <v>443</v>
      </c>
      <c r="K64" s="249">
        <v>1</v>
      </c>
      <c r="L64" s="250" t="s">
        <v>387</v>
      </c>
      <c r="M64" s="246">
        <v>25000000</v>
      </c>
      <c r="N64" s="246">
        <f t="shared" si="3"/>
        <v>25000000</v>
      </c>
      <c r="O64" s="212" t="s">
        <v>398</v>
      </c>
      <c r="P64" s="238"/>
      <c r="Q64" s="213" t="str">
        <f t="shared" si="2"/>
        <v xml:space="preserve">      </v>
      </c>
    </row>
    <row r="65" spans="2:17" ht="15" customHeight="1">
      <c r="B65" s="239"/>
      <c r="C65" s="240"/>
      <c r="D65" s="240"/>
      <c r="E65" s="240"/>
      <c r="F65" s="240"/>
      <c r="G65" s="240"/>
      <c r="H65" s="240"/>
      <c r="I65" s="240"/>
      <c r="J65" s="247" t="s">
        <v>444</v>
      </c>
      <c r="K65" s="249">
        <v>1</v>
      </c>
      <c r="L65" s="250" t="s">
        <v>387</v>
      </c>
      <c r="M65" s="246">
        <v>20000000</v>
      </c>
      <c r="N65" s="246">
        <f t="shared" si="3"/>
        <v>20000000</v>
      </c>
      <c r="O65" s="212" t="s">
        <v>398</v>
      </c>
      <c r="P65" s="238"/>
      <c r="Q65" s="213" t="str">
        <f t="shared" si="2"/>
        <v xml:space="preserve">      </v>
      </c>
    </row>
    <row r="66" spans="2:17" ht="15" customHeight="1">
      <c r="B66" s="239"/>
      <c r="C66" s="240"/>
      <c r="D66" s="240"/>
      <c r="E66" s="240"/>
      <c r="F66" s="240"/>
      <c r="G66" s="240"/>
      <c r="H66" s="240"/>
      <c r="I66" s="240"/>
      <c r="J66" s="247" t="s">
        <v>445</v>
      </c>
      <c r="K66" s="249">
        <v>1</v>
      </c>
      <c r="L66" s="250" t="s">
        <v>387</v>
      </c>
      <c r="M66" s="246">
        <v>20000000</v>
      </c>
      <c r="N66" s="246">
        <f t="shared" si="3"/>
        <v>20000000</v>
      </c>
      <c r="O66" s="212" t="s">
        <v>398</v>
      </c>
      <c r="P66" s="238"/>
      <c r="Q66" s="213" t="str">
        <f t="shared" si="2"/>
        <v xml:space="preserve">      </v>
      </c>
    </row>
    <row r="67" spans="2:17" ht="15" customHeight="1">
      <c r="B67" s="239" t="s">
        <v>446</v>
      </c>
      <c r="C67" s="240" t="s">
        <v>362</v>
      </c>
      <c r="D67" s="240" t="s">
        <v>358</v>
      </c>
      <c r="E67" s="240" t="s">
        <v>391</v>
      </c>
      <c r="F67" s="240" t="s">
        <v>375</v>
      </c>
      <c r="G67" s="240" t="s">
        <v>375</v>
      </c>
      <c r="H67" s="240" t="s">
        <v>447</v>
      </c>
      <c r="I67" s="240"/>
      <c r="J67" s="241" t="s">
        <v>219</v>
      </c>
      <c r="K67" s="249"/>
      <c r="L67" s="249"/>
      <c r="M67" s="246"/>
      <c r="N67" s="246">
        <f>SUM(N68:N69)</f>
        <v>700000000</v>
      </c>
      <c r="P67" s="238" t="s">
        <v>434</v>
      </c>
      <c r="Q67" s="213" t="str">
        <f t="shared" si="2"/>
        <v xml:space="preserve">5 1 02 01 01 020 </v>
      </c>
    </row>
    <row r="68" spans="2:17" ht="15" customHeight="1">
      <c r="B68" s="239"/>
      <c r="C68" s="240"/>
      <c r="D68" s="240"/>
      <c r="E68" s="240"/>
      <c r="F68" s="240"/>
      <c r="G68" s="240"/>
      <c r="H68" s="240"/>
      <c r="I68" s="240"/>
      <c r="J68" s="247" t="s">
        <v>448</v>
      </c>
      <c r="K68" s="249">
        <v>1</v>
      </c>
      <c r="L68" s="250" t="s">
        <v>387</v>
      </c>
      <c r="M68" s="246">
        <v>650000000</v>
      </c>
      <c r="N68" s="246">
        <f>M68</f>
        <v>650000000</v>
      </c>
      <c r="O68" s="212" t="s">
        <v>407</v>
      </c>
      <c r="P68" s="238"/>
      <c r="Q68" s="213" t="str">
        <f t="shared" si="2"/>
        <v xml:space="preserve">      </v>
      </c>
    </row>
    <row r="69" spans="2:17" ht="15" customHeight="1">
      <c r="B69" s="239"/>
      <c r="C69" s="240"/>
      <c r="D69" s="240"/>
      <c r="E69" s="240"/>
      <c r="F69" s="240"/>
      <c r="G69" s="240"/>
      <c r="H69" s="240"/>
      <c r="I69" s="240"/>
      <c r="J69" s="247" t="s">
        <v>449</v>
      </c>
      <c r="K69" s="249">
        <v>1</v>
      </c>
      <c r="L69" s="250" t="s">
        <v>387</v>
      </c>
      <c r="M69" s="246">
        <v>50000000</v>
      </c>
      <c r="N69" s="246">
        <f>M69</f>
        <v>50000000</v>
      </c>
      <c r="O69" s="212" t="s">
        <v>407</v>
      </c>
      <c r="P69" s="238"/>
      <c r="Q69" s="213" t="str">
        <f t="shared" si="2"/>
        <v xml:space="preserve">      </v>
      </c>
    </row>
    <row r="70" spans="2:17" ht="30" customHeight="1">
      <c r="B70" s="239" t="s">
        <v>450</v>
      </c>
      <c r="C70" s="240" t="s">
        <v>362</v>
      </c>
      <c r="D70" s="240" t="s">
        <v>358</v>
      </c>
      <c r="E70" s="240" t="s">
        <v>391</v>
      </c>
      <c r="F70" s="240" t="s">
        <v>375</v>
      </c>
      <c r="G70" s="240" t="s">
        <v>375</v>
      </c>
      <c r="H70" s="240" t="s">
        <v>451</v>
      </c>
      <c r="I70" s="240"/>
      <c r="J70" s="241" t="s">
        <v>193</v>
      </c>
      <c r="K70" s="249"/>
      <c r="L70" s="249"/>
      <c r="M70" s="246"/>
      <c r="N70" s="246">
        <f>N71</f>
        <v>10000000</v>
      </c>
      <c r="P70" s="238" t="s">
        <v>408</v>
      </c>
      <c r="Q70" s="213" t="str">
        <f t="shared" si="2"/>
        <v xml:space="preserve">5 1 02 01 01 030 </v>
      </c>
    </row>
    <row r="71" spans="2:17" ht="15" customHeight="1">
      <c r="B71" s="239"/>
      <c r="C71" s="240"/>
      <c r="D71" s="240"/>
      <c r="E71" s="240"/>
      <c r="F71" s="240"/>
      <c r="G71" s="240"/>
      <c r="H71" s="240"/>
      <c r="I71" s="240"/>
      <c r="J71" s="247" t="s">
        <v>452</v>
      </c>
      <c r="K71" s="249">
        <v>1</v>
      </c>
      <c r="L71" s="250" t="s">
        <v>387</v>
      </c>
      <c r="M71" s="246">
        <v>10000000</v>
      </c>
      <c r="N71" s="246">
        <f>M71</f>
        <v>10000000</v>
      </c>
      <c r="O71" s="212" t="s">
        <v>407</v>
      </c>
      <c r="P71" s="238"/>
      <c r="Q71" s="213" t="str">
        <f t="shared" si="2"/>
        <v xml:space="preserve">      </v>
      </c>
    </row>
    <row r="72" spans="2:17" ht="15" customHeight="1">
      <c r="B72" s="239" t="s">
        <v>453</v>
      </c>
      <c r="C72" s="240" t="s">
        <v>362</v>
      </c>
      <c r="D72" s="240" t="s">
        <v>358</v>
      </c>
      <c r="E72" s="240" t="s">
        <v>391</v>
      </c>
      <c r="F72" s="240" t="s">
        <v>375</v>
      </c>
      <c r="G72" s="240" t="s">
        <v>375</v>
      </c>
      <c r="H72" s="240" t="s">
        <v>454</v>
      </c>
      <c r="I72" s="240"/>
      <c r="J72" s="241" t="s">
        <v>194</v>
      </c>
      <c r="K72" s="249">
        <v>1</v>
      </c>
      <c r="L72" s="250" t="s">
        <v>387</v>
      </c>
      <c r="M72" s="246">
        <v>50000000</v>
      </c>
      <c r="N72" s="246">
        <f>M72</f>
        <v>50000000</v>
      </c>
      <c r="O72" s="212" t="s">
        <v>407</v>
      </c>
      <c r="P72" s="238" t="s">
        <v>408</v>
      </c>
      <c r="Q72" s="213" t="str">
        <f t="shared" si="2"/>
        <v xml:space="preserve">5 1 02 01 01 035 </v>
      </c>
    </row>
    <row r="73" spans="2:17" ht="15" customHeight="1">
      <c r="B73" s="239" t="s">
        <v>455</v>
      </c>
      <c r="C73" s="240" t="s">
        <v>362</v>
      </c>
      <c r="D73" s="240" t="s">
        <v>358</v>
      </c>
      <c r="E73" s="240" t="s">
        <v>391</v>
      </c>
      <c r="F73" s="240" t="s">
        <v>375</v>
      </c>
      <c r="G73" s="240" t="s">
        <v>375</v>
      </c>
      <c r="H73" s="240" t="s">
        <v>456</v>
      </c>
      <c r="I73" s="240"/>
      <c r="J73" s="241" t="s">
        <v>195</v>
      </c>
      <c r="K73" s="249"/>
      <c r="L73" s="250"/>
      <c r="M73" s="246"/>
      <c r="N73" s="246">
        <f>N74</f>
        <v>50000000</v>
      </c>
      <c r="P73" s="238" t="s">
        <v>408</v>
      </c>
      <c r="Q73" s="213" t="str">
        <f t="shared" si="2"/>
        <v xml:space="preserve">5 1 02 01 01 036 </v>
      </c>
    </row>
    <row r="74" spans="2:17" ht="15" customHeight="1">
      <c r="B74" s="239"/>
      <c r="C74" s="240"/>
      <c r="D74" s="240"/>
      <c r="E74" s="240"/>
      <c r="F74" s="240"/>
      <c r="G74" s="240"/>
      <c r="H74" s="240"/>
      <c r="I74" s="240"/>
      <c r="J74" s="247" t="s">
        <v>457</v>
      </c>
      <c r="K74" s="249">
        <v>1</v>
      </c>
      <c r="L74" s="250" t="s">
        <v>387</v>
      </c>
      <c r="M74" s="246">
        <v>50000000</v>
      </c>
      <c r="N74" s="246">
        <f>M74</f>
        <v>50000000</v>
      </c>
      <c r="O74" s="212" t="s">
        <v>407</v>
      </c>
      <c r="P74" s="238"/>
      <c r="Q74" s="213" t="str">
        <f t="shared" si="2"/>
        <v xml:space="preserve">      </v>
      </c>
    </row>
    <row r="75" spans="2:17" ht="15" customHeight="1">
      <c r="B75" s="239" t="s">
        <v>458</v>
      </c>
      <c r="C75" s="240" t="s">
        <v>362</v>
      </c>
      <c r="D75" s="240" t="s">
        <v>358</v>
      </c>
      <c r="E75" s="240" t="s">
        <v>391</v>
      </c>
      <c r="F75" s="240" t="s">
        <v>375</v>
      </c>
      <c r="G75" s="240" t="s">
        <v>391</v>
      </c>
      <c r="H75" s="240"/>
      <c r="I75" s="240"/>
      <c r="J75" s="241" t="s">
        <v>459</v>
      </c>
      <c r="K75" s="249"/>
      <c r="L75" s="249"/>
      <c r="M75" s="243"/>
      <c r="N75" s="243">
        <f>N76+N77+N78</f>
        <v>1525000000</v>
      </c>
      <c r="O75" s="252"/>
      <c r="P75" s="238"/>
      <c r="Q75" s="213" t="str">
        <f t="shared" si="2"/>
        <v xml:space="preserve">5 1 02 01 02  </v>
      </c>
    </row>
    <row r="76" spans="2:17" ht="15" customHeight="1">
      <c r="B76" s="239" t="s">
        <v>460</v>
      </c>
      <c r="C76" s="240" t="s">
        <v>362</v>
      </c>
      <c r="D76" s="240" t="s">
        <v>358</v>
      </c>
      <c r="E76" s="240" t="s">
        <v>391</v>
      </c>
      <c r="F76" s="240" t="s">
        <v>375</v>
      </c>
      <c r="G76" s="240" t="s">
        <v>391</v>
      </c>
      <c r="H76" s="240" t="s">
        <v>404</v>
      </c>
      <c r="I76" s="240"/>
      <c r="J76" s="241" t="s">
        <v>220</v>
      </c>
      <c r="K76" s="249">
        <v>1</v>
      </c>
      <c r="L76" s="250" t="s">
        <v>387</v>
      </c>
      <c r="M76" s="246">
        <v>1300000000</v>
      </c>
      <c r="N76" s="246">
        <f>M76</f>
        <v>1300000000</v>
      </c>
      <c r="O76" s="212" t="s">
        <v>407</v>
      </c>
      <c r="P76" s="238" t="s">
        <v>434</v>
      </c>
      <c r="Q76" s="213" t="str">
        <f t="shared" si="2"/>
        <v xml:space="preserve">5 1 02 01 02 004 </v>
      </c>
    </row>
    <row r="77" spans="2:17" ht="15" customHeight="1">
      <c r="B77" s="239" t="s">
        <v>461</v>
      </c>
      <c r="C77" s="240" t="s">
        <v>362</v>
      </c>
      <c r="D77" s="240" t="s">
        <v>358</v>
      </c>
      <c r="E77" s="240" t="s">
        <v>391</v>
      </c>
      <c r="F77" s="240" t="s">
        <v>375</v>
      </c>
      <c r="G77" s="240" t="s">
        <v>391</v>
      </c>
      <c r="H77" s="240" t="s">
        <v>413</v>
      </c>
      <c r="I77" s="240"/>
      <c r="J77" s="241" t="s">
        <v>221</v>
      </c>
      <c r="K77" s="249">
        <v>1</v>
      </c>
      <c r="L77" s="250" t="s">
        <v>387</v>
      </c>
      <c r="M77" s="246">
        <v>150000000</v>
      </c>
      <c r="N77" s="246">
        <f>M77</f>
        <v>150000000</v>
      </c>
      <c r="O77" s="212" t="s">
        <v>407</v>
      </c>
      <c r="P77" s="238" t="s">
        <v>434</v>
      </c>
      <c r="Q77" s="213" t="str">
        <f t="shared" si="2"/>
        <v xml:space="preserve">5 1 02 01 02 006 </v>
      </c>
    </row>
    <row r="78" spans="2:17" ht="30" customHeight="1">
      <c r="B78" s="239" t="s">
        <v>462</v>
      </c>
      <c r="C78" s="240" t="s">
        <v>362</v>
      </c>
      <c r="D78" s="240" t="s">
        <v>358</v>
      </c>
      <c r="E78" s="240" t="s">
        <v>391</v>
      </c>
      <c r="F78" s="240" t="s">
        <v>375</v>
      </c>
      <c r="G78" s="240" t="s">
        <v>391</v>
      </c>
      <c r="H78" s="240" t="s">
        <v>463</v>
      </c>
      <c r="I78" s="240"/>
      <c r="J78" s="241" t="s">
        <v>165</v>
      </c>
      <c r="K78" s="249">
        <v>1</v>
      </c>
      <c r="L78" s="250" t="s">
        <v>387</v>
      </c>
      <c r="M78" s="246">
        <v>75000000</v>
      </c>
      <c r="N78" s="246">
        <f>M78</f>
        <v>75000000</v>
      </c>
      <c r="O78" s="212" t="s">
        <v>407</v>
      </c>
      <c r="P78" s="238" t="s">
        <v>464</v>
      </c>
      <c r="Q78" s="213" t="str">
        <f t="shared" si="2"/>
        <v xml:space="preserve">5 1 02 01 02 028 </v>
      </c>
    </row>
    <row r="79" spans="2:17" ht="15" customHeight="1">
      <c r="B79" s="239" t="s">
        <v>465</v>
      </c>
      <c r="C79" s="240" t="s">
        <v>362</v>
      </c>
      <c r="D79" s="240" t="s">
        <v>358</v>
      </c>
      <c r="E79" s="240" t="s">
        <v>391</v>
      </c>
      <c r="F79" s="240" t="s">
        <v>375</v>
      </c>
      <c r="G79" s="240" t="s">
        <v>466</v>
      </c>
      <c r="H79" s="240"/>
      <c r="I79" s="240"/>
      <c r="J79" s="241" t="s">
        <v>467</v>
      </c>
      <c r="K79" s="249"/>
      <c r="L79" s="249"/>
      <c r="M79" s="243"/>
      <c r="N79" s="243">
        <f>N80+N81</f>
        <v>250000000</v>
      </c>
      <c r="O79" s="252"/>
      <c r="P79" s="238"/>
      <c r="Q79" s="213" t="str">
        <f t="shared" si="2"/>
        <v xml:space="preserve">5 1 02 01 03  </v>
      </c>
    </row>
    <row r="80" spans="2:17" ht="15" customHeight="1">
      <c r="B80" s="239" t="s">
        <v>468</v>
      </c>
      <c r="C80" s="240" t="s">
        <v>362</v>
      </c>
      <c r="D80" s="240" t="s">
        <v>358</v>
      </c>
      <c r="E80" s="240" t="s">
        <v>391</v>
      </c>
      <c r="F80" s="240" t="s">
        <v>375</v>
      </c>
      <c r="G80" s="240" t="s">
        <v>466</v>
      </c>
      <c r="H80" s="240" t="s">
        <v>384</v>
      </c>
      <c r="I80" s="240"/>
      <c r="J80" s="241" t="s">
        <v>77</v>
      </c>
      <c r="K80" s="249">
        <v>1</v>
      </c>
      <c r="L80" s="250" t="s">
        <v>387</v>
      </c>
      <c r="M80" s="246">
        <v>150000000</v>
      </c>
      <c r="N80" s="246">
        <f>M80</f>
        <v>150000000</v>
      </c>
      <c r="O80" s="212" t="s">
        <v>398</v>
      </c>
      <c r="P80" s="238" t="s">
        <v>399</v>
      </c>
      <c r="Q80" s="213" t="str">
        <f t="shared" si="2"/>
        <v xml:space="preserve">5 1 02 01 03 001 </v>
      </c>
    </row>
    <row r="81" spans="2:17" ht="15" customHeight="1">
      <c r="B81" s="239" t="s">
        <v>469</v>
      </c>
      <c r="C81" s="240" t="s">
        <v>362</v>
      </c>
      <c r="D81" s="240" t="s">
        <v>358</v>
      </c>
      <c r="E81" s="240" t="s">
        <v>391</v>
      </c>
      <c r="F81" s="240" t="s">
        <v>375</v>
      </c>
      <c r="G81" s="240" t="s">
        <v>466</v>
      </c>
      <c r="H81" s="240" t="s">
        <v>470</v>
      </c>
      <c r="I81" s="240"/>
      <c r="J81" s="241" t="s">
        <v>78</v>
      </c>
      <c r="K81" s="249">
        <v>1</v>
      </c>
      <c r="L81" s="250" t="s">
        <v>387</v>
      </c>
      <c r="M81" s="246">
        <v>100000000</v>
      </c>
      <c r="N81" s="246">
        <f>M81</f>
        <v>100000000</v>
      </c>
      <c r="O81" s="212" t="s">
        <v>398</v>
      </c>
      <c r="P81" s="238" t="s">
        <v>399</v>
      </c>
      <c r="Q81" s="213" t="str">
        <f t="shared" si="2"/>
        <v xml:space="preserve">5 1 02 01 03 002 </v>
      </c>
    </row>
    <row r="82" spans="2:17" ht="15" customHeight="1">
      <c r="B82" s="239" t="s">
        <v>471</v>
      </c>
      <c r="C82" s="240" t="s">
        <v>362</v>
      </c>
      <c r="D82" s="240" t="s">
        <v>358</v>
      </c>
      <c r="E82" s="240" t="s">
        <v>391</v>
      </c>
      <c r="F82" s="240" t="s">
        <v>375</v>
      </c>
      <c r="G82" s="240" t="s">
        <v>472</v>
      </c>
      <c r="H82" s="240"/>
      <c r="I82" s="240"/>
      <c r="J82" s="241" t="s">
        <v>473</v>
      </c>
      <c r="K82" s="249"/>
      <c r="L82" s="249"/>
      <c r="M82" s="243"/>
      <c r="N82" s="243">
        <f>SUM(N83:N86)</f>
        <v>1010000000</v>
      </c>
      <c r="O82" s="252"/>
      <c r="P82" s="238"/>
      <c r="Q82" s="213" t="str">
        <f t="shared" si="2"/>
        <v xml:space="preserve">5 1 02 01 04  </v>
      </c>
    </row>
    <row r="83" spans="2:17">
      <c r="B83" s="239" t="s">
        <v>474</v>
      </c>
      <c r="C83" s="240" t="s">
        <v>362</v>
      </c>
      <c r="D83" s="240" t="s">
        <v>358</v>
      </c>
      <c r="E83" s="240" t="s">
        <v>391</v>
      </c>
      <c r="F83" s="240" t="s">
        <v>375</v>
      </c>
      <c r="G83" s="240" t="s">
        <v>472</v>
      </c>
      <c r="H83" s="240" t="s">
        <v>384</v>
      </c>
      <c r="I83" s="240"/>
      <c r="J83" s="241" t="s">
        <v>95</v>
      </c>
      <c r="K83" s="249">
        <v>1</v>
      </c>
      <c r="L83" s="250" t="s">
        <v>387</v>
      </c>
      <c r="M83" s="246">
        <v>100000000</v>
      </c>
      <c r="N83" s="246">
        <f>M83</f>
        <v>100000000</v>
      </c>
      <c r="O83" s="212" t="s">
        <v>398</v>
      </c>
      <c r="P83" s="251" t="s">
        <v>402</v>
      </c>
      <c r="Q83" s="213" t="str">
        <f t="shared" si="2"/>
        <v xml:space="preserve">5 1 02 01 04 001 </v>
      </c>
    </row>
    <row r="84" spans="2:17">
      <c r="B84" s="239" t="s">
        <v>475</v>
      </c>
      <c r="C84" s="240" t="s">
        <v>362</v>
      </c>
      <c r="D84" s="240" t="s">
        <v>358</v>
      </c>
      <c r="E84" s="240" t="s">
        <v>391</v>
      </c>
      <c r="F84" s="240" t="s">
        <v>375</v>
      </c>
      <c r="G84" s="240" t="s">
        <v>472</v>
      </c>
      <c r="H84" s="240" t="s">
        <v>470</v>
      </c>
      <c r="I84" s="240"/>
      <c r="J84" s="241" t="s">
        <v>96</v>
      </c>
      <c r="K84" s="249">
        <v>1</v>
      </c>
      <c r="L84" s="250" t="s">
        <v>387</v>
      </c>
      <c r="M84" s="246">
        <v>100000000</v>
      </c>
      <c r="N84" s="246">
        <f>M84</f>
        <v>100000000</v>
      </c>
      <c r="O84" s="212" t="s">
        <v>398</v>
      </c>
      <c r="P84" s="251" t="s">
        <v>402</v>
      </c>
      <c r="Q84" s="213" t="str">
        <f t="shared" si="2"/>
        <v xml:space="preserve">5 1 02 01 04 002 </v>
      </c>
    </row>
    <row r="85" spans="2:17">
      <c r="B85" s="239" t="s">
        <v>476</v>
      </c>
      <c r="C85" s="240" t="s">
        <v>362</v>
      </c>
      <c r="D85" s="240" t="s">
        <v>358</v>
      </c>
      <c r="E85" s="240" t="s">
        <v>391</v>
      </c>
      <c r="F85" s="240" t="s">
        <v>375</v>
      </c>
      <c r="G85" s="240" t="s">
        <v>472</v>
      </c>
      <c r="H85" s="240" t="s">
        <v>401</v>
      </c>
      <c r="I85" s="240"/>
      <c r="J85" s="241" t="s">
        <v>97</v>
      </c>
      <c r="K85" s="249">
        <v>1</v>
      </c>
      <c r="L85" s="250" t="s">
        <v>387</v>
      </c>
      <c r="M85" s="246">
        <v>60000000</v>
      </c>
      <c r="N85" s="246">
        <f>M85</f>
        <v>60000000</v>
      </c>
      <c r="O85" s="212" t="s">
        <v>398</v>
      </c>
      <c r="P85" s="251" t="s">
        <v>402</v>
      </c>
      <c r="Q85" s="213" t="str">
        <f t="shared" si="2"/>
        <v xml:space="preserve">5 1 02 01 04 003 </v>
      </c>
    </row>
    <row r="86" spans="2:17" ht="30" customHeight="1">
      <c r="B86" s="239" t="s">
        <v>477</v>
      </c>
      <c r="C86" s="240" t="s">
        <v>362</v>
      </c>
      <c r="D86" s="240" t="s">
        <v>358</v>
      </c>
      <c r="E86" s="240" t="s">
        <v>391</v>
      </c>
      <c r="F86" s="240" t="s">
        <v>375</v>
      </c>
      <c r="G86" s="240" t="s">
        <v>472</v>
      </c>
      <c r="H86" s="240" t="s">
        <v>404</v>
      </c>
      <c r="I86" s="240"/>
      <c r="J86" s="241" t="s">
        <v>196</v>
      </c>
      <c r="K86" s="249">
        <v>1</v>
      </c>
      <c r="L86" s="250" t="s">
        <v>387</v>
      </c>
      <c r="M86" s="246">
        <v>750000000</v>
      </c>
      <c r="N86" s="246">
        <f>M86</f>
        <v>750000000</v>
      </c>
      <c r="O86" s="212" t="s">
        <v>407</v>
      </c>
      <c r="P86" s="238" t="s">
        <v>408</v>
      </c>
      <c r="Q86" s="213" t="str">
        <f t="shared" si="2"/>
        <v xml:space="preserve">5 1 02 01 04 004 </v>
      </c>
    </row>
    <row r="87" spans="2:17" ht="15" customHeight="1">
      <c r="B87" s="239" t="s">
        <v>478</v>
      </c>
      <c r="C87" s="240" t="s">
        <v>362</v>
      </c>
      <c r="D87" s="240" t="s">
        <v>358</v>
      </c>
      <c r="E87" s="240" t="s">
        <v>391</v>
      </c>
      <c r="F87" s="240" t="s">
        <v>375</v>
      </c>
      <c r="G87" s="240" t="s">
        <v>479</v>
      </c>
      <c r="H87" s="240"/>
      <c r="I87" s="240"/>
      <c r="J87" s="241" t="s">
        <v>480</v>
      </c>
      <c r="K87" s="249"/>
      <c r="L87" s="249"/>
      <c r="M87" s="243"/>
      <c r="N87" s="243">
        <f>N88</f>
        <v>50000000</v>
      </c>
      <c r="O87" s="252"/>
      <c r="P87" s="238"/>
      <c r="Q87" s="213" t="str">
        <f t="shared" si="2"/>
        <v xml:space="preserve">5 1 02 01 05  </v>
      </c>
    </row>
    <row r="88" spans="2:17" ht="15" customHeight="1">
      <c r="B88" s="239" t="s">
        <v>481</v>
      </c>
      <c r="C88" s="240" t="s">
        <v>362</v>
      </c>
      <c r="D88" s="240" t="s">
        <v>358</v>
      </c>
      <c r="E88" s="240" t="s">
        <v>391</v>
      </c>
      <c r="F88" s="240" t="s">
        <v>375</v>
      </c>
      <c r="G88" s="240" t="s">
        <v>479</v>
      </c>
      <c r="H88" s="240" t="s">
        <v>404</v>
      </c>
      <c r="I88" s="240"/>
      <c r="J88" s="241" t="s">
        <v>79</v>
      </c>
      <c r="K88" s="249">
        <v>1</v>
      </c>
      <c r="L88" s="250" t="s">
        <v>387</v>
      </c>
      <c r="M88" s="246">
        <v>50000000</v>
      </c>
      <c r="N88" s="246">
        <f>M88</f>
        <v>50000000</v>
      </c>
      <c r="O88" s="212" t="s">
        <v>398</v>
      </c>
      <c r="P88" s="238" t="s">
        <v>399</v>
      </c>
      <c r="Q88" s="213" t="str">
        <f t="shared" si="2"/>
        <v xml:space="preserve">5 1 02 01 05 004 </v>
      </c>
    </row>
    <row r="89" spans="2:17" ht="15" customHeight="1">
      <c r="B89" s="239"/>
      <c r="C89" s="240"/>
      <c r="D89" s="240"/>
      <c r="E89" s="240"/>
      <c r="F89" s="240"/>
      <c r="G89" s="240"/>
      <c r="H89" s="240"/>
      <c r="I89" s="240"/>
      <c r="J89" s="241"/>
      <c r="K89" s="249"/>
      <c r="L89" s="249"/>
      <c r="M89" s="253"/>
      <c r="N89" s="253"/>
      <c r="P89" s="238"/>
      <c r="Q89" s="213" t="str">
        <f t="shared" si="2"/>
        <v xml:space="preserve">      </v>
      </c>
    </row>
    <row r="90" spans="2:17" s="235" customFormat="1" ht="15" customHeight="1">
      <c r="B90" s="230" t="s">
        <v>482</v>
      </c>
      <c r="C90" s="237" t="s">
        <v>362</v>
      </c>
      <c r="D90" s="237" t="s">
        <v>358</v>
      </c>
      <c r="E90" s="237" t="s">
        <v>391</v>
      </c>
      <c r="F90" s="237" t="s">
        <v>391</v>
      </c>
      <c r="G90" s="237"/>
      <c r="H90" s="237"/>
      <c r="I90" s="237"/>
      <c r="J90" s="233" t="s">
        <v>483</v>
      </c>
      <c r="K90" s="228"/>
      <c r="L90" s="228"/>
      <c r="M90" s="234"/>
      <c r="N90" s="234">
        <f>N91+N127+N129+N133+N137</f>
        <v>17995000000</v>
      </c>
      <c r="O90" s="212"/>
      <c r="P90" s="238"/>
      <c r="Q90" s="213" t="str">
        <f t="shared" si="2"/>
        <v xml:space="preserve">5 1 02 02   </v>
      </c>
    </row>
    <row r="91" spans="2:17" ht="15" customHeight="1">
      <c r="B91" s="239" t="s">
        <v>484</v>
      </c>
      <c r="C91" s="240" t="s">
        <v>362</v>
      </c>
      <c r="D91" s="240" t="s">
        <v>358</v>
      </c>
      <c r="E91" s="240" t="s">
        <v>391</v>
      </c>
      <c r="F91" s="240" t="s">
        <v>391</v>
      </c>
      <c r="G91" s="240" t="s">
        <v>375</v>
      </c>
      <c r="H91" s="240"/>
      <c r="I91" s="240"/>
      <c r="J91" s="241" t="s">
        <v>485</v>
      </c>
      <c r="K91" s="249"/>
      <c r="L91" s="249"/>
      <c r="M91" s="243"/>
      <c r="N91" s="243">
        <f>N92+N94+N95+N96+N97+N98+N99+N100+N101+N102+N103+N104+N105+N106+N107+N108+N109+N111+N112+N121+N124+N125+N115+N114</f>
        <v>17700000000</v>
      </c>
      <c r="P91" s="238"/>
      <c r="Q91" s="213" t="str">
        <f t="shared" si="2"/>
        <v xml:space="preserve">5 1 02 02 01  </v>
      </c>
    </row>
    <row r="92" spans="2:17" ht="15" customHeight="1">
      <c r="B92" s="239" t="s">
        <v>486</v>
      </c>
      <c r="C92" s="240" t="s">
        <v>362</v>
      </c>
      <c r="D92" s="240" t="s">
        <v>358</v>
      </c>
      <c r="E92" s="240" t="s">
        <v>391</v>
      </c>
      <c r="F92" s="240" t="s">
        <v>391</v>
      </c>
      <c r="G92" s="240" t="s">
        <v>375</v>
      </c>
      <c r="H92" s="240" t="s">
        <v>487</v>
      </c>
      <c r="I92" s="240"/>
      <c r="J92" s="241" t="s">
        <v>143</v>
      </c>
      <c r="K92" s="242"/>
      <c r="L92" s="245"/>
      <c r="M92" s="253"/>
      <c r="N92" s="253"/>
      <c r="P92" s="238" t="s">
        <v>376</v>
      </c>
      <c r="Q92" s="213" t="str">
        <f t="shared" si="2"/>
        <v xml:space="preserve">5 1 02 02 01 012 </v>
      </c>
    </row>
    <row r="93" spans="2:17" ht="15" customHeight="1">
      <c r="B93" s="239"/>
      <c r="C93" s="240"/>
      <c r="D93" s="240"/>
      <c r="E93" s="240"/>
      <c r="F93" s="240"/>
      <c r="G93" s="240"/>
      <c r="H93" s="240"/>
      <c r="I93" s="240"/>
      <c r="J93" s="247" t="s">
        <v>488</v>
      </c>
      <c r="K93" s="242">
        <v>1</v>
      </c>
      <c r="L93" s="245" t="s">
        <v>387</v>
      </c>
      <c r="M93" s="253">
        <v>50000000</v>
      </c>
      <c r="N93" s="253">
        <f t="shared" ref="N93:N108" si="4">M93</f>
        <v>50000000</v>
      </c>
      <c r="O93" s="212" t="s">
        <v>380</v>
      </c>
      <c r="P93" s="238"/>
      <c r="Q93" s="213" t="str">
        <f t="shared" si="2"/>
        <v xml:space="preserve">      </v>
      </c>
    </row>
    <row r="94" spans="2:17">
      <c r="B94" s="239" t="s">
        <v>489</v>
      </c>
      <c r="C94" s="240" t="s">
        <v>362</v>
      </c>
      <c r="D94" s="240" t="s">
        <v>358</v>
      </c>
      <c r="E94" s="240" t="s">
        <v>391</v>
      </c>
      <c r="F94" s="240" t="s">
        <v>391</v>
      </c>
      <c r="G94" s="240" t="s">
        <v>375</v>
      </c>
      <c r="H94" s="240" t="s">
        <v>428</v>
      </c>
      <c r="I94" s="240"/>
      <c r="J94" s="241" t="s">
        <v>98</v>
      </c>
      <c r="K94" s="242">
        <v>1</v>
      </c>
      <c r="L94" s="245" t="s">
        <v>387</v>
      </c>
      <c r="M94" s="246">
        <v>350000000</v>
      </c>
      <c r="N94" s="246">
        <f t="shared" si="4"/>
        <v>350000000</v>
      </c>
      <c r="O94" s="212" t="s">
        <v>398</v>
      </c>
      <c r="P94" s="251" t="s">
        <v>402</v>
      </c>
      <c r="Q94" s="213" t="str">
        <f t="shared" si="2"/>
        <v xml:space="preserve">5 1 02 02 01 013 </v>
      </c>
    </row>
    <row r="95" spans="2:17" ht="15" customHeight="1">
      <c r="B95" s="239" t="s">
        <v>490</v>
      </c>
      <c r="C95" s="240" t="s">
        <v>362</v>
      </c>
      <c r="D95" s="240" t="s">
        <v>358</v>
      </c>
      <c r="E95" s="240" t="s">
        <v>391</v>
      </c>
      <c r="F95" s="240" t="s">
        <v>391</v>
      </c>
      <c r="G95" s="240" t="s">
        <v>375</v>
      </c>
      <c r="H95" s="240" t="s">
        <v>433</v>
      </c>
      <c r="I95" s="240"/>
      <c r="J95" s="241" t="s">
        <v>144</v>
      </c>
      <c r="K95" s="242">
        <v>1</v>
      </c>
      <c r="L95" s="245" t="s">
        <v>387</v>
      </c>
      <c r="M95" s="246">
        <v>110000000</v>
      </c>
      <c r="N95" s="246">
        <f t="shared" si="4"/>
        <v>110000000</v>
      </c>
      <c r="O95" s="212" t="s">
        <v>380</v>
      </c>
      <c r="P95" s="238" t="s">
        <v>376</v>
      </c>
      <c r="Q95" s="213" t="str">
        <f t="shared" si="2"/>
        <v xml:space="preserve">5 1 02 02 01 014 </v>
      </c>
    </row>
    <row r="96" spans="2:17" ht="15" customHeight="1">
      <c r="B96" s="239" t="s">
        <v>145</v>
      </c>
      <c r="C96" s="240" t="s">
        <v>362</v>
      </c>
      <c r="D96" s="240" t="s">
        <v>358</v>
      </c>
      <c r="E96" s="240" t="s">
        <v>391</v>
      </c>
      <c r="F96" s="240" t="s">
        <v>391</v>
      </c>
      <c r="G96" s="240" t="s">
        <v>375</v>
      </c>
      <c r="H96" s="240" t="s">
        <v>436</v>
      </c>
      <c r="I96" s="240"/>
      <c r="J96" s="241" t="s">
        <v>146</v>
      </c>
      <c r="K96" s="242">
        <v>1</v>
      </c>
      <c r="L96" s="245" t="s">
        <v>387</v>
      </c>
      <c r="M96" s="246">
        <v>125000000</v>
      </c>
      <c r="N96" s="246">
        <f t="shared" si="4"/>
        <v>125000000</v>
      </c>
      <c r="O96" s="212" t="s">
        <v>380</v>
      </c>
      <c r="P96" s="238" t="s">
        <v>376</v>
      </c>
      <c r="Q96" s="213" t="str">
        <f t="shared" si="2"/>
        <v xml:space="preserve">5 1 02 02 01 015 </v>
      </c>
    </row>
    <row r="97" spans="2:17" ht="15" customHeight="1">
      <c r="B97" s="239" t="s">
        <v>491</v>
      </c>
      <c r="C97" s="240" t="s">
        <v>362</v>
      </c>
      <c r="D97" s="240" t="s">
        <v>358</v>
      </c>
      <c r="E97" s="240" t="s">
        <v>391</v>
      </c>
      <c r="F97" s="240" t="s">
        <v>391</v>
      </c>
      <c r="G97" s="240" t="s">
        <v>375</v>
      </c>
      <c r="H97" s="240" t="s">
        <v>492</v>
      </c>
      <c r="I97" s="240"/>
      <c r="J97" s="241" t="s">
        <v>147</v>
      </c>
      <c r="K97" s="242">
        <v>1</v>
      </c>
      <c r="L97" s="245" t="s">
        <v>387</v>
      </c>
      <c r="M97" s="246">
        <v>800000000</v>
      </c>
      <c r="N97" s="246">
        <f t="shared" si="4"/>
        <v>800000000</v>
      </c>
      <c r="O97" s="212" t="s">
        <v>380</v>
      </c>
      <c r="P97" s="238" t="s">
        <v>376</v>
      </c>
      <c r="Q97" s="213" t="str">
        <f t="shared" si="2"/>
        <v xml:space="preserve">5 1 02 02 01 016 </v>
      </c>
    </row>
    <row r="98" spans="2:17" ht="15" customHeight="1">
      <c r="B98" s="239" t="s">
        <v>148</v>
      </c>
      <c r="C98" s="240" t="s">
        <v>362</v>
      </c>
      <c r="D98" s="240" t="s">
        <v>358</v>
      </c>
      <c r="E98" s="240" t="s">
        <v>391</v>
      </c>
      <c r="F98" s="240" t="s">
        <v>391</v>
      </c>
      <c r="G98" s="240" t="s">
        <v>375</v>
      </c>
      <c r="H98" s="240" t="s">
        <v>493</v>
      </c>
      <c r="I98" s="240"/>
      <c r="J98" s="241" t="s">
        <v>149</v>
      </c>
      <c r="K98" s="242">
        <v>1</v>
      </c>
      <c r="L98" s="245" t="s">
        <v>387</v>
      </c>
      <c r="M98" s="246">
        <v>15000000</v>
      </c>
      <c r="N98" s="246">
        <f t="shared" si="4"/>
        <v>15000000</v>
      </c>
      <c r="O98" s="212" t="s">
        <v>380</v>
      </c>
      <c r="P98" s="238" t="s">
        <v>376</v>
      </c>
      <c r="Q98" s="213" t="str">
        <f t="shared" si="2"/>
        <v xml:space="preserve">5 1 02 02 01 018 </v>
      </c>
    </row>
    <row r="99" spans="2:17" ht="15" customHeight="1">
      <c r="B99" s="239" t="s">
        <v>494</v>
      </c>
      <c r="C99" s="240" t="s">
        <v>362</v>
      </c>
      <c r="D99" s="240" t="s">
        <v>358</v>
      </c>
      <c r="E99" s="240" t="s">
        <v>391</v>
      </c>
      <c r="F99" s="240" t="s">
        <v>391</v>
      </c>
      <c r="G99" s="240" t="s">
        <v>375</v>
      </c>
      <c r="H99" s="240" t="s">
        <v>495</v>
      </c>
      <c r="I99" s="240"/>
      <c r="J99" s="241" t="s">
        <v>150</v>
      </c>
      <c r="K99" s="242">
        <v>1</v>
      </c>
      <c r="L99" s="245" t="s">
        <v>387</v>
      </c>
      <c r="M99" s="246">
        <v>120000000</v>
      </c>
      <c r="N99" s="246">
        <f t="shared" si="4"/>
        <v>120000000</v>
      </c>
      <c r="O99" s="212" t="s">
        <v>380</v>
      </c>
      <c r="P99" s="238" t="s">
        <v>376</v>
      </c>
      <c r="Q99" s="213" t="str">
        <f t="shared" si="2"/>
        <v xml:space="preserve">5 1 02 02 01 019 </v>
      </c>
    </row>
    <row r="100" spans="2:17" ht="15" customHeight="1">
      <c r="B100" s="239" t="s">
        <v>151</v>
      </c>
      <c r="C100" s="240" t="s">
        <v>362</v>
      </c>
      <c r="D100" s="240" t="s">
        <v>358</v>
      </c>
      <c r="E100" s="240" t="s">
        <v>391</v>
      </c>
      <c r="F100" s="240" t="s">
        <v>391</v>
      </c>
      <c r="G100" s="240" t="s">
        <v>375</v>
      </c>
      <c r="H100" s="240" t="s">
        <v>447</v>
      </c>
      <c r="I100" s="240"/>
      <c r="J100" s="241" t="s">
        <v>152</v>
      </c>
      <c r="K100" s="242">
        <v>1</v>
      </c>
      <c r="L100" s="245" t="s">
        <v>387</v>
      </c>
      <c r="M100" s="246">
        <v>15000000</v>
      </c>
      <c r="N100" s="246">
        <f t="shared" si="4"/>
        <v>15000000</v>
      </c>
      <c r="O100" s="212" t="s">
        <v>380</v>
      </c>
      <c r="P100" s="238" t="s">
        <v>376</v>
      </c>
      <c r="Q100" s="213" t="str">
        <f t="shared" si="2"/>
        <v xml:space="preserve">5 1 02 02 01 020 </v>
      </c>
    </row>
    <row r="101" spans="2:17">
      <c r="B101" s="239" t="s">
        <v>496</v>
      </c>
      <c r="C101" s="240" t="s">
        <v>362</v>
      </c>
      <c r="D101" s="240" t="s">
        <v>358</v>
      </c>
      <c r="E101" s="240" t="s">
        <v>391</v>
      </c>
      <c r="F101" s="240" t="s">
        <v>391</v>
      </c>
      <c r="G101" s="240" t="s">
        <v>375</v>
      </c>
      <c r="H101" s="240" t="s">
        <v>497</v>
      </c>
      <c r="I101" s="240"/>
      <c r="J101" s="241" t="s">
        <v>99</v>
      </c>
      <c r="K101" s="242">
        <v>1</v>
      </c>
      <c r="L101" s="245" t="s">
        <v>387</v>
      </c>
      <c r="M101" s="253">
        <v>50000000</v>
      </c>
      <c r="N101" s="246">
        <f t="shared" si="4"/>
        <v>50000000</v>
      </c>
      <c r="O101" s="212" t="s">
        <v>407</v>
      </c>
      <c r="P101" s="251" t="s">
        <v>402</v>
      </c>
      <c r="Q101" s="213" t="str">
        <f t="shared" si="2"/>
        <v xml:space="preserve">5 1 02 02 01 021 </v>
      </c>
    </row>
    <row r="102" spans="2:17" ht="15" customHeight="1">
      <c r="B102" s="239" t="s">
        <v>498</v>
      </c>
      <c r="C102" s="240" t="s">
        <v>362</v>
      </c>
      <c r="D102" s="240" t="s">
        <v>358</v>
      </c>
      <c r="E102" s="240" t="s">
        <v>391</v>
      </c>
      <c r="F102" s="240" t="s">
        <v>391</v>
      </c>
      <c r="G102" s="240" t="s">
        <v>375</v>
      </c>
      <c r="H102" s="240" t="s">
        <v>499</v>
      </c>
      <c r="I102" s="240"/>
      <c r="J102" s="241" t="s">
        <v>153</v>
      </c>
      <c r="K102" s="242">
        <v>1</v>
      </c>
      <c r="L102" s="245" t="s">
        <v>387</v>
      </c>
      <c r="M102" s="246">
        <v>20000000</v>
      </c>
      <c r="N102" s="246">
        <f t="shared" si="4"/>
        <v>20000000</v>
      </c>
      <c r="O102" s="212" t="s">
        <v>380</v>
      </c>
      <c r="P102" s="238" t="s">
        <v>376</v>
      </c>
      <c r="Q102" s="213" t="str">
        <f t="shared" si="2"/>
        <v xml:space="preserve">5 1 02 02 01 022 </v>
      </c>
    </row>
    <row r="103" spans="2:17">
      <c r="B103" s="239" t="s">
        <v>500</v>
      </c>
      <c r="C103" s="240" t="s">
        <v>362</v>
      </c>
      <c r="D103" s="240" t="s">
        <v>358</v>
      </c>
      <c r="E103" s="240" t="s">
        <v>391</v>
      </c>
      <c r="F103" s="240" t="s">
        <v>391</v>
      </c>
      <c r="G103" s="240" t="s">
        <v>375</v>
      </c>
      <c r="H103" s="240" t="s">
        <v>501</v>
      </c>
      <c r="I103" s="240"/>
      <c r="J103" s="241" t="s">
        <v>100</v>
      </c>
      <c r="K103" s="242">
        <v>1</v>
      </c>
      <c r="L103" s="245" t="s">
        <v>387</v>
      </c>
      <c r="M103" s="246">
        <v>900000000</v>
      </c>
      <c r="N103" s="246">
        <f t="shared" si="4"/>
        <v>900000000</v>
      </c>
      <c r="O103" s="212" t="s">
        <v>398</v>
      </c>
      <c r="P103" s="238" t="s">
        <v>402</v>
      </c>
      <c r="Q103" s="213" t="str">
        <f t="shared" si="2"/>
        <v xml:space="preserve">5 1 02 02 01 025 </v>
      </c>
    </row>
    <row r="104" spans="2:17" ht="15" customHeight="1">
      <c r="B104" s="239" t="s">
        <v>502</v>
      </c>
      <c r="C104" s="240" t="s">
        <v>362</v>
      </c>
      <c r="D104" s="240" t="s">
        <v>358</v>
      </c>
      <c r="E104" s="240" t="s">
        <v>391</v>
      </c>
      <c r="F104" s="240" t="s">
        <v>391</v>
      </c>
      <c r="G104" s="240" t="s">
        <v>375</v>
      </c>
      <c r="H104" s="240" t="s">
        <v>503</v>
      </c>
      <c r="I104" s="240"/>
      <c r="J104" s="241" t="s">
        <v>154</v>
      </c>
      <c r="K104" s="242">
        <v>1</v>
      </c>
      <c r="L104" s="245" t="s">
        <v>387</v>
      </c>
      <c r="M104" s="246">
        <v>75000000</v>
      </c>
      <c r="N104" s="246">
        <f t="shared" si="4"/>
        <v>75000000</v>
      </c>
      <c r="O104" s="212" t="s">
        <v>380</v>
      </c>
      <c r="P104" s="238" t="s">
        <v>376</v>
      </c>
      <c r="Q104" s="213" t="str">
        <f t="shared" si="2"/>
        <v xml:space="preserve">5 1 02 02 01 031 </v>
      </c>
    </row>
    <row r="105" spans="2:17" ht="15" customHeight="1">
      <c r="B105" s="239" t="s">
        <v>504</v>
      </c>
      <c r="C105" s="240" t="s">
        <v>362</v>
      </c>
      <c r="D105" s="240" t="s">
        <v>358</v>
      </c>
      <c r="E105" s="240" t="s">
        <v>391</v>
      </c>
      <c r="F105" s="240" t="s">
        <v>391</v>
      </c>
      <c r="G105" s="240" t="s">
        <v>375</v>
      </c>
      <c r="H105" s="240" t="s">
        <v>505</v>
      </c>
      <c r="I105" s="240"/>
      <c r="J105" s="241" t="s">
        <v>231</v>
      </c>
      <c r="K105" s="242">
        <v>1</v>
      </c>
      <c r="L105" s="245" t="s">
        <v>387</v>
      </c>
      <c r="M105" s="246">
        <v>10000000</v>
      </c>
      <c r="N105" s="246">
        <f t="shared" si="4"/>
        <v>10000000</v>
      </c>
      <c r="O105" s="212" t="s">
        <v>506</v>
      </c>
      <c r="P105" s="238" t="s">
        <v>507</v>
      </c>
      <c r="Q105" s="213" t="str">
        <f t="shared" si="2"/>
        <v xml:space="preserve">5 1 02 02 01 033 </v>
      </c>
    </row>
    <row r="106" spans="2:17" ht="15" customHeight="1">
      <c r="B106" s="239" t="s">
        <v>508</v>
      </c>
      <c r="C106" s="240" t="s">
        <v>362</v>
      </c>
      <c r="D106" s="240" t="s">
        <v>358</v>
      </c>
      <c r="E106" s="240" t="s">
        <v>391</v>
      </c>
      <c r="F106" s="240" t="s">
        <v>391</v>
      </c>
      <c r="G106" s="240" t="s">
        <v>375</v>
      </c>
      <c r="H106" s="240" t="s">
        <v>456</v>
      </c>
      <c r="I106" s="240"/>
      <c r="J106" s="241" t="s">
        <v>232</v>
      </c>
      <c r="K106" s="242">
        <v>1</v>
      </c>
      <c r="L106" s="245" t="s">
        <v>387</v>
      </c>
      <c r="M106" s="246">
        <v>10000000</v>
      </c>
      <c r="N106" s="246">
        <f t="shared" si="4"/>
        <v>10000000</v>
      </c>
      <c r="O106" s="212" t="s">
        <v>506</v>
      </c>
      <c r="P106" s="238" t="s">
        <v>507</v>
      </c>
      <c r="Q106" s="213" t="str">
        <f t="shared" si="2"/>
        <v xml:space="preserve">5 1 02 02 01 036 </v>
      </c>
    </row>
    <row r="107" spans="2:17" ht="15" customHeight="1">
      <c r="B107" s="239" t="s">
        <v>509</v>
      </c>
      <c r="C107" s="240" t="s">
        <v>362</v>
      </c>
      <c r="D107" s="240" t="s">
        <v>358</v>
      </c>
      <c r="E107" s="240" t="s">
        <v>391</v>
      </c>
      <c r="F107" s="240" t="s">
        <v>391</v>
      </c>
      <c r="G107" s="240" t="s">
        <v>375</v>
      </c>
      <c r="H107" s="240" t="s">
        <v>510</v>
      </c>
      <c r="I107" s="240"/>
      <c r="J107" s="241" t="s">
        <v>233</v>
      </c>
      <c r="K107" s="242">
        <v>1</v>
      </c>
      <c r="L107" s="245" t="s">
        <v>387</v>
      </c>
      <c r="M107" s="246">
        <v>10000000</v>
      </c>
      <c r="N107" s="246">
        <f t="shared" si="4"/>
        <v>10000000</v>
      </c>
      <c r="O107" s="212" t="s">
        <v>506</v>
      </c>
      <c r="P107" s="238" t="s">
        <v>507</v>
      </c>
      <c r="Q107" s="213" t="str">
        <f t="shared" ref="Q107:Q154" si="5">C107&amp;" "&amp;D107&amp;" "&amp;E107&amp;" "&amp;F107&amp;" "&amp;G107&amp;" "&amp;H107&amp;" "</f>
        <v xml:space="preserve">5 1 02 02 01 038 </v>
      </c>
    </row>
    <row r="108" spans="2:17" ht="27" customHeight="1">
      <c r="B108" s="239" t="s">
        <v>511</v>
      </c>
      <c r="C108" s="240" t="s">
        <v>362</v>
      </c>
      <c r="D108" s="240" t="s">
        <v>358</v>
      </c>
      <c r="E108" s="240" t="s">
        <v>391</v>
      </c>
      <c r="F108" s="240" t="s">
        <v>391</v>
      </c>
      <c r="G108" s="240" t="s">
        <v>375</v>
      </c>
      <c r="H108" s="240" t="s">
        <v>512</v>
      </c>
      <c r="I108" s="240"/>
      <c r="J108" s="241" t="s">
        <v>197</v>
      </c>
      <c r="K108" s="242">
        <v>1</v>
      </c>
      <c r="L108" s="245" t="s">
        <v>387</v>
      </c>
      <c r="M108" s="246">
        <v>75000000</v>
      </c>
      <c r="N108" s="246">
        <f t="shared" si="4"/>
        <v>75000000</v>
      </c>
      <c r="O108" s="212" t="s">
        <v>407</v>
      </c>
      <c r="P108" s="238" t="s">
        <v>408</v>
      </c>
      <c r="Q108" s="213" t="str">
        <f t="shared" si="5"/>
        <v xml:space="preserve">5 1 02 02 01 040 </v>
      </c>
    </row>
    <row r="109" spans="2:17" ht="15" customHeight="1">
      <c r="B109" s="239" t="s">
        <v>513</v>
      </c>
      <c r="C109" s="240" t="s">
        <v>362</v>
      </c>
      <c r="D109" s="240" t="s">
        <v>358</v>
      </c>
      <c r="E109" s="240" t="s">
        <v>391</v>
      </c>
      <c r="F109" s="240" t="s">
        <v>391</v>
      </c>
      <c r="G109" s="240" t="s">
        <v>375</v>
      </c>
      <c r="H109" s="240" t="s">
        <v>514</v>
      </c>
      <c r="I109" s="240"/>
      <c r="J109" s="241" t="s">
        <v>198</v>
      </c>
      <c r="K109" s="242"/>
      <c r="L109" s="242"/>
      <c r="M109" s="246"/>
      <c r="N109" s="246">
        <f>N110</f>
        <v>50000000</v>
      </c>
      <c r="P109" s="238" t="s">
        <v>408</v>
      </c>
      <c r="Q109" s="213" t="str">
        <f t="shared" si="5"/>
        <v xml:space="preserve">5 1 02 02 01 041 </v>
      </c>
    </row>
    <row r="110" spans="2:17" ht="34.5" customHeight="1">
      <c r="B110" s="239"/>
      <c r="C110" s="240"/>
      <c r="D110" s="240"/>
      <c r="E110" s="240"/>
      <c r="F110" s="240"/>
      <c r="G110" s="240"/>
      <c r="H110" s="240"/>
      <c r="I110" s="240"/>
      <c r="J110" s="247" t="s">
        <v>515</v>
      </c>
      <c r="K110" s="242">
        <v>1</v>
      </c>
      <c r="L110" s="245" t="s">
        <v>387</v>
      </c>
      <c r="M110" s="246">
        <v>50000000</v>
      </c>
      <c r="N110" s="246">
        <f>M110</f>
        <v>50000000</v>
      </c>
      <c r="O110" s="212" t="s">
        <v>407</v>
      </c>
      <c r="P110" s="238"/>
      <c r="Q110" s="213" t="str">
        <f t="shared" si="5"/>
        <v xml:space="preserve">      </v>
      </c>
    </row>
    <row r="111" spans="2:17" ht="15" customHeight="1">
      <c r="B111" s="239" t="s">
        <v>516</v>
      </c>
      <c r="C111" s="240" t="s">
        <v>362</v>
      </c>
      <c r="D111" s="240" t="s">
        <v>358</v>
      </c>
      <c r="E111" s="240" t="s">
        <v>391</v>
      </c>
      <c r="F111" s="240" t="s">
        <v>391</v>
      </c>
      <c r="G111" s="240" t="s">
        <v>375</v>
      </c>
      <c r="H111" s="240" t="s">
        <v>517</v>
      </c>
      <c r="I111" s="240"/>
      <c r="J111" s="241" t="s">
        <v>518</v>
      </c>
      <c r="K111" s="242"/>
      <c r="L111" s="245"/>
      <c r="M111" s="246"/>
      <c r="N111" s="246">
        <f>M111</f>
        <v>0</v>
      </c>
      <c r="P111" s="238"/>
      <c r="Q111" s="213" t="str">
        <f t="shared" si="5"/>
        <v xml:space="preserve">5 1 02 02 01 047 </v>
      </c>
    </row>
    <row r="112" spans="2:17" ht="45.75" customHeight="1">
      <c r="B112" s="239" t="s">
        <v>519</v>
      </c>
      <c r="C112" s="240" t="s">
        <v>362</v>
      </c>
      <c r="D112" s="240" t="s">
        <v>358</v>
      </c>
      <c r="E112" s="240" t="s">
        <v>391</v>
      </c>
      <c r="F112" s="240" t="s">
        <v>391</v>
      </c>
      <c r="G112" s="240" t="s">
        <v>375</v>
      </c>
      <c r="H112" s="240" t="s">
        <v>520</v>
      </c>
      <c r="I112" s="240"/>
      <c r="J112" s="241" t="s">
        <v>155</v>
      </c>
      <c r="K112" s="242"/>
      <c r="L112" s="242"/>
      <c r="M112" s="246"/>
      <c r="N112" s="246">
        <f>N113</f>
        <v>14400000000</v>
      </c>
      <c r="P112" s="238" t="s">
        <v>376</v>
      </c>
      <c r="Q112" s="213" t="str">
        <f t="shared" si="5"/>
        <v xml:space="preserve">5 1 02 02 01 049 </v>
      </c>
    </row>
    <row r="113" spans="2:17" ht="15" customHeight="1">
      <c r="B113" s="239"/>
      <c r="C113" s="240"/>
      <c r="D113" s="240"/>
      <c r="E113" s="240"/>
      <c r="F113" s="240"/>
      <c r="G113" s="240"/>
      <c r="H113" s="240"/>
      <c r="I113" s="240"/>
      <c r="J113" s="247" t="s">
        <v>521</v>
      </c>
      <c r="K113" s="242">
        <v>1</v>
      </c>
      <c r="L113" s="245" t="s">
        <v>387</v>
      </c>
      <c r="M113" s="246">
        <v>14400000000</v>
      </c>
      <c r="N113" s="246">
        <f>M113</f>
        <v>14400000000</v>
      </c>
      <c r="O113" s="212" t="s">
        <v>380</v>
      </c>
      <c r="P113" s="238"/>
      <c r="Q113" s="213" t="str">
        <f t="shared" si="5"/>
        <v xml:space="preserve">      </v>
      </c>
    </row>
    <row r="114" spans="2:17" ht="32.25" customHeight="1">
      <c r="B114" s="239" t="s">
        <v>522</v>
      </c>
      <c r="C114" s="240" t="s">
        <v>362</v>
      </c>
      <c r="D114" s="240" t="s">
        <v>358</v>
      </c>
      <c r="E114" s="240" t="s">
        <v>391</v>
      </c>
      <c r="F114" s="240" t="s">
        <v>391</v>
      </c>
      <c r="G114" s="240" t="s">
        <v>375</v>
      </c>
      <c r="H114" s="240" t="s">
        <v>523</v>
      </c>
      <c r="I114" s="240"/>
      <c r="J114" s="241" t="s">
        <v>199</v>
      </c>
      <c r="K114" s="242">
        <v>1</v>
      </c>
      <c r="L114" s="242" t="s">
        <v>387</v>
      </c>
      <c r="M114" s="246">
        <v>25000000</v>
      </c>
      <c r="N114" s="246">
        <f>M114</f>
        <v>25000000</v>
      </c>
      <c r="O114" s="212" t="s">
        <v>407</v>
      </c>
      <c r="P114" s="238" t="s">
        <v>408</v>
      </c>
      <c r="Q114" s="213" t="str">
        <f t="shared" si="5"/>
        <v xml:space="preserve">5 1 02 02 01 051 </v>
      </c>
    </row>
    <row r="115" spans="2:17" ht="15" customHeight="1">
      <c r="B115" s="239" t="s">
        <v>524</v>
      </c>
      <c r="C115" s="240" t="s">
        <v>362</v>
      </c>
      <c r="D115" s="240" t="s">
        <v>358</v>
      </c>
      <c r="E115" s="240" t="s">
        <v>391</v>
      </c>
      <c r="F115" s="240" t="s">
        <v>391</v>
      </c>
      <c r="G115" s="240" t="s">
        <v>375</v>
      </c>
      <c r="H115" s="240" t="s">
        <v>525</v>
      </c>
      <c r="I115" s="240"/>
      <c r="J115" s="266" t="s">
        <v>80</v>
      </c>
      <c r="K115" s="242"/>
      <c r="L115" s="242"/>
      <c r="M115" s="253"/>
      <c r="N115" s="253">
        <f>SUM(N116:N120)</f>
        <v>155000000</v>
      </c>
      <c r="P115" s="238"/>
      <c r="Q115" s="213" t="str">
        <f t="shared" si="5"/>
        <v xml:space="preserve">5 1 02 02 01 060 </v>
      </c>
    </row>
    <row r="116" spans="2:17" ht="15" customHeight="1">
      <c r="B116" s="239"/>
      <c r="C116" s="240"/>
      <c r="D116" s="240"/>
      <c r="E116" s="240"/>
      <c r="F116" s="240"/>
      <c r="G116" s="240"/>
      <c r="H116" s="240"/>
      <c r="I116" s="240"/>
      <c r="J116" s="368" t="s">
        <v>172</v>
      </c>
      <c r="K116" s="242">
        <v>1</v>
      </c>
      <c r="L116" s="245" t="s">
        <v>387</v>
      </c>
      <c r="M116" s="246">
        <v>50000000</v>
      </c>
      <c r="N116" s="246">
        <f>M116</f>
        <v>50000000</v>
      </c>
      <c r="O116" s="212" t="s">
        <v>407</v>
      </c>
      <c r="P116" s="238" t="s">
        <v>526</v>
      </c>
      <c r="Q116" s="213" t="str">
        <f t="shared" si="5"/>
        <v xml:space="preserve">      </v>
      </c>
    </row>
    <row r="117" spans="2:17" ht="15" customHeight="1">
      <c r="B117" s="239"/>
      <c r="C117" s="240"/>
      <c r="D117" s="240"/>
      <c r="E117" s="240"/>
      <c r="F117" s="240"/>
      <c r="G117" s="240"/>
      <c r="H117" s="240"/>
      <c r="I117" s="240"/>
      <c r="J117" s="368" t="s">
        <v>173</v>
      </c>
      <c r="K117" s="242">
        <v>1</v>
      </c>
      <c r="L117" s="245" t="s">
        <v>387</v>
      </c>
      <c r="M117" s="246">
        <v>25000000</v>
      </c>
      <c r="N117" s="246">
        <f>M117</f>
        <v>25000000</v>
      </c>
      <c r="O117" s="212" t="s">
        <v>407</v>
      </c>
      <c r="P117" s="238" t="s">
        <v>526</v>
      </c>
      <c r="Q117" s="213" t="str">
        <f t="shared" si="5"/>
        <v xml:space="preserve">      </v>
      </c>
    </row>
    <row r="118" spans="2:17" ht="15" customHeight="1">
      <c r="B118" s="239"/>
      <c r="C118" s="240"/>
      <c r="D118" s="240"/>
      <c r="E118" s="240"/>
      <c r="F118" s="240"/>
      <c r="G118" s="240"/>
      <c r="H118" s="240"/>
      <c r="I118" s="240"/>
      <c r="J118" s="247" t="s">
        <v>81</v>
      </c>
      <c r="K118" s="242">
        <v>1</v>
      </c>
      <c r="L118" s="245" t="s">
        <v>387</v>
      </c>
      <c r="M118" s="246">
        <v>20000000</v>
      </c>
      <c r="N118" s="246">
        <f>M118</f>
        <v>20000000</v>
      </c>
      <c r="O118" s="212" t="s">
        <v>398</v>
      </c>
      <c r="P118" s="238" t="s">
        <v>399</v>
      </c>
      <c r="Q118" s="213" t="str">
        <f t="shared" si="5"/>
        <v xml:space="preserve">      </v>
      </c>
    </row>
    <row r="119" spans="2:17" ht="15" customHeight="1">
      <c r="B119" s="239"/>
      <c r="C119" s="240"/>
      <c r="D119" s="240"/>
      <c r="E119" s="240"/>
      <c r="F119" s="240"/>
      <c r="G119" s="240"/>
      <c r="H119" s="240"/>
      <c r="I119" s="240"/>
      <c r="J119" s="247" t="s">
        <v>82</v>
      </c>
      <c r="K119" s="242">
        <v>1</v>
      </c>
      <c r="L119" s="245" t="s">
        <v>387</v>
      </c>
      <c r="M119" s="246">
        <v>50000000</v>
      </c>
      <c r="N119" s="246">
        <f>M119</f>
        <v>50000000</v>
      </c>
      <c r="O119" s="212" t="s">
        <v>398</v>
      </c>
      <c r="P119" s="238" t="s">
        <v>399</v>
      </c>
      <c r="Q119" s="213" t="str">
        <f t="shared" si="5"/>
        <v xml:space="preserve">      </v>
      </c>
    </row>
    <row r="120" spans="2:17" ht="15" customHeight="1">
      <c r="B120" s="239"/>
      <c r="C120" s="240"/>
      <c r="D120" s="240"/>
      <c r="E120" s="240"/>
      <c r="F120" s="240"/>
      <c r="G120" s="240"/>
      <c r="H120" s="240"/>
      <c r="I120" s="240"/>
      <c r="J120" s="247" t="s">
        <v>83</v>
      </c>
      <c r="K120" s="242">
        <v>1</v>
      </c>
      <c r="L120" s="245" t="s">
        <v>387</v>
      </c>
      <c r="M120" s="246">
        <v>10000000</v>
      </c>
      <c r="N120" s="246">
        <f>M120</f>
        <v>10000000</v>
      </c>
      <c r="O120" s="212" t="s">
        <v>398</v>
      </c>
      <c r="P120" s="238" t="s">
        <v>399</v>
      </c>
      <c r="Q120" s="213" t="str">
        <f t="shared" si="5"/>
        <v xml:space="preserve">      </v>
      </c>
    </row>
    <row r="121" spans="2:17" ht="31.5" customHeight="1">
      <c r="B121" s="239" t="s">
        <v>527</v>
      </c>
      <c r="C121" s="240" t="s">
        <v>362</v>
      </c>
      <c r="D121" s="240" t="s">
        <v>358</v>
      </c>
      <c r="E121" s="240" t="s">
        <v>391</v>
      </c>
      <c r="F121" s="240" t="s">
        <v>391</v>
      </c>
      <c r="G121" s="240" t="s">
        <v>375</v>
      </c>
      <c r="H121" s="240" t="s">
        <v>528</v>
      </c>
      <c r="I121" s="240"/>
      <c r="J121" s="241" t="s">
        <v>200</v>
      </c>
      <c r="K121" s="242"/>
      <c r="L121" s="242"/>
      <c r="M121" s="246"/>
      <c r="N121" s="246">
        <f>SUM(N122:N123)</f>
        <v>55000000</v>
      </c>
      <c r="P121" s="238"/>
      <c r="Q121" s="213" t="str">
        <f t="shared" si="5"/>
        <v xml:space="preserve">5 1 02 02 01 069 </v>
      </c>
    </row>
    <row r="122" spans="2:17" ht="15" customHeight="1">
      <c r="B122" s="239"/>
      <c r="C122" s="240"/>
      <c r="D122" s="240"/>
      <c r="E122" s="240"/>
      <c r="F122" s="240"/>
      <c r="G122" s="240"/>
      <c r="H122" s="240"/>
      <c r="I122" s="240"/>
      <c r="J122" s="247" t="s">
        <v>251</v>
      </c>
      <c r="K122" s="242">
        <v>1</v>
      </c>
      <c r="L122" s="245" t="s">
        <v>387</v>
      </c>
      <c r="M122" s="246">
        <v>25000000</v>
      </c>
      <c r="N122" s="246">
        <f>M122</f>
        <v>25000000</v>
      </c>
      <c r="O122" s="212" t="s">
        <v>506</v>
      </c>
      <c r="P122" s="238" t="s">
        <v>529</v>
      </c>
      <c r="Q122" s="213" t="str">
        <f t="shared" si="5"/>
        <v xml:space="preserve">      </v>
      </c>
    </row>
    <row r="123" spans="2:17" ht="15" customHeight="1">
      <c r="B123" s="239"/>
      <c r="C123" s="240"/>
      <c r="D123" s="240"/>
      <c r="E123" s="240"/>
      <c r="F123" s="240"/>
      <c r="G123" s="240"/>
      <c r="H123" s="240"/>
      <c r="I123" s="240"/>
      <c r="J123" s="247" t="s">
        <v>201</v>
      </c>
      <c r="K123" s="242">
        <v>1</v>
      </c>
      <c r="L123" s="245" t="s">
        <v>387</v>
      </c>
      <c r="M123" s="246">
        <v>30000000</v>
      </c>
      <c r="N123" s="246">
        <f>M123</f>
        <v>30000000</v>
      </c>
      <c r="O123" s="212" t="s">
        <v>506</v>
      </c>
      <c r="P123" s="238" t="s">
        <v>408</v>
      </c>
      <c r="Q123" s="213" t="str">
        <f t="shared" si="5"/>
        <v xml:space="preserve">      </v>
      </c>
    </row>
    <row r="124" spans="2:17" ht="15" customHeight="1">
      <c r="B124" s="239" t="s">
        <v>530</v>
      </c>
      <c r="C124" s="240" t="s">
        <v>362</v>
      </c>
      <c r="D124" s="240" t="s">
        <v>358</v>
      </c>
      <c r="E124" s="240" t="s">
        <v>391</v>
      </c>
      <c r="F124" s="240" t="s">
        <v>391</v>
      </c>
      <c r="G124" s="240" t="s">
        <v>375</v>
      </c>
      <c r="H124" s="240" t="s">
        <v>531</v>
      </c>
      <c r="I124" s="240"/>
      <c r="J124" s="241" t="s">
        <v>166</v>
      </c>
      <c r="K124" s="242">
        <v>1</v>
      </c>
      <c r="L124" s="245" t="s">
        <v>387</v>
      </c>
      <c r="M124" s="246">
        <v>30000000</v>
      </c>
      <c r="N124" s="246">
        <f>M124</f>
        <v>30000000</v>
      </c>
      <c r="O124" s="212" t="s">
        <v>532</v>
      </c>
      <c r="P124" s="238" t="s">
        <v>464</v>
      </c>
      <c r="Q124" s="213" t="str">
        <f t="shared" si="5"/>
        <v xml:space="preserve">5 1 02 02 01 079 </v>
      </c>
    </row>
    <row r="125" spans="2:17" ht="30" customHeight="1">
      <c r="B125" s="239" t="s">
        <v>533</v>
      </c>
      <c r="C125" s="240" t="s">
        <v>362</v>
      </c>
      <c r="D125" s="240" t="s">
        <v>358</v>
      </c>
      <c r="E125" s="240" t="s">
        <v>391</v>
      </c>
      <c r="F125" s="240" t="s">
        <v>391</v>
      </c>
      <c r="G125" s="240" t="s">
        <v>375</v>
      </c>
      <c r="H125" s="240" t="s">
        <v>534</v>
      </c>
      <c r="I125" s="240"/>
      <c r="J125" s="241" t="s">
        <v>101</v>
      </c>
      <c r="K125" s="242"/>
      <c r="L125" s="242"/>
      <c r="M125" s="246"/>
      <c r="N125" s="246">
        <f>N126</f>
        <v>300000000</v>
      </c>
      <c r="P125" s="238" t="s">
        <v>402</v>
      </c>
      <c r="Q125" s="213" t="str">
        <f t="shared" si="5"/>
        <v xml:space="preserve">5 1 02 02 01 080 </v>
      </c>
    </row>
    <row r="126" spans="2:17" ht="15" customHeight="1">
      <c r="B126" s="239"/>
      <c r="C126" s="240"/>
      <c r="D126" s="240"/>
      <c r="E126" s="240"/>
      <c r="F126" s="240"/>
      <c r="G126" s="240"/>
      <c r="H126" s="240"/>
      <c r="I126" s="240"/>
      <c r="J126" s="247" t="s">
        <v>535</v>
      </c>
      <c r="K126" s="242">
        <v>1</v>
      </c>
      <c r="L126" s="245" t="s">
        <v>387</v>
      </c>
      <c r="M126" s="246">
        <v>300000000</v>
      </c>
      <c r="N126" s="246">
        <f>M126</f>
        <v>300000000</v>
      </c>
      <c r="O126" s="212" t="s">
        <v>398</v>
      </c>
      <c r="P126" s="238"/>
      <c r="Q126" s="213" t="str">
        <f t="shared" si="5"/>
        <v xml:space="preserve">      </v>
      </c>
    </row>
    <row r="127" spans="2:17" ht="15" customHeight="1">
      <c r="B127" s="239" t="s">
        <v>536</v>
      </c>
      <c r="C127" s="240" t="s">
        <v>362</v>
      </c>
      <c r="D127" s="240" t="s">
        <v>358</v>
      </c>
      <c r="E127" s="240" t="s">
        <v>391</v>
      </c>
      <c r="F127" s="240" t="s">
        <v>391</v>
      </c>
      <c r="G127" s="240" t="s">
        <v>391</v>
      </c>
      <c r="H127" s="240"/>
      <c r="I127" s="240"/>
      <c r="J127" s="241" t="s">
        <v>537</v>
      </c>
      <c r="K127" s="249"/>
      <c r="L127" s="249"/>
      <c r="M127" s="243"/>
      <c r="N127" s="243">
        <f>N128</f>
        <v>100000000</v>
      </c>
      <c r="P127" s="254"/>
      <c r="Q127" s="213" t="str">
        <f t="shared" si="5"/>
        <v xml:space="preserve">5 1 02 02 02  </v>
      </c>
    </row>
    <row r="128" spans="2:17">
      <c r="B128" s="239" t="s">
        <v>538</v>
      </c>
      <c r="C128" s="240" t="s">
        <v>362</v>
      </c>
      <c r="D128" s="240" t="s">
        <v>358</v>
      </c>
      <c r="E128" s="240" t="s">
        <v>391</v>
      </c>
      <c r="F128" s="240" t="s">
        <v>391</v>
      </c>
      <c r="G128" s="240" t="s">
        <v>391</v>
      </c>
      <c r="H128" s="240" t="s">
        <v>470</v>
      </c>
      <c r="I128" s="240"/>
      <c r="J128" s="241" t="s">
        <v>102</v>
      </c>
      <c r="K128" s="242">
        <v>1</v>
      </c>
      <c r="L128" s="245" t="s">
        <v>387</v>
      </c>
      <c r="M128" s="246">
        <v>100000000</v>
      </c>
      <c r="N128" s="246">
        <f>M128</f>
        <v>100000000</v>
      </c>
      <c r="O128" s="212" t="s">
        <v>398</v>
      </c>
      <c r="P128" s="238" t="s">
        <v>402</v>
      </c>
      <c r="Q128" s="213" t="str">
        <f t="shared" si="5"/>
        <v xml:space="preserve">5 1 02 02 02 002 </v>
      </c>
    </row>
    <row r="129" spans="2:17" ht="15" customHeight="1">
      <c r="B129" s="239" t="s">
        <v>539</v>
      </c>
      <c r="C129" s="240" t="s">
        <v>362</v>
      </c>
      <c r="D129" s="240" t="s">
        <v>358</v>
      </c>
      <c r="E129" s="240" t="s">
        <v>391</v>
      </c>
      <c r="F129" s="240" t="s">
        <v>391</v>
      </c>
      <c r="G129" s="240" t="s">
        <v>540</v>
      </c>
      <c r="H129" s="240"/>
      <c r="I129" s="240"/>
      <c r="J129" s="241" t="s">
        <v>541</v>
      </c>
      <c r="K129" s="249"/>
      <c r="L129" s="249"/>
      <c r="M129" s="243"/>
      <c r="N129" s="243">
        <f>N130+N131+N132</f>
        <v>20000000</v>
      </c>
      <c r="P129" s="238"/>
      <c r="Q129" s="213" t="str">
        <f t="shared" si="5"/>
        <v xml:space="preserve">5 1 02 02 06  </v>
      </c>
    </row>
    <row r="130" spans="2:17">
      <c r="B130" s="239" t="s">
        <v>542</v>
      </c>
      <c r="C130" s="240" t="s">
        <v>362</v>
      </c>
      <c r="D130" s="240" t="s">
        <v>358</v>
      </c>
      <c r="E130" s="240" t="s">
        <v>391</v>
      </c>
      <c r="F130" s="240" t="s">
        <v>391</v>
      </c>
      <c r="G130" s="240" t="s">
        <v>540</v>
      </c>
      <c r="H130" s="240" t="s">
        <v>384</v>
      </c>
      <c r="I130" s="240"/>
      <c r="J130" s="241" t="s">
        <v>103</v>
      </c>
      <c r="K130" s="242">
        <v>1</v>
      </c>
      <c r="L130" s="245" t="s">
        <v>387</v>
      </c>
      <c r="M130" s="246">
        <v>5000000</v>
      </c>
      <c r="N130" s="246">
        <f>M130</f>
        <v>5000000</v>
      </c>
      <c r="O130" s="212" t="s">
        <v>398</v>
      </c>
      <c r="P130" s="238" t="s">
        <v>402</v>
      </c>
      <c r="Q130" s="213" t="str">
        <f t="shared" si="5"/>
        <v xml:space="preserve">5 1 02 02 06 001 </v>
      </c>
    </row>
    <row r="131" spans="2:17">
      <c r="B131" s="239" t="s">
        <v>543</v>
      </c>
      <c r="C131" s="240" t="s">
        <v>362</v>
      </c>
      <c r="D131" s="240" t="s">
        <v>358</v>
      </c>
      <c r="E131" s="240" t="s">
        <v>391</v>
      </c>
      <c r="F131" s="240" t="s">
        <v>391</v>
      </c>
      <c r="G131" s="240" t="s">
        <v>540</v>
      </c>
      <c r="H131" s="240" t="s">
        <v>419</v>
      </c>
      <c r="I131" s="240"/>
      <c r="J131" s="241" t="s">
        <v>104</v>
      </c>
      <c r="K131" s="242">
        <v>1</v>
      </c>
      <c r="L131" s="245" t="s">
        <v>387</v>
      </c>
      <c r="M131" s="246">
        <v>5000000</v>
      </c>
      <c r="N131" s="246">
        <f>M131</f>
        <v>5000000</v>
      </c>
      <c r="O131" s="212" t="s">
        <v>398</v>
      </c>
      <c r="P131" s="238" t="s">
        <v>402</v>
      </c>
      <c r="Q131" s="213" t="str">
        <f t="shared" si="5"/>
        <v xml:space="preserve">5 1 02 02 06 008 </v>
      </c>
    </row>
    <row r="132" spans="2:17">
      <c r="B132" s="239" t="s">
        <v>544</v>
      </c>
      <c r="C132" s="240" t="s">
        <v>362</v>
      </c>
      <c r="D132" s="240" t="s">
        <v>358</v>
      </c>
      <c r="E132" s="240" t="s">
        <v>391</v>
      </c>
      <c r="F132" s="240" t="s">
        <v>391</v>
      </c>
      <c r="G132" s="240" t="s">
        <v>540</v>
      </c>
      <c r="H132" s="240" t="s">
        <v>428</v>
      </c>
      <c r="I132" s="240"/>
      <c r="J132" s="241" t="s">
        <v>105</v>
      </c>
      <c r="K132" s="242">
        <v>1</v>
      </c>
      <c r="L132" s="245" t="s">
        <v>387</v>
      </c>
      <c r="M132" s="246">
        <v>10000000</v>
      </c>
      <c r="N132" s="246">
        <f>M132</f>
        <v>10000000</v>
      </c>
      <c r="O132" s="212" t="s">
        <v>398</v>
      </c>
      <c r="P132" s="238" t="s">
        <v>402</v>
      </c>
      <c r="Q132" s="213" t="str">
        <f t="shared" si="5"/>
        <v xml:space="preserve">5 1 02 02 06 013 </v>
      </c>
    </row>
    <row r="133" spans="2:17" ht="15" customHeight="1">
      <c r="B133" s="239" t="s">
        <v>545</v>
      </c>
      <c r="C133" s="240" t="s">
        <v>362</v>
      </c>
      <c r="D133" s="240" t="s">
        <v>358</v>
      </c>
      <c r="E133" s="240" t="s">
        <v>391</v>
      </c>
      <c r="F133" s="240" t="s">
        <v>391</v>
      </c>
      <c r="G133" s="240" t="s">
        <v>546</v>
      </c>
      <c r="H133" s="240"/>
      <c r="I133" s="240"/>
      <c r="J133" s="241" t="s">
        <v>547</v>
      </c>
      <c r="K133" s="249"/>
      <c r="L133" s="249"/>
      <c r="M133" s="243"/>
      <c r="N133" s="243">
        <f>N134+N135+N136</f>
        <v>90000000</v>
      </c>
      <c r="P133" s="238"/>
      <c r="Q133" s="213" t="str">
        <f t="shared" si="5"/>
        <v xml:space="preserve">5 1 02 02 07  </v>
      </c>
    </row>
    <row r="134" spans="2:17" ht="15" customHeight="1">
      <c r="B134" s="239" t="s">
        <v>548</v>
      </c>
      <c r="C134" s="240" t="s">
        <v>362</v>
      </c>
      <c r="D134" s="240" t="s">
        <v>358</v>
      </c>
      <c r="E134" s="240" t="s">
        <v>391</v>
      </c>
      <c r="F134" s="240" t="s">
        <v>391</v>
      </c>
      <c r="G134" s="240" t="s">
        <v>546</v>
      </c>
      <c r="H134" s="240" t="s">
        <v>470</v>
      </c>
      <c r="I134" s="240"/>
      <c r="J134" s="241" t="s">
        <v>156</v>
      </c>
      <c r="K134" s="242">
        <v>1</v>
      </c>
      <c r="L134" s="245" t="s">
        <v>387</v>
      </c>
      <c r="M134" s="246">
        <v>15000000</v>
      </c>
      <c r="N134" s="246">
        <f>M134</f>
        <v>15000000</v>
      </c>
      <c r="O134" s="212" t="s">
        <v>407</v>
      </c>
      <c r="P134" s="238" t="s">
        <v>549</v>
      </c>
      <c r="Q134" s="213" t="str">
        <f t="shared" si="5"/>
        <v xml:space="preserve">5 1 02 02 07 002 </v>
      </c>
    </row>
    <row r="135" spans="2:17" ht="15" customHeight="1">
      <c r="B135" s="239" t="s">
        <v>550</v>
      </c>
      <c r="C135" s="240" t="s">
        <v>362</v>
      </c>
      <c r="D135" s="240" t="s">
        <v>358</v>
      </c>
      <c r="E135" s="240" t="s">
        <v>391</v>
      </c>
      <c r="F135" s="240" t="s">
        <v>391</v>
      </c>
      <c r="G135" s="240" t="s">
        <v>546</v>
      </c>
      <c r="H135" s="240" t="s">
        <v>404</v>
      </c>
      <c r="I135" s="240"/>
      <c r="J135" s="241" t="s">
        <v>157</v>
      </c>
      <c r="K135" s="242">
        <v>1</v>
      </c>
      <c r="L135" s="245" t="s">
        <v>387</v>
      </c>
      <c r="M135" s="246">
        <v>25000000</v>
      </c>
      <c r="N135" s="246">
        <f>M135</f>
        <v>25000000</v>
      </c>
      <c r="O135" s="212" t="s">
        <v>407</v>
      </c>
      <c r="P135" s="238" t="s">
        <v>549</v>
      </c>
      <c r="Q135" s="213" t="str">
        <f t="shared" si="5"/>
        <v xml:space="preserve">5 1 02 02 07 004 </v>
      </c>
    </row>
    <row r="136" spans="2:17" ht="15" customHeight="1">
      <c r="B136" s="239" t="s">
        <v>551</v>
      </c>
      <c r="C136" s="240" t="s">
        <v>362</v>
      </c>
      <c r="D136" s="240" t="s">
        <v>358</v>
      </c>
      <c r="E136" s="240" t="s">
        <v>391</v>
      </c>
      <c r="F136" s="240" t="s">
        <v>391</v>
      </c>
      <c r="G136" s="240" t="s">
        <v>546</v>
      </c>
      <c r="H136" s="240" t="s">
        <v>413</v>
      </c>
      <c r="I136" s="240"/>
      <c r="J136" s="241" t="s">
        <v>158</v>
      </c>
      <c r="K136" s="242">
        <v>1</v>
      </c>
      <c r="L136" s="245" t="s">
        <v>387</v>
      </c>
      <c r="M136" s="246">
        <v>50000000</v>
      </c>
      <c r="N136" s="246">
        <f>M136</f>
        <v>50000000</v>
      </c>
      <c r="O136" s="212" t="s">
        <v>407</v>
      </c>
      <c r="P136" s="238" t="s">
        <v>549</v>
      </c>
      <c r="Q136" s="213" t="str">
        <f t="shared" si="5"/>
        <v xml:space="preserve">5 1 02 02 07 006 </v>
      </c>
    </row>
    <row r="137" spans="2:17" ht="30" customHeight="1">
      <c r="B137" s="239" t="s">
        <v>552</v>
      </c>
      <c r="C137" s="240" t="s">
        <v>362</v>
      </c>
      <c r="D137" s="240" t="s">
        <v>358</v>
      </c>
      <c r="E137" s="240" t="s">
        <v>391</v>
      </c>
      <c r="F137" s="240" t="s">
        <v>391</v>
      </c>
      <c r="G137" s="240" t="s">
        <v>367</v>
      </c>
      <c r="H137" s="240"/>
      <c r="I137" s="240"/>
      <c r="J137" s="241" t="s">
        <v>553</v>
      </c>
      <c r="K137" s="249"/>
      <c r="L137" s="249"/>
      <c r="M137" s="243"/>
      <c r="N137" s="243">
        <f>N138+N139</f>
        <v>85000000</v>
      </c>
      <c r="P137" s="238"/>
      <c r="Q137" s="213" t="str">
        <f t="shared" si="5"/>
        <v xml:space="preserve">5 1 02 02 10  </v>
      </c>
    </row>
    <row r="138" spans="2:17" ht="15" customHeight="1">
      <c r="B138" s="239" t="s">
        <v>554</v>
      </c>
      <c r="C138" s="240" t="s">
        <v>362</v>
      </c>
      <c r="D138" s="240" t="s">
        <v>358</v>
      </c>
      <c r="E138" s="240" t="s">
        <v>391</v>
      </c>
      <c r="F138" s="240" t="s">
        <v>391</v>
      </c>
      <c r="G138" s="240" t="s">
        <v>367</v>
      </c>
      <c r="H138" s="240" t="s">
        <v>384</v>
      </c>
      <c r="I138" s="240"/>
      <c r="J138" s="241" t="s">
        <v>175</v>
      </c>
      <c r="K138" s="242">
        <v>1</v>
      </c>
      <c r="L138" s="245" t="s">
        <v>387</v>
      </c>
      <c r="M138" s="246">
        <v>75000000</v>
      </c>
      <c r="N138" s="246">
        <f>M138</f>
        <v>75000000</v>
      </c>
      <c r="O138" s="212" t="s">
        <v>407</v>
      </c>
      <c r="P138" s="238" t="s">
        <v>526</v>
      </c>
      <c r="Q138" s="213" t="str">
        <f t="shared" si="5"/>
        <v xml:space="preserve">5 1 02 02 10 001 </v>
      </c>
    </row>
    <row r="139" spans="2:17" ht="15" customHeight="1">
      <c r="B139" s="239" t="s">
        <v>555</v>
      </c>
      <c r="C139" s="240" t="s">
        <v>362</v>
      </c>
      <c r="D139" s="240" t="s">
        <v>358</v>
      </c>
      <c r="E139" s="240" t="s">
        <v>391</v>
      </c>
      <c r="F139" s="240" t="s">
        <v>391</v>
      </c>
      <c r="G139" s="240" t="s">
        <v>367</v>
      </c>
      <c r="H139" s="240" t="s">
        <v>470</v>
      </c>
      <c r="I139" s="240"/>
      <c r="J139" s="241" t="s">
        <v>252</v>
      </c>
      <c r="K139" s="242"/>
      <c r="L139" s="242"/>
      <c r="M139" s="246"/>
      <c r="N139" s="246">
        <f>N140</f>
        <v>10000000</v>
      </c>
      <c r="P139" s="238" t="s">
        <v>529</v>
      </c>
      <c r="Q139" s="213" t="str">
        <f t="shared" si="5"/>
        <v xml:space="preserve">5 1 02 02 10 002 </v>
      </c>
    </row>
    <row r="140" spans="2:17" ht="15" customHeight="1">
      <c r="B140" s="239"/>
      <c r="C140" s="240"/>
      <c r="D140" s="240"/>
      <c r="E140" s="240"/>
      <c r="F140" s="240"/>
      <c r="G140" s="240"/>
      <c r="H140" s="240"/>
      <c r="I140" s="240"/>
      <c r="J140" s="247" t="s">
        <v>556</v>
      </c>
      <c r="K140" s="242">
        <v>1</v>
      </c>
      <c r="L140" s="245" t="s">
        <v>387</v>
      </c>
      <c r="M140" s="246">
        <v>10000000</v>
      </c>
      <c r="N140" s="246">
        <f>M140</f>
        <v>10000000</v>
      </c>
      <c r="O140" s="212" t="s">
        <v>506</v>
      </c>
      <c r="P140" s="238"/>
      <c r="Q140" s="213" t="str">
        <f t="shared" si="5"/>
        <v xml:space="preserve">      </v>
      </c>
    </row>
    <row r="141" spans="2:17" ht="15" customHeight="1">
      <c r="B141" s="239"/>
      <c r="C141" s="240"/>
      <c r="D141" s="240"/>
      <c r="E141" s="240"/>
      <c r="F141" s="240"/>
      <c r="G141" s="240"/>
      <c r="H141" s="240"/>
      <c r="I141" s="240"/>
      <c r="J141" s="241"/>
      <c r="K141" s="242"/>
      <c r="L141" s="242"/>
      <c r="M141" s="255"/>
      <c r="N141" s="243"/>
      <c r="P141" s="238"/>
      <c r="Q141" s="213" t="str">
        <f t="shared" si="5"/>
        <v xml:space="preserve">      </v>
      </c>
    </row>
    <row r="142" spans="2:17" s="235" customFormat="1" ht="14.1" customHeight="1">
      <c r="B142" s="230" t="s">
        <v>557</v>
      </c>
      <c r="C142" s="237" t="s">
        <v>362</v>
      </c>
      <c r="D142" s="237" t="s">
        <v>358</v>
      </c>
      <c r="E142" s="237" t="s">
        <v>391</v>
      </c>
      <c r="F142" s="237" t="s">
        <v>466</v>
      </c>
      <c r="G142" s="237"/>
      <c r="H142" s="237"/>
      <c r="I142" s="237"/>
      <c r="J142" s="233" t="s">
        <v>558</v>
      </c>
      <c r="K142" s="228"/>
      <c r="L142" s="228"/>
      <c r="M142" s="234"/>
      <c r="N142" s="234">
        <f>N143+N154+N160+N164+N166</f>
        <v>1520000000</v>
      </c>
      <c r="O142" s="212"/>
      <c r="P142" s="238"/>
      <c r="Q142" s="213" t="str">
        <f t="shared" si="5"/>
        <v xml:space="preserve">5 1 02 03   </v>
      </c>
    </row>
    <row r="143" spans="2:17" s="235" customFormat="1" ht="15" customHeight="1">
      <c r="B143" s="239" t="s">
        <v>559</v>
      </c>
      <c r="C143" s="240" t="s">
        <v>362</v>
      </c>
      <c r="D143" s="240" t="s">
        <v>358</v>
      </c>
      <c r="E143" s="240" t="s">
        <v>391</v>
      </c>
      <c r="F143" s="240" t="s">
        <v>466</v>
      </c>
      <c r="G143" s="240" t="s">
        <v>391</v>
      </c>
      <c r="H143" s="240"/>
      <c r="I143" s="240"/>
      <c r="J143" s="241" t="s">
        <v>560</v>
      </c>
      <c r="K143" s="249"/>
      <c r="L143" s="249"/>
      <c r="M143" s="243"/>
      <c r="N143" s="256">
        <f>N144+N146+N148+N149+N152+N153</f>
        <v>370000000</v>
      </c>
      <c r="O143" s="212"/>
      <c r="P143" s="238"/>
      <c r="Q143" s="213" t="str">
        <f t="shared" si="5"/>
        <v xml:space="preserve">5 1 02 03 02  </v>
      </c>
    </row>
    <row r="144" spans="2:17" ht="30" customHeight="1">
      <c r="B144" s="239" t="s">
        <v>561</v>
      </c>
      <c r="C144" s="240" t="s">
        <v>362</v>
      </c>
      <c r="D144" s="240" t="s">
        <v>358</v>
      </c>
      <c r="E144" s="240" t="s">
        <v>391</v>
      </c>
      <c r="F144" s="240" t="s">
        <v>466</v>
      </c>
      <c r="G144" s="240" t="s">
        <v>391</v>
      </c>
      <c r="H144" s="240" t="s">
        <v>562</v>
      </c>
      <c r="I144" s="240"/>
      <c r="J144" s="241" t="s">
        <v>106</v>
      </c>
      <c r="K144" s="242"/>
      <c r="L144" s="242"/>
      <c r="M144" s="243"/>
      <c r="N144" s="243">
        <f>N145</f>
        <v>75000000</v>
      </c>
      <c r="P144" s="238" t="s">
        <v>402</v>
      </c>
      <c r="Q144" s="213" t="str">
        <f t="shared" si="5"/>
        <v xml:space="preserve">5 1 02 03 02 117 </v>
      </c>
    </row>
    <row r="145" spans="2:18" ht="15" customHeight="1">
      <c r="B145" s="239"/>
      <c r="C145" s="240"/>
      <c r="D145" s="240"/>
      <c r="E145" s="240"/>
      <c r="F145" s="240"/>
      <c r="G145" s="240"/>
      <c r="H145" s="240"/>
      <c r="I145" s="240"/>
      <c r="J145" s="247" t="s">
        <v>563</v>
      </c>
      <c r="K145" s="242">
        <v>1</v>
      </c>
      <c r="L145" s="245" t="s">
        <v>387</v>
      </c>
      <c r="M145" s="243">
        <v>75000000</v>
      </c>
      <c r="N145" s="243">
        <f>M145</f>
        <v>75000000</v>
      </c>
      <c r="O145" s="212" t="s">
        <v>398</v>
      </c>
      <c r="Q145" s="213" t="str">
        <f t="shared" si="5"/>
        <v xml:space="preserve">      </v>
      </c>
    </row>
    <row r="146" spans="2:18" ht="45" customHeight="1">
      <c r="B146" s="239" t="s">
        <v>564</v>
      </c>
      <c r="C146" s="240" t="s">
        <v>362</v>
      </c>
      <c r="D146" s="240" t="s">
        <v>358</v>
      </c>
      <c r="E146" s="240" t="s">
        <v>391</v>
      </c>
      <c r="F146" s="240" t="s">
        <v>466</v>
      </c>
      <c r="G146" s="240" t="s">
        <v>391</v>
      </c>
      <c r="H146" s="240" t="s">
        <v>565</v>
      </c>
      <c r="I146" s="240"/>
      <c r="J146" s="241" t="s">
        <v>107</v>
      </c>
      <c r="K146" s="242"/>
      <c r="L146" s="242"/>
      <c r="M146" s="243"/>
      <c r="N146" s="243">
        <f>N147</f>
        <v>100000000</v>
      </c>
      <c r="P146" s="238" t="s">
        <v>402</v>
      </c>
      <c r="Q146" s="213" t="str">
        <f t="shared" si="5"/>
        <v xml:space="preserve">5 1 02 03 02 123 </v>
      </c>
    </row>
    <row r="147" spans="2:18" ht="15" customHeight="1">
      <c r="B147" s="239"/>
      <c r="C147" s="240"/>
      <c r="D147" s="240"/>
      <c r="E147" s="240"/>
      <c r="F147" s="240"/>
      <c r="G147" s="240"/>
      <c r="H147" s="240"/>
      <c r="I147" s="240"/>
      <c r="J147" s="247" t="s">
        <v>566</v>
      </c>
      <c r="K147" s="242">
        <v>1</v>
      </c>
      <c r="L147" s="245" t="s">
        <v>387</v>
      </c>
      <c r="M147" s="243">
        <v>100000000</v>
      </c>
      <c r="N147" s="243">
        <f>M147</f>
        <v>100000000</v>
      </c>
      <c r="O147" s="212" t="s">
        <v>398</v>
      </c>
      <c r="Q147" s="213" t="str">
        <f t="shared" si="5"/>
        <v xml:space="preserve">      </v>
      </c>
    </row>
    <row r="148" spans="2:18" ht="30" customHeight="1">
      <c r="B148" s="239" t="s">
        <v>567</v>
      </c>
      <c r="C148" s="240" t="s">
        <v>362</v>
      </c>
      <c r="D148" s="240" t="s">
        <v>358</v>
      </c>
      <c r="E148" s="240" t="s">
        <v>391</v>
      </c>
      <c r="F148" s="240" t="s">
        <v>466</v>
      </c>
      <c r="G148" s="240" t="s">
        <v>391</v>
      </c>
      <c r="H148" s="240" t="s">
        <v>568</v>
      </c>
      <c r="I148" s="240"/>
      <c r="J148" s="241" t="s">
        <v>108</v>
      </c>
      <c r="K148" s="242">
        <v>1</v>
      </c>
      <c r="L148" s="245" t="s">
        <v>387</v>
      </c>
      <c r="M148" s="243">
        <v>45000000</v>
      </c>
      <c r="N148" s="243">
        <f>M148</f>
        <v>45000000</v>
      </c>
      <c r="O148" s="212" t="s">
        <v>398</v>
      </c>
      <c r="P148" s="238" t="s">
        <v>402</v>
      </c>
      <c r="Q148" s="213" t="str">
        <f t="shared" si="5"/>
        <v xml:space="preserve">5 1 02 03 02 132 </v>
      </c>
    </row>
    <row r="149" spans="2:18" ht="30" customHeight="1">
      <c r="B149" s="239" t="s">
        <v>569</v>
      </c>
      <c r="C149" s="240" t="s">
        <v>362</v>
      </c>
      <c r="D149" s="240" t="s">
        <v>358</v>
      </c>
      <c r="E149" s="240" t="s">
        <v>391</v>
      </c>
      <c r="F149" s="240" t="s">
        <v>466</v>
      </c>
      <c r="G149" s="240" t="s">
        <v>391</v>
      </c>
      <c r="H149" s="240" t="s">
        <v>570</v>
      </c>
      <c r="I149" s="240"/>
      <c r="J149" s="241" t="s">
        <v>264</v>
      </c>
      <c r="K149" s="242"/>
      <c r="L149" s="245"/>
      <c r="M149" s="243"/>
      <c r="N149" s="243">
        <f>SUM(N150:N151)</f>
        <v>150000000</v>
      </c>
      <c r="P149" s="238" t="s">
        <v>571</v>
      </c>
      <c r="Q149" s="213" t="str">
        <f t="shared" si="5"/>
        <v xml:space="preserve">5 1 02 03 02 204 </v>
      </c>
    </row>
    <row r="150" spans="2:18" ht="15" customHeight="1">
      <c r="B150" s="239"/>
      <c r="C150" s="240"/>
      <c r="D150" s="240"/>
      <c r="E150" s="240"/>
      <c r="F150" s="240"/>
      <c r="G150" s="240"/>
      <c r="H150" s="240"/>
      <c r="I150" s="240"/>
      <c r="J150" s="247" t="s">
        <v>572</v>
      </c>
      <c r="K150" s="242">
        <v>1</v>
      </c>
      <c r="L150" s="245" t="s">
        <v>387</v>
      </c>
      <c r="M150" s="243">
        <v>50000000</v>
      </c>
      <c r="N150" s="243">
        <f>M150</f>
        <v>50000000</v>
      </c>
      <c r="O150" s="212" t="s">
        <v>380</v>
      </c>
      <c r="Q150" s="213" t="str">
        <f t="shared" si="5"/>
        <v xml:space="preserve">      </v>
      </c>
    </row>
    <row r="151" spans="2:18" ht="15" customHeight="1">
      <c r="B151" s="239"/>
      <c r="C151" s="240"/>
      <c r="D151" s="240"/>
      <c r="E151" s="240"/>
      <c r="F151" s="240"/>
      <c r="G151" s="240"/>
      <c r="H151" s="240"/>
      <c r="I151" s="240"/>
      <c r="J151" s="247" t="s">
        <v>573</v>
      </c>
      <c r="K151" s="242">
        <v>1</v>
      </c>
      <c r="L151" s="245" t="s">
        <v>387</v>
      </c>
      <c r="M151" s="243">
        <v>100000000</v>
      </c>
      <c r="N151" s="243">
        <f>M151</f>
        <v>100000000</v>
      </c>
      <c r="O151" s="212" t="s">
        <v>380</v>
      </c>
      <c r="P151" s="238"/>
      <c r="Q151" s="213" t="str">
        <f t="shared" si="5"/>
        <v xml:space="preserve">      </v>
      </c>
    </row>
    <row r="152" spans="2:18" ht="30" customHeight="1">
      <c r="B152" s="239" t="s">
        <v>574</v>
      </c>
      <c r="C152" s="240" t="s">
        <v>362</v>
      </c>
      <c r="D152" s="240" t="s">
        <v>358</v>
      </c>
      <c r="E152" s="240" t="s">
        <v>391</v>
      </c>
      <c r="F152" s="240" t="s">
        <v>466</v>
      </c>
      <c r="G152" s="240" t="s">
        <v>391</v>
      </c>
      <c r="H152" s="240" t="s">
        <v>575</v>
      </c>
      <c r="I152" s="240"/>
      <c r="J152" s="241" t="s">
        <v>167</v>
      </c>
      <c r="K152" s="242">
        <v>1</v>
      </c>
      <c r="L152" s="245" t="s">
        <v>387</v>
      </c>
      <c r="M152" s="243"/>
      <c r="N152" s="243">
        <f>M152</f>
        <v>0</v>
      </c>
      <c r="O152" s="212" t="s">
        <v>407</v>
      </c>
      <c r="P152" s="238" t="s">
        <v>464</v>
      </c>
      <c r="Q152" s="213" t="str">
        <f t="shared" si="5"/>
        <v xml:space="preserve">5 1 02 03 02 405 </v>
      </c>
    </row>
    <row r="153" spans="2:18" ht="30" customHeight="1">
      <c r="B153" s="239" t="s">
        <v>576</v>
      </c>
      <c r="C153" s="240" t="s">
        <v>362</v>
      </c>
      <c r="D153" s="240" t="s">
        <v>358</v>
      </c>
      <c r="E153" s="240" t="s">
        <v>391</v>
      </c>
      <c r="F153" s="240" t="s">
        <v>466</v>
      </c>
      <c r="G153" s="240" t="s">
        <v>391</v>
      </c>
      <c r="H153" s="240" t="s">
        <v>577</v>
      </c>
      <c r="I153" s="240"/>
      <c r="J153" s="241" t="s">
        <v>168</v>
      </c>
      <c r="K153" s="242">
        <v>1</v>
      </c>
      <c r="L153" s="245" t="s">
        <v>387</v>
      </c>
      <c r="M153" s="243"/>
      <c r="N153" s="243">
        <f>M153</f>
        <v>0</v>
      </c>
      <c r="O153" s="212" t="s">
        <v>407</v>
      </c>
      <c r="P153" s="238" t="s">
        <v>464</v>
      </c>
      <c r="Q153" s="213" t="str">
        <f t="shared" si="5"/>
        <v xml:space="preserve">5 1 02 03 02 410 </v>
      </c>
    </row>
    <row r="154" spans="2:18" s="235" customFormat="1" ht="15" customHeight="1">
      <c r="B154" s="239" t="s">
        <v>578</v>
      </c>
      <c r="C154" s="240" t="s">
        <v>362</v>
      </c>
      <c r="D154" s="240" t="s">
        <v>358</v>
      </c>
      <c r="E154" s="240" t="s">
        <v>391</v>
      </c>
      <c r="F154" s="240" t="s">
        <v>466</v>
      </c>
      <c r="G154" s="240" t="s">
        <v>466</v>
      </c>
      <c r="H154" s="240"/>
      <c r="I154" s="240"/>
      <c r="J154" s="241" t="s">
        <v>579</v>
      </c>
      <c r="K154" s="249"/>
      <c r="L154" s="245"/>
      <c r="M154" s="243"/>
      <c r="N154" s="256">
        <f>N155+N156+N159</f>
        <v>850000000</v>
      </c>
      <c r="O154" s="212"/>
      <c r="P154" s="238"/>
      <c r="Q154" s="213" t="str">
        <f t="shared" si="5"/>
        <v xml:space="preserve">5 1 02 03 03  </v>
      </c>
      <c r="R154" s="213"/>
    </row>
    <row r="155" spans="2:18" ht="30" customHeight="1">
      <c r="B155" s="239" t="s">
        <v>580</v>
      </c>
      <c r="C155" s="240" t="s">
        <v>362</v>
      </c>
      <c r="D155" s="240" t="s">
        <v>358</v>
      </c>
      <c r="E155" s="240" t="s">
        <v>391</v>
      </c>
      <c r="F155" s="240" t="s">
        <v>466</v>
      </c>
      <c r="G155" s="240" t="s">
        <v>466</v>
      </c>
      <c r="H155" s="240" t="s">
        <v>384</v>
      </c>
      <c r="I155" s="240"/>
      <c r="J155" s="241" t="s">
        <v>109</v>
      </c>
      <c r="K155" s="242">
        <v>1</v>
      </c>
      <c r="L155" s="245" t="s">
        <v>387</v>
      </c>
      <c r="M155" s="243">
        <v>200000000</v>
      </c>
      <c r="N155" s="243">
        <f>M155</f>
        <v>200000000</v>
      </c>
      <c r="O155" s="212" t="s">
        <v>398</v>
      </c>
      <c r="P155" s="238" t="s">
        <v>402</v>
      </c>
      <c r="Q155" s="213" t="str">
        <f>C155&amp;" "&amp;D155&amp;" "&amp;E155&amp;" "&amp;F155&amp;" "&amp;G155&amp;" "&amp;H155&amp;" "</f>
        <v xml:space="preserve">5 1 02 03 03 001 </v>
      </c>
    </row>
    <row r="156" spans="2:18" ht="30" customHeight="1">
      <c r="B156" s="239" t="s">
        <v>581</v>
      </c>
      <c r="C156" s="240" t="s">
        <v>362</v>
      </c>
      <c r="D156" s="240" t="s">
        <v>358</v>
      </c>
      <c r="E156" s="240" t="s">
        <v>391</v>
      </c>
      <c r="F156" s="240" t="s">
        <v>466</v>
      </c>
      <c r="G156" s="240" t="s">
        <v>466</v>
      </c>
      <c r="H156" s="240" t="s">
        <v>404</v>
      </c>
      <c r="I156" s="240"/>
      <c r="J156" s="241" t="s">
        <v>110</v>
      </c>
      <c r="K156" s="242"/>
      <c r="L156" s="245"/>
      <c r="M156" s="243"/>
      <c r="N156" s="243">
        <f>SUM(N157:N158)</f>
        <v>300000000</v>
      </c>
      <c r="P156" s="257" t="s">
        <v>402</v>
      </c>
      <c r="Q156" s="213" t="str">
        <f t="shared" ref="Q156:Q209" si="6">C156&amp;" "&amp;D156&amp;" "&amp;E156&amp;" "&amp;F156&amp;" "&amp;G156&amp;" "&amp;H156&amp;" "</f>
        <v xml:space="preserve">5 1 02 03 03 004 </v>
      </c>
    </row>
    <row r="157" spans="2:18" ht="15" customHeight="1">
      <c r="B157" s="239"/>
      <c r="C157" s="240"/>
      <c r="D157" s="240"/>
      <c r="E157" s="240"/>
      <c r="F157" s="240"/>
      <c r="G157" s="240"/>
      <c r="H157" s="240"/>
      <c r="I157" s="240"/>
      <c r="J157" s="247" t="s">
        <v>582</v>
      </c>
      <c r="K157" s="242">
        <v>1</v>
      </c>
      <c r="L157" s="245" t="s">
        <v>387</v>
      </c>
      <c r="M157" s="243">
        <v>200000000</v>
      </c>
      <c r="N157" s="243">
        <f>M157</f>
        <v>200000000</v>
      </c>
      <c r="O157" s="212" t="s">
        <v>398</v>
      </c>
      <c r="Q157" s="213" t="str">
        <f t="shared" si="6"/>
        <v xml:space="preserve">      </v>
      </c>
    </row>
    <row r="158" spans="2:18" ht="15" customHeight="1">
      <c r="B158" s="239"/>
      <c r="C158" s="240"/>
      <c r="D158" s="240"/>
      <c r="E158" s="240"/>
      <c r="F158" s="240"/>
      <c r="G158" s="240"/>
      <c r="H158" s="240"/>
      <c r="I158" s="240"/>
      <c r="J158" s="247" t="s">
        <v>583</v>
      </c>
      <c r="K158" s="242">
        <v>1</v>
      </c>
      <c r="L158" s="245" t="s">
        <v>387</v>
      </c>
      <c r="M158" s="243">
        <v>100000000</v>
      </c>
      <c r="N158" s="243">
        <f>M158</f>
        <v>100000000</v>
      </c>
      <c r="O158" s="212" t="s">
        <v>398</v>
      </c>
      <c r="P158" s="257"/>
      <c r="Q158" s="213" t="str">
        <f t="shared" si="6"/>
        <v xml:space="preserve">      </v>
      </c>
    </row>
    <row r="159" spans="2:18" ht="45" customHeight="1">
      <c r="B159" s="239" t="s">
        <v>584</v>
      </c>
      <c r="C159" s="240" t="s">
        <v>362</v>
      </c>
      <c r="D159" s="240" t="s">
        <v>358</v>
      </c>
      <c r="E159" s="240" t="s">
        <v>391</v>
      </c>
      <c r="F159" s="240" t="s">
        <v>466</v>
      </c>
      <c r="G159" s="240" t="s">
        <v>466</v>
      </c>
      <c r="H159" s="240" t="s">
        <v>451</v>
      </c>
      <c r="I159" s="240"/>
      <c r="J159" s="241" t="s">
        <v>111</v>
      </c>
      <c r="K159" s="242">
        <v>1</v>
      </c>
      <c r="L159" s="245" t="s">
        <v>387</v>
      </c>
      <c r="M159" s="243">
        <v>350000000</v>
      </c>
      <c r="N159" s="243">
        <f>M159</f>
        <v>350000000</v>
      </c>
      <c r="O159" s="212" t="s">
        <v>398</v>
      </c>
      <c r="P159" s="238" t="s">
        <v>402</v>
      </c>
      <c r="Q159" s="213" t="str">
        <f t="shared" si="6"/>
        <v xml:space="preserve">5 1 02 03 03 030 </v>
      </c>
    </row>
    <row r="160" spans="2:18" s="235" customFormat="1" ht="15" customHeight="1">
      <c r="B160" s="239" t="s">
        <v>585</v>
      </c>
      <c r="C160" s="240" t="s">
        <v>362</v>
      </c>
      <c r="D160" s="240" t="s">
        <v>358</v>
      </c>
      <c r="E160" s="240" t="s">
        <v>391</v>
      </c>
      <c r="F160" s="240" t="s">
        <v>466</v>
      </c>
      <c r="G160" s="240" t="s">
        <v>472</v>
      </c>
      <c r="H160" s="240"/>
      <c r="I160" s="240"/>
      <c r="J160" s="241" t="s">
        <v>586</v>
      </c>
      <c r="K160" s="249"/>
      <c r="L160" s="245"/>
      <c r="M160" s="243"/>
      <c r="N160" s="256">
        <f>N161+N162+N163</f>
        <v>80000000</v>
      </c>
      <c r="O160" s="212"/>
      <c r="P160" s="238"/>
      <c r="Q160" s="213" t="str">
        <f t="shared" si="6"/>
        <v xml:space="preserve">5 1 02 03 04  </v>
      </c>
      <c r="R160" s="213"/>
    </row>
    <row r="161" spans="2:18" ht="30" customHeight="1">
      <c r="B161" s="239" t="s">
        <v>587</v>
      </c>
      <c r="C161" s="240" t="s">
        <v>362</v>
      </c>
      <c r="D161" s="240" t="s">
        <v>358</v>
      </c>
      <c r="E161" s="240" t="s">
        <v>391</v>
      </c>
      <c r="F161" s="240" t="s">
        <v>466</v>
      </c>
      <c r="G161" s="240" t="s">
        <v>472</v>
      </c>
      <c r="H161" s="240" t="s">
        <v>588</v>
      </c>
      <c r="I161" s="240"/>
      <c r="J161" s="241" t="s">
        <v>112</v>
      </c>
      <c r="K161" s="242">
        <v>1</v>
      </c>
      <c r="L161" s="245" t="s">
        <v>387</v>
      </c>
      <c r="M161" s="243">
        <v>50000000</v>
      </c>
      <c r="N161" s="243">
        <f>M161</f>
        <v>50000000</v>
      </c>
      <c r="O161" s="212" t="s">
        <v>398</v>
      </c>
      <c r="P161" s="238" t="s">
        <v>402</v>
      </c>
      <c r="Q161" s="213" t="str">
        <f t="shared" si="6"/>
        <v xml:space="preserve">5 1 02 03 04 126 </v>
      </c>
    </row>
    <row r="162" spans="2:18" ht="30" customHeight="1">
      <c r="B162" s="239" t="s">
        <v>589</v>
      </c>
      <c r="C162" s="240" t="s">
        <v>362</v>
      </c>
      <c r="D162" s="240" t="s">
        <v>358</v>
      </c>
      <c r="E162" s="240" t="s">
        <v>391</v>
      </c>
      <c r="F162" s="240" t="s">
        <v>466</v>
      </c>
      <c r="G162" s="240" t="s">
        <v>472</v>
      </c>
      <c r="H162" s="240" t="s">
        <v>590</v>
      </c>
      <c r="I162" s="240"/>
      <c r="J162" s="241" t="s">
        <v>113</v>
      </c>
      <c r="K162" s="242">
        <v>1</v>
      </c>
      <c r="L162" s="245" t="s">
        <v>387</v>
      </c>
      <c r="M162" s="243">
        <v>20000000</v>
      </c>
      <c r="N162" s="243">
        <f>M162</f>
        <v>20000000</v>
      </c>
      <c r="O162" s="212" t="s">
        <v>398</v>
      </c>
      <c r="P162" s="238" t="s">
        <v>402</v>
      </c>
      <c r="Q162" s="213" t="str">
        <f t="shared" si="6"/>
        <v xml:space="preserve">5 1 02 03 04 131 </v>
      </c>
    </row>
    <row r="163" spans="2:18" ht="30" customHeight="1">
      <c r="B163" s="239" t="s">
        <v>591</v>
      </c>
      <c r="C163" s="240" t="s">
        <v>362</v>
      </c>
      <c r="D163" s="240" t="s">
        <v>358</v>
      </c>
      <c r="E163" s="240" t="s">
        <v>391</v>
      </c>
      <c r="F163" s="240" t="s">
        <v>466</v>
      </c>
      <c r="G163" s="240" t="s">
        <v>472</v>
      </c>
      <c r="H163" s="240" t="s">
        <v>592</v>
      </c>
      <c r="I163" s="240"/>
      <c r="J163" s="241" t="s">
        <v>202</v>
      </c>
      <c r="K163" s="242">
        <v>1</v>
      </c>
      <c r="L163" s="245" t="s">
        <v>387</v>
      </c>
      <c r="M163" s="243">
        <v>10000000</v>
      </c>
      <c r="N163" s="243">
        <f>M163</f>
        <v>10000000</v>
      </c>
      <c r="O163" s="212" t="s">
        <v>398</v>
      </c>
      <c r="P163" s="238" t="s">
        <v>408</v>
      </c>
      <c r="Q163" s="213" t="str">
        <f t="shared" si="6"/>
        <v xml:space="preserve">5 1 02 03 04 136 </v>
      </c>
    </row>
    <row r="164" spans="2:18" s="235" customFormat="1" ht="15" customHeight="1">
      <c r="B164" s="239" t="s">
        <v>593</v>
      </c>
      <c r="C164" s="240" t="s">
        <v>362</v>
      </c>
      <c r="D164" s="240" t="s">
        <v>358</v>
      </c>
      <c r="E164" s="240" t="s">
        <v>391</v>
      </c>
      <c r="F164" s="240" t="s">
        <v>466</v>
      </c>
      <c r="G164" s="240" t="s">
        <v>479</v>
      </c>
      <c r="H164" s="240"/>
      <c r="I164" s="240"/>
      <c r="J164" s="241" t="s">
        <v>594</v>
      </c>
      <c r="K164" s="249"/>
      <c r="L164" s="245"/>
      <c r="M164" s="243"/>
      <c r="N164" s="256">
        <f>N165</f>
        <v>20000000</v>
      </c>
      <c r="O164" s="212"/>
      <c r="P164" s="238"/>
      <c r="Q164" s="213" t="str">
        <f t="shared" si="6"/>
        <v xml:space="preserve">5 1 02 03 05  </v>
      </c>
      <c r="R164" s="213"/>
    </row>
    <row r="165" spans="2:18" ht="15" customHeight="1">
      <c r="B165" s="239" t="s">
        <v>595</v>
      </c>
      <c r="C165" s="240" t="s">
        <v>362</v>
      </c>
      <c r="D165" s="240" t="s">
        <v>358</v>
      </c>
      <c r="E165" s="240" t="s">
        <v>391</v>
      </c>
      <c r="F165" s="240" t="s">
        <v>466</v>
      </c>
      <c r="G165" s="240" t="s">
        <v>479</v>
      </c>
      <c r="H165" s="240" t="s">
        <v>596</v>
      </c>
      <c r="I165" s="240"/>
      <c r="J165" s="241" t="s">
        <v>203</v>
      </c>
      <c r="K165" s="242">
        <v>1</v>
      </c>
      <c r="L165" s="245" t="s">
        <v>387</v>
      </c>
      <c r="M165" s="243">
        <v>20000000</v>
      </c>
      <c r="N165" s="243">
        <f>M165</f>
        <v>20000000</v>
      </c>
      <c r="O165" s="212" t="s">
        <v>407</v>
      </c>
      <c r="P165" s="238" t="s">
        <v>408</v>
      </c>
      <c r="Q165" s="213" t="str">
        <f t="shared" si="6"/>
        <v xml:space="preserve">5 1 02 03 05 057 </v>
      </c>
    </row>
    <row r="166" spans="2:18" s="235" customFormat="1" ht="15" customHeight="1">
      <c r="B166" s="239" t="s">
        <v>597</v>
      </c>
      <c r="C166" s="240" t="s">
        <v>362</v>
      </c>
      <c r="D166" s="240" t="s">
        <v>358</v>
      </c>
      <c r="E166" s="240" t="s">
        <v>391</v>
      </c>
      <c r="F166" s="240" t="s">
        <v>466</v>
      </c>
      <c r="G166" s="240" t="s">
        <v>540</v>
      </c>
      <c r="H166" s="240"/>
      <c r="I166" s="240"/>
      <c r="J166" s="241" t="s">
        <v>598</v>
      </c>
      <c r="K166" s="249"/>
      <c r="L166" s="245"/>
      <c r="M166" s="243"/>
      <c r="N166" s="256">
        <f>N167</f>
        <v>200000000</v>
      </c>
      <c r="O166" s="212"/>
      <c r="P166" s="238"/>
      <c r="Q166" s="213" t="str">
        <f t="shared" si="6"/>
        <v xml:space="preserve">5 1 02 03 06  </v>
      </c>
      <c r="R166" s="213"/>
    </row>
    <row r="167" spans="2:18">
      <c r="B167" s="239" t="s">
        <v>599</v>
      </c>
      <c r="C167" s="240" t="s">
        <v>362</v>
      </c>
      <c r="D167" s="240" t="s">
        <v>358</v>
      </c>
      <c r="E167" s="240" t="s">
        <v>391</v>
      </c>
      <c r="F167" s="240" t="s">
        <v>466</v>
      </c>
      <c r="G167" s="240" t="s">
        <v>540</v>
      </c>
      <c r="H167" s="240" t="s">
        <v>384</v>
      </c>
      <c r="I167" s="240"/>
      <c r="J167" s="241" t="s">
        <v>600</v>
      </c>
      <c r="K167" s="242">
        <v>1</v>
      </c>
      <c r="L167" s="242" t="s">
        <v>387</v>
      </c>
      <c r="M167" s="243">
        <v>200000000</v>
      </c>
      <c r="N167" s="243">
        <f>M167</f>
        <v>200000000</v>
      </c>
      <c r="O167" s="212" t="s">
        <v>398</v>
      </c>
      <c r="P167" s="238" t="s">
        <v>402</v>
      </c>
      <c r="Q167" s="213" t="str">
        <f t="shared" si="6"/>
        <v xml:space="preserve">5 1 02 03 06 001 </v>
      </c>
    </row>
    <row r="168" spans="2:18" ht="15" customHeight="1">
      <c r="B168" s="239"/>
      <c r="C168" s="240"/>
      <c r="D168" s="240"/>
      <c r="E168" s="240"/>
      <c r="F168" s="240"/>
      <c r="G168" s="240"/>
      <c r="H168" s="240"/>
      <c r="I168" s="240"/>
      <c r="J168" s="241"/>
      <c r="K168" s="242"/>
      <c r="L168" s="242"/>
      <c r="M168" s="258"/>
      <c r="N168" s="258"/>
      <c r="P168" s="254"/>
      <c r="Q168" s="213" t="str">
        <f t="shared" si="6"/>
        <v xml:space="preserve">      </v>
      </c>
    </row>
    <row r="169" spans="2:18" s="235" customFormat="1" ht="14.1" customHeight="1">
      <c r="B169" s="230" t="s">
        <v>601</v>
      </c>
      <c r="C169" s="237" t="s">
        <v>362</v>
      </c>
      <c r="D169" s="237" t="s">
        <v>358</v>
      </c>
      <c r="E169" s="237" t="s">
        <v>391</v>
      </c>
      <c r="F169" s="237" t="s">
        <v>472</v>
      </c>
      <c r="G169" s="237"/>
      <c r="H169" s="237"/>
      <c r="I169" s="237"/>
      <c r="J169" s="233" t="s">
        <v>602</v>
      </c>
      <c r="K169" s="228"/>
      <c r="L169" s="228"/>
      <c r="M169" s="234"/>
      <c r="N169" s="234">
        <f>N170</f>
        <v>350000000</v>
      </c>
      <c r="O169" s="212"/>
      <c r="P169" s="238"/>
      <c r="Q169" s="213" t="str">
        <f t="shared" si="6"/>
        <v xml:space="preserve">5 1 02 04   </v>
      </c>
    </row>
    <row r="170" spans="2:18" s="235" customFormat="1" ht="15" customHeight="1">
      <c r="B170" s="239" t="s">
        <v>603</v>
      </c>
      <c r="C170" s="240" t="s">
        <v>362</v>
      </c>
      <c r="D170" s="240" t="s">
        <v>358</v>
      </c>
      <c r="E170" s="240" t="s">
        <v>391</v>
      </c>
      <c r="F170" s="240" t="s">
        <v>472</v>
      </c>
      <c r="G170" s="240" t="s">
        <v>375</v>
      </c>
      <c r="H170" s="240"/>
      <c r="I170" s="240"/>
      <c r="J170" s="241" t="s">
        <v>159</v>
      </c>
      <c r="K170" s="249"/>
      <c r="L170" s="245"/>
      <c r="M170" s="243"/>
      <c r="N170" s="234">
        <f>N171</f>
        <v>350000000</v>
      </c>
      <c r="O170" s="212"/>
      <c r="Q170" s="213" t="str">
        <f t="shared" si="6"/>
        <v xml:space="preserve">5 1 02 04 01  </v>
      </c>
    </row>
    <row r="171" spans="2:18" ht="15" customHeight="1">
      <c r="B171" s="239" t="s">
        <v>604</v>
      </c>
      <c r="C171" s="240" t="s">
        <v>362</v>
      </c>
      <c r="D171" s="240" t="s">
        <v>358</v>
      </c>
      <c r="E171" s="240" t="s">
        <v>391</v>
      </c>
      <c r="F171" s="240" t="s">
        <v>472</v>
      </c>
      <c r="G171" s="240" t="s">
        <v>375</v>
      </c>
      <c r="H171" s="240" t="s">
        <v>384</v>
      </c>
      <c r="I171" s="240"/>
      <c r="J171" s="241" t="s">
        <v>159</v>
      </c>
      <c r="K171" s="249">
        <v>1</v>
      </c>
      <c r="L171" s="245" t="s">
        <v>387</v>
      </c>
      <c r="M171" s="243">
        <v>350000000</v>
      </c>
      <c r="N171" s="243">
        <f>M171</f>
        <v>350000000</v>
      </c>
      <c r="O171" s="212" t="s">
        <v>380</v>
      </c>
      <c r="P171" s="238" t="s">
        <v>549</v>
      </c>
      <c r="Q171" s="213" t="str">
        <f t="shared" si="6"/>
        <v xml:space="preserve">5 1 02 04 01 001 </v>
      </c>
    </row>
    <row r="172" spans="2:18" ht="15" customHeight="1">
      <c r="B172" s="239"/>
      <c r="C172" s="240"/>
      <c r="D172" s="240"/>
      <c r="E172" s="240"/>
      <c r="F172" s="240"/>
      <c r="G172" s="240"/>
      <c r="H172" s="240"/>
      <c r="I172" s="240"/>
      <c r="J172" s="241"/>
      <c r="K172" s="249"/>
      <c r="L172" s="249"/>
      <c r="M172" s="258"/>
      <c r="N172" s="258"/>
      <c r="P172" s="238"/>
      <c r="Q172" s="213" t="str">
        <f t="shared" si="6"/>
        <v xml:space="preserve">      </v>
      </c>
    </row>
    <row r="173" spans="2:18" s="235" customFormat="1" ht="15" customHeight="1">
      <c r="B173" s="230" t="s">
        <v>605</v>
      </c>
      <c r="C173" s="237" t="s">
        <v>362</v>
      </c>
      <c r="D173" s="237" t="s">
        <v>359</v>
      </c>
      <c r="E173" s="237"/>
      <c r="F173" s="237"/>
      <c r="G173" s="237"/>
      <c r="H173" s="237"/>
      <c r="I173" s="237"/>
      <c r="J173" s="233" t="s">
        <v>606</v>
      </c>
      <c r="K173" s="228"/>
      <c r="L173" s="228"/>
      <c r="M173" s="234"/>
      <c r="N173" s="234">
        <f>N174+N177+N193+N199+N205</f>
        <v>2500000000</v>
      </c>
      <c r="O173" s="212"/>
      <c r="P173" s="238"/>
      <c r="Q173" s="213" t="str">
        <f t="shared" si="6"/>
        <v xml:space="preserve">5 2     </v>
      </c>
    </row>
    <row r="174" spans="2:18" s="235" customFormat="1" ht="15" customHeight="1">
      <c r="B174" s="230" t="s">
        <v>607</v>
      </c>
      <c r="C174" s="237" t="s">
        <v>362</v>
      </c>
      <c r="D174" s="237" t="s">
        <v>359</v>
      </c>
      <c r="E174" s="237" t="s">
        <v>375</v>
      </c>
      <c r="F174" s="237"/>
      <c r="G174" s="237"/>
      <c r="H174" s="237"/>
      <c r="I174" s="237"/>
      <c r="J174" s="233" t="s">
        <v>608</v>
      </c>
      <c r="K174" s="228"/>
      <c r="L174" s="228"/>
      <c r="M174" s="234"/>
      <c r="N174" s="234">
        <f>N175</f>
        <v>0</v>
      </c>
      <c r="O174" s="212"/>
      <c r="P174" s="238"/>
      <c r="Q174" s="213" t="str">
        <f t="shared" si="6"/>
        <v xml:space="preserve">5 2 01    </v>
      </c>
    </row>
    <row r="175" spans="2:18" s="235" customFormat="1" ht="14.1" customHeight="1">
      <c r="B175" s="230" t="s">
        <v>609</v>
      </c>
      <c r="C175" s="237" t="s">
        <v>362</v>
      </c>
      <c r="D175" s="237" t="s">
        <v>359</v>
      </c>
      <c r="E175" s="237" t="s">
        <v>375</v>
      </c>
      <c r="F175" s="237" t="s">
        <v>375</v>
      </c>
      <c r="G175" s="237"/>
      <c r="H175" s="237"/>
      <c r="I175" s="237"/>
      <c r="J175" s="233" t="s">
        <v>608</v>
      </c>
      <c r="K175" s="228"/>
      <c r="L175" s="228"/>
      <c r="M175" s="234"/>
      <c r="N175" s="234">
        <v>0</v>
      </c>
      <c r="O175" s="212"/>
      <c r="P175" s="238"/>
      <c r="Q175" s="213" t="str">
        <f t="shared" si="6"/>
        <v xml:space="preserve">5 2 01 01   </v>
      </c>
    </row>
    <row r="176" spans="2:18" ht="15" customHeight="1">
      <c r="B176" s="239"/>
      <c r="C176" s="240"/>
      <c r="D176" s="240"/>
      <c r="E176" s="240"/>
      <c r="F176" s="240"/>
      <c r="G176" s="240"/>
      <c r="H176" s="240"/>
      <c r="I176" s="240"/>
      <c r="J176" s="241"/>
      <c r="K176" s="242"/>
      <c r="L176" s="242"/>
      <c r="M176" s="258"/>
      <c r="N176" s="258"/>
      <c r="P176" s="238"/>
      <c r="Q176" s="213" t="str">
        <f t="shared" si="6"/>
        <v xml:space="preserve">      </v>
      </c>
    </row>
    <row r="177" spans="2:17" s="235" customFormat="1" ht="15" customHeight="1">
      <c r="B177" s="230" t="s">
        <v>610</v>
      </c>
      <c r="C177" s="237" t="s">
        <v>362</v>
      </c>
      <c r="D177" s="237" t="s">
        <v>359</v>
      </c>
      <c r="E177" s="237" t="s">
        <v>391</v>
      </c>
      <c r="F177" s="237"/>
      <c r="G177" s="237"/>
      <c r="H177" s="237"/>
      <c r="I177" s="237"/>
      <c r="J177" s="233" t="s">
        <v>308</v>
      </c>
      <c r="K177" s="228"/>
      <c r="L177" s="228"/>
      <c r="M177" s="234"/>
      <c r="N177" s="234">
        <f>N179+N185+N189</f>
        <v>980000000</v>
      </c>
      <c r="O177" s="212"/>
      <c r="P177" s="238"/>
      <c r="Q177" s="213" t="str">
        <f t="shared" si="6"/>
        <v xml:space="preserve">5 2 02    </v>
      </c>
    </row>
    <row r="178" spans="2:17" ht="15" customHeight="1">
      <c r="B178" s="239"/>
      <c r="C178" s="240"/>
      <c r="D178" s="240"/>
      <c r="E178" s="240"/>
      <c r="F178" s="240"/>
      <c r="G178" s="240"/>
      <c r="H178" s="240"/>
      <c r="I178" s="240"/>
      <c r="J178" s="241"/>
      <c r="K178" s="249"/>
      <c r="L178" s="249"/>
      <c r="M178" s="258"/>
      <c r="N178" s="258"/>
      <c r="P178" s="238"/>
      <c r="Q178" s="213" t="str">
        <f t="shared" si="6"/>
        <v xml:space="preserve">      </v>
      </c>
    </row>
    <row r="179" spans="2:17" s="235" customFormat="1" ht="14.1" customHeight="1">
      <c r="B179" s="230" t="s">
        <v>611</v>
      </c>
      <c r="C179" s="237" t="s">
        <v>362</v>
      </c>
      <c r="D179" s="237" t="s">
        <v>359</v>
      </c>
      <c r="E179" s="237" t="s">
        <v>391</v>
      </c>
      <c r="F179" s="237" t="s">
        <v>479</v>
      </c>
      <c r="G179" s="237"/>
      <c r="H179" s="237"/>
      <c r="I179" s="237"/>
      <c r="J179" s="233" t="s">
        <v>612</v>
      </c>
      <c r="K179" s="259"/>
      <c r="L179" s="259"/>
      <c r="M179" s="256"/>
      <c r="N179" s="234">
        <f>N180+N182</f>
        <v>480000000</v>
      </c>
      <c r="O179" s="212"/>
      <c r="P179" s="238"/>
      <c r="Q179" s="213" t="str">
        <f t="shared" si="6"/>
        <v xml:space="preserve">5 2 02 05   </v>
      </c>
    </row>
    <row r="180" spans="2:17" s="235" customFormat="1" ht="14.1" customHeight="1">
      <c r="B180" s="239" t="s">
        <v>613</v>
      </c>
      <c r="C180" s="240" t="s">
        <v>362</v>
      </c>
      <c r="D180" s="240" t="s">
        <v>359</v>
      </c>
      <c r="E180" s="240" t="s">
        <v>391</v>
      </c>
      <c r="F180" s="240" t="s">
        <v>479</v>
      </c>
      <c r="G180" s="240" t="s">
        <v>375</v>
      </c>
      <c r="H180" s="240"/>
      <c r="I180" s="240"/>
      <c r="J180" s="241" t="s">
        <v>614</v>
      </c>
      <c r="K180" s="259"/>
      <c r="L180" s="259"/>
      <c r="M180" s="255"/>
      <c r="N180" s="244">
        <f>N181</f>
        <v>250000000</v>
      </c>
      <c r="O180" s="212"/>
      <c r="P180" s="238"/>
      <c r="Q180" s="213" t="str">
        <f t="shared" si="6"/>
        <v xml:space="preserve">5 2 02 05 01  </v>
      </c>
    </row>
    <row r="181" spans="2:17" ht="14.1" customHeight="1">
      <c r="B181" s="239" t="s">
        <v>615</v>
      </c>
      <c r="C181" s="240" t="s">
        <v>362</v>
      </c>
      <c r="D181" s="240" t="s">
        <v>359</v>
      </c>
      <c r="E181" s="240" t="s">
        <v>391</v>
      </c>
      <c r="F181" s="240" t="s">
        <v>479</v>
      </c>
      <c r="G181" s="240" t="s">
        <v>375</v>
      </c>
      <c r="H181" s="240" t="s">
        <v>406</v>
      </c>
      <c r="I181" s="240"/>
      <c r="J181" s="241" t="s">
        <v>114</v>
      </c>
      <c r="K181" s="242">
        <v>1</v>
      </c>
      <c r="L181" s="245" t="s">
        <v>387</v>
      </c>
      <c r="M181" s="255">
        <v>250000000</v>
      </c>
      <c r="N181" s="243">
        <f>M181</f>
        <v>250000000</v>
      </c>
      <c r="O181" s="212" t="s">
        <v>398</v>
      </c>
      <c r="P181" s="238" t="s">
        <v>402</v>
      </c>
      <c r="Q181" s="213" t="str">
        <f t="shared" si="6"/>
        <v xml:space="preserve">5 2 02 05 01 005 </v>
      </c>
    </row>
    <row r="182" spans="2:17" s="235" customFormat="1" ht="15" customHeight="1">
      <c r="B182" s="239" t="s">
        <v>616</v>
      </c>
      <c r="C182" s="240" t="s">
        <v>362</v>
      </c>
      <c r="D182" s="240" t="s">
        <v>359</v>
      </c>
      <c r="E182" s="240" t="s">
        <v>391</v>
      </c>
      <c r="F182" s="240" t="s">
        <v>479</v>
      </c>
      <c r="G182" s="240" t="s">
        <v>391</v>
      </c>
      <c r="H182" s="240"/>
      <c r="I182" s="240"/>
      <c r="J182" s="241" t="s">
        <v>617</v>
      </c>
      <c r="K182" s="242"/>
      <c r="L182" s="242"/>
      <c r="M182" s="243"/>
      <c r="N182" s="244">
        <f>N183</f>
        <v>230000000</v>
      </c>
      <c r="O182" s="212"/>
      <c r="P182" s="238"/>
      <c r="Q182" s="213" t="str">
        <f t="shared" si="6"/>
        <v xml:space="preserve">5 2 02 05 02  </v>
      </c>
    </row>
    <row r="183" spans="2:17">
      <c r="B183" s="239" t="s">
        <v>618</v>
      </c>
      <c r="C183" s="240" t="s">
        <v>362</v>
      </c>
      <c r="D183" s="240" t="s">
        <v>359</v>
      </c>
      <c r="E183" s="240" t="s">
        <v>391</v>
      </c>
      <c r="F183" s="240" t="s">
        <v>479</v>
      </c>
      <c r="G183" s="240" t="s">
        <v>391</v>
      </c>
      <c r="H183" s="240" t="s">
        <v>413</v>
      </c>
      <c r="I183" s="240"/>
      <c r="J183" s="241" t="s">
        <v>115</v>
      </c>
      <c r="K183" s="242">
        <v>1</v>
      </c>
      <c r="L183" s="245" t="s">
        <v>387</v>
      </c>
      <c r="M183" s="243">
        <v>230000000</v>
      </c>
      <c r="N183" s="243">
        <f>M183</f>
        <v>230000000</v>
      </c>
      <c r="O183" s="212" t="s">
        <v>398</v>
      </c>
      <c r="P183" s="238" t="s">
        <v>402</v>
      </c>
      <c r="Q183" s="213" t="str">
        <f t="shared" si="6"/>
        <v xml:space="preserve">5 2 02 05 02 006 </v>
      </c>
    </row>
    <row r="184" spans="2:17" ht="15" customHeight="1">
      <c r="B184" s="239"/>
      <c r="C184" s="240"/>
      <c r="D184" s="240"/>
      <c r="E184" s="240"/>
      <c r="F184" s="240"/>
      <c r="G184" s="240"/>
      <c r="H184" s="240"/>
      <c r="I184" s="240"/>
      <c r="J184" s="241"/>
      <c r="K184" s="242"/>
      <c r="L184" s="242"/>
      <c r="M184" s="258"/>
      <c r="N184" s="258"/>
      <c r="P184" s="238"/>
      <c r="Q184" s="213" t="str">
        <f t="shared" si="6"/>
        <v xml:space="preserve">      </v>
      </c>
    </row>
    <row r="185" spans="2:17" s="235" customFormat="1" ht="15.95" customHeight="1">
      <c r="B185" s="230" t="s">
        <v>619</v>
      </c>
      <c r="C185" s="237" t="s">
        <v>362</v>
      </c>
      <c r="D185" s="237" t="s">
        <v>359</v>
      </c>
      <c r="E185" s="237" t="s">
        <v>391</v>
      </c>
      <c r="F185" s="237" t="s">
        <v>546</v>
      </c>
      <c r="G185" s="237"/>
      <c r="H185" s="237"/>
      <c r="I185" s="237"/>
      <c r="J185" s="233" t="s">
        <v>620</v>
      </c>
      <c r="K185" s="228"/>
      <c r="L185" s="228"/>
      <c r="M185" s="234"/>
      <c r="N185" s="234">
        <f>N186</f>
        <v>250000000</v>
      </c>
      <c r="O185" s="212"/>
      <c r="P185" s="238"/>
      <c r="Q185" s="213" t="str">
        <f t="shared" si="6"/>
        <v xml:space="preserve">5 2 02 07   </v>
      </c>
    </row>
    <row r="186" spans="2:17" s="235" customFormat="1" ht="15" customHeight="1">
      <c r="B186" s="239" t="s">
        <v>621</v>
      </c>
      <c r="C186" s="240" t="s">
        <v>362</v>
      </c>
      <c r="D186" s="240" t="s">
        <v>359</v>
      </c>
      <c r="E186" s="240" t="s">
        <v>391</v>
      </c>
      <c r="F186" s="240" t="s">
        <v>546</v>
      </c>
      <c r="G186" s="240" t="s">
        <v>375</v>
      </c>
      <c r="H186" s="240"/>
      <c r="I186" s="240"/>
      <c r="J186" s="241" t="s">
        <v>622</v>
      </c>
      <c r="K186" s="249"/>
      <c r="L186" s="249"/>
      <c r="M186" s="243"/>
      <c r="N186" s="244">
        <f>N187</f>
        <v>250000000</v>
      </c>
      <c r="O186" s="212"/>
      <c r="P186" s="238"/>
      <c r="Q186" s="213" t="str">
        <f t="shared" si="6"/>
        <v xml:space="preserve">5 2 02 07 01  </v>
      </c>
    </row>
    <row r="187" spans="2:17" ht="15" customHeight="1">
      <c r="B187" s="239" t="s">
        <v>623</v>
      </c>
      <c r="C187" s="240" t="s">
        <v>362</v>
      </c>
      <c r="D187" s="240" t="s">
        <v>359</v>
      </c>
      <c r="E187" s="240" t="s">
        <v>391</v>
      </c>
      <c r="F187" s="240" t="s">
        <v>546</v>
      </c>
      <c r="G187" s="240" t="s">
        <v>375</v>
      </c>
      <c r="H187" s="240" t="s">
        <v>384</v>
      </c>
      <c r="I187" s="240"/>
      <c r="J187" s="241" t="s">
        <v>273</v>
      </c>
      <c r="K187" s="242">
        <v>1</v>
      </c>
      <c r="L187" s="245" t="s">
        <v>387</v>
      </c>
      <c r="M187" s="243">
        <v>250000000</v>
      </c>
      <c r="N187" s="243">
        <f>M187</f>
        <v>250000000</v>
      </c>
      <c r="O187" s="212" t="s">
        <v>380</v>
      </c>
      <c r="P187" s="238" t="s">
        <v>429</v>
      </c>
      <c r="Q187" s="213" t="str">
        <f t="shared" si="6"/>
        <v xml:space="preserve">5 2 02 07 01 001 </v>
      </c>
    </row>
    <row r="188" spans="2:17" ht="15" customHeight="1">
      <c r="B188" s="239"/>
      <c r="C188" s="240"/>
      <c r="D188" s="240"/>
      <c r="E188" s="240"/>
      <c r="F188" s="240"/>
      <c r="G188" s="240"/>
      <c r="H188" s="240"/>
      <c r="I188" s="240"/>
      <c r="J188" s="241"/>
      <c r="K188" s="242"/>
      <c r="L188" s="242"/>
      <c r="M188" s="258"/>
      <c r="N188" s="258"/>
      <c r="P188" s="238"/>
      <c r="Q188" s="213" t="str">
        <f t="shared" si="6"/>
        <v xml:space="preserve">      </v>
      </c>
    </row>
    <row r="189" spans="2:17" s="235" customFormat="1" ht="14.1" customHeight="1">
      <c r="B189" s="230" t="s">
        <v>624</v>
      </c>
      <c r="C189" s="237" t="s">
        <v>362</v>
      </c>
      <c r="D189" s="237" t="s">
        <v>359</v>
      </c>
      <c r="E189" s="237" t="s">
        <v>391</v>
      </c>
      <c r="F189" s="237" t="s">
        <v>367</v>
      </c>
      <c r="G189" s="237"/>
      <c r="H189" s="237"/>
      <c r="I189" s="237"/>
      <c r="J189" s="233" t="s">
        <v>625</v>
      </c>
      <c r="K189" s="259"/>
      <c r="L189" s="259"/>
      <c r="M189" s="234"/>
      <c r="N189" s="234">
        <f>N190</f>
        <v>250000000</v>
      </c>
      <c r="O189" s="212"/>
      <c r="P189" s="238"/>
      <c r="Q189" s="213" t="str">
        <f t="shared" si="6"/>
        <v xml:space="preserve">5 2 02 10   </v>
      </c>
    </row>
    <row r="190" spans="2:17" s="235" customFormat="1" ht="15" customHeight="1">
      <c r="B190" s="239" t="s">
        <v>626</v>
      </c>
      <c r="C190" s="240" t="s">
        <v>362</v>
      </c>
      <c r="D190" s="240" t="s">
        <v>359</v>
      </c>
      <c r="E190" s="240" t="s">
        <v>391</v>
      </c>
      <c r="F190" s="240" t="s">
        <v>367</v>
      </c>
      <c r="G190" s="240" t="s">
        <v>375</v>
      </c>
      <c r="H190" s="240"/>
      <c r="I190" s="240"/>
      <c r="J190" s="241" t="s">
        <v>627</v>
      </c>
      <c r="K190" s="242"/>
      <c r="L190" s="242"/>
      <c r="M190" s="243"/>
      <c r="N190" s="244">
        <f>N191</f>
        <v>250000000</v>
      </c>
      <c r="O190" s="212"/>
      <c r="P190" s="238"/>
      <c r="Q190" s="213" t="str">
        <f t="shared" si="6"/>
        <v xml:space="preserve">5 2 02 10 01  </v>
      </c>
    </row>
    <row r="191" spans="2:17" ht="15" customHeight="1">
      <c r="B191" s="239" t="s">
        <v>628</v>
      </c>
      <c r="C191" s="240" t="s">
        <v>362</v>
      </c>
      <c r="D191" s="240" t="s">
        <v>359</v>
      </c>
      <c r="E191" s="240" t="s">
        <v>391</v>
      </c>
      <c r="F191" s="240" t="s">
        <v>367</v>
      </c>
      <c r="G191" s="240" t="s">
        <v>375</v>
      </c>
      <c r="H191" s="240" t="s">
        <v>470</v>
      </c>
      <c r="I191" s="240"/>
      <c r="J191" s="241" t="s">
        <v>169</v>
      </c>
      <c r="K191" s="242">
        <v>1</v>
      </c>
      <c r="L191" s="245" t="s">
        <v>387</v>
      </c>
      <c r="M191" s="243">
        <v>250000000</v>
      </c>
      <c r="N191" s="243">
        <f>M191</f>
        <v>250000000</v>
      </c>
      <c r="O191" s="212" t="s">
        <v>407</v>
      </c>
      <c r="P191" s="238" t="s">
        <v>464</v>
      </c>
      <c r="Q191" s="213" t="str">
        <f t="shared" si="6"/>
        <v xml:space="preserve">5 2 02 10 01 002 </v>
      </c>
    </row>
    <row r="192" spans="2:17" ht="15" customHeight="1">
      <c r="B192" s="239"/>
      <c r="C192" s="240"/>
      <c r="D192" s="240"/>
      <c r="E192" s="240"/>
      <c r="F192" s="240"/>
      <c r="G192" s="240"/>
      <c r="H192" s="240"/>
      <c r="I192" s="240"/>
      <c r="J192" s="241"/>
      <c r="K192" s="242"/>
      <c r="L192" s="242"/>
      <c r="M192" s="258"/>
      <c r="N192" s="258"/>
      <c r="Q192" s="213" t="str">
        <f t="shared" si="6"/>
        <v xml:space="preserve">      </v>
      </c>
    </row>
    <row r="193" spans="2:17" s="235" customFormat="1" ht="15" customHeight="1">
      <c r="B193" s="230" t="s">
        <v>629</v>
      </c>
      <c r="C193" s="237" t="s">
        <v>362</v>
      </c>
      <c r="D193" s="237" t="s">
        <v>359</v>
      </c>
      <c r="E193" s="237" t="s">
        <v>466</v>
      </c>
      <c r="F193" s="237"/>
      <c r="G193" s="237"/>
      <c r="H193" s="237"/>
      <c r="I193" s="237"/>
      <c r="J193" s="233" t="s">
        <v>630</v>
      </c>
      <c r="K193" s="228"/>
      <c r="L193" s="228"/>
      <c r="M193" s="234"/>
      <c r="N193" s="234">
        <f>N195</f>
        <v>1000000000</v>
      </c>
      <c r="O193" s="212"/>
      <c r="Q193" s="213" t="str">
        <f t="shared" si="6"/>
        <v xml:space="preserve">5 2 03    </v>
      </c>
    </row>
    <row r="194" spans="2:17" s="235" customFormat="1" ht="15" customHeight="1">
      <c r="B194" s="230"/>
      <c r="C194" s="237"/>
      <c r="D194" s="237"/>
      <c r="E194" s="237"/>
      <c r="F194" s="237"/>
      <c r="G194" s="237"/>
      <c r="H194" s="237"/>
      <c r="I194" s="237"/>
      <c r="J194" s="233"/>
      <c r="K194" s="228"/>
      <c r="L194" s="228"/>
      <c r="M194" s="234"/>
      <c r="N194" s="234"/>
      <c r="O194" s="212"/>
      <c r="Q194" s="213" t="str">
        <f t="shared" si="6"/>
        <v xml:space="preserve">      </v>
      </c>
    </row>
    <row r="195" spans="2:17" s="235" customFormat="1" ht="15" customHeight="1">
      <c r="B195" s="230" t="s">
        <v>631</v>
      </c>
      <c r="C195" s="237" t="s">
        <v>362</v>
      </c>
      <c r="D195" s="237" t="s">
        <v>359</v>
      </c>
      <c r="E195" s="237" t="s">
        <v>466</v>
      </c>
      <c r="F195" s="237" t="s">
        <v>375</v>
      </c>
      <c r="G195" s="237"/>
      <c r="H195" s="237"/>
      <c r="I195" s="237"/>
      <c r="J195" s="233" t="s">
        <v>632</v>
      </c>
      <c r="K195" s="228"/>
      <c r="L195" s="228"/>
      <c r="M195" s="234"/>
      <c r="N195" s="234">
        <f>N196</f>
        <v>1000000000</v>
      </c>
      <c r="O195" s="212"/>
      <c r="Q195" s="213" t="str">
        <f t="shared" si="6"/>
        <v xml:space="preserve">5 2 03 01   </v>
      </c>
    </row>
    <row r="196" spans="2:17" s="235" customFormat="1" ht="15" customHeight="1">
      <c r="B196" s="239" t="s">
        <v>633</v>
      </c>
      <c r="C196" s="240" t="s">
        <v>362</v>
      </c>
      <c r="D196" s="240" t="s">
        <v>359</v>
      </c>
      <c r="E196" s="240" t="s">
        <v>466</v>
      </c>
      <c r="F196" s="240" t="s">
        <v>375</v>
      </c>
      <c r="G196" s="240" t="s">
        <v>375</v>
      </c>
      <c r="H196" s="240"/>
      <c r="I196" s="240"/>
      <c r="J196" s="241" t="s">
        <v>634</v>
      </c>
      <c r="K196" s="249"/>
      <c r="L196" s="249"/>
      <c r="M196" s="243"/>
      <c r="N196" s="244">
        <f>N197</f>
        <v>1000000000</v>
      </c>
      <c r="O196" s="212"/>
      <c r="Q196" s="213" t="str">
        <f t="shared" si="6"/>
        <v xml:space="preserve">5 2 03 01 01  </v>
      </c>
    </row>
    <row r="197" spans="2:17" ht="15" customHeight="1">
      <c r="B197" s="239" t="s">
        <v>635</v>
      </c>
      <c r="C197" s="240" t="s">
        <v>362</v>
      </c>
      <c r="D197" s="240" t="s">
        <v>359</v>
      </c>
      <c r="E197" s="240" t="s">
        <v>466</v>
      </c>
      <c r="F197" s="240" t="s">
        <v>375</v>
      </c>
      <c r="G197" s="240" t="s">
        <v>375</v>
      </c>
      <c r="H197" s="240" t="s">
        <v>404</v>
      </c>
      <c r="I197" s="240"/>
      <c r="J197" s="241" t="s">
        <v>274</v>
      </c>
      <c r="K197" s="242">
        <v>1</v>
      </c>
      <c r="L197" s="245" t="s">
        <v>387</v>
      </c>
      <c r="M197" s="243">
        <v>1000000000</v>
      </c>
      <c r="N197" s="243">
        <f>M197</f>
        <v>1000000000</v>
      </c>
      <c r="O197" s="212" t="s">
        <v>398</v>
      </c>
      <c r="P197" s="238" t="s">
        <v>429</v>
      </c>
      <c r="Q197" s="213" t="str">
        <f t="shared" si="6"/>
        <v xml:space="preserve">5 2 03 01 01 004 </v>
      </c>
    </row>
    <row r="198" spans="2:17" ht="15" customHeight="1">
      <c r="B198" s="239"/>
      <c r="C198" s="240"/>
      <c r="D198" s="240"/>
      <c r="E198" s="240"/>
      <c r="F198" s="240"/>
      <c r="G198" s="240"/>
      <c r="H198" s="240"/>
      <c r="I198" s="240"/>
      <c r="J198" s="241"/>
      <c r="K198" s="242"/>
      <c r="L198" s="242"/>
      <c r="M198" s="258"/>
      <c r="N198" s="258"/>
      <c r="Q198" s="213" t="str">
        <f t="shared" si="6"/>
        <v xml:space="preserve">      </v>
      </c>
    </row>
    <row r="199" spans="2:17" s="235" customFormat="1" ht="15" customHeight="1">
      <c r="B199" s="230" t="s">
        <v>636</v>
      </c>
      <c r="C199" s="237" t="s">
        <v>362</v>
      </c>
      <c r="D199" s="237" t="s">
        <v>359</v>
      </c>
      <c r="E199" s="237" t="s">
        <v>472</v>
      </c>
      <c r="F199" s="237"/>
      <c r="G199" s="237"/>
      <c r="H199" s="237"/>
      <c r="I199" s="237"/>
      <c r="J199" s="233" t="s">
        <v>637</v>
      </c>
      <c r="K199" s="228"/>
      <c r="L199" s="228"/>
      <c r="M199" s="234"/>
      <c r="N199" s="234">
        <f>N201</f>
        <v>500000000</v>
      </c>
      <c r="O199" s="212"/>
      <c r="Q199" s="213" t="str">
        <f t="shared" si="6"/>
        <v xml:space="preserve">5 2 04    </v>
      </c>
    </row>
    <row r="200" spans="2:17" s="235" customFormat="1" ht="15" customHeight="1">
      <c r="B200" s="230"/>
      <c r="C200" s="237"/>
      <c r="D200" s="237"/>
      <c r="E200" s="237"/>
      <c r="F200" s="237"/>
      <c r="G200" s="237"/>
      <c r="H200" s="237"/>
      <c r="I200" s="237"/>
      <c r="J200" s="233"/>
      <c r="K200" s="228"/>
      <c r="L200" s="228"/>
      <c r="M200" s="234"/>
      <c r="N200" s="234"/>
      <c r="O200" s="212"/>
      <c r="Q200" s="213" t="str">
        <f t="shared" si="6"/>
        <v xml:space="preserve">      </v>
      </c>
    </row>
    <row r="201" spans="2:17" s="235" customFormat="1" ht="14.1" customHeight="1">
      <c r="B201" s="230" t="s">
        <v>638</v>
      </c>
      <c r="C201" s="237" t="s">
        <v>362</v>
      </c>
      <c r="D201" s="237" t="s">
        <v>359</v>
      </c>
      <c r="E201" s="237" t="s">
        <v>472</v>
      </c>
      <c r="F201" s="237" t="s">
        <v>375</v>
      </c>
      <c r="G201" s="237"/>
      <c r="H201" s="237"/>
      <c r="I201" s="237"/>
      <c r="J201" s="233" t="s">
        <v>639</v>
      </c>
      <c r="K201" s="228"/>
      <c r="L201" s="228"/>
      <c r="M201" s="234"/>
      <c r="N201" s="234">
        <f>N202</f>
        <v>500000000</v>
      </c>
      <c r="O201" s="212"/>
      <c r="Q201" s="213" t="str">
        <f t="shared" si="6"/>
        <v xml:space="preserve">5 2 04 01   </v>
      </c>
    </row>
    <row r="202" spans="2:17" s="235" customFormat="1" ht="15" customHeight="1">
      <c r="B202" s="239" t="s">
        <v>640</v>
      </c>
      <c r="C202" s="240" t="s">
        <v>362</v>
      </c>
      <c r="D202" s="240" t="s">
        <v>359</v>
      </c>
      <c r="E202" s="240" t="s">
        <v>472</v>
      </c>
      <c r="F202" s="240" t="s">
        <v>375</v>
      </c>
      <c r="G202" s="240" t="s">
        <v>375</v>
      </c>
      <c r="H202" s="240"/>
      <c r="I202" s="240"/>
      <c r="J202" s="241" t="s">
        <v>641</v>
      </c>
      <c r="K202" s="249"/>
      <c r="L202" s="249"/>
      <c r="M202" s="243"/>
      <c r="N202" s="244">
        <f>N203</f>
        <v>500000000</v>
      </c>
      <c r="O202" s="212"/>
      <c r="Q202" s="213" t="str">
        <f t="shared" si="6"/>
        <v xml:space="preserve">5 2 04 01 01  </v>
      </c>
    </row>
    <row r="203" spans="2:17">
      <c r="B203" s="239" t="s">
        <v>642</v>
      </c>
      <c r="C203" s="240" t="s">
        <v>362</v>
      </c>
      <c r="D203" s="240" t="s">
        <v>359</v>
      </c>
      <c r="E203" s="240" t="s">
        <v>472</v>
      </c>
      <c r="F203" s="240" t="s">
        <v>375</v>
      </c>
      <c r="G203" s="240" t="s">
        <v>375</v>
      </c>
      <c r="H203" s="240" t="s">
        <v>423</v>
      </c>
      <c r="I203" s="240"/>
      <c r="J203" s="241" t="s">
        <v>116</v>
      </c>
      <c r="K203" s="242">
        <v>1</v>
      </c>
      <c r="L203" s="245" t="s">
        <v>387</v>
      </c>
      <c r="M203" s="243">
        <v>500000000</v>
      </c>
      <c r="N203" s="243">
        <f>M203</f>
        <v>500000000</v>
      </c>
      <c r="O203" s="212" t="s">
        <v>398</v>
      </c>
      <c r="P203" s="238" t="s">
        <v>402</v>
      </c>
      <c r="Q203" s="213" t="str">
        <f t="shared" si="6"/>
        <v xml:space="preserve">5 2 04 01 01 010 </v>
      </c>
    </row>
    <row r="204" spans="2:17" ht="15" customHeight="1">
      <c r="B204" s="239"/>
      <c r="C204" s="240"/>
      <c r="D204" s="240"/>
      <c r="E204" s="240"/>
      <c r="F204" s="240"/>
      <c r="G204" s="240"/>
      <c r="H204" s="240"/>
      <c r="I204" s="240"/>
      <c r="J204" s="241"/>
      <c r="K204" s="249"/>
      <c r="L204" s="249"/>
      <c r="M204" s="258"/>
      <c r="N204" s="258"/>
      <c r="P204" s="238"/>
      <c r="Q204" s="213" t="str">
        <f t="shared" si="6"/>
        <v xml:space="preserve">      </v>
      </c>
    </row>
    <row r="205" spans="2:17" s="235" customFormat="1" ht="15" customHeight="1">
      <c r="B205" s="230" t="s">
        <v>643</v>
      </c>
      <c r="C205" s="237" t="s">
        <v>362</v>
      </c>
      <c r="D205" s="237" t="s">
        <v>359</v>
      </c>
      <c r="E205" s="237" t="s">
        <v>479</v>
      </c>
      <c r="F205" s="237"/>
      <c r="G205" s="237"/>
      <c r="H205" s="237"/>
      <c r="I205" s="237"/>
      <c r="J205" s="233" t="s">
        <v>644</v>
      </c>
      <c r="K205" s="228"/>
      <c r="L205" s="228"/>
      <c r="M205" s="234"/>
      <c r="N205" s="234">
        <f>N207</f>
        <v>20000000</v>
      </c>
      <c r="O205" s="212"/>
      <c r="P205" s="238"/>
      <c r="Q205" s="213" t="str">
        <f t="shared" si="6"/>
        <v xml:space="preserve">5 2 05    </v>
      </c>
    </row>
    <row r="206" spans="2:17" s="235" customFormat="1" ht="15" customHeight="1">
      <c r="B206" s="230"/>
      <c r="C206" s="237"/>
      <c r="D206" s="237"/>
      <c r="E206" s="237"/>
      <c r="F206" s="237"/>
      <c r="G206" s="237"/>
      <c r="H206" s="237"/>
      <c r="I206" s="237"/>
      <c r="J206" s="233"/>
      <c r="K206" s="228"/>
      <c r="L206" s="228"/>
      <c r="M206" s="234"/>
      <c r="N206" s="234"/>
      <c r="O206" s="212"/>
      <c r="P206" s="238"/>
      <c r="Q206" s="213" t="str">
        <f t="shared" si="6"/>
        <v xml:space="preserve">      </v>
      </c>
    </row>
    <row r="207" spans="2:17" s="235" customFormat="1" ht="14.1" customHeight="1">
      <c r="B207" s="230" t="s">
        <v>645</v>
      </c>
      <c r="C207" s="237" t="s">
        <v>362</v>
      </c>
      <c r="D207" s="237" t="s">
        <v>359</v>
      </c>
      <c r="E207" s="237" t="s">
        <v>479</v>
      </c>
      <c r="F207" s="237" t="s">
        <v>375</v>
      </c>
      <c r="G207" s="237"/>
      <c r="H207" s="237"/>
      <c r="I207" s="237"/>
      <c r="J207" s="233" t="s">
        <v>646</v>
      </c>
      <c r="K207" s="228"/>
      <c r="L207" s="228"/>
      <c r="M207" s="234"/>
      <c r="N207" s="234">
        <f>N208</f>
        <v>20000000</v>
      </c>
      <c r="O207" s="212"/>
      <c r="P207" s="238"/>
      <c r="Q207" s="213" t="str">
        <f t="shared" si="6"/>
        <v xml:space="preserve">5 2 05 01   </v>
      </c>
    </row>
    <row r="208" spans="2:17" s="235" customFormat="1" ht="15" customHeight="1">
      <c r="B208" s="239" t="s">
        <v>647</v>
      </c>
      <c r="C208" s="240" t="s">
        <v>362</v>
      </c>
      <c r="D208" s="240" t="s">
        <v>359</v>
      </c>
      <c r="E208" s="240" t="s">
        <v>479</v>
      </c>
      <c r="F208" s="240" t="s">
        <v>375</v>
      </c>
      <c r="G208" s="240" t="s">
        <v>375</v>
      </c>
      <c r="H208" s="240"/>
      <c r="I208" s="240"/>
      <c r="J208" s="241" t="s">
        <v>648</v>
      </c>
      <c r="K208" s="249"/>
      <c r="L208" s="249"/>
      <c r="M208" s="243"/>
      <c r="N208" s="234">
        <f>N209</f>
        <v>20000000</v>
      </c>
      <c r="O208" s="212"/>
      <c r="P208" s="238"/>
      <c r="Q208" s="213" t="str">
        <f t="shared" si="6"/>
        <v xml:space="preserve">5 2 05 01 01  </v>
      </c>
    </row>
    <row r="209" spans="2:17" ht="15" customHeight="1">
      <c r="B209" s="239" t="s">
        <v>649</v>
      </c>
      <c r="C209" s="240" t="s">
        <v>362</v>
      </c>
      <c r="D209" s="240" t="s">
        <v>359</v>
      </c>
      <c r="E209" s="240" t="s">
        <v>479</v>
      </c>
      <c r="F209" s="240" t="s">
        <v>375</v>
      </c>
      <c r="G209" s="240" t="s">
        <v>375</v>
      </c>
      <c r="H209" s="240" t="s">
        <v>487</v>
      </c>
      <c r="I209" s="240"/>
      <c r="J209" s="241" t="s">
        <v>176</v>
      </c>
      <c r="K209" s="242">
        <v>1</v>
      </c>
      <c r="L209" s="245" t="s">
        <v>387</v>
      </c>
      <c r="M209" s="243">
        <v>20000000</v>
      </c>
      <c r="N209" s="243">
        <f>M209</f>
        <v>20000000</v>
      </c>
      <c r="O209" s="212" t="s">
        <v>407</v>
      </c>
      <c r="P209" s="238" t="s">
        <v>526</v>
      </c>
      <c r="Q209" s="213" t="str">
        <f t="shared" si="6"/>
        <v xml:space="preserve">5 2 05 01 01 012 </v>
      </c>
    </row>
    <row r="210" spans="2:17" ht="15" customHeight="1">
      <c r="B210" s="260"/>
      <c r="C210" s="260"/>
      <c r="D210" s="260"/>
      <c r="E210" s="260"/>
      <c r="F210" s="260"/>
      <c r="G210" s="260"/>
      <c r="H210" s="260"/>
      <c r="I210" s="260"/>
      <c r="J210" s="260"/>
    </row>
    <row r="211" spans="2:17" ht="15" customHeight="1">
      <c r="B211" s="260"/>
      <c r="C211" s="260"/>
      <c r="D211" s="260"/>
      <c r="E211" s="260"/>
      <c r="F211" s="260"/>
      <c r="G211" s="260"/>
      <c r="H211" s="260"/>
      <c r="I211" s="260"/>
      <c r="J211" s="260"/>
    </row>
    <row r="212" spans="2:17" ht="15.75" customHeight="1">
      <c r="B212" s="260"/>
      <c r="C212" s="260"/>
      <c r="D212" s="260"/>
      <c r="E212" s="260"/>
      <c r="F212" s="260"/>
      <c r="G212" s="260"/>
      <c r="H212" s="260"/>
      <c r="I212" s="260"/>
      <c r="J212" s="260"/>
      <c r="K212" s="1012" t="s">
        <v>650</v>
      </c>
      <c r="L212" s="1012"/>
      <c r="M212" s="1012"/>
      <c r="N212" s="1012"/>
    </row>
    <row r="213" spans="2:17" ht="15.75" customHeight="1">
      <c r="B213" s="260"/>
      <c r="C213" s="260"/>
      <c r="D213" s="260"/>
      <c r="E213" s="260"/>
      <c r="F213" s="260"/>
      <c r="G213" s="260"/>
      <c r="H213" s="260"/>
      <c r="I213" s="260"/>
      <c r="J213" s="260"/>
      <c r="K213" s="1012" t="s">
        <v>651</v>
      </c>
      <c r="L213" s="1012"/>
      <c r="M213" s="1012"/>
      <c r="N213" s="1012"/>
    </row>
    <row r="214" spans="2:17" ht="15.75" customHeight="1">
      <c r="K214" s="1012" t="s">
        <v>652</v>
      </c>
      <c r="L214" s="1012"/>
      <c r="M214" s="1012"/>
      <c r="N214" s="1012"/>
    </row>
    <row r="215" spans="2:17" ht="15.75" customHeight="1">
      <c r="K215" s="261"/>
      <c r="L215" s="261"/>
      <c r="M215" s="261"/>
      <c r="N215" s="261"/>
    </row>
    <row r="216" spans="2:17" ht="15.75" customHeight="1">
      <c r="K216" s="261"/>
      <c r="L216" s="261"/>
      <c r="M216" s="261"/>
      <c r="N216" s="261"/>
    </row>
    <row r="217" spans="2:17" ht="15.75" customHeight="1">
      <c r="K217" s="1030" t="s">
        <v>653</v>
      </c>
      <c r="L217" s="1030"/>
      <c r="M217" s="1030"/>
      <c r="N217" s="1030"/>
    </row>
    <row r="218" spans="2:17" ht="15.75" customHeight="1">
      <c r="K218" s="1012" t="s">
        <v>654</v>
      </c>
      <c r="L218" s="1012"/>
      <c r="M218" s="1012"/>
      <c r="N218" s="1012"/>
    </row>
    <row r="219" spans="2:17" ht="15.75" customHeight="1">
      <c r="K219" s="1012" t="s">
        <v>655</v>
      </c>
      <c r="L219" s="1012"/>
      <c r="M219" s="1012"/>
      <c r="N219" s="1012"/>
    </row>
  </sheetData>
  <autoFilter ref="P2:P213"/>
  <mergeCells count="19">
    <mergeCell ref="K219:N219"/>
    <mergeCell ref="K218:N218"/>
    <mergeCell ref="K217:N217"/>
    <mergeCell ref="K214:N214"/>
    <mergeCell ref="K213:N213"/>
    <mergeCell ref="K212:N212"/>
    <mergeCell ref="O14:O15"/>
    <mergeCell ref="C8:N8"/>
    <mergeCell ref="J9:N9"/>
    <mergeCell ref="C14:I15"/>
    <mergeCell ref="J14:J15"/>
    <mergeCell ref="K14:M14"/>
    <mergeCell ref="N14:N15"/>
    <mergeCell ref="C7:N7"/>
    <mergeCell ref="C2:N2"/>
    <mergeCell ref="C3:N3"/>
    <mergeCell ref="C4:N4"/>
    <mergeCell ref="C5:N5"/>
    <mergeCell ref="C6:N6"/>
  </mergeCells>
  <pageMargins left="0.25" right="0.25" top="0.75" bottom="0.75" header="0.3" footer="0.3"/>
  <pageSetup paperSize="256" scale="87" fitToHeight="0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workbookViewId="0">
      <selection sqref="A1:J10"/>
    </sheetView>
  </sheetViews>
  <sheetFormatPr defaultRowHeight="15"/>
  <cols>
    <col min="1" max="1" width="15.85546875" customWidth="1"/>
    <col min="2" max="2" width="52.42578125" customWidth="1"/>
    <col min="3" max="3" width="20.5703125" customWidth="1"/>
    <col min="4" max="4" width="18" customWidth="1"/>
    <col min="5" max="5" width="9.28515625" customWidth="1"/>
    <col min="6" max="6" width="18.5703125" hidden="1" customWidth="1"/>
    <col min="7" max="7" width="13.5703125" customWidth="1"/>
    <col min="8" max="8" width="17.7109375" style="35" hidden="1" customWidth="1"/>
    <col min="9" max="9" width="14.85546875" customWidth="1"/>
    <col min="10" max="10" width="17.140625" customWidth="1"/>
    <col min="11" max="11" width="7.7109375" customWidth="1"/>
    <col min="12" max="12" width="16.85546875" bestFit="1" customWidth="1"/>
    <col min="13" max="13" width="19.5703125" customWidth="1"/>
    <col min="14" max="14" width="22" customWidth="1"/>
    <col min="15" max="15" width="16.85546875" bestFit="1" customWidth="1"/>
    <col min="17" max="17" width="10.5703125" bestFit="1" customWidth="1"/>
  </cols>
  <sheetData>
    <row r="1" spans="1:10" ht="19.5" customHeight="1">
      <c r="A1" s="817" t="s">
        <v>31</v>
      </c>
      <c r="B1" s="823"/>
      <c r="C1" s="823"/>
      <c r="D1" s="823"/>
      <c r="E1" s="823"/>
      <c r="F1" s="823"/>
      <c r="G1" s="823"/>
      <c r="H1" s="823"/>
      <c r="I1" s="823"/>
      <c r="J1" s="824"/>
    </row>
    <row r="2" spans="1:10" ht="19.5" customHeight="1" thickBot="1">
      <c r="A2" s="821" t="s">
        <v>32</v>
      </c>
      <c r="B2" s="825"/>
      <c r="C2" s="825"/>
      <c r="D2" s="825"/>
      <c r="E2" s="825"/>
      <c r="F2" s="825"/>
      <c r="G2" s="825"/>
      <c r="H2" s="825"/>
      <c r="I2" s="825"/>
      <c r="J2" s="826"/>
    </row>
    <row r="3" spans="1:10" ht="15.75">
      <c r="A3" s="817" t="s">
        <v>33</v>
      </c>
      <c r="B3" s="818"/>
      <c r="C3" s="827" t="s">
        <v>2</v>
      </c>
      <c r="D3" s="803" t="s">
        <v>34</v>
      </c>
      <c r="E3" s="803"/>
      <c r="F3" s="803"/>
      <c r="G3" s="803"/>
      <c r="H3" s="803"/>
      <c r="I3" s="830" t="s">
        <v>35</v>
      </c>
      <c r="J3" s="833" t="s">
        <v>7</v>
      </c>
    </row>
    <row r="4" spans="1:10" ht="21" customHeight="1">
      <c r="A4" s="819"/>
      <c r="B4" s="820"/>
      <c r="C4" s="828"/>
      <c r="D4" s="804" t="s">
        <v>664</v>
      </c>
      <c r="E4" s="805"/>
      <c r="F4" s="805"/>
      <c r="G4" s="805"/>
      <c r="H4" s="805"/>
      <c r="I4" s="831"/>
      <c r="J4" s="834"/>
    </row>
    <row r="5" spans="1:10" ht="15.75">
      <c r="A5" s="819"/>
      <c r="B5" s="820"/>
      <c r="C5" s="828"/>
      <c r="D5" s="836" t="s">
        <v>3</v>
      </c>
      <c r="E5" s="809"/>
      <c r="F5" s="808" t="s">
        <v>4</v>
      </c>
      <c r="G5" s="809"/>
      <c r="H5" s="806" t="s">
        <v>5</v>
      </c>
      <c r="I5" s="831"/>
      <c r="J5" s="834"/>
    </row>
    <row r="6" spans="1:10" ht="32.25" thickBot="1">
      <c r="A6" s="821"/>
      <c r="B6" s="822"/>
      <c r="C6" s="829"/>
      <c r="D6" s="474" t="s">
        <v>8</v>
      </c>
      <c r="E6" s="475" t="s">
        <v>9</v>
      </c>
      <c r="F6" s="474" t="s">
        <v>8</v>
      </c>
      <c r="G6" s="476" t="s">
        <v>9</v>
      </c>
      <c r="H6" s="807"/>
      <c r="I6" s="832"/>
      <c r="J6" s="835"/>
    </row>
    <row r="7" spans="1:10" ht="3.75" customHeight="1" thickBot="1">
      <c r="A7" s="810"/>
      <c r="B7" s="811"/>
      <c r="C7" s="811"/>
      <c r="D7" s="811"/>
      <c r="E7" s="811"/>
      <c r="F7" s="811"/>
      <c r="G7" s="811"/>
      <c r="H7" s="811"/>
      <c r="I7" s="811"/>
      <c r="J7" s="812"/>
    </row>
    <row r="8" spans="1:10" ht="33" customHeight="1">
      <c r="A8" s="813" t="s">
        <v>36</v>
      </c>
      <c r="B8" s="814"/>
      <c r="C8" s="477">
        <f>B25</f>
        <v>24325000000</v>
      </c>
      <c r="D8" s="478">
        <f>D25</f>
        <v>12343974356</v>
      </c>
      <c r="E8" s="479">
        <f>SUM(D8/C8)*100</f>
        <v>50.746040517985612</v>
      </c>
      <c r="F8" s="478">
        <f>F25</f>
        <v>16699833768</v>
      </c>
      <c r="G8" s="424">
        <f>SUM(F8/C8)*100</f>
        <v>68.652965130524152</v>
      </c>
      <c r="H8" s="425" t="e">
        <f>H25</f>
        <v>#REF!</v>
      </c>
      <c r="I8" s="426" t="s">
        <v>37</v>
      </c>
      <c r="J8" s="427"/>
    </row>
    <row r="9" spans="1:10" ht="33" customHeight="1">
      <c r="A9" s="815" t="s">
        <v>38</v>
      </c>
      <c r="B9" s="816"/>
      <c r="C9" s="17">
        <f>B32</f>
        <v>145683824000</v>
      </c>
      <c r="D9" s="18">
        <f>D32</f>
        <v>85816461365</v>
      </c>
      <c r="E9" s="19">
        <f t="shared" ref="E9:E10" si="0">SUM(D9/C9)*100</f>
        <v>58.905964305961653</v>
      </c>
      <c r="F9" s="18">
        <f>F32</f>
        <v>91017757118</v>
      </c>
      <c r="G9" s="20">
        <f>SUM(F9/C9)*100</f>
        <v>62.476227366189953</v>
      </c>
      <c r="H9" s="173">
        <f>H32</f>
        <v>0</v>
      </c>
      <c r="I9" s="415" t="s">
        <v>39</v>
      </c>
      <c r="J9" s="429"/>
    </row>
    <row r="10" spans="1:10" ht="24" customHeight="1" thickBot="1">
      <c r="A10" s="801" t="s">
        <v>40</v>
      </c>
      <c r="B10" s="802"/>
      <c r="C10" s="480">
        <f>SUM(C8:C9)</f>
        <v>170008824000</v>
      </c>
      <c r="D10" s="480">
        <f>SUM(D8:D9)</f>
        <v>98160435721</v>
      </c>
      <c r="E10" s="481">
        <f t="shared" si="0"/>
        <v>57.738435812602297</v>
      </c>
      <c r="F10" s="480">
        <f>SUM(F8:F9)</f>
        <v>107717590886</v>
      </c>
      <c r="G10" s="482">
        <f>SUM(F10/C10)*100</f>
        <v>63.359999999764717</v>
      </c>
      <c r="H10" s="483" t="e">
        <f>SUM(H8:H9)</f>
        <v>#REF!</v>
      </c>
      <c r="I10" s="484"/>
      <c r="J10" s="485"/>
    </row>
    <row r="11" spans="1:10" ht="15.75">
      <c r="A11" s="30"/>
      <c r="B11" s="43"/>
      <c r="C11" s="37"/>
      <c r="D11" s="36"/>
      <c r="E11" s="182"/>
      <c r="F11" s="27"/>
      <c r="G11" s="183"/>
      <c r="H11" s="27"/>
      <c r="I11" s="28"/>
      <c r="J11" s="28"/>
    </row>
    <row r="12" spans="1:10" ht="15.75">
      <c r="A12" s="30"/>
      <c r="B12" s="43"/>
      <c r="C12" s="36">
        <v>170008824000</v>
      </c>
      <c r="D12" s="36">
        <v>98160435721</v>
      </c>
      <c r="E12" s="30"/>
      <c r="F12" s="27">
        <f>SUM(G12*C12/100)</f>
        <v>107717590886.39999</v>
      </c>
      <c r="G12" s="96">
        <v>63.36</v>
      </c>
      <c r="H12" s="27"/>
      <c r="I12" s="31"/>
      <c r="J12" s="31"/>
    </row>
    <row r="13" spans="1:10" ht="15.75">
      <c r="A13" s="30"/>
      <c r="B13" s="184"/>
      <c r="C13" s="36">
        <f>C10-C12</f>
        <v>0</v>
      </c>
      <c r="D13" s="36">
        <f>D10-D12</f>
        <v>0</v>
      </c>
      <c r="E13" s="30"/>
      <c r="F13" s="625">
        <f>F12-F10</f>
        <v>0.399993896484375</v>
      </c>
      <c r="G13" s="32"/>
      <c r="H13" s="155"/>
      <c r="I13" s="28"/>
      <c r="J13" s="186"/>
    </row>
    <row r="14" spans="1:10" ht="15.75">
      <c r="A14" s="30"/>
      <c r="B14" s="40"/>
      <c r="C14" s="31"/>
      <c r="D14" s="36"/>
      <c r="E14" s="207"/>
      <c r="F14" s="207"/>
      <c r="G14" s="207"/>
      <c r="H14" s="207"/>
      <c r="I14" s="207"/>
      <c r="J14" s="44"/>
    </row>
    <row r="15" spans="1:10" ht="15.75">
      <c r="A15" s="30"/>
      <c r="B15" s="36"/>
      <c r="C15" s="45" t="s">
        <v>823</v>
      </c>
      <c r="D15" s="36"/>
      <c r="E15" s="45"/>
      <c r="F15" s="772">
        <v>107717590886</v>
      </c>
      <c r="G15" s="45">
        <f>SUM(F15/C10*100)</f>
        <v>63.359999999764717</v>
      </c>
      <c r="H15" s="155"/>
      <c r="I15" s="45"/>
      <c r="J15" s="187"/>
    </row>
    <row r="16" spans="1:10" ht="15.75">
      <c r="A16" s="30"/>
      <c r="B16" s="30"/>
      <c r="C16" s="45"/>
      <c r="D16" s="188"/>
      <c r="E16" s="45"/>
      <c r="F16" s="772">
        <v>107701247525</v>
      </c>
      <c r="G16" s="670">
        <f>SUM(F16/C10*100)</f>
        <v>63.350386756983859</v>
      </c>
      <c r="H16" s="155"/>
      <c r="I16" s="45"/>
      <c r="J16" s="45"/>
    </row>
    <row r="17" spans="1:10" ht="15.75">
      <c r="A17" s="30"/>
      <c r="B17" s="30"/>
      <c r="C17" s="45"/>
      <c r="D17" s="36"/>
      <c r="E17" s="45"/>
      <c r="F17" s="30"/>
      <c r="G17" s="45"/>
      <c r="H17" s="155"/>
      <c r="I17" s="45"/>
      <c r="J17" s="45"/>
    </row>
    <row r="18" spans="1:10" ht="15.75">
      <c r="A18" s="30"/>
      <c r="B18" s="44"/>
      <c r="C18" s="31"/>
      <c r="D18" s="38"/>
      <c r="E18" s="31"/>
      <c r="F18" s="31"/>
      <c r="G18" s="31"/>
      <c r="H18" s="31"/>
      <c r="I18" s="31"/>
      <c r="J18" s="44"/>
    </row>
    <row r="19" spans="1:10" ht="15.75">
      <c r="A19" s="30"/>
      <c r="B19" s="44" t="s">
        <v>36</v>
      </c>
      <c r="C19" s="31"/>
      <c r="D19" s="31"/>
      <c r="E19" s="31"/>
      <c r="F19" s="31"/>
      <c r="G19" s="31"/>
      <c r="H19" s="31"/>
      <c r="I19" s="31"/>
      <c r="J19" s="44"/>
    </row>
    <row r="20" spans="1:10" ht="15.75">
      <c r="A20" s="30"/>
      <c r="B20" s="397" t="s">
        <v>41</v>
      </c>
      <c r="C20" s="385"/>
      <c r="D20" s="385"/>
      <c r="E20" s="400"/>
      <c r="F20" s="207"/>
      <c r="G20" s="207"/>
      <c r="H20" s="207"/>
      <c r="I20" s="207"/>
      <c r="J20" s="44"/>
    </row>
    <row r="21" spans="1:10" ht="15.75">
      <c r="A21" s="30"/>
      <c r="B21" s="385" t="s">
        <v>42</v>
      </c>
      <c r="C21" s="399"/>
      <c r="D21" s="36"/>
      <c r="E21" s="30"/>
      <c r="F21" s="36"/>
      <c r="G21" s="30"/>
      <c r="H21" s="36"/>
      <c r="I21" s="30"/>
      <c r="J21" s="30"/>
    </row>
    <row r="22" spans="1:10" ht="15.75">
      <c r="B22" s="385" t="s">
        <v>822</v>
      </c>
      <c r="C22" s="36"/>
      <c r="D22" s="30"/>
      <c r="E22" s="30"/>
      <c r="F22" s="30"/>
      <c r="G22" s="30"/>
      <c r="H22" s="36"/>
    </row>
    <row r="23" spans="1:10" ht="15.75" customHeight="1">
      <c r="B23" s="36">
        <f>'WADIR ADM'!C8+'WADIR ADM'!C9</f>
        <v>19149000000</v>
      </c>
      <c r="C23" s="37" t="s">
        <v>43</v>
      </c>
      <c r="D23" s="36">
        <f>'WADIR ADM'!D8+'WADIR ADM'!D9</f>
        <v>9982989760</v>
      </c>
      <c r="E23" s="30"/>
      <c r="F23" s="36">
        <f>'WADIR ADM'!F8+'WADIR ADM'!F9</f>
        <v>14041326000</v>
      </c>
      <c r="G23" s="30"/>
      <c r="H23" s="36" t="e">
        <f>'WADIR PEL'!H8+'WADIR PEL'!H10</f>
        <v>#REF!</v>
      </c>
      <c r="J23" s="189"/>
    </row>
    <row r="24" spans="1:10" ht="15.75" customHeight="1">
      <c r="B24" s="36">
        <f>'WADIR PEL'!C8+'WADIR PEL'!C9</f>
        <v>5176000000</v>
      </c>
      <c r="C24" s="37" t="s">
        <v>44</v>
      </c>
      <c r="D24" s="36">
        <f>'WADIR PEL'!D8+'WADIR PEL'!D9</f>
        <v>2360984596</v>
      </c>
      <c r="E24" s="30"/>
      <c r="F24" s="36">
        <f>'WADIR PEL'!F8+'WADIR PEL'!F9</f>
        <v>2658507768</v>
      </c>
      <c r="G24" s="30"/>
      <c r="H24" s="36" t="e">
        <f>'WADIR ADM'!H10+'WADIR ADM'!H11</f>
        <v>#REF!</v>
      </c>
      <c r="J24" s="35"/>
    </row>
    <row r="25" spans="1:10" ht="15.75" customHeight="1">
      <c r="B25" s="38">
        <f>SUM(B23:B24)</f>
        <v>24325000000</v>
      </c>
      <c r="C25" s="181"/>
      <c r="D25" s="181">
        <f>SUM(D23:D24)</f>
        <v>12343974356</v>
      </c>
      <c r="E25" s="31"/>
      <c r="F25" s="181">
        <f>SUM(F23:F24)</f>
        <v>16699833768</v>
      </c>
      <c r="G25" s="30"/>
      <c r="H25" s="38" t="e">
        <f>SUM(H23:H24)</f>
        <v>#REF!</v>
      </c>
      <c r="I25" s="35"/>
      <c r="J25" s="35"/>
    </row>
    <row r="26" spans="1:10" ht="15.75" customHeight="1">
      <c r="B26" s="38"/>
      <c r="C26" s="181"/>
      <c r="D26" s="181"/>
      <c r="E26" s="31"/>
      <c r="F26" s="181"/>
      <c r="G26" s="30"/>
      <c r="H26" s="38"/>
      <c r="I26" s="35"/>
      <c r="J26" s="35"/>
    </row>
    <row r="27" spans="1:10" ht="15.75" customHeight="1">
      <c r="B27" s="38" t="s">
        <v>38</v>
      </c>
      <c r="C27" s="181"/>
      <c r="D27" s="181"/>
      <c r="E27" s="31"/>
      <c r="F27" s="181"/>
      <c r="G27" s="30"/>
      <c r="H27" s="38"/>
      <c r="I27" s="35"/>
      <c r="J27" s="35"/>
    </row>
    <row r="28" spans="1:10" ht="15.75" customHeight="1">
      <c r="B28" s="398" t="s">
        <v>45</v>
      </c>
      <c r="C28" s="372"/>
      <c r="D28" s="369"/>
      <c r="E28" s="369"/>
      <c r="F28" s="369"/>
      <c r="G28" s="30"/>
      <c r="H28" s="36"/>
    </row>
    <row r="29" spans="1:10" ht="15.75" customHeight="1">
      <c r="B29" s="38"/>
      <c r="C29" s="369"/>
      <c r="D29" s="369"/>
      <c r="E29" s="369"/>
      <c r="F29" s="369"/>
      <c r="G29" s="30"/>
      <c r="H29" s="36"/>
    </row>
    <row r="30" spans="1:10" ht="15" customHeight="1">
      <c r="B30" s="36">
        <f>'WADIR ADM'!C10+'WADIR ADM'!C11</f>
        <v>135369824000</v>
      </c>
      <c r="C30" s="37" t="s">
        <v>43</v>
      </c>
      <c r="D30" s="36">
        <f>'WADIR ADM'!D10+'WADIR ADM'!D11</f>
        <v>82694068465</v>
      </c>
      <c r="E30" s="30"/>
      <c r="F30" s="36">
        <f>'WADIR ADM'!F10+'WADIR ADM'!F11</f>
        <v>87741572868</v>
      </c>
      <c r="G30" s="30"/>
      <c r="H30" s="36">
        <f>'WADIR PEL'!H9</f>
        <v>0</v>
      </c>
    </row>
    <row r="31" spans="1:10" ht="15.75">
      <c r="B31" s="36">
        <f>'WADIR PEL'!C10</f>
        <v>10314000000</v>
      </c>
      <c r="C31" s="37" t="s">
        <v>44</v>
      </c>
      <c r="D31" s="36">
        <f>'WADIR PEL'!D10</f>
        <v>3122392900</v>
      </c>
      <c r="E31" s="30"/>
      <c r="F31" s="36">
        <f>'WADIR PEL'!F10</f>
        <v>3276184250</v>
      </c>
      <c r="G31" s="30"/>
      <c r="H31" s="36">
        <f>'WADIR ADM'!H7</f>
        <v>0</v>
      </c>
    </row>
    <row r="32" spans="1:10" ht="15.75">
      <c r="B32" s="38">
        <f>SUM(B30:B31)</f>
        <v>145683824000</v>
      </c>
      <c r="C32" s="181"/>
      <c r="D32" s="38">
        <f>SUM(D30:D31)</f>
        <v>85816461365</v>
      </c>
      <c r="E32" s="31"/>
      <c r="F32" s="38">
        <f>SUM(F30:F31)</f>
        <v>91017757118</v>
      </c>
      <c r="G32" s="38"/>
      <c r="H32" s="38">
        <f t="shared" ref="H32" si="1">SUM(H30:H31)</f>
        <v>0</v>
      </c>
    </row>
    <row r="33" spans="2:8" ht="15.75">
      <c r="B33" s="30"/>
      <c r="C33" s="30"/>
      <c r="D33" s="30"/>
      <c r="E33" s="30"/>
      <c r="F33" s="30"/>
      <c r="G33" s="30"/>
      <c r="H33" s="36"/>
    </row>
    <row r="34" spans="2:8" ht="15.75">
      <c r="B34" s="800" t="s">
        <v>46</v>
      </c>
      <c r="C34" s="800"/>
      <c r="D34" s="800"/>
      <c r="E34" s="30"/>
      <c r="F34" s="30"/>
      <c r="G34" s="30"/>
      <c r="H34" s="36"/>
    </row>
    <row r="36" spans="2:8">
      <c r="D36" s="35"/>
    </row>
    <row r="39" spans="2:8">
      <c r="F39" s="35"/>
    </row>
    <row r="40" spans="2:8">
      <c r="F40" s="35"/>
    </row>
    <row r="41" spans="2:8" ht="15.75">
      <c r="C41" s="36"/>
    </row>
    <row r="42" spans="2:8">
      <c r="C42" s="35"/>
    </row>
    <row r="45" spans="2:8">
      <c r="C45" s="35"/>
    </row>
    <row r="46" spans="2:8">
      <c r="C46" s="35"/>
    </row>
    <row r="47" spans="2:8">
      <c r="C47" s="35"/>
    </row>
    <row r="48" spans="2:8">
      <c r="C48" s="35"/>
    </row>
    <row r="49" spans="3:4">
      <c r="C49" s="35"/>
    </row>
    <row r="50" spans="3:4">
      <c r="C50" s="35"/>
    </row>
    <row r="51" spans="3:4">
      <c r="C51" s="35"/>
      <c r="D51" s="35"/>
    </row>
    <row r="52" spans="3:4">
      <c r="C52" s="35"/>
    </row>
    <row r="53" spans="3:4">
      <c r="C53" s="35"/>
    </row>
    <row r="54" spans="3:4">
      <c r="C54" s="35"/>
    </row>
    <row r="55" spans="3:4">
      <c r="C55" s="35"/>
    </row>
    <row r="56" spans="3:4">
      <c r="C56" s="35"/>
    </row>
    <row r="57" spans="3:4">
      <c r="C57" s="35"/>
    </row>
    <row r="58" spans="3:4">
      <c r="C58" s="35"/>
    </row>
  </sheetData>
  <mergeCells count="16">
    <mergeCell ref="A1:J1"/>
    <mergeCell ref="A2:J2"/>
    <mergeCell ref="C3:C6"/>
    <mergeCell ref="I3:I6"/>
    <mergeCell ref="J3:J6"/>
    <mergeCell ref="D5:E5"/>
    <mergeCell ref="B34:D34"/>
    <mergeCell ref="A10:B10"/>
    <mergeCell ref="D3:H3"/>
    <mergeCell ref="D4:H4"/>
    <mergeCell ref="H5:H6"/>
    <mergeCell ref="F5:G5"/>
    <mergeCell ref="A7:J7"/>
    <mergeCell ref="A8:B8"/>
    <mergeCell ref="A9:B9"/>
    <mergeCell ref="A3:B6"/>
  </mergeCells>
  <pageMargins left="0.25" right="0.25" top="0.75" bottom="0.75" header="0.3" footer="0.3"/>
  <pageSetup paperSize="10001" scale="99" fitToHeight="0" orientation="landscape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9" workbookViewId="0">
      <selection sqref="A1:J12"/>
    </sheetView>
  </sheetViews>
  <sheetFormatPr defaultRowHeight="15"/>
  <cols>
    <col min="1" max="1" width="16" customWidth="1"/>
    <col min="2" max="2" width="41.85546875" customWidth="1"/>
    <col min="3" max="3" width="20.42578125" customWidth="1"/>
    <col min="4" max="4" width="18.85546875" customWidth="1"/>
    <col min="5" max="5" width="7" customWidth="1"/>
    <col min="6" max="6" width="19.140625" hidden="1" customWidth="1"/>
    <col min="7" max="7" width="14.5703125" customWidth="1"/>
    <col min="8" max="8" width="16.85546875" style="35" hidden="1" customWidth="1"/>
    <col min="9" max="9" width="15.5703125" customWidth="1"/>
    <col min="10" max="10" width="15.7109375" bestFit="1" customWidth="1"/>
    <col min="11" max="11" width="7.7109375" customWidth="1"/>
    <col min="12" max="12" width="17.7109375" bestFit="1" customWidth="1"/>
  </cols>
  <sheetData>
    <row r="1" spans="1:12" ht="20.25" customHeight="1">
      <c r="A1" s="817" t="s">
        <v>31</v>
      </c>
      <c r="B1" s="823"/>
      <c r="C1" s="823"/>
      <c r="D1" s="823"/>
      <c r="E1" s="823"/>
      <c r="F1" s="823"/>
      <c r="G1" s="823"/>
      <c r="H1" s="823"/>
      <c r="I1" s="823"/>
      <c r="J1" s="824"/>
    </row>
    <row r="2" spans="1:12" ht="18" customHeight="1" thickBot="1">
      <c r="A2" s="821" t="s">
        <v>11</v>
      </c>
      <c r="B2" s="825"/>
      <c r="C2" s="825"/>
      <c r="D2" s="825"/>
      <c r="E2" s="825"/>
      <c r="F2" s="825"/>
      <c r="G2" s="825"/>
      <c r="H2" s="825"/>
      <c r="I2" s="825"/>
      <c r="J2" s="826"/>
    </row>
    <row r="3" spans="1:12" ht="15.75">
      <c r="A3" s="843" t="s">
        <v>0</v>
      </c>
      <c r="B3" s="803" t="s">
        <v>47</v>
      </c>
      <c r="C3" s="847" t="s">
        <v>2</v>
      </c>
      <c r="D3" s="839" t="s">
        <v>34</v>
      </c>
      <c r="E3" s="840"/>
      <c r="F3" s="840"/>
      <c r="G3" s="840"/>
      <c r="H3" s="841"/>
      <c r="I3" s="803" t="s">
        <v>35</v>
      </c>
      <c r="J3" s="850" t="s">
        <v>7</v>
      </c>
    </row>
    <row r="4" spans="1:12" ht="15.75">
      <c r="A4" s="844"/>
      <c r="B4" s="805"/>
      <c r="C4" s="848"/>
      <c r="D4" s="842" t="str">
        <f>DIREKTUR!D4</f>
        <v>BULAN OKTOBER 2022</v>
      </c>
      <c r="E4" s="836"/>
      <c r="F4" s="836"/>
      <c r="G4" s="836"/>
      <c r="H4" s="809"/>
      <c r="I4" s="805"/>
      <c r="J4" s="851"/>
    </row>
    <row r="5" spans="1:12" ht="15.75">
      <c r="A5" s="844"/>
      <c r="B5" s="805"/>
      <c r="C5" s="848"/>
      <c r="D5" s="805" t="s">
        <v>3</v>
      </c>
      <c r="E5" s="805"/>
      <c r="F5" s="805" t="s">
        <v>4</v>
      </c>
      <c r="G5" s="805"/>
      <c r="H5" s="806" t="s">
        <v>5</v>
      </c>
      <c r="I5" s="805"/>
      <c r="J5" s="851"/>
    </row>
    <row r="6" spans="1:12" ht="32.25" thickBot="1">
      <c r="A6" s="845"/>
      <c r="B6" s="846"/>
      <c r="C6" s="849"/>
      <c r="D6" s="475" t="s">
        <v>8</v>
      </c>
      <c r="E6" s="475" t="s">
        <v>9</v>
      </c>
      <c r="F6" s="475" t="s">
        <v>8</v>
      </c>
      <c r="G6" s="476" t="s">
        <v>9</v>
      </c>
      <c r="H6" s="807"/>
      <c r="I6" s="846"/>
      <c r="J6" s="852"/>
    </row>
    <row r="7" spans="1:12" ht="3.75" customHeight="1" thickBot="1">
      <c r="A7" s="810"/>
      <c r="B7" s="811"/>
      <c r="C7" s="811"/>
      <c r="D7" s="811"/>
      <c r="E7" s="811"/>
      <c r="F7" s="811"/>
      <c r="G7" s="811"/>
      <c r="H7" s="811"/>
      <c r="I7" s="811"/>
      <c r="J7" s="812"/>
    </row>
    <row r="8" spans="1:12" ht="54.75" customHeight="1" thickBot="1">
      <c r="A8" s="486" t="s">
        <v>48</v>
      </c>
      <c r="B8" s="422" t="s">
        <v>49</v>
      </c>
      <c r="C8" s="487">
        <f>B30</f>
        <v>18826640000</v>
      </c>
      <c r="D8" s="487">
        <f>D30</f>
        <v>9982989760</v>
      </c>
      <c r="E8" s="450">
        <f>SUM(D8/C8)*100</f>
        <v>53.025870574887499</v>
      </c>
      <c r="F8" s="487">
        <f>F30</f>
        <v>14041326000</v>
      </c>
      <c r="G8" s="450">
        <f>SUM(F8/C8)*100</f>
        <v>74.582219663200661</v>
      </c>
      <c r="H8" s="488" t="e">
        <f>H42</f>
        <v>#REF!</v>
      </c>
      <c r="I8" s="489" t="s">
        <v>37</v>
      </c>
      <c r="J8" s="490"/>
    </row>
    <row r="9" spans="1:12" ht="44.25" customHeight="1">
      <c r="A9" s="681" t="s">
        <v>819</v>
      </c>
      <c r="B9" s="612" t="s">
        <v>821</v>
      </c>
      <c r="C9" s="682">
        <f>PERENCANAAN!C8</f>
        <v>322360000</v>
      </c>
      <c r="D9" s="682">
        <f>PERENCANAAN!D8</f>
        <v>0</v>
      </c>
      <c r="E9" s="450">
        <f>SUM(D9/C9)*100</f>
        <v>0</v>
      </c>
      <c r="F9" s="682">
        <f>PERENCANAAN!F8</f>
        <v>0</v>
      </c>
      <c r="G9" s="450">
        <f>SUM(F9/C9)*100</f>
        <v>0</v>
      </c>
      <c r="H9" s="683"/>
      <c r="I9" s="684" t="s">
        <v>37</v>
      </c>
      <c r="J9" s="685"/>
    </row>
    <row r="10" spans="1:12" ht="38.25" customHeight="1">
      <c r="A10" s="491" t="s">
        <v>50</v>
      </c>
      <c r="B10" s="14" t="s">
        <v>51</v>
      </c>
      <c r="C10" s="15">
        <f>B37</f>
        <v>60165779000</v>
      </c>
      <c r="D10" s="15">
        <f>D37</f>
        <v>49963015506</v>
      </c>
      <c r="E10" s="16">
        <f t="shared" ref="E10:E12" si="0">SUM(D10/C10)*100</f>
        <v>83.042248162364857</v>
      </c>
      <c r="F10" s="15">
        <f>F37</f>
        <v>51225144241</v>
      </c>
      <c r="G10" s="16">
        <f t="shared" ref="G10:G12" si="1">SUM(F10/C10)*100</f>
        <v>85.140000000664827</v>
      </c>
      <c r="H10" s="163" t="e">
        <f>H31</f>
        <v>#REF!</v>
      </c>
      <c r="I10" s="414" t="s">
        <v>37</v>
      </c>
      <c r="J10" s="454"/>
      <c r="L10" s="35"/>
    </row>
    <row r="11" spans="1:12" ht="45.75" customHeight="1">
      <c r="A11" s="491" t="s">
        <v>50</v>
      </c>
      <c r="B11" s="14" t="s">
        <v>52</v>
      </c>
      <c r="C11" s="15">
        <f>B42</f>
        <v>75204045000</v>
      </c>
      <c r="D11" s="15">
        <f>D42</f>
        <v>32731052959</v>
      </c>
      <c r="E11" s="16">
        <f t="shared" si="0"/>
        <v>43.5229952843627</v>
      </c>
      <c r="F11" s="15">
        <f>F42</f>
        <v>36516428627</v>
      </c>
      <c r="G11" s="16">
        <f t="shared" si="1"/>
        <v>48.55646877372088</v>
      </c>
      <c r="H11" s="163">
        <f>H47</f>
        <v>8484678758.0000515</v>
      </c>
      <c r="I11" s="414" t="s">
        <v>53</v>
      </c>
      <c r="J11" s="454"/>
      <c r="L11" s="35"/>
    </row>
    <row r="12" spans="1:12" ht="24" customHeight="1" thickBot="1">
      <c r="A12" s="837" t="s">
        <v>40</v>
      </c>
      <c r="B12" s="838"/>
      <c r="C12" s="480">
        <f>SUM(C8:C11)</f>
        <v>154518824000</v>
      </c>
      <c r="D12" s="480">
        <f>SUM(D8:D11)</f>
        <v>92677058225</v>
      </c>
      <c r="E12" s="482">
        <f t="shared" si="0"/>
        <v>59.977843362954921</v>
      </c>
      <c r="F12" s="480">
        <f>SUM(F8:F11)</f>
        <v>101782898868</v>
      </c>
      <c r="G12" s="482">
        <f t="shared" si="1"/>
        <v>65.87087335585727</v>
      </c>
      <c r="H12" s="483" t="e">
        <f>SUM(H8:H11)</f>
        <v>#REF!</v>
      </c>
      <c r="I12" s="484"/>
      <c r="J12" s="485"/>
      <c r="L12" s="35"/>
    </row>
    <row r="13" spans="1:12" ht="15.75">
      <c r="A13" s="30"/>
      <c r="B13" s="43"/>
      <c r="C13" s="37"/>
      <c r="D13" s="30"/>
      <c r="E13" s="30"/>
      <c r="F13" s="28"/>
      <c r="G13" s="28"/>
      <c r="H13" s="95"/>
      <c r="I13" s="28"/>
      <c r="J13" s="28"/>
      <c r="L13" s="35"/>
    </row>
    <row r="14" spans="1:12" ht="15.75">
      <c r="A14" s="30"/>
      <c r="B14" s="43"/>
      <c r="C14" s="36">
        <f>C11+'WADIR PEL'!C10</f>
        <v>85518045000</v>
      </c>
      <c r="D14" s="36">
        <f>D11+'WADIR PEL'!D10</f>
        <v>35853445859</v>
      </c>
      <c r="E14" s="36"/>
      <c r="F14" s="36">
        <f>F11+'WADIR PEL'!F10</f>
        <v>39792612877</v>
      </c>
      <c r="G14" s="31"/>
      <c r="H14" s="31"/>
      <c r="I14" s="31"/>
      <c r="J14" s="31"/>
    </row>
    <row r="15" spans="1:12" ht="15.75">
      <c r="A15" s="30"/>
      <c r="B15" s="403"/>
      <c r="C15" s="36">
        <v>85518045000</v>
      </c>
      <c r="D15" s="36">
        <v>35853445859</v>
      </c>
      <c r="E15" s="36"/>
      <c r="F15" s="185">
        <v>39779269516</v>
      </c>
      <c r="G15" s="32"/>
      <c r="H15" s="95"/>
      <c r="I15" s="28"/>
      <c r="J15" s="28"/>
    </row>
    <row r="16" spans="1:12" ht="15.75">
      <c r="A16" s="30"/>
      <c r="B16" s="40"/>
      <c r="C16" s="36">
        <f>C14-C15</f>
        <v>0</v>
      </c>
      <c r="D16" s="36">
        <f>D14-D15</f>
        <v>0</v>
      </c>
      <c r="E16" s="155"/>
      <c r="F16" s="155">
        <f>F14-F15</f>
        <v>13343361</v>
      </c>
      <c r="G16" s="44"/>
      <c r="H16" s="206"/>
      <c r="I16" s="44"/>
      <c r="J16" s="44"/>
    </row>
    <row r="17" spans="1:10" ht="15.75">
      <c r="A17" s="30"/>
      <c r="B17" s="30"/>
      <c r="C17" s="155"/>
      <c r="D17" s="36"/>
      <c r="E17" s="155"/>
      <c r="F17" s="155"/>
      <c r="G17" s="45"/>
      <c r="H17" s="155"/>
      <c r="I17" s="45"/>
      <c r="J17" s="45"/>
    </row>
    <row r="18" spans="1:10" ht="15.75">
      <c r="A18" s="30"/>
      <c r="B18" s="30"/>
      <c r="C18" s="155"/>
      <c r="D18" s="36"/>
      <c r="E18" s="155"/>
      <c r="F18" s="155"/>
      <c r="G18" s="45"/>
      <c r="H18" s="155"/>
      <c r="I18" s="45"/>
      <c r="J18" s="45"/>
    </row>
    <row r="19" spans="1:10" ht="15.75">
      <c r="A19" s="30"/>
      <c r="B19" s="30"/>
      <c r="C19" s="45"/>
      <c r="D19" s="36"/>
      <c r="E19" s="45"/>
      <c r="F19" s="45"/>
      <c r="G19" s="45"/>
      <c r="H19" s="155"/>
      <c r="I19" s="45"/>
      <c r="J19" s="45"/>
    </row>
    <row r="20" spans="1:10" ht="15.75">
      <c r="A20" s="30"/>
      <c r="B20" s="44"/>
      <c r="C20" s="31"/>
      <c r="D20" s="38"/>
      <c r="E20" s="44"/>
      <c r="F20" s="44"/>
      <c r="G20" s="44"/>
      <c r="H20" s="206"/>
      <c r="I20" s="44"/>
      <c r="J20" s="44"/>
    </row>
    <row r="21" spans="1:10" ht="15.75">
      <c r="A21" s="30"/>
      <c r="B21" s="44"/>
      <c r="C21" s="31"/>
      <c r="D21" s="31"/>
      <c r="E21" s="44"/>
      <c r="F21" s="44"/>
      <c r="G21" s="44"/>
      <c r="H21" s="206"/>
      <c r="I21" s="44"/>
      <c r="J21" s="44"/>
    </row>
    <row r="22" spans="1:10" ht="15.75">
      <c r="A22" s="30"/>
      <c r="B22" s="40"/>
      <c r="C22" s="31"/>
      <c r="D22" s="31"/>
      <c r="E22" s="44"/>
      <c r="F22" s="44"/>
      <c r="G22" s="44"/>
      <c r="H22" s="206"/>
      <c r="I22" s="44"/>
      <c r="J22" s="44"/>
    </row>
    <row r="23" spans="1:10" ht="15.75">
      <c r="A23" s="30"/>
      <c r="B23" s="30"/>
      <c r="C23" s="36"/>
      <c r="D23" s="36"/>
      <c r="E23" s="30"/>
      <c r="F23" s="30"/>
      <c r="G23" s="30"/>
      <c r="H23" s="36"/>
      <c r="I23" s="30"/>
      <c r="J23" s="30"/>
    </row>
    <row r="24" spans="1:10" ht="15.75">
      <c r="A24" s="30"/>
      <c r="B24" s="31" t="s">
        <v>49</v>
      </c>
      <c r="C24" s="36"/>
      <c r="D24" s="36"/>
      <c r="E24" s="30"/>
      <c r="F24" s="36"/>
      <c r="G24" s="30"/>
      <c r="H24" s="36"/>
      <c r="I24" s="30"/>
      <c r="J24" s="30"/>
    </row>
    <row r="25" spans="1:10" ht="15" customHeight="1">
      <c r="A25" s="30"/>
      <c r="B25" s="370" t="s">
        <v>54</v>
      </c>
      <c r="C25" s="370"/>
      <c r="D25" s="370"/>
      <c r="E25" s="370"/>
      <c r="F25" s="370"/>
      <c r="G25" s="370"/>
      <c r="H25" s="370"/>
      <c r="I25" s="370"/>
      <c r="J25" s="370"/>
    </row>
    <row r="26" spans="1:10" ht="15" customHeight="1">
      <c r="A26" s="30"/>
      <c r="B26" s="371" t="s">
        <v>55</v>
      </c>
      <c r="C26" s="371"/>
      <c r="D26" s="371"/>
      <c r="E26" s="371"/>
      <c r="F26" s="371"/>
      <c r="G26" s="371"/>
      <c r="H26" s="371"/>
      <c r="I26" s="371"/>
      <c r="J26" s="371"/>
    </row>
    <row r="27" spans="1:10" ht="15.75" customHeight="1">
      <c r="A27" s="30"/>
      <c r="B27" s="30"/>
      <c r="C27" s="37"/>
      <c r="D27" s="30"/>
      <c r="E27" s="30"/>
      <c r="F27" s="30"/>
      <c r="G27" s="30"/>
      <c r="H27" s="36"/>
      <c r="I27" s="30"/>
      <c r="J27" s="30"/>
    </row>
    <row r="28" spans="1:10" ht="15.75" customHeight="1">
      <c r="A28" s="30"/>
      <c r="B28" s="36">
        <f>UMUM!C8</f>
        <v>18500000000</v>
      </c>
      <c r="C28" s="37" t="s">
        <v>56</v>
      </c>
      <c r="D28" s="36">
        <f>UMUM!D8</f>
        <v>9698077890</v>
      </c>
      <c r="E28" s="30"/>
      <c r="F28" s="36">
        <f>UMUM!F8</f>
        <v>13747350000</v>
      </c>
      <c r="G28" s="30"/>
      <c r="H28" s="36" t="e">
        <f>UMUM!#REF!</f>
        <v>#REF!</v>
      </c>
      <c r="I28" s="30"/>
      <c r="J28" s="30"/>
    </row>
    <row r="29" spans="1:10" ht="15.75" customHeight="1">
      <c r="A29" s="30"/>
      <c r="B29" s="36">
        <f>KEUANGAN!C9</f>
        <v>326640000</v>
      </c>
      <c r="C29" s="37" t="s">
        <v>57</v>
      </c>
      <c r="D29" s="36">
        <f>KEUANGAN!D9</f>
        <v>284911870</v>
      </c>
      <c r="E29" s="30"/>
      <c r="F29" s="36">
        <f>KEUANGAN!F9</f>
        <v>293976000</v>
      </c>
      <c r="G29" s="30"/>
      <c r="H29" s="36">
        <f>KEUANGAN!H9</f>
        <v>0</v>
      </c>
      <c r="I29" s="30"/>
      <c r="J29" s="30"/>
    </row>
    <row r="30" spans="1:10" ht="15.75" customHeight="1">
      <c r="A30" s="30"/>
      <c r="B30" s="38">
        <f>SUM(B28:B29)</f>
        <v>18826640000</v>
      </c>
      <c r="C30" s="37"/>
      <c r="D30" s="38">
        <f>SUM(D28:D29)</f>
        <v>9982989760</v>
      </c>
      <c r="E30" s="31"/>
      <c r="F30" s="38">
        <f>SUM(F28:F29)</f>
        <v>14041326000</v>
      </c>
      <c r="G30" s="39"/>
      <c r="H30" s="39">
        <f>PERENCANAAN!H7</f>
        <v>0</v>
      </c>
      <c r="I30" s="30"/>
      <c r="J30" s="30"/>
    </row>
    <row r="31" spans="1:10" ht="13.5" customHeight="1">
      <c r="A31" s="30"/>
      <c r="B31" s="36"/>
      <c r="C31" s="39"/>
      <c r="D31" s="39"/>
      <c r="E31" s="30"/>
      <c r="F31" s="39"/>
      <c r="G31" s="30"/>
      <c r="H31" s="36" t="e">
        <f>SUM(H28:H30)</f>
        <v>#REF!</v>
      </c>
      <c r="I31" s="30"/>
      <c r="J31" s="30"/>
    </row>
    <row r="32" spans="1:10" ht="13.5" customHeight="1">
      <c r="A32" s="30"/>
      <c r="B32" s="36"/>
      <c r="C32" s="27"/>
      <c r="D32" s="27"/>
      <c r="E32" s="30"/>
      <c r="F32" s="39"/>
      <c r="G32" s="30"/>
      <c r="H32" s="36"/>
      <c r="I32" s="30"/>
      <c r="J32" s="30"/>
    </row>
    <row r="33" spans="1:10" ht="13.5" customHeight="1">
      <c r="A33" s="30"/>
      <c r="B33" s="38" t="s">
        <v>51</v>
      </c>
      <c r="C33" s="27"/>
      <c r="D33" s="27"/>
      <c r="E33" s="30"/>
      <c r="F33" s="39"/>
      <c r="G33" s="30"/>
      <c r="H33" s="36"/>
      <c r="I33" s="30"/>
      <c r="J33" s="30"/>
    </row>
    <row r="34" spans="1:10" ht="15.75">
      <c r="A34" s="30"/>
      <c r="B34" s="372" t="s">
        <v>58</v>
      </c>
      <c r="C34" s="372"/>
      <c r="D34" s="369"/>
      <c r="E34" s="369"/>
      <c r="F34" s="369"/>
      <c r="G34" s="369"/>
      <c r="H34" s="369"/>
      <c r="I34" s="369"/>
      <c r="J34" s="369"/>
    </row>
    <row r="35" spans="1:10" ht="15.75">
      <c r="A35" s="30"/>
      <c r="B35" s="372" t="s">
        <v>59</v>
      </c>
      <c r="C35" s="372"/>
      <c r="D35" s="369"/>
      <c r="E35" s="369"/>
      <c r="F35" s="369"/>
      <c r="G35" s="369"/>
      <c r="H35" s="369"/>
      <c r="I35" s="369"/>
      <c r="J35" s="369"/>
    </row>
    <row r="36" spans="1:10" ht="15.75">
      <c r="A36" s="30"/>
      <c r="B36" s="369"/>
      <c r="C36" s="369"/>
      <c r="D36" s="369"/>
      <c r="E36" s="369"/>
      <c r="F36" s="369"/>
      <c r="G36" s="369"/>
      <c r="H36" s="369"/>
      <c r="I36" s="369"/>
      <c r="J36" s="369"/>
    </row>
    <row r="37" spans="1:10" ht="15.75">
      <c r="A37" s="30"/>
      <c r="B37" s="369">
        <f>KEUANGAN!C8</f>
        <v>60165779000</v>
      </c>
      <c r="C37" s="37" t="s">
        <v>57</v>
      </c>
      <c r="D37" s="369">
        <f>KEUANGAN!D8</f>
        <v>49963015506</v>
      </c>
      <c r="E37" s="373"/>
      <c r="F37" s="369">
        <f>KEUANGAN!F8</f>
        <v>51225144241</v>
      </c>
      <c r="G37" s="369"/>
      <c r="H37" s="369"/>
      <c r="I37" s="369"/>
      <c r="J37" s="369"/>
    </row>
    <row r="38" spans="1:10" ht="15.75">
      <c r="A38" s="30"/>
      <c r="B38" s="369"/>
      <c r="C38" s="37"/>
      <c r="D38" s="369"/>
      <c r="E38" s="369"/>
      <c r="F38" s="369"/>
      <c r="G38" s="369"/>
      <c r="H38" s="369"/>
      <c r="I38" s="369"/>
      <c r="J38" s="369"/>
    </row>
    <row r="39" spans="1:10" ht="15.75">
      <c r="A39" s="30"/>
      <c r="B39" s="36">
        <f>UMUM!C9</f>
        <v>24833300000</v>
      </c>
      <c r="C39" s="37" t="s">
        <v>56</v>
      </c>
      <c r="D39" s="36">
        <f>UMUM!D9</f>
        <v>5940710187</v>
      </c>
      <c r="E39" s="30"/>
      <c r="F39" s="36">
        <f>UMUM!F9</f>
        <v>6961703361</v>
      </c>
      <c r="G39" s="30"/>
      <c r="H39" s="36">
        <f>UMUM!H7</f>
        <v>0</v>
      </c>
      <c r="I39" s="30"/>
      <c r="J39" s="30"/>
    </row>
    <row r="40" spans="1:10" ht="15.75">
      <c r="A40" s="30"/>
      <c r="B40" s="36">
        <f>KEUANGAN!C10</f>
        <v>46376245000</v>
      </c>
      <c r="C40" s="37" t="s">
        <v>57</v>
      </c>
      <c r="D40" s="36">
        <f>KEUANGAN!D10</f>
        <v>25226820713</v>
      </c>
      <c r="E40" s="30"/>
      <c r="F40" s="36">
        <f>KEUANGAN!F10</f>
        <v>27970425266</v>
      </c>
      <c r="G40" s="30"/>
      <c r="H40" s="36" t="e">
        <f>KEUANGAN!H8</f>
        <v>#REF!</v>
      </c>
      <c r="I40" s="30"/>
      <c r="J40" s="30"/>
    </row>
    <row r="41" spans="1:10" ht="15.75">
      <c r="A41" s="30"/>
      <c r="B41" s="36">
        <f>PERENCANAAN!C9</f>
        <v>3994500000</v>
      </c>
      <c r="C41" s="37" t="s">
        <v>60</v>
      </c>
      <c r="D41" s="36">
        <f>PERENCANAAN!D9</f>
        <v>1563522059</v>
      </c>
      <c r="E41" s="30"/>
      <c r="F41" s="36">
        <f>PERENCANAAN!F9</f>
        <v>1584300000</v>
      </c>
      <c r="G41" s="39"/>
      <c r="H41" s="39">
        <f>PERENCANAAN!F11</f>
        <v>0</v>
      </c>
      <c r="I41" s="30"/>
      <c r="J41" s="30"/>
    </row>
    <row r="42" spans="1:10" ht="15.75">
      <c r="A42" s="30"/>
      <c r="B42" s="38">
        <f>SUM(B39:B41)</f>
        <v>75204045000</v>
      </c>
      <c r="C42" s="181"/>
      <c r="D42" s="181">
        <f>SUM(D39:D41)</f>
        <v>32731052959</v>
      </c>
      <c r="E42" s="31"/>
      <c r="F42" s="38">
        <f>SUM(F39:F41)</f>
        <v>36516428627</v>
      </c>
      <c r="G42" s="30"/>
      <c r="H42" s="36" t="e">
        <f>SUM(H39:H41)</f>
        <v>#REF!</v>
      </c>
      <c r="I42" s="30"/>
      <c r="J42" s="30"/>
    </row>
    <row r="43" spans="1:10" ht="15.75" customHeight="1">
      <c r="A43" s="30"/>
      <c r="C43" s="200"/>
      <c r="D43" s="200"/>
      <c r="E43" s="200"/>
      <c r="F43" s="200"/>
      <c r="G43" s="200"/>
      <c r="H43" s="200"/>
      <c r="I43" s="200"/>
      <c r="J43" s="200"/>
    </row>
    <row r="44" spans="1:10" ht="15.75">
      <c r="A44" s="30"/>
      <c r="B44" s="36"/>
      <c r="D44" s="27"/>
      <c r="E44" s="30"/>
      <c r="F44" s="39"/>
      <c r="G44" s="30"/>
      <c r="H44" s="36">
        <f>UMUM!H9</f>
        <v>1957109330</v>
      </c>
      <c r="I44" s="30"/>
      <c r="J44" s="30"/>
    </row>
    <row r="45" spans="1:10" ht="15.75">
      <c r="A45" s="30"/>
      <c r="B45" s="36"/>
      <c r="C45" s="37"/>
      <c r="D45" s="27"/>
      <c r="E45" s="30"/>
      <c r="F45" s="39"/>
      <c r="G45" s="30"/>
      <c r="H45" s="36">
        <f>KEUANGAN!H10</f>
        <v>6201248908</v>
      </c>
      <c r="I45" s="30"/>
      <c r="J45" s="30"/>
    </row>
    <row r="46" spans="1:10" ht="15.75">
      <c r="A46" s="30"/>
      <c r="B46" s="36"/>
      <c r="C46" s="37"/>
      <c r="D46" s="27"/>
      <c r="E46" s="30"/>
      <c r="F46" s="39"/>
      <c r="G46" s="30"/>
      <c r="H46" s="36">
        <f>PERENCANAAN!H9</f>
        <v>326320520.00005114</v>
      </c>
      <c r="I46" s="30"/>
      <c r="J46" s="30"/>
    </row>
    <row r="47" spans="1:10" ht="15.75">
      <c r="A47" s="30"/>
      <c r="B47" s="38"/>
      <c r="C47" s="180"/>
      <c r="D47" s="181"/>
      <c r="E47" s="181"/>
      <c r="F47" s="181"/>
      <c r="G47" s="30"/>
      <c r="H47" s="38">
        <f>SUM(H44:H46)</f>
        <v>8484678758.0000515</v>
      </c>
      <c r="I47" s="30"/>
      <c r="J47" s="30"/>
    </row>
    <row r="48" spans="1:10" ht="15.75">
      <c r="A48" s="30"/>
      <c r="B48" s="30"/>
      <c r="C48" s="30"/>
      <c r="D48" s="30"/>
      <c r="E48" s="30"/>
      <c r="F48" s="30"/>
      <c r="G48" s="30"/>
      <c r="H48" s="36"/>
      <c r="I48" s="30"/>
      <c r="J48" s="30"/>
    </row>
    <row r="49" spans="1:10" ht="15.75">
      <c r="A49" s="30"/>
      <c r="B49" s="30"/>
      <c r="C49" s="30"/>
      <c r="D49" s="30"/>
      <c r="E49" s="30"/>
      <c r="F49" s="30"/>
      <c r="G49" s="30"/>
      <c r="H49" s="36"/>
      <c r="I49" s="30"/>
      <c r="J49" s="30"/>
    </row>
    <row r="50" spans="1:10" ht="15.75">
      <c r="A50" s="30"/>
      <c r="B50" s="30"/>
      <c r="C50" s="30"/>
      <c r="D50" s="30"/>
      <c r="E50" s="30"/>
      <c r="F50" s="30"/>
      <c r="G50" s="30"/>
      <c r="H50" s="36"/>
      <c r="I50" s="30"/>
      <c r="J50" s="30"/>
    </row>
    <row r="51" spans="1:10" ht="15.75">
      <c r="A51" s="30"/>
      <c r="B51" s="30"/>
      <c r="C51" s="30"/>
      <c r="D51" s="30"/>
      <c r="E51" s="30"/>
      <c r="F51" s="30"/>
      <c r="G51" s="30"/>
      <c r="H51" s="36"/>
      <c r="I51" s="30"/>
      <c r="J51" s="30"/>
    </row>
    <row r="52" spans="1:10" ht="15.75">
      <c r="B52" s="30"/>
      <c r="G52" s="30"/>
      <c r="H52" s="36"/>
    </row>
    <row r="53" spans="1:10" ht="15.75">
      <c r="B53" s="30"/>
      <c r="G53" s="30"/>
      <c r="H53" s="36"/>
    </row>
    <row r="54" spans="1:10" ht="15.75">
      <c r="B54" s="30"/>
      <c r="G54" s="30"/>
      <c r="H54" s="36"/>
    </row>
    <row r="55" spans="1:10" ht="15.75">
      <c r="B55" s="30"/>
      <c r="C55" s="30"/>
      <c r="D55" s="30"/>
      <c r="E55" s="30"/>
      <c r="F55" s="30"/>
      <c r="G55" s="30"/>
      <c r="H55" s="36"/>
    </row>
    <row r="56" spans="1:10" ht="15.75">
      <c r="B56" s="30"/>
      <c r="C56" s="30"/>
      <c r="D56" s="30"/>
      <c r="E56" s="30"/>
      <c r="F56" s="30"/>
      <c r="G56" s="30"/>
      <c r="H56" s="36"/>
    </row>
    <row r="57" spans="1:10" ht="15.75">
      <c r="B57" s="30"/>
      <c r="C57" s="30"/>
      <c r="D57" s="30"/>
      <c r="E57" s="30"/>
      <c r="F57" s="30"/>
      <c r="G57" s="30"/>
      <c r="H57" s="36"/>
    </row>
    <row r="58" spans="1:10" ht="15.75">
      <c r="A58" s="1"/>
      <c r="B58" s="23"/>
      <c r="C58" s="23"/>
      <c r="D58" s="23"/>
      <c r="E58" s="23"/>
      <c r="F58" s="23"/>
      <c r="G58" s="23"/>
      <c r="H58" s="26"/>
      <c r="I58" s="1"/>
      <c r="J58" s="1"/>
    </row>
    <row r="59" spans="1:10" ht="15.75">
      <c r="A59" s="1"/>
      <c r="B59" s="23"/>
      <c r="C59" s="23"/>
      <c r="D59" s="23"/>
      <c r="E59" s="23"/>
      <c r="F59" s="23"/>
      <c r="G59" s="23"/>
      <c r="H59" s="26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1"/>
      <c r="I71" s="1"/>
      <c r="J71" s="1"/>
    </row>
  </sheetData>
  <mergeCells count="14">
    <mergeCell ref="A1:J1"/>
    <mergeCell ref="A2:J2"/>
    <mergeCell ref="A3:A6"/>
    <mergeCell ref="B3:B6"/>
    <mergeCell ref="C3:C6"/>
    <mergeCell ref="I3:I6"/>
    <mergeCell ref="J3:J6"/>
    <mergeCell ref="D5:E5"/>
    <mergeCell ref="A7:J7"/>
    <mergeCell ref="A12:B12"/>
    <mergeCell ref="D3:H3"/>
    <mergeCell ref="D4:H4"/>
    <mergeCell ref="H5:H6"/>
    <mergeCell ref="F5:G5"/>
  </mergeCells>
  <pageMargins left="0.7" right="0.7" top="0.75" bottom="0.75" header="0.3" footer="0.3"/>
  <pageSetup paperSize="10001" scale="99" fitToHeight="0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workbookViewId="0">
      <selection sqref="A1:J10"/>
    </sheetView>
  </sheetViews>
  <sheetFormatPr defaultRowHeight="15"/>
  <cols>
    <col min="1" max="1" width="15.7109375" customWidth="1"/>
    <col min="2" max="2" width="44.28515625" customWidth="1"/>
    <col min="3" max="3" width="16.5703125" customWidth="1"/>
    <col min="4" max="4" width="19.42578125" customWidth="1"/>
    <col min="5" max="5" width="8.5703125" customWidth="1"/>
    <col min="6" max="6" width="18" hidden="1" customWidth="1"/>
    <col min="7" max="7" width="14.7109375" customWidth="1"/>
    <col min="8" max="8" width="4.85546875" style="35" hidden="1" customWidth="1"/>
    <col min="9" max="9" width="15" customWidth="1"/>
    <col min="10" max="10" width="16" customWidth="1"/>
    <col min="11" max="11" width="14.5703125" customWidth="1"/>
  </cols>
  <sheetData>
    <row r="1" spans="1:11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1" ht="20.100000000000001" customHeight="1" thickBot="1">
      <c r="A2" s="857" t="s">
        <v>61</v>
      </c>
      <c r="B2" s="858"/>
      <c r="C2" s="858"/>
      <c r="D2" s="858"/>
      <c r="E2" s="858"/>
      <c r="F2" s="858"/>
      <c r="G2" s="858"/>
      <c r="H2" s="858"/>
      <c r="I2" s="858"/>
      <c r="J2" s="859"/>
    </row>
    <row r="3" spans="1:11" ht="15.75">
      <c r="A3" s="860" t="s">
        <v>0</v>
      </c>
      <c r="B3" s="863" t="s">
        <v>62</v>
      </c>
      <c r="C3" s="866" t="s">
        <v>2</v>
      </c>
      <c r="D3" s="863" t="s">
        <v>34</v>
      </c>
      <c r="E3" s="863"/>
      <c r="F3" s="863"/>
      <c r="G3" s="863"/>
      <c r="H3" s="863"/>
      <c r="I3" s="863" t="s">
        <v>35</v>
      </c>
      <c r="J3" s="869" t="s">
        <v>7</v>
      </c>
    </row>
    <row r="4" spans="1:11" ht="15.75">
      <c r="A4" s="861"/>
      <c r="B4" s="864"/>
      <c r="C4" s="867"/>
      <c r="D4" s="805" t="str">
        <f>'WADIR ADM'!D4:G4</f>
        <v>BULAN OKTOBER 2022</v>
      </c>
      <c r="E4" s="805"/>
      <c r="F4" s="805"/>
      <c r="G4" s="805"/>
      <c r="H4" s="805"/>
      <c r="I4" s="864"/>
      <c r="J4" s="870"/>
    </row>
    <row r="5" spans="1:11" ht="15.75">
      <c r="A5" s="861"/>
      <c r="B5" s="864"/>
      <c r="C5" s="867"/>
      <c r="D5" s="864" t="s">
        <v>3</v>
      </c>
      <c r="E5" s="864"/>
      <c r="F5" s="864" t="s">
        <v>4</v>
      </c>
      <c r="G5" s="864"/>
      <c r="H5" s="874" t="s">
        <v>5</v>
      </c>
      <c r="I5" s="864"/>
      <c r="J5" s="870"/>
    </row>
    <row r="6" spans="1:11" ht="32.25" thickBot="1">
      <c r="A6" s="862"/>
      <c r="B6" s="865"/>
      <c r="C6" s="868"/>
      <c r="D6" s="420" t="s">
        <v>8</v>
      </c>
      <c r="E6" s="420" t="s">
        <v>9</v>
      </c>
      <c r="F6" s="420" t="s">
        <v>8</v>
      </c>
      <c r="G6" s="421" t="s">
        <v>9</v>
      </c>
      <c r="H6" s="875"/>
      <c r="I6" s="865"/>
      <c r="J6" s="871"/>
    </row>
    <row r="7" spans="1:11" ht="3" customHeight="1" thickBot="1">
      <c r="A7" s="877"/>
      <c r="B7" s="878"/>
      <c r="C7" s="878"/>
      <c r="D7" s="878"/>
      <c r="E7" s="878"/>
      <c r="F7" s="878"/>
      <c r="G7" s="878"/>
      <c r="H7" s="878"/>
      <c r="I7" s="878"/>
      <c r="J7" s="879"/>
    </row>
    <row r="8" spans="1:11" ht="63">
      <c r="A8" s="448" t="s">
        <v>63</v>
      </c>
      <c r="B8" s="449" t="s">
        <v>64</v>
      </c>
      <c r="C8" s="492">
        <f>B25</f>
        <v>18500000000</v>
      </c>
      <c r="D8" s="492">
        <f>D25</f>
        <v>9698077890</v>
      </c>
      <c r="E8" s="424">
        <f>SUM(D8/C8)*100</f>
        <v>52.422042648648649</v>
      </c>
      <c r="F8" s="492">
        <f>F25</f>
        <v>13747350000</v>
      </c>
      <c r="G8" s="424">
        <f t="shared" ref="G8:G9" si="0">SUM(F8/C8)*100</f>
        <v>74.31</v>
      </c>
      <c r="H8" s="425"/>
      <c r="I8" s="426" t="s">
        <v>37</v>
      </c>
      <c r="J8" s="451"/>
    </row>
    <row r="9" spans="1:11" ht="21.75" customHeight="1">
      <c r="A9" s="493" t="s">
        <v>65</v>
      </c>
      <c r="B9" s="14" t="s">
        <v>66</v>
      </c>
      <c r="C9" s="22">
        <f>B33</f>
        <v>24833300000</v>
      </c>
      <c r="D9" s="41">
        <f>D33</f>
        <v>5940710187</v>
      </c>
      <c r="E9" s="20">
        <f>SUM(D9/C9)*100</f>
        <v>23.92235501121478</v>
      </c>
      <c r="F9" s="22">
        <f>F33</f>
        <v>6961703361</v>
      </c>
      <c r="G9" s="20">
        <f t="shared" si="0"/>
        <v>28.033742438580454</v>
      </c>
      <c r="H9" s="173">
        <f>H33</f>
        <v>1957109330</v>
      </c>
      <c r="I9" s="415" t="s">
        <v>53</v>
      </c>
      <c r="J9" s="494"/>
      <c r="K9" s="35"/>
    </row>
    <row r="10" spans="1:11" ht="21" customHeight="1" thickBot="1">
      <c r="A10" s="872" t="s">
        <v>40</v>
      </c>
      <c r="B10" s="873"/>
      <c r="C10" s="433">
        <f>SUM(C8:C9)</f>
        <v>43333300000</v>
      </c>
      <c r="D10" s="433">
        <f>SUM(D8:D9)</f>
        <v>15638788077</v>
      </c>
      <c r="E10" s="495">
        <f>SUM(D10/C10)*100</f>
        <v>36.089538708106701</v>
      </c>
      <c r="F10" s="433">
        <f>SUM(F8:F9)</f>
        <v>20709053361</v>
      </c>
      <c r="G10" s="495">
        <f>SUM(F10/C10)*100</f>
        <v>47.790159902430695</v>
      </c>
      <c r="H10" s="496">
        <f>SUM(H9:H9)</f>
        <v>1957109330</v>
      </c>
      <c r="I10" s="436"/>
      <c r="J10" s="437"/>
    </row>
    <row r="11" spans="1:11" ht="15.75">
      <c r="A11" s="30"/>
      <c r="B11" s="43"/>
      <c r="C11" s="37"/>
      <c r="D11" s="30"/>
      <c r="E11" s="30"/>
      <c r="F11" s="28"/>
      <c r="G11" s="28"/>
      <c r="H11" s="95"/>
      <c r="I11" s="95"/>
      <c r="J11" s="28"/>
    </row>
    <row r="12" spans="1:11" ht="15.75">
      <c r="A12" s="30"/>
      <c r="B12" s="43"/>
      <c r="C12" s="37"/>
      <c r="D12" s="30"/>
      <c r="E12" s="30"/>
      <c r="F12" s="31"/>
      <c r="G12" s="31"/>
      <c r="H12" s="31"/>
      <c r="I12" s="31"/>
      <c r="J12" s="31"/>
    </row>
    <row r="13" spans="1:11" ht="15.75">
      <c r="A13" s="30"/>
      <c r="B13" s="30"/>
      <c r="C13" s="30"/>
      <c r="D13" s="36"/>
      <c r="E13" s="30"/>
      <c r="F13" s="30"/>
      <c r="G13" s="30"/>
      <c r="H13" s="36"/>
      <c r="I13" s="28" t="s">
        <v>67</v>
      </c>
      <c r="J13" s="30" t="s">
        <v>68</v>
      </c>
    </row>
    <row r="14" spans="1:11" ht="15.75">
      <c r="A14" s="30"/>
      <c r="B14" s="44"/>
      <c r="C14" s="31"/>
      <c r="D14" s="31"/>
      <c r="E14" s="44"/>
      <c r="F14" s="31"/>
      <c r="G14" s="31"/>
      <c r="H14" s="31"/>
      <c r="I14" s="31"/>
      <c r="J14" s="44"/>
    </row>
    <row r="15" spans="1:11" ht="15.75">
      <c r="A15" s="30"/>
      <c r="B15" s="45"/>
      <c r="C15" s="45"/>
      <c r="D15" s="30"/>
      <c r="E15" s="45"/>
      <c r="F15" s="45"/>
      <c r="G15" s="45"/>
      <c r="H15" s="155"/>
      <c r="I15" s="45"/>
      <c r="J15" s="45"/>
    </row>
    <row r="16" spans="1:11" ht="15.75">
      <c r="A16" s="30"/>
      <c r="B16" s="45"/>
      <c r="C16" s="45"/>
      <c r="D16" s="30"/>
      <c r="E16" s="45"/>
      <c r="F16" s="45"/>
      <c r="G16" s="45"/>
      <c r="H16" s="155"/>
      <c r="I16" s="45"/>
      <c r="J16" s="45"/>
    </row>
    <row r="17" spans="1:10" ht="15.75">
      <c r="A17" s="30"/>
      <c r="B17" s="45"/>
      <c r="C17" s="45"/>
      <c r="D17" s="30"/>
      <c r="E17" s="45"/>
      <c r="F17" s="45"/>
      <c r="G17" s="45"/>
      <c r="H17" s="155"/>
      <c r="I17" s="45"/>
      <c r="J17" s="45"/>
    </row>
    <row r="18" spans="1:10" ht="15.75">
      <c r="A18" s="30"/>
      <c r="B18" s="44"/>
      <c r="C18" s="31"/>
      <c r="D18" s="31"/>
      <c r="E18" s="197"/>
      <c r="F18" s="204"/>
      <c r="G18" s="204"/>
      <c r="H18" s="204"/>
      <c r="I18" s="204"/>
      <c r="J18" s="197"/>
    </row>
    <row r="19" spans="1:10" ht="15.75">
      <c r="A19" s="30"/>
      <c r="B19" s="44"/>
      <c r="C19" s="31"/>
      <c r="D19" s="31"/>
      <c r="E19" s="44"/>
      <c r="F19" s="31"/>
      <c r="G19" s="31"/>
      <c r="H19" s="31"/>
      <c r="I19" s="31"/>
      <c r="J19" s="44"/>
    </row>
    <row r="20" spans="1:10" ht="15.75">
      <c r="A20" s="30"/>
      <c r="B20" s="44"/>
      <c r="C20" s="31"/>
      <c r="D20" s="31"/>
      <c r="E20" s="31"/>
      <c r="F20" s="31"/>
      <c r="G20" s="31"/>
      <c r="H20" s="31"/>
      <c r="I20" s="31"/>
      <c r="J20" s="44"/>
    </row>
    <row r="21" spans="1:10" ht="15.75">
      <c r="A21" s="30"/>
      <c r="B21" s="30"/>
      <c r="C21" s="30"/>
      <c r="D21" s="30"/>
      <c r="E21" s="30"/>
      <c r="F21" s="30"/>
      <c r="G21" s="30"/>
      <c r="H21" s="36"/>
      <c r="I21" s="30"/>
      <c r="J21" s="30"/>
    </row>
    <row r="22" spans="1:10" ht="15.75">
      <c r="A22" s="30"/>
      <c r="B22" s="30"/>
      <c r="C22" s="30"/>
      <c r="D22" s="30"/>
      <c r="E22" s="30"/>
      <c r="F22" s="30"/>
      <c r="G22" s="30"/>
      <c r="H22" s="36"/>
      <c r="I22" s="30"/>
      <c r="J22" s="30"/>
    </row>
    <row r="23" spans="1:10" ht="15" customHeight="1">
      <c r="A23" s="30"/>
      <c r="B23" s="30"/>
      <c r="C23" s="37"/>
      <c r="D23" s="30"/>
      <c r="E23" s="30"/>
      <c r="F23" s="30"/>
      <c r="G23" s="30"/>
      <c r="H23" s="36"/>
      <c r="I23" s="30"/>
      <c r="J23" s="30"/>
    </row>
    <row r="24" spans="1:10" ht="15.75" customHeight="1">
      <c r="A24" s="30"/>
      <c r="B24" s="30"/>
      <c r="C24" s="876" t="s">
        <v>37</v>
      </c>
      <c r="D24" s="876"/>
      <c r="E24" s="30"/>
      <c r="F24" s="30"/>
      <c r="G24" s="30"/>
      <c r="H24" s="36"/>
      <c r="I24" s="30"/>
      <c r="J24" s="30"/>
    </row>
    <row r="25" spans="1:10" ht="15" customHeight="1">
      <c r="A25" s="30"/>
      <c r="B25" s="36">
        <f>RT!C8</f>
        <v>18500000000</v>
      </c>
      <c r="C25" s="195" t="s">
        <v>69</v>
      </c>
      <c r="D25" s="68">
        <f>RT!D8</f>
        <v>9698077890</v>
      </c>
      <c r="E25" s="30"/>
      <c r="F25" s="68">
        <f>RT!F8</f>
        <v>13747350000</v>
      </c>
      <c r="G25" s="30"/>
      <c r="H25" s="36" t="e">
        <f>RT!#REF!</f>
        <v>#REF!</v>
      </c>
      <c r="I25" s="30"/>
      <c r="J25" s="30"/>
    </row>
    <row r="26" spans="1:10" ht="15.75" customHeight="1">
      <c r="A26" s="30"/>
      <c r="B26" s="36"/>
      <c r="C26" s="195"/>
      <c r="D26" s="36"/>
      <c r="E26" s="30"/>
      <c r="F26" s="36"/>
      <c r="G26" s="30"/>
      <c r="H26" s="36"/>
      <c r="J26" s="30"/>
    </row>
    <row r="27" spans="1:10" ht="15.75" customHeight="1">
      <c r="A27" s="30"/>
      <c r="B27" s="36"/>
      <c r="C27" s="37"/>
      <c r="D27" s="68"/>
      <c r="E27" s="30"/>
      <c r="F27" s="68"/>
      <c r="G27" s="30"/>
      <c r="H27" s="36" t="e">
        <f>[2]KEPEGAWAIAN!H7</f>
        <v>#REF!</v>
      </c>
      <c r="I27" s="30"/>
      <c r="J27" s="30"/>
    </row>
    <row r="28" spans="1:10" ht="15.75" customHeight="1">
      <c r="A28" s="30"/>
      <c r="B28" s="181"/>
      <c r="C28" s="181"/>
      <c r="D28" s="199"/>
      <c r="E28" s="31"/>
      <c r="F28" s="199"/>
      <c r="G28" s="30"/>
      <c r="H28" s="36" t="e">
        <f>H25+H27</f>
        <v>#REF!</v>
      </c>
      <c r="I28" s="30"/>
      <c r="J28" s="30"/>
    </row>
    <row r="29" spans="1:10" ht="19.5" customHeight="1">
      <c r="A29" s="30"/>
      <c r="B29" s="30"/>
      <c r="C29" s="853" t="s">
        <v>53</v>
      </c>
      <c r="D29" s="853"/>
      <c r="E29" s="200"/>
      <c r="F29" s="201"/>
      <c r="G29" s="30"/>
      <c r="H29" s="36"/>
      <c r="I29" s="30"/>
      <c r="J29" s="30"/>
    </row>
    <row r="30" spans="1:10" ht="15.75">
      <c r="A30" s="30"/>
      <c r="B30" s="30"/>
      <c r="C30" s="37"/>
      <c r="D30" s="30"/>
      <c r="E30" s="30"/>
      <c r="F30" s="202"/>
      <c r="G30" s="30"/>
      <c r="H30" s="36"/>
      <c r="I30" s="30"/>
      <c r="J30" s="30"/>
    </row>
    <row r="31" spans="1:10" ht="15.75">
      <c r="A31" s="30"/>
      <c r="B31" s="36">
        <f>KEPEGAWAIAN!C8</f>
        <v>1955000000</v>
      </c>
      <c r="C31" s="195" t="s">
        <v>70</v>
      </c>
      <c r="D31" s="36">
        <f>KEPEGAWAIAN!D8</f>
        <v>638789045</v>
      </c>
      <c r="E31" s="30"/>
      <c r="F31" s="68">
        <f>KEPEGAWAIAN!F8</f>
        <v>643700000</v>
      </c>
      <c r="G31" s="30"/>
      <c r="H31" s="36">
        <f>[2]KEPEGAWAIAN!H8</f>
        <v>109834750</v>
      </c>
      <c r="I31" s="30"/>
      <c r="J31" s="30"/>
    </row>
    <row r="32" spans="1:10" ht="15.75">
      <c r="A32" s="30"/>
      <c r="B32" s="203">
        <f>RT!C10</f>
        <v>22878300000</v>
      </c>
      <c r="C32" s="195" t="s">
        <v>69</v>
      </c>
      <c r="D32" s="68">
        <f>RT!D10</f>
        <v>5301921142</v>
      </c>
      <c r="E32" s="30"/>
      <c r="F32" s="68">
        <f>RT!F10</f>
        <v>6318003361</v>
      </c>
      <c r="G32" s="30"/>
      <c r="H32" s="36">
        <f>RT!H10</f>
        <v>1847274580</v>
      </c>
      <c r="I32" s="30"/>
      <c r="J32" s="30"/>
    </row>
    <row r="33" spans="1:10" ht="15.75" customHeight="1">
      <c r="A33" s="30"/>
      <c r="B33" s="181">
        <f>B31+B32</f>
        <v>24833300000</v>
      </c>
      <c r="C33" s="181"/>
      <c r="D33" s="181">
        <f>D31+D32</f>
        <v>5940710187</v>
      </c>
      <c r="E33" s="30"/>
      <c r="F33" s="199">
        <f>F31+F32</f>
        <v>6961703361</v>
      </c>
      <c r="G33" s="30"/>
      <c r="H33" s="38">
        <f>SUM(H31:H32)</f>
        <v>1957109330</v>
      </c>
      <c r="I33" s="30"/>
      <c r="J33" s="30"/>
    </row>
    <row r="34" spans="1:10" ht="19.5" customHeight="1">
      <c r="A34" s="30"/>
      <c r="B34" s="30"/>
      <c r="C34" s="30"/>
      <c r="D34" s="30"/>
      <c r="E34" s="30"/>
      <c r="F34" s="30"/>
      <c r="G34" s="30"/>
      <c r="H34" s="36"/>
      <c r="I34" s="30"/>
      <c r="J34" s="30"/>
    </row>
    <row r="35" spans="1:10" ht="15.75">
      <c r="A35" s="30"/>
      <c r="B35" s="30"/>
      <c r="C35" s="30"/>
      <c r="D35" s="30"/>
      <c r="E35" s="30"/>
      <c r="F35" s="30"/>
      <c r="G35" s="30"/>
      <c r="H35" s="36"/>
      <c r="I35" s="30"/>
      <c r="J35" s="30"/>
    </row>
    <row r="36" spans="1:10" ht="15.75">
      <c r="A36" s="30"/>
      <c r="B36" s="30"/>
      <c r="C36" s="30"/>
      <c r="D36" s="30"/>
      <c r="E36" s="30"/>
      <c r="F36" s="30"/>
      <c r="G36" s="30"/>
      <c r="H36" s="36"/>
      <c r="I36" s="30"/>
    </row>
    <row r="37" spans="1:10" ht="15.75">
      <c r="A37" s="30"/>
    </row>
    <row r="38" spans="1:10" ht="15.75">
      <c r="A38" s="30"/>
    </row>
    <row r="39" spans="1:10" ht="15.75">
      <c r="A39" s="30"/>
    </row>
    <row r="40" spans="1:10" ht="15.75">
      <c r="A40" s="30"/>
    </row>
    <row r="41" spans="1:10" ht="15.75">
      <c r="A41" s="30"/>
    </row>
    <row r="42" spans="1:10" ht="15.75">
      <c r="A42" s="30"/>
    </row>
    <row r="43" spans="1:10" ht="15.75">
      <c r="A43" s="30"/>
    </row>
  </sheetData>
  <mergeCells count="16">
    <mergeCell ref="C29:D29"/>
    <mergeCell ref="A1:J1"/>
    <mergeCell ref="A2:J2"/>
    <mergeCell ref="A3:A6"/>
    <mergeCell ref="B3:B6"/>
    <mergeCell ref="C3:C6"/>
    <mergeCell ref="I3:I6"/>
    <mergeCell ref="J3:J6"/>
    <mergeCell ref="D5:E5"/>
    <mergeCell ref="D3:H3"/>
    <mergeCell ref="D4:H4"/>
    <mergeCell ref="A10:B10"/>
    <mergeCell ref="F5:G5"/>
    <mergeCell ref="H5:H6"/>
    <mergeCell ref="C24:D24"/>
    <mergeCell ref="A7:J7"/>
  </mergeCells>
  <pageMargins left="0.7" right="0.7" top="0.75" bottom="0.75" header="0.3" footer="0.3"/>
  <pageSetup paperSize="10001" scale="99" fitToHeight="0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opLeftCell="A12" workbookViewId="0">
      <selection sqref="A1:J19"/>
    </sheetView>
  </sheetViews>
  <sheetFormatPr defaultRowHeight="15"/>
  <cols>
    <col min="1" max="1" width="19.140625" customWidth="1"/>
    <col min="2" max="2" width="43.7109375" customWidth="1"/>
    <col min="3" max="3" width="16.28515625" customWidth="1"/>
    <col min="4" max="4" width="16.140625" style="642" customWidth="1"/>
    <col min="5" max="5" width="9.5703125" style="642" customWidth="1"/>
    <col min="6" max="6" width="16.140625" style="642" hidden="1" customWidth="1"/>
    <col min="7" max="7" width="13.28515625" customWidth="1"/>
    <col min="8" max="8" width="14.5703125" style="35" hidden="1" customWidth="1"/>
    <col min="9" max="9" width="15.85546875" customWidth="1"/>
    <col min="10" max="10" width="16.140625" customWidth="1"/>
    <col min="11" max="11" width="12.7109375" hidden="1" customWidth="1"/>
    <col min="12" max="12" width="13.140625" hidden="1" customWidth="1"/>
    <col min="13" max="13" width="12.5703125" hidden="1" customWidth="1"/>
    <col min="14" max="14" width="14" bestFit="1" customWidth="1"/>
  </cols>
  <sheetData>
    <row r="1" spans="1:14" ht="15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  <c r="K1" s="30"/>
      <c r="L1" s="30"/>
      <c r="M1" s="30"/>
      <c r="N1" s="30"/>
    </row>
    <row r="2" spans="1:14" ht="24.75" customHeight="1" thickBot="1">
      <c r="A2" s="887" t="s">
        <v>71</v>
      </c>
      <c r="B2" s="888"/>
      <c r="C2" s="888"/>
      <c r="D2" s="888"/>
      <c r="E2" s="888"/>
      <c r="F2" s="888"/>
      <c r="G2" s="888"/>
      <c r="H2" s="888"/>
      <c r="I2" s="888"/>
      <c r="J2" s="889"/>
      <c r="K2" s="30"/>
      <c r="L2" s="30"/>
      <c r="M2" s="30"/>
      <c r="N2" s="30"/>
    </row>
    <row r="3" spans="1:14" ht="15.75">
      <c r="A3" s="890" t="s">
        <v>0</v>
      </c>
      <c r="B3" s="893" t="s">
        <v>72</v>
      </c>
      <c r="C3" s="896" t="s">
        <v>2</v>
      </c>
      <c r="D3" s="899" t="s">
        <v>34</v>
      </c>
      <c r="E3" s="900"/>
      <c r="F3" s="900"/>
      <c r="G3" s="900"/>
      <c r="H3" s="901"/>
      <c r="I3" s="893" t="s">
        <v>35</v>
      </c>
      <c r="J3" s="902" t="s">
        <v>7</v>
      </c>
      <c r="K3" s="30"/>
      <c r="L3" s="30"/>
      <c r="M3" s="30"/>
      <c r="N3" s="30"/>
    </row>
    <row r="4" spans="1:14" ht="15.75">
      <c r="A4" s="891"/>
      <c r="B4" s="894"/>
      <c r="C4" s="897"/>
      <c r="D4" s="905" t="str">
        <f>UMUM!D4</f>
        <v>BULAN OKTOBER 2022</v>
      </c>
      <c r="E4" s="906"/>
      <c r="F4" s="906"/>
      <c r="G4" s="906"/>
      <c r="H4" s="907"/>
      <c r="I4" s="894"/>
      <c r="J4" s="903"/>
      <c r="K4" s="30"/>
      <c r="L4" s="30"/>
      <c r="M4" s="30"/>
      <c r="N4" s="30"/>
    </row>
    <row r="5" spans="1:14" ht="15.75">
      <c r="A5" s="891"/>
      <c r="B5" s="894"/>
      <c r="C5" s="897"/>
      <c r="D5" s="908" t="s">
        <v>3</v>
      </c>
      <c r="E5" s="881"/>
      <c r="F5" s="880" t="s">
        <v>73</v>
      </c>
      <c r="G5" s="881"/>
      <c r="H5" s="882" t="s">
        <v>5</v>
      </c>
      <c r="I5" s="894"/>
      <c r="J5" s="903"/>
      <c r="K5" s="30"/>
      <c r="L5" s="30"/>
      <c r="M5" s="30"/>
      <c r="N5" s="30"/>
    </row>
    <row r="6" spans="1:14" ht="41.25" customHeight="1" thickBot="1">
      <c r="A6" s="892"/>
      <c r="B6" s="895"/>
      <c r="C6" s="898"/>
      <c r="D6" s="419" t="s">
        <v>8</v>
      </c>
      <c r="E6" s="646" t="s">
        <v>9</v>
      </c>
      <c r="F6" s="419" t="s">
        <v>8</v>
      </c>
      <c r="G6" s="421" t="s">
        <v>9</v>
      </c>
      <c r="H6" s="883"/>
      <c r="I6" s="895"/>
      <c r="J6" s="904"/>
      <c r="K6" s="30"/>
      <c r="L6" s="30"/>
      <c r="M6" s="30"/>
      <c r="N6" s="30"/>
    </row>
    <row r="7" spans="1:14" ht="3.75" customHeight="1" thickBot="1">
      <c r="A7" s="884"/>
      <c r="B7" s="885"/>
      <c r="C7" s="885"/>
      <c r="D7" s="885"/>
      <c r="E7" s="885"/>
      <c r="F7" s="885"/>
      <c r="G7" s="885"/>
      <c r="H7" s="885"/>
      <c r="I7" s="885"/>
      <c r="J7" s="886"/>
      <c r="K7" s="30"/>
      <c r="L7" s="30"/>
      <c r="M7" s="30"/>
      <c r="N7" s="30"/>
    </row>
    <row r="8" spans="1:14" ht="21.75" customHeight="1">
      <c r="A8" s="438" t="s">
        <v>74</v>
      </c>
      <c r="B8" s="439" t="s">
        <v>75</v>
      </c>
      <c r="C8" s="440">
        <f>SUM(C9:C18)</f>
        <v>1955000000</v>
      </c>
      <c r="D8" s="440">
        <f>SUM(D9:D18)</f>
        <v>638789045</v>
      </c>
      <c r="E8" s="441">
        <f>SUM(D8/C8)*100</f>
        <v>32.674631457800515</v>
      </c>
      <c r="F8" s="442">
        <f>SUM(F9:F18)</f>
        <v>643700000</v>
      </c>
      <c r="G8" s="441">
        <f>SUM(F8/C8)*100</f>
        <v>32.925831202046034</v>
      </c>
      <c r="H8" s="442">
        <f>SUM(H9:H14)</f>
        <v>109504350</v>
      </c>
      <c r="I8" s="443" t="s">
        <v>53</v>
      </c>
      <c r="J8" s="444"/>
      <c r="K8" s="183"/>
      <c r="L8" s="183"/>
      <c r="M8" s="183"/>
      <c r="N8" s="36"/>
    </row>
    <row r="9" spans="1:14" ht="31.5">
      <c r="A9" s="428" t="s">
        <v>665</v>
      </c>
      <c r="B9" s="262" t="s">
        <v>666</v>
      </c>
      <c r="C9" s="79">
        <f>'[3]Oktober-Perubahan'!$L$47</f>
        <v>500000000</v>
      </c>
      <c r="D9" s="60">
        <f>'[3]Oktober-Perubahan'!$O$47</f>
        <v>238465145</v>
      </c>
      <c r="E9" s="86">
        <f>SUM(D9/C9)*100</f>
        <v>47.693028999999996</v>
      </c>
      <c r="F9" s="60">
        <f>'[3]Oktober-Perubahan'!$P$47</f>
        <v>238500000</v>
      </c>
      <c r="G9" s="47">
        <f>SUM(F9/C9)*100</f>
        <v>47.699999999999996</v>
      </c>
      <c r="H9" s="48">
        <f>'[4]BLUD 21'!$AE$49</f>
        <v>62136600</v>
      </c>
      <c r="I9" s="46"/>
      <c r="J9" s="430"/>
      <c r="K9" s="36"/>
      <c r="L9" s="36"/>
      <c r="M9" s="36"/>
      <c r="N9" s="36"/>
    </row>
    <row r="10" spans="1:14" ht="31.5">
      <c r="A10" s="428" t="s">
        <v>667</v>
      </c>
      <c r="B10" s="262" t="s">
        <v>668</v>
      </c>
      <c r="C10" s="46">
        <f>'[3]Oktober-Perubahan'!$L$48</f>
        <v>0</v>
      </c>
      <c r="D10" s="60">
        <f>'[3]Oktober-Perubahan'!$O$48</f>
        <v>0</v>
      </c>
      <c r="E10" s="86">
        <v>0</v>
      </c>
      <c r="F10" s="60">
        <f>'[3]Oktober-Perubahan'!$P$48</f>
        <v>0</v>
      </c>
      <c r="G10" s="86">
        <v>0</v>
      </c>
      <c r="H10" s="48">
        <f>'[4]BLUD 21'!$AE$51</f>
        <v>35167750</v>
      </c>
      <c r="I10" s="46"/>
      <c r="J10" s="430"/>
      <c r="K10" s="36">
        <v>0</v>
      </c>
      <c r="L10" s="36">
        <v>0</v>
      </c>
      <c r="M10" s="36">
        <v>0</v>
      </c>
      <c r="N10" s="30"/>
    </row>
    <row r="11" spans="1:14" ht="31.5" customHeight="1">
      <c r="A11" s="428" t="s">
        <v>670</v>
      </c>
      <c r="B11" s="262" t="s">
        <v>669</v>
      </c>
      <c r="C11" s="46"/>
      <c r="D11" s="60"/>
      <c r="E11" s="86"/>
      <c r="F11" s="60"/>
      <c r="G11" s="47"/>
      <c r="H11" s="48"/>
      <c r="I11" s="46"/>
      <c r="J11" s="430"/>
      <c r="K11" s="36"/>
      <c r="L11" s="36"/>
      <c r="M11" s="36"/>
      <c r="N11" s="30"/>
    </row>
    <row r="12" spans="1:14" ht="14.25" customHeight="1">
      <c r="A12" s="428"/>
      <c r="B12" s="360" t="s">
        <v>671</v>
      </c>
      <c r="C12" s="46">
        <f>'[3]Oktober-Perubahan'!$L$50</f>
        <v>280000000</v>
      </c>
      <c r="D12" s="60">
        <f>'[3]Oktober-Perubahan'!$O$50</f>
        <v>162127950</v>
      </c>
      <c r="E12" s="86">
        <f t="shared" ref="E12:E18" si="0">SUM(D12/C12)*100</f>
        <v>57.902839285714279</v>
      </c>
      <c r="F12" s="60">
        <f>'[3]Oktober-Perubahan'!$P$50</f>
        <v>165200000</v>
      </c>
      <c r="G12" s="47"/>
      <c r="H12" s="48"/>
      <c r="I12" s="46"/>
      <c r="J12" s="430"/>
      <c r="K12" s="36"/>
      <c r="L12" s="36"/>
      <c r="M12" s="36"/>
      <c r="N12" s="30"/>
    </row>
    <row r="13" spans="1:14" ht="18" customHeight="1">
      <c r="A13" s="428"/>
      <c r="B13" s="360" t="s">
        <v>672</v>
      </c>
      <c r="C13" s="46">
        <f>'[3]Oktober-Perubahan'!$L$51</f>
        <v>150000000</v>
      </c>
      <c r="D13" s="60">
        <f>'[3]Oktober-Perubahan'!$O$51</f>
        <v>90570900</v>
      </c>
      <c r="E13" s="86">
        <f t="shared" si="0"/>
        <v>60.380599999999994</v>
      </c>
      <c r="F13" s="60">
        <f>'[3]Oktober-Perubahan'!$P$51</f>
        <v>91000000</v>
      </c>
      <c r="G13" s="47"/>
      <c r="H13" s="48"/>
      <c r="I13" s="46"/>
      <c r="J13" s="430"/>
      <c r="K13" s="36"/>
      <c r="L13" s="36"/>
      <c r="M13" s="36"/>
      <c r="N13" s="30"/>
    </row>
    <row r="14" spans="1:14" ht="15.75">
      <c r="A14" s="428" t="s">
        <v>673</v>
      </c>
      <c r="B14" s="262" t="s">
        <v>79</v>
      </c>
      <c r="C14" s="46">
        <f>'[3]Oktober-Perubahan'!$L$81</f>
        <v>900000000</v>
      </c>
      <c r="D14" s="60">
        <f>'[3]Oktober-Perubahan'!$O$81</f>
        <v>89879500</v>
      </c>
      <c r="E14" s="86">
        <f t="shared" si="0"/>
        <v>9.9866111111111113</v>
      </c>
      <c r="F14" s="60">
        <f>'[3]Oktober-Perubahan'!$P$81</f>
        <v>90000000</v>
      </c>
      <c r="G14" s="47">
        <f t="shared" ref="G14:G18" si="1">SUM(F14/C14)*100</f>
        <v>10</v>
      </c>
      <c r="H14" s="48">
        <f>'[4]BLUD 21'!$AE$113</f>
        <v>12200000</v>
      </c>
      <c r="I14" s="46"/>
      <c r="J14" s="430"/>
      <c r="K14" s="36">
        <v>0</v>
      </c>
      <c r="L14" s="36">
        <v>0</v>
      </c>
      <c r="M14" s="36">
        <v>1800000</v>
      </c>
      <c r="N14" s="213"/>
    </row>
    <row r="15" spans="1:14" ht="15.75">
      <c r="A15" s="431" t="s">
        <v>674</v>
      </c>
      <c r="B15" s="262" t="s">
        <v>80</v>
      </c>
      <c r="C15" s="46"/>
      <c r="D15" s="60"/>
      <c r="E15" s="86"/>
      <c r="F15" s="60"/>
      <c r="G15" s="47"/>
      <c r="H15" s="48"/>
      <c r="I15" s="46"/>
      <c r="J15" s="430"/>
      <c r="K15" s="36"/>
      <c r="L15" s="36"/>
      <c r="M15" s="36"/>
      <c r="N15" s="30"/>
    </row>
    <row r="16" spans="1:14" ht="15.75">
      <c r="A16" s="428"/>
      <c r="B16" s="360" t="s">
        <v>81</v>
      </c>
      <c r="C16" s="46">
        <f>'[3]Oktober-Perubahan'!$L$103</f>
        <v>55000000</v>
      </c>
      <c r="D16" s="60">
        <f>'[3]Oktober-Perubahan'!$O$103</f>
        <v>0</v>
      </c>
      <c r="E16" s="86">
        <f t="shared" si="0"/>
        <v>0</v>
      </c>
      <c r="F16" s="60">
        <f>'[3]Oktober-Perubahan'!$P$103</f>
        <v>0</v>
      </c>
      <c r="G16" s="47">
        <f t="shared" si="1"/>
        <v>0</v>
      </c>
      <c r="H16" s="48"/>
      <c r="I16" s="46"/>
      <c r="J16" s="430"/>
      <c r="K16" s="36"/>
      <c r="L16" s="36"/>
      <c r="M16" s="36"/>
      <c r="N16" s="30"/>
    </row>
    <row r="17" spans="1:14" ht="15.75">
      <c r="A17" s="428"/>
      <c r="B17" s="360" t="s">
        <v>82</v>
      </c>
      <c r="C17" s="46">
        <f>'[3]Oktober-Perubahan'!$L$104</f>
        <v>50000000</v>
      </c>
      <c r="D17" s="60">
        <f>'[3]Oktober-Perubahan'!$O$104</f>
        <v>48725750</v>
      </c>
      <c r="E17" s="86">
        <f t="shared" si="0"/>
        <v>97.451499999999996</v>
      </c>
      <c r="F17" s="60">
        <f>'[3]Oktober-Perubahan'!$P$104</f>
        <v>49000000</v>
      </c>
      <c r="G17" s="47">
        <f t="shared" si="1"/>
        <v>98</v>
      </c>
      <c r="H17" s="48"/>
      <c r="I17" s="46"/>
      <c r="J17" s="430"/>
      <c r="K17" s="36"/>
      <c r="L17" s="36"/>
      <c r="M17" s="36"/>
      <c r="N17" s="30"/>
    </row>
    <row r="18" spans="1:14" ht="15.75">
      <c r="A18" s="432"/>
      <c r="B18" s="360" t="s">
        <v>83</v>
      </c>
      <c r="C18" s="46">
        <f>'[3]Oktober-Perubahan'!$L$105</f>
        <v>20000000</v>
      </c>
      <c r="D18" s="60">
        <f>'[3]Oktober-Perubahan'!$O$105</f>
        <v>9019800</v>
      </c>
      <c r="E18" s="86">
        <f t="shared" si="0"/>
        <v>45.099000000000004</v>
      </c>
      <c r="F18" s="60">
        <f>'[3]Oktober-Perubahan'!$P$105</f>
        <v>10000000</v>
      </c>
      <c r="G18" s="47">
        <f t="shared" si="1"/>
        <v>50</v>
      </c>
      <c r="H18" s="48"/>
      <c r="I18" s="46"/>
      <c r="J18" s="430"/>
      <c r="K18" s="36"/>
      <c r="L18" s="36"/>
      <c r="M18" s="30"/>
      <c r="N18" s="30"/>
    </row>
    <row r="19" spans="1:14" ht="16.5" thickBot="1">
      <c r="A19" s="872" t="s">
        <v>40</v>
      </c>
      <c r="B19" s="873"/>
      <c r="C19" s="433">
        <f>SUM(C7+C8)</f>
        <v>1955000000</v>
      </c>
      <c r="D19" s="433">
        <f>SUM(D7+D8)</f>
        <v>638789045</v>
      </c>
      <c r="E19" s="495">
        <f>SUM(D19/C19)*100</f>
        <v>32.674631457800515</v>
      </c>
      <c r="F19" s="669">
        <f>F7+F8</f>
        <v>643700000</v>
      </c>
      <c r="G19" s="434">
        <f>SUM(F19/C19)*100</f>
        <v>32.925831202046034</v>
      </c>
      <c r="H19" s="435">
        <f>H7+H8</f>
        <v>109504350</v>
      </c>
      <c r="I19" s="436"/>
      <c r="J19" s="437"/>
      <c r="K19" s="30"/>
      <c r="L19" s="30"/>
      <c r="M19" s="30"/>
      <c r="N19" s="30"/>
    </row>
    <row r="20" spans="1:14" ht="15.75">
      <c r="A20" s="30"/>
      <c r="B20" s="43"/>
      <c r="C20" s="37"/>
      <c r="D20" s="39"/>
      <c r="E20" s="641"/>
      <c r="F20" s="641"/>
      <c r="G20" s="28"/>
      <c r="H20" s="95"/>
      <c r="I20" s="28"/>
      <c r="J20" s="28"/>
      <c r="K20" s="30"/>
      <c r="L20" s="30"/>
      <c r="M20" s="30"/>
      <c r="N20" s="30"/>
    </row>
    <row r="21" spans="1:14" ht="15.75">
      <c r="A21" s="30"/>
      <c r="B21" s="43"/>
      <c r="C21" s="37"/>
      <c r="D21" s="641"/>
      <c r="E21" s="641"/>
      <c r="F21" s="641"/>
      <c r="G21" s="31"/>
      <c r="H21" s="31"/>
      <c r="I21" s="31"/>
      <c r="J21" s="31"/>
      <c r="K21" s="30"/>
      <c r="L21" s="30"/>
      <c r="M21" s="30"/>
      <c r="N21" s="30"/>
    </row>
    <row r="22" spans="1:14" ht="15.75">
      <c r="A22" s="30"/>
      <c r="B22" s="30"/>
      <c r="C22" s="30"/>
      <c r="D22" s="641"/>
      <c r="E22" s="641"/>
      <c r="F22" s="641"/>
      <c r="G22" s="30"/>
      <c r="H22" s="36"/>
      <c r="I22" s="28" t="s">
        <v>67</v>
      </c>
      <c r="J22" s="30" t="s">
        <v>68</v>
      </c>
      <c r="K22" s="30"/>
      <c r="L22" s="30"/>
      <c r="M22" s="30"/>
      <c r="N22" s="30"/>
    </row>
    <row r="23" spans="1:14" ht="15.75" customHeight="1">
      <c r="A23" s="30"/>
      <c r="B23" s="44"/>
      <c r="C23" s="31"/>
      <c r="D23" s="207"/>
      <c r="E23" s="641"/>
      <c r="F23" s="641"/>
      <c r="G23" s="263"/>
      <c r="H23" s="263"/>
      <c r="I23" s="263"/>
      <c r="J23" s="263"/>
      <c r="K23" s="30"/>
      <c r="L23" s="30"/>
      <c r="M23" s="30"/>
      <c r="N23" s="30"/>
    </row>
    <row r="24" spans="1:14" ht="15.75" customHeight="1">
      <c r="A24" s="30"/>
      <c r="B24" s="45"/>
      <c r="C24" s="45"/>
      <c r="D24" s="641"/>
      <c r="E24" s="641"/>
      <c r="F24" s="641"/>
      <c r="G24" s="263"/>
      <c r="H24" s="263"/>
      <c r="I24" s="263"/>
      <c r="J24" s="263"/>
      <c r="K24" s="30"/>
      <c r="L24" s="30"/>
      <c r="M24" s="30"/>
      <c r="N24" s="30"/>
    </row>
    <row r="25" spans="1:14" ht="15.75" customHeight="1">
      <c r="A25" s="30"/>
      <c r="B25" s="45"/>
      <c r="C25" s="45"/>
      <c r="D25" s="641"/>
      <c r="E25" s="641"/>
      <c r="F25" s="641"/>
      <c r="G25" s="45"/>
      <c r="H25" s="155"/>
      <c r="I25" s="45"/>
      <c r="J25" s="45"/>
      <c r="K25" s="30"/>
      <c r="L25" s="30"/>
      <c r="M25" s="30"/>
      <c r="N25" s="30"/>
    </row>
    <row r="26" spans="1:14" ht="15.75" customHeight="1">
      <c r="A26" s="30"/>
      <c r="B26" s="45"/>
      <c r="C26" s="45"/>
      <c r="D26" s="641"/>
      <c r="E26" s="641"/>
      <c r="F26" s="641"/>
      <c r="G26" s="45"/>
      <c r="H26" s="155"/>
      <c r="I26" s="45"/>
      <c r="J26" s="45"/>
      <c r="K26" s="30"/>
      <c r="L26" s="30"/>
      <c r="M26" s="30"/>
      <c r="N26" s="30"/>
    </row>
    <row r="27" spans="1:14" ht="15.75" customHeight="1">
      <c r="A27" s="30"/>
      <c r="B27" s="264"/>
      <c r="C27" s="31"/>
      <c r="D27" s="207"/>
      <c r="E27" s="641"/>
      <c r="F27" s="641"/>
      <c r="G27" s="265"/>
      <c r="H27" s="265"/>
      <c r="I27" s="265"/>
      <c r="J27" s="265"/>
      <c r="K27" s="30"/>
      <c r="L27" s="30"/>
      <c r="M27" s="30"/>
      <c r="N27" s="30"/>
    </row>
    <row r="28" spans="1:14" ht="15.75" customHeight="1">
      <c r="A28" s="30"/>
      <c r="B28" s="44"/>
      <c r="C28" s="31"/>
      <c r="D28" s="207"/>
      <c r="E28" s="641"/>
      <c r="F28" s="641"/>
      <c r="G28" s="31"/>
      <c r="H28" s="31"/>
      <c r="I28" s="31"/>
      <c r="J28" s="31"/>
      <c r="K28" s="30"/>
      <c r="L28" s="30"/>
      <c r="M28" s="30"/>
      <c r="N28" s="30"/>
    </row>
    <row r="29" spans="1:14" ht="15.75" customHeight="1">
      <c r="A29" s="30"/>
      <c r="B29" s="44"/>
      <c r="C29" s="31"/>
      <c r="D29" s="207"/>
      <c r="E29" s="641"/>
      <c r="F29" s="641"/>
      <c r="G29" s="31"/>
      <c r="H29" s="31"/>
      <c r="I29" s="31"/>
      <c r="J29" s="31"/>
      <c r="K29" s="30"/>
      <c r="L29" s="30"/>
      <c r="M29" s="30"/>
      <c r="N29" s="30"/>
    </row>
    <row r="30" spans="1:14" ht="15.75">
      <c r="A30" s="30"/>
      <c r="B30" s="44"/>
      <c r="C30" s="30"/>
      <c r="D30" s="641"/>
      <c r="E30" s="641"/>
      <c r="F30" s="641"/>
      <c r="G30" s="31"/>
      <c r="H30" s="31"/>
      <c r="I30" s="31"/>
      <c r="J30" s="31"/>
      <c r="K30" s="31"/>
      <c r="L30" s="31"/>
      <c r="M30" s="30"/>
      <c r="N30" s="30"/>
    </row>
    <row r="31" spans="1:14" ht="15.75">
      <c r="A31" s="30"/>
      <c r="B31" s="45"/>
      <c r="C31" s="30"/>
      <c r="D31" s="641"/>
      <c r="E31" s="641"/>
      <c r="F31" s="641"/>
      <c r="G31" s="30"/>
      <c r="H31" s="36"/>
      <c r="I31" s="45"/>
      <c r="J31" s="30"/>
      <c r="K31" s="45"/>
      <c r="L31" s="30"/>
      <c r="M31" s="30"/>
      <c r="N31" s="30"/>
    </row>
    <row r="32" spans="1:14" ht="15.75">
      <c r="A32" s="30"/>
      <c r="B32" s="45"/>
      <c r="C32" s="37"/>
      <c r="D32" s="641"/>
      <c r="E32" s="641"/>
      <c r="F32" s="641"/>
      <c r="G32" s="30"/>
      <c r="H32" s="36"/>
      <c r="I32" s="45"/>
      <c r="J32" s="30"/>
      <c r="K32" s="45"/>
      <c r="L32" s="30"/>
      <c r="M32" s="30"/>
      <c r="N32" s="30"/>
    </row>
    <row r="33" spans="1:14" ht="15.75">
      <c r="A33" s="30"/>
      <c r="B33" s="45"/>
      <c r="C33" s="37"/>
      <c r="D33" s="641"/>
      <c r="E33" s="641"/>
      <c r="F33" s="641"/>
      <c r="G33" s="30"/>
      <c r="H33" s="36"/>
      <c r="I33" s="45"/>
      <c r="J33" s="30"/>
      <c r="K33" s="45"/>
      <c r="L33" s="30"/>
      <c r="M33" s="30"/>
      <c r="N33" s="30"/>
    </row>
    <row r="34" spans="1:14" ht="15.75">
      <c r="A34" s="30"/>
      <c r="B34" s="264"/>
      <c r="C34" s="37"/>
      <c r="D34" s="641"/>
      <c r="E34" s="641"/>
      <c r="F34" s="641"/>
      <c r="G34" s="204"/>
      <c r="H34" s="204"/>
      <c r="I34" s="204"/>
      <c r="J34" s="204"/>
      <c r="K34" s="204"/>
      <c r="L34" s="204"/>
      <c r="M34" s="30"/>
      <c r="N34" s="30"/>
    </row>
    <row r="35" spans="1:14" ht="15.75">
      <c r="A35" s="30"/>
      <c r="B35" s="44"/>
      <c r="C35" s="37"/>
      <c r="D35" s="641"/>
      <c r="E35" s="641"/>
      <c r="F35" s="641"/>
      <c r="G35" s="31"/>
      <c r="H35" s="31"/>
      <c r="I35" s="31"/>
      <c r="J35" s="31"/>
      <c r="K35" s="31"/>
      <c r="L35" s="31"/>
      <c r="M35" s="30"/>
      <c r="N35" s="30"/>
    </row>
    <row r="36" spans="1:14" ht="15.75">
      <c r="A36" s="30"/>
      <c r="B36" s="44"/>
      <c r="C36" s="37"/>
      <c r="D36" s="641"/>
      <c r="E36" s="641"/>
      <c r="F36" s="641"/>
      <c r="G36" s="205"/>
      <c r="H36" s="205"/>
      <c r="I36" s="205"/>
      <c r="J36" s="205"/>
      <c r="K36" s="205"/>
      <c r="L36" s="205"/>
      <c r="M36" s="30"/>
      <c r="N36" s="30"/>
    </row>
    <row r="37" spans="1:14" ht="15.75">
      <c r="A37" s="30"/>
      <c r="B37" s="30"/>
      <c r="C37" s="52"/>
      <c r="D37" s="641"/>
      <c r="E37" s="641"/>
      <c r="F37" s="641"/>
      <c r="G37" s="30"/>
      <c r="H37" s="36"/>
      <c r="I37" s="30"/>
      <c r="J37" s="30"/>
      <c r="K37" s="30"/>
      <c r="L37" s="30"/>
      <c r="M37" s="30"/>
      <c r="N37" s="30"/>
    </row>
    <row r="38" spans="1:14" ht="15.75">
      <c r="A38" s="30"/>
      <c r="B38" s="30"/>
      <c r="C38" s="37"/>
      <c r="D38" s="641"/>
      <c r="E38" s="641"/>
      <c r="F38" s="641"/>
      <c r="G38" s="30"/>
      <c r="H38" s="36"/>
      <c r="I38" s="30"/>
      <c r="J38" s="30"/>
      <c r="K38" s="30"/>
      <c r="L38" s="30"/>
      <c r="M38" s="30"/>
      <c r="N38" s="30"/>
    </row>
    <row r="39" spans="1:14" ht="15.75">
      <c r="A39" s="30"/>
      <c r="B39" s="30"/>
      <c r="C39" s="37"/>
      <c r="D39" s="641"/>
      <c r="E39" s="641"/>
      <c r="F39" s="641"/>
      <c r="G39" s="30"/>
      <c r="H39" s="36"/>
      <c r="I39" s="30"/>
      <c r="J39" s="30"/>
      <c r="K39" s="30"/>
      <c r="L39" s="30"/>
      <c r="M39" s="30"/>
      <c r="N39" s="30"/>
    </row>
    <row r="40" spans="1:14" ht="15.75">
      <c r="A40" s="30"/>
      <c r="B40" s="30"/>
      <c r="C40" s="37"/>
      <c r="D40" s="641"/>
      <c r="E40" s="641"/>
      <c r="F40" s="641"/>
      <c r="G40" s="30"/>
      <c r="H40" s="36"/>
      <c r="I40" s="30"/>
      <c r="J40" s="30"/>
      <c r="K40" s="30"/>
      <c r="L40" s="30"/>
      <c r="M40" s="30"/>
      <c r="N40" s="30"/>
    </row>
    <row r="41" spans="1:14" ht="15.75">
      <c r="A41" s="30"/>
      <c r="B41" s="30"/>
      <c r="C41" s="37"/>
      <c r="D41" s="641"/>
      <c r="E41" s="641"/>
      <c r="F41" s="641"/>
      <c r="G41" s="30"/>
      <c r="H41" s="36"/>
      <c r="I41" s="30"/>
      <c r="J41" s="30"/>
      <c r="K41" s="30"/>
      <c r="L41" s="30"/>
      <c r="M41" s="30"/>
      <c r="N41" s="30"/>
    </row>
  </sheetData>
  <mergeCells count="14">
    <mergeCell ref="F5:G5"/>
    <mergeCell ref="H5:H6"/>
    <mergeCell ref="A19:B19"/>
    <mergeCell ref="A7:J7"/>
    <mergeCell ref="A1:J1"/>
    <mergeCell ref="A2:J2"/>
    <mergeCell ref="A3:A6"/>
    <mergeCell ref="B3:B6"/>
    <mergeCell ref="C3:C6"/>
    <mergeCell ref="D3:H3"/>
    <mergeCell ref="I3:I6"/>
    <mergeCell ref="J3:J6"/>
    <mergeCell ref="D4:H4"/>
    <mergeCell ref="D5:E5"/>
  </mergeCells>
  <pageMargins left="0.7" right="0.7" top="0.75" bottom="0.75" header="0.3" footer="0.3"/>
  <pageSetup paperSize="10001" scale="99" fitToHeight="0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view="pageBreakPreview" topLeftCell="A65" zoomScaleNormal="98" zoomScaleSheetLayoutView="100" workbookViewId="0">
      <selection sqref="A1:J67"/>
    </sheetView>
  </sheetViews>
  <sheetFormatPr defaultRowHeight="15"/>
  <cols>
    <col min="1" max="1" width="20.85546875" customWidth="1"/>
    <col min="2" max="2" width="46.42578125" customWidth="1"/>
    <col min="3" max="3" width="17.140625" style="642" customWidth="1"/>
    <col min="4" max="4" width="17.7109375" customWidth="1"/>
    <col min="5" max="5" width="10.85546875" customWidth="1"/>
    <col min="6" max="6" width="17.7109375" hidden="1" customWidth="1"/>
    <col min="7" max="7" width="14" customWidth="1"/>
    <col min="8" max="8" width="15.5703125" style="35" hidden="1" customWidth="1"/>
    <col min="9" max="9" width="17.140625" customWidth="1"/>
    <col min="10" max="10" width="17.85546875" customWidth="1"/>
    <col min="11" max="11" width="12.85546875" hidden="1" customWidth="1"/>
    <col min="12" max="12" width="14.7109375" hidden="1" customWidth="1"/>
    <col min="13" max="13" width="16.85546875" hidden="1" customWidth="1"/>
  </cols>
  <sheetData>
    <row r="1" spans="1:13" ht="15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3" ht="21" customHeight="1" thickBot="1">
      <c r="A2" s="924" t="s">
        <v>84</v>
      </c>
      <c r="B2" s="925"/>
      <c r="C2" s="925"/>
      <c r="D2" s="925"/>
      <c r="E2" s="925"/>
      <c r="F2" s="925"/>
      <c r="G2" s="925"/>
      <c r="H2" s="925"/>
      <c r="I2" s="925"/>
      <c r="J2" s="926"/>
    </row>
    <row r="3" spans="1:13" ht="15.75">
      <c r="A3" s="927" t="s">
        <v>0</v>
      </c>
      <c r="B3" s="893" t="s">
        <v>72</v>
      </c>
      <c r="C3" s="896" t="s">
        <v>2</v>
      </c>
      <c r="D3" s="931" t="s">
        <v>34</v>
      </c>
      <c r="E3" s="931"/>
      <c r="F3" s="931"/>
      <c r="G3" s="931"/>
      <c r="H3" s="931"/>
      <c r="I3" s="893" t="s">
        <v>35</v>
      </c>
      <c r="J3" s="902" t="s">
        <v>7</v>
      </c>
    </row>
    <row r="4" spans="1:13" ht="15.75">
      <c r="A4" s="928"/>
      <c r="B4" s="894"/>
      <c r="C4" s="897"/>
      <c r="D4" s="932" t="str">
        <f>KEPEGAWAIAN!D4</f>
        <v>BULAN OKTOBER 2022</v>
      </c>
      <c r="E4" s="932"/>
      <c r="F4" s="932"/>
      <c r="G4" s="932"/>
      <c r="H4" s="932"/>
      <c r="I4" s="894"/>
      <c r="J4" s="903"/>
    </row>
    <row r="5" spans="1:13" ht="15.75">
      <c r="A5" s="928"/>
      <c r="B5" s="894"/>
      <c r="C5" s="897"/>
      <c r="D5" s="930" t="s">
        <v>3</v>
      </c>
      <c r="E5" s="911"/>
      <c r="F5" s="910" t="s">
        <v>4</v>
      </c>
      <c r="G5" s="911"/>
      <c r="H5" s="912" t="s">
        <v>5</v>
      </c>
      <c r="I5" s="894"/>
      <c r="J5" s="903"/>
    </row>
    <row r="6" spans="1:13" ht="32.25" thickBot="1">
      <c r="A6" s="929"/>
      <c r="B6" s="895"/>
      <c r="C6" s="898"/>
      <c r="D6" s="445" t="s">
        <v>8</v>
      </c>
      <c r="E6" s="446" t="s">
        <v>9</v>
      </c>
      <c r="F6" s="445" t="s">
        <v>8</v>
      </c>
      <c r="G6" s="447" t="s">
        <v>9</v>
      </c>
      <c r="H6" s="913"/>
      <c r="I6" s="895"/>
      <c r="J6" s="904"/>
    </row>
    <row r="7" spans="1:13" ht="3" customHeight="1" thickBot="1">
      <c r="A7" s="915"/>
      <c r="B7" s="916"/>
      <c r="C7" s="916"/>
      <c r="D7" s="916"/>
      <c r="E7" s="916"/>
      <c r="F7" s="916"/>
      <c r="G7" s="916"/>
      <c r="H7" s="916"/>
      <c r="I7" s="916"/>
      <c r="J7" s="917"/>
      <c r="K7" s="53" t="s">
        <v>85</v>
      </c>
      <c r="L7" s="53" t="s">
        <v>86</v>
      </c>
      <c r="M7" s="53" t="s">
        <v>87</v>
      </c>
    </row>
    <row r="8" spans="1:13" ht="29.25" customHeight="1">
      <c r="A8" s="463" t="s">
        <v>88</v>
      </c>
      <c r="B8" s="464" t="s">
        <v>89</v>
      </c>
      <c r="C8" s="442">
        <v>18500000000</v>
      </c>
      <c r="D8" s="442">
        <v>9698077890</v>
      </c>
      <c r="E8" s="441">
        <f>SUM(D8/C8)*100</f>
        <v>52.422042648648649</v>
      </c>
      <c r="F8" s="442">
        <f>13747350000</f>
        <v>13747350000</v>
      </c>
      <c r="G8" s="441">
        <f>SUM(F8/C8)*100</f>
        <v>74.31</v>
      </c>
      <c r="H8" s="443"/>
      <c r="I8" s="443" t="s">
        <v>37</v>
      </c>
      <c r="J8" s="465"/>
      <c r="K8" s="53"/>
      <c r="L8" s="53"/>
      <c r="M8" s="53"/>
    </row>
    <row r="9" spans="1:13" ht="21.75" customHeight="1">
      <c r="A9" s="453"/>
      <c r="B9" s="364"/>
      <c r="C9" s="647"/>
      <c r="D9" s="173"/>
      <c r="E9" s="20"/>
      <c r="F9" s="173"/>
      <c r="G9" s="16"/>
      <c r="H9" s="415"/>
      <c r="I9" s="415"/>
      <c r="J9" s="624"/>
      <c r="K9" s="53"/>
      <c r="L9" s="53"/>
      <c r="M9" s="53"/>
    </row>
    <row r="10" spans="1:13" ht="21.75" customHeight="1">
      <c r="A10" s="466" t="str">
        <f>KEPEGAWAIAN!A8</f>
        <v>01.1.10.01</v>
      </c>
      <c r="B10" s="467" t="s">
        <v>75</v>
      </c>
      <c r="C10" s="468">
        <f>SUM(C11:C65)</f>
        <v>22878300000</v>
      </c>
      <c r="D10" s="468">
        <f>SUM(D11:D65)</f>
        <v>5301921142</v>
      </c>
      <c r="E10" s="470">
        <f t="shared" ref="E10:E23" si="0">SUM(D10/C10)*100</f>
        <v>23.174454142134689</v>
      </c>
      <c r="F10" s="469">
        <f>SUM(F11:F65)</f>
        <v>6318003361</v>
      </c>
      <c r="G10" s="470">
        <f t="shared" ref="G10:G24" si="1">SUM(F10/C10)*100</f>
        <v>27.61570291936027</v>
      </c>
      <c r="H10" s="471">
        <f>SUM(H11:H58)</f>
        <v>1847274580</v>
      </c>
      <c r="I10" s="472" t="s">
        <v>53</v>
      </c>
      <c r="J10" s="473"/>
      <c r="K10" s="57"/>
      <c r="L10" s="57"/>
      <c r="M10" s="54"/>
    </row>
    <row r="11" spans="1:13" ht="21.75" customHeight="1">
      <c r="A11" s="455" t="s">
        <v>676</v>
      </c>
      <c r="B11" s="361" t="s">
        <v>675</v>
      </c>
      <c r="C11" s="362">
        <f>'[3]Oktober-Perubahan'!$L$31</f>
        <v>347000000</v>
      </c>
      <c r="D11" s="362">
        <f>'[3]Oktober-Perubahan'!$O$31</f>
        <v>176522762</v>
      </c>
      <c r="E11" s="168">
        <f t="shared" si="0"/>
        <v>50.871112968299713</v>
      </c>
      <c r="F11" s="362">
        <f>'[3]Oktober-Perubahan'!$P$31</f>
        <v>177000000</v>
      </c>
      <c r="G11" s="168">
        <f t="shared" si="1"/>
        <v>51.008645533141205</v>
      </c>
      <c r="H11" s="363">
        <f>'[5]BLUD 21'!$AE$45</f>
        <v>44899970</v>
      </c>
      <c r="I11" s="586"/>
      <c r="J11" s="456"/>
      <c r="K11" s="57">
        <v>0</v>
      </c>
      <c r="L11" s="57">
        <v>0</v>
      </c>
      <c r="M11" s="54">
        <v>0</v>
      </c>
    </row>
    <row r="12" spans="1:13" ht="15.75">
      <c r="A12" s="455" t="s">
        <v>677</v>
      </c>
      <c r="B12" s="262" t="s">
        <v>678</v>
      </c>
      <c r="C12" s="60"/>
      <c r="D12" s="85"/>
      <c r="E12" s="86"/>
      <c r="F12" s="85"/>
      <c r="G12" s="86"/>
      <c r="H12" s="157">
        <f>'[5]BLUD 21'!$AE$46</f>
        <v>81279719</v>
      </c>
      <c r="I12" s="586"/>
      <c r="J12" s="456"/>
      <c r="K12" s="62">
        <v>450000</v>
      </c>
      <c r="L12" s="57">
        <v>20850000</v>
      </c>
      <c r="M12" s="54">
        <v>25533671</v>
      </c>
    </row>
    <row r="13" spans="1:13" ht="15.75">
      <c r="A13" s="428"/>
      <c r="B13" s="360" t="s">
        <v>679</v>
      </c>
      <c r="C13" s="60">
        <f>'[3]Oktober-Perubahan'!$L$33</f>
        <v>120000000</v>
      </c>
      <c r="D13" s="85">
        <f>'[3]Oktober-Perubahan'!$O$33</f>
        <v>23838100</v>
      </c>
      <c r="E13" s="86">
        <f t="shared" si="0"/>
        <v>19.865083333333335</v>
      </c>
      <c r="F13" s="85">
        <v>62200000</v>
      </c>
      <c r="G13" s="86">
        <f t="shared" si="1"/>
        <v>51.833333333333329</v>
      </c>
      <c r="H13" s="157">
        <f>'[5]BLUD 21'!$AE$56</f>
        <v>20000000</v>
      </c>
      <c r="I13" s="586"/>
      <c r="J13" s="456"/>
      <c r="K13" s="57">
        <v>0</v>
      </c>
      <c r="L13" s="57">
        <v>0</v>
      </c>
      <c r="M13" s="54">
        <v>0</v>
      </c>
    </row>
    <row r="14" spans="1:13" ht="15.75">
      <c r="A14" s="428"/>
      <c r="B14" s="360" t="s">
        <v>680</v>
      </c>
      <c r="C14" s="60">
        <f>'[3]Oktober-Perubahan'!$L$34</f>
        <v>381000000</v>
      </c>
      <c r="D14" s="85">
        <f>'[3]Oktober-Perubahan'!$O$34</f>
        <v>271073918</v>
      </c>
      <c r="E14" s="86">
        <f t="shared" si="0"/>
        <v>71.148009973753275</v>
      </c>
      <c r="F14" s="85">
        <f>'[3]Oktober-Perubahan'!$P$34</f>
        <v>271100000</v>
      </c>
      <c r="G14" s="86">
        <f t="shared" si="1"/>
        <v>71.154855643044627</v>
      </c>
      <c r="H14" s="157">
        <f>'[5]BLUD 21'!$AE$57</f>
        <v>18868500</v>
      </c>
      <c r="I14" s="586"/>
      <c r="J14" s="456"/>
      <c r="K14" s="62">
        <v>9585000</v>
      </c>
      <c r="L14" s="57">
        <v>1078000</v>
      </c>
      <c r="M14" s="54">
        <v>58692500</v>
      </c>
    </row>
    <row r="15" spans="1:13" ht="18.75" customHeight="1">
      <c r="A15" s="428" t="s">
        <v>681</v>
      </c>
      <c r="B15" s="262" t="s">
        <v>682</v>
      </c>
      <c r="C15" s="60"/>
      <c r="D15" s="85"/>
      <c r="E15" s="86"/>
      <c r="F15" s="85"/>
      <c r="G15" s="86"/>
      <c r="H15" s="157">
        <f>'[5]BLUD 21'!$AE$62</f>
        <v>79659100</v>
      </c>
      <c r="I15" s="586"/>
      <c r="J15" s="456"/>
      <c r="K15" s="62">
        <v>2197800</v>
      </c>
      <c r="L15" s="57">
        <v>2178500</v>
      </c>
      <c r="M15" s="54">
        <v>914000</v>
      </c>
    </row>
    <row r="16" spans="1:13" ht="18.75" customHeight="1">
      <c r="A16" s="428"/>
      <c r="B16" s="360" t="s">
        <v>425</v>
      </c>
      <c r="C16" s="60">
        <f>'[3]Oktober-Perubahan'!$L$36</f>
        <v>200000000</v>
      </c>
      <c r="D16" s="85">
        <f>'[3]Oktober-Perubahan'!$O$36</f>
        <v>68207166</v>
      </c>
      <c r="E16" s="86">
        <f t="shared" si="0"/>
        <v>34.103583</v>
      </c>
      <c r="F16" s="85">
        <f>'[3]Oktober-Perubahan'!$P$36</f>
        <v>68500000</v>
      </c>
      <c r="G16" s="86">
        <f t="shared" si="1"/>
        <v>34.25</v>
      </c>
      <c r="H16" s="157"/>
      <c r="I16" s="586"/>
      <c r="J16" s="456"/>
      <c r="K16" s="62"/>
      <c r="L16" s="57"/>
      <c r="M16" s="54"/>
    </row>
    <row r="17" spans="1:13" ht="16.5" customHeight="1">
      <c r="A17" s="428" t="s">
        <v>683</v>
      </c>
      <c r="B17" s="262" t="s">
        <v>684</v>
      </c>
      <c r="C17" s="60">
        <f>'[3]Oktober-Perubahan'!$L$38</f>
        <v>125000000</v>
      </c>
      <c r="D17" s="85">
        <f>'[3]Oktober-Perubahan'!$O$38</f>
        <v>6098895</v>
      </c>
      <c r="E17" s="86">
        <f t="shared" si="0"/>
        <v>4.8791159999999998</v>
      </c>
      <c r="F17" s="85">
        <f>'[3]Oktober-Perubahan'!$P$38</f>
        <v>6500000</v>
      </c>
      <c r="G17" s="86">
        <f t="shared" si="1"/>
        <v>5.2</v>
      </c>
      <c r="H17" s="157">
        <f>'[5]BLUD 21'!$AE$64</f>
        <v>56401000</v>
      </c>
      <c r="I17" s="586"/>
      <c r="J17" s="456"/>
      <c r="K17" s="57">
        <v>0</v>
      </c>
      <c r="L17" s="57">
        <v>0</v>
      </c>
      <c r="M17" s="54">
        <v>17159000</v>
      </c>
    </row>
    <row r="18" spans="1:13" ht="31.5">
      <c r="A18" s="428" t="s">
        <v>685</v>
      </c>
      <c r="B18" s="262" t="s">
        <v>686</v>
      </c>
      <c r="C18" s="60">
        <f>'[3]Oktober-Perubahan'!$L$59</f>
        <v>320000000</v>
      </c>
      <c r="D18" s="85">
        <f>'[3]Oktober-Perubahan'!$O$59</f>
        <v>101683305</v>
      </c>
      <c r="E18" s="86">
        <f t="shared" si="0"/>
        <v>31.776032812499999</v>
      </c>
      <c r="F18" s="85">
        <f>102000000+13343361</f>
        <v>115343361</v>
      </c>
      <c r="G18" s="86">
        <f t="shared" si="1"/>
        <v>36.044800312500001</v>
      </c>
      <c r="H18" s="157">
        <f>'[5]BLUD 21'!$AE$79</f>
        <v>7570850</v>
      </c>
      <c r="I18" s="586"/>
      <c r="J18" s="456"/>
      <c r="K18" s="57">
        <v>0</v>
      </c>
      <c r="L18" s="57">
        <v>0</v>
      </c>
      <c r="M18" s="54">
        <v>0</v>
      </c>
    </row>
    <row r="19" spans="1:13" ht="36" customHeight="1">
      <c r="A19" s="428" t="s">
        <v>687</v>
      </c>
      <c r="B19" s="626" t="s">
        <v>688</v>
      </c>
      <c r="C19" s="60"/>
      <c r="D19" s="85"/>
      <c r="E19" s="86"/>
      <c r="F19" s="85"/>
      <c r="G19" s="86"/>
      <c r="H19" s="157">
        <f>'[5]BLUD 21'!$AE$80</f>
        <v>25000000</v>
      </c>
      <c r="I19" s="586"/>
      <c r="J19" s="456"/>
      <c r="K19" s="57">
        <v>0</v>
      </c>
      <c r="L19" s="57">
        <v>0</v>
      </c>
      <c r="M19" s="54">
        <v>0</v>
      </c>
    </row>
    <row r="20" spans="1:13" ht="15.75">
      <c r="A20" s="428"/>
      <c r="B20" s="627" t="s">
        <v>424</v>
      </c>
      <c r="C20" s="60">
        <f>'[3]Oktober-Perubahan'!$L$62</f>
        <v>282000000</v>
      </c>
      <c r="D20" s="85">
        <f>'[3]Oktober-Perubahan'!$O$62</f>
        <v>88512861</v>
      </c>
      <c r="E20" s="86">
        <f t="shared" si="0"/>
        <v>31.387539361702128</v>
      </c>
      <c r="F20" s="85">
        <f>'[3]Oktober-Perubahan'!$P$62</f>
        <v>89000000</v>
      </c>
      <c r="G20" s="86">
        <f t="shared" si="1"/>
        <v>31.560283687943265</v>
      </c>
      <c r="H20" s="157">
        <f>'[5]BLUD 21'!$AE$81</f>
        <v>20000000</v>
      </c>
      <c r="I20" s="586"/>
      <c r="J20" s="456"/>
      <c r="K20" s="57">
        <v>0</v>
      </c>
      <c r="L20" s="57">
        <v>0</v>
      </c>
      <c r="M20" s="54">
        <v>0</v>
      </c>
    </row>
    <row r="21" spans="1:13" ht="15.75">
      <c r="A21" s="428"/>
      <c r="B21" s="627" t="s">
        <v>426</v>
      </c>
      <c r="C21" s="60">
        <f>'[3]Oktober-Perubahan'!$L$63</f>
        <v>165000000</v>
      </c>
      <c r="D21" s="85">
        <f>'[3]Oktober-Perubahan'!$O$63</f>
        <v>12683000</v>
      </c>
      <c r="E21" s="86">
        <f t="shared" si="0"/>
        <v>7.6866666666666665</v>
      </c>
      <c r="F21" s="85">
        <f>'[3]Oktober-Perubahan'!$P$63</f>
        <v>12700000</v>
      </c>
      <c r="G21" s="86">
        <f t="shared" si="1"/>
        <v>7.6969696969696964</v>
      </c>
      <c r="H21" s="157">
        <f>'[5]BLUD 21'!$AE$82</f>
        <v>0</v>
      </c>
      <c r="I21" s="586"/>
      <c r="J21" s="456"/>
      <c r="K21" s="57">
        <v>0</v>
      </c>
      <c r="L21" s="57">
        <v>0</v>
      </c>
      <c r="M21" s="54">
        <v>0</v>
      </c>
    </row>
    <row r="22" spans="1:13" ht="15.75">
      <c r="A22" s="428"/>
      <c r="B22" s="627" t="s">
        <v>437</v>
      </c>
      <c r="C22" s="671">
        <f>'[3]Oktober-Perubahan'!$L$66</f>
        <v>110300000</v>
      </c>
      <c r="D22" s="85">
        <f>'[3]Oktober-Perubahan'!$O$66</f>
        <v>41176200</v>
      </c>
      <c r="E22" s="86">
        <f t="shared" si="0"/>
        <v>37.331097008159567</v>
      </c>
      <c r="F22" s="85">
        <f>'[3]Oktober-Perubahan'!$P$66</f>
        <v>41200000</v>
      </c>
      <c r="G22" s="86">
        <f t="shared" si="1"/>
        <v>37.352674524025389</v>
      </c>
      <c r="H22" s="157">
        <f>'[5]BLUD 21'!$AE$83</f>
        <v>0</v>
      </c>
      <c r="I22" s="586"/>
      <c r="J22" s="456"/>
      <c r="K22" s="57">
        <v>0</v>
      </c>
      <c r="L22" s="57">
        <v>0</v>
      </c>
      <c r="M22" s="54">
        <v>0</v>
      </c>
    </row>
    <row r="23" spans="1:13" ht="15.75">
      <c r="A23" s="428"/>
      <c r="B23" s="627" t="s">
        <v>438</v>
      </c>
      <c r="C23" s="60">
        <f>'[3]Oktober-Perubahan'!$L$67</f>
        <v>60000000</v>
      </c>
      <c r="D23" s="85">
        <v>0</v>
      </c>
      <c r="E23" s="86">
        <f t="shared" si="0"/>
        <v>0</v>
      </c>
      <c r="F23" s="85">
        <v>0</v>
      </c>
      <c r="G23" s="86">
        <f t="shared" si="1"/>
        <v>0</v>
      </c>
      <c r="H23" s="157"/>
      <c r="I23" s="586"/>
      <c r="J23" s="456"/>
      <c r="K23" s="57"/>
      <c r="L23" s="57"/>
      <c r="M23" s="54"/>
    </row>
    <row r="24" spans="1:13" ht="15.75">
      <c r="A24" s="428"/>
      <c r="B24" s="627" t="s">
        <v>439</v>
      </c>
      <c r="C24" s="60">
        <f>'[3]Oktober-Perubahan'!$L$68</f>
        <v>25000000</v>
      </c>
      <c r="D24" s="85">
        <v>0</v>
      </c>
      <c r="E24" s="86">
        <f t="shared" ref="E24:E31" si="2">SUM(D24/C24)*100</f>
        <v>0</v>
      </c>
      <c r="F24" s="85">
        <v>0</v>
      </c>
      <c r="G24" s="86">
        <f t="shared" si="1"/>
        <v>0</v>
      </c>
      <c r="H24" s="157"/>
      <c r="I24" s="586"/>
      <c r="J24" s="456"/>
      <c r="K24" s="57"/>
      <c r="L24" s="57"/>
      <c r="M24" s="54"/>
    </row>
    <row r="25" spans="1:13" ht="16.5" customHeight="1">
      <c r="A25" s="428"/>
      <c r="B25" s="627" t="s">
        <v>440</v>
      </c>
      <c r="C25" s="60">
        <f>'[3]Oktober-Perubahan'!$L$69</f>
        <v>20000000</v>
      </c>
      <c r="D25" s="85">
        <v>0</v>
      </c>
      <c r="E25" s="86">
        <f t="shared" si="2"/>
        <v>0</v>
      </c>
      <c r="F25" s="85">
        <v>0</v>
      </c>
      <c r="G25" s="86">
        <f t="shared" ref="G25:G32" si="3">SUM(F25/C25)*100</f>
        <v>0</v>
      </c>
      <c r="H25" s="157">
        <f>'[5]BLUD 21'!$AE$84</f>
        <v>47250000</v>
      </c>
      <c r="I25" s="586"/>
      <c r="J25" s="456"/>
      <c r="K25" s="57">
        <v>0</v>
      </c>
      <c r="L25" s="57">
        <v>0</v>
      </c>
      <c r="M25" s="54">
        <v>0</v>
      </c>
    </row>
    <row r="26" spans="1:13" ht="15.75">
      <c r="A26" s="428"/>
      <c r="B26" s="627" t="s">
        <v>442</v>
      </c>
      <c r="C26" s="60">
        <f>'[3]Oktober-Perubahan'!$L$71</f>
        <v>35000000</v>
      </c>
      <c r="D26" s="85">
        <v>0</v>
      </c>
      <c r="E26" s="86">
        <f t="shared" si="2"/>
        <v>0</v>
      </c>
      <c r="F26" s="85">
        <v>0</v>
      </c>
      <c r="G26" s="86">
        <f t="shared" si="3"/>
        <v>0</v>
      </c>
      <c r="H26" s="157">
        <f>'[5]BLUD 21'!$AE$85</f>
        <v>20000000</v>
      </c>
      <c r="I26" s="586"/>
      <c r="J26" s="456"/>
      <c r="K26" s="57">
        <v>0</v>
      </c>
      <c r="L26" s="57">
        <v>0</v>
      </c>
      <c r="M26" s="54">
        <v>0</v>
      </c>
    </row>
    <row r="27" spans="1:13" ht="15.75">
      <c r="A27" s="428"/>
      <c r="B27" s="627" t="s">
        <v>443</v>
      </c>
      <c r="C27" s="60">
        <f>'[3]Oktober-Perubahan'!$L$72</f>
        <v>105000000</v>
      </c>
      <c r="D27" s="60">
        <f>'[3]Oktober-Perubahan'!$O$72</f>
        <v>2000000</v>
      </c>
      <c r="E27" s="86">
        <f t="shared" si="2"/>
        <v>1.9047619047619049</v>
      </c>
      <c r="F27" s="60">
        <f>'[3]Oktober-Perubahan'!$P$72</f>
        <v>2100000</v>
      </c>
      <c r="G27" s="86">
        <f t="shared" si="3"/>
        <v>2</v>
      </c>
      <c r="H27" s="157">
        <f>'[5]BLUD 21'!$AE$86</f>
        <v>560577296</v>
      </c>
      <c r="I27" s="586"/>
      <c r="J27" s="456"/>
      <c r="K27" s="57">
        <v>0</v>
      </c>
      <c r="L27" s="57">
        <v>0</v>
      </c>
      <c r="M27" s="54">
        <v>2698000</v>
      </c>
    </row>
    <row r="28" spans="1:13" ht="15.75">
      <c r="A28" s="428"/>
      <c r="B28" s="627" t="s">
        <v>444</v>
      </c>
      <c r="C28" s="60">
        <f>'[3]Oktober-Perubahan'!$L$73</f>
        <v>25000000</v>
      </c>
      <c r="D28" s="60">
        <v>0</v>
      </c>
      <c r="E28" s="86">
        <f t="shared" si="2"/>
        <v>0</v>
      </c>
      <c r="F28" s="60">
        <v>0</v>
      </c>
      <c r="G28" s="86">
        <f t="shared" si="3"/>
        <v>0</v>
      </c>
      <c r="H28" s="157">
        <f>'[5]BLUD 21'!$AE$88</f>
        <v>50000000</v>
      </c>
      <c r="I28" s="586"/>
      <c r="J28" s="456"/>
      <c r="K28" s="57">
        <v>0</v>
      </c>
      <c r="L28" s="57">
        <v>0</v>
      </c>
      <c r="M28" s="54">
        <v>0</v>
      </c>
    </row>
    <row r="29" spans="1:13" ht="15.75">
      <c r="A29" s="428"/>
      <c r="B29" s="627" t="s">
        <v>445</v>
      </c>
      <c r="C29" s="60">
        <f>'[3]Oktober-Perubahan'!$L$74</f>
        <v>60000000</v>
      </c>
      <c r="D29" s="60">
        <f>'[3]Oktober-Perubahan'!$O$74</f>
        <v>600000</v>
      </c>
      <c r="E29" s="86">
        <f t="shared" si="2"/>
        <v>1</v>
      </c>
      <c r="F29" s="60">
        <f>'[3]Oktober-Perubahan'!$P$74</f>
        <v>610000</v>
      </c>
      <c r="G29" s="86">
        <f t="shared" si="3"/>
        <v>1.0166666666666666</v>
      </c>
      <c r="H29" s="157">
        <f>'[5]BLUD 21'!$AE$89</f>
        <v>339961000</v>
      </c>
      <c r="I29" s="586"/>
      <c r="J29" s="456"/>
      <c r="K29" s="57">
        <v>0</v>
      </c>
      <c r="L29" s="57">
        <v>0</v>
      </c>
      <c r="M29" s="54">
        <v>125769500</v>
      </c>
    </row>
    <row r="30" spans="1:13" ht="15.75">
      <c r="A30" s="428" t="s">
        <v>689</v>
      </c>
      <c r="B30" s="626" t="s">
        <v>690</v>
      </c>
      <c r="C30" s="60"/>
      <c r="D30" s="85"/>
      <c r="E30" s="86"/>
      <c r="F30" s="60"/>
      <c r="G30" s="86"/>
      <c r="H30" s="157">
        <f>'[5]BLUD 21'!$AE$93</f>
        <v>65317480</v>
      </c>
      <c r="I30" s="586"/>
      <c r="J30" s="456"/>
      <c r="K30" s="62">
        <v>4945750</v>
      </c>
      <c r="L30" s="57">
        <v>2773000</v>
      </c>
      <c r="M30" s="54">
        <v>4461000</v>
      </c>
    </row>
    <row r="31" spans="1:13" ht="21" customHeight="1">
      <c r="A31" s="428"/>
      <c r="B31" s="628" t="s">
        <v>691</v>
      </c>
      <c r="C31" s="60">
        <f>'[3]Oktober-Perubahan'!$L$77</f>
        <v>200000000</v>
      </c>
      <c r="D31" s="85">
        <f>'[3]Oktober-Perubahan'!$O$77</f>
        <v>51440800</v>
      </c>
      <c r="E31" s="86">
        <f t="shared" si="2"/>
        <v>25.720399999999998</v>
      </c>
      <c r="F31" s="85">
        <f>'[3]Oktober-Perubahan'!$P$77</f>
        <v>51500000</v>
      </c>
      <c r="G31" s="86">
        <f t="shared" si="3"/>
        <v>25.75</v>
      </c>
      <c r="H31" s="157">
        <f>'[5]BLUD 21'!$AE$102</f>
        <v>800000</v>
      </c>
      <c r="I31" s="586"/>
      <c r="J31" s="456"/>
      <c r="K31" s="57">
        <v>0</v>
      </c>
      <c r="L31" s="57">
        <v>0</v>
      </c>
      <c r="M31" s="54">
        <v>0</v>
      </c>
    </row>
    <row r="32" spans="1:13" ht="18" customHeight="1">
      <c r="A32" s="428"/>
      <c r="B32" s="628" t="s">
        <v>692</v>
      </c>
      <c r="C32" s="60">
        <f>'[3]Oktober-Perubahan'!$L$78</f>
        <v>306000000</v>
      </c>
      <c r="D32" s="60">
        <f>'[3]Oktober-Perubahan'!$O$78</f>
        <v>257980359</v>
      </c>
      <c r="E32" s="86">
        <v>0</v>
      </c>
      <c r="F32" s="60">
        <f>'[3]Oktober-Perubahan'!$P$78</f>
        <v>260000000</v>
      </c>
      <c r="G32" s="86">
        <f t="shared" si="3"/>
        <v>84.967320261437905</v>
      </c>
      <c r="H32" s="157">
        <f>'[5]BLUD 21'!$AE$104</f>
        <v>32950000</v>
      </c>
      <c r="I32" s="586"/>
      <c r="J32" s="456"/>
      <c r="K32" s="62">
        <v>750000</v>
      </c>
      <c r="L32" s="57">
        <v>0</v>
      </c>
      <c r="M32" s="54">
        <v>0</v>
      </c>
    </row>
    <row r="33" spans="1:13" ht="15.75">
      <c r="A33" s="428"/>
      <c r="B33" s="628" t="s">
        <v>693</v>
      </c>
      <c r="C33" s="60">
        <f>'[3]Oktober-Perubahan'!$L$79</f>
        <v>160000000</v>
      </c>
      <c r="D33" s="85">
        <f>'[3]Oktober-Perubahan'!$O$79</f>
        <v>31906482</v>
      </c>
      <c r="E33" s="86">
        <f t="shared" ref="E33:E39" si="4">SUM(D33/C33)*100</f>
        <v>19.94155125</v>
      </c>
      <c r="F33" s="85">
        <f>'[3]Oktober-Perubahan'!$P$79</f>
        <v>32000000</v>
      </c>
      <c r="G33" s="86">
        <f t="shared" ref="G33:G39" si="5">SUM(F33/C33)*100</f>
        <v>20</v>
      </c>
      <c r="H33" s="157">
        <f>'[5]BLUD 21'!$AE$121</f>
        <v>18000850</v>
      </c>
      <c r="I33" s="586"/>
      <c r="J33" s="456"/>
      <c r="K33" s="57">
        <v>0</v>
      </c>
      <c r="L33" s="57">
        <v>0</v>
      </c>
      <c r="M33" s="54">
        <v>0</v>
      </c>
    </row>
    <row r="34" spans="1:13" ht="19.5" customHeight="1">
      <c r="A34" s="428" t="s">
        <v>694</v>
      </c>
      <c r="B34" s="626" t="s">
        <v>698</v>
      </c>
      <c r="C34" s="60">
        <f>'[3]Oktober-Perubahan'!$L$91</f>
        <v>2777000000</v>
      </c>
      <c r="D34" s="85">
        <f>'[3]Oktober-Perubahan'!$O$91</f>
        <v>1025637600</v>
      </c>
      <c r="E34" s="86">
        <f t="shared" si="4"/>
        <v>36.933294922578327</v>
      </c>
      <c r="F34" s="85">
        <f>'[3]Oktober-Perubahan'!$P$91</f>
        <v>1100000000</v>
      </c>
      <c r="G34" s="86">
        <f t="shared" si="5"/>
        <v>39.611091105509544</v>
      </c>
      <c r="H34" s="157">
        <f>'[5]BLUD 21'!$AE$128</f>
        <v>96680275</v>
      </c>
      <c r="I34" s="586"/>
      <c r="J34" s="456"/>
      <c r="K34" s="62">
        <v>9016773</v>
      </c>
      <c r="L34" s="57">
        <v>14989058</v>
      </c>
      <c r="M34" s="54">
        <v>13508500</v>
      </c>
    </row>
    <row r="35" spans="1:13" ht="15.75">
      <c r="A35" s="428" t="s">
        <v>695</v>
      </c>
      <c r="B35" s="626" t="s">
        <v>699</v>
      </c>
      <c r="C35" s="60">
        <f>'[3]Oktober-Perubahan'!$L$92</f>
        <v>865000000</v>
      </c>
      <c r="D35" s="85">
        <f>'[3]Oktober-Perubahan'!$O$92</f>
        <v>455040100</v>
      </c>
      <c r="E35" s="86">
        <f t="shared" si="4"/>
        <v>52.605791907514451</v>
      </c>
      <c r="F35" s="85">
        <f>'[3]Oktober-Perubahan'!$P$92</f>
        <v>460000000</v>
      </c>
      <c r="G35" s="86">
        <f t="shared" si="5"/>
        <v>53.179190751445084</v>
      </c>
      <c r="H35" s="157">
        <f>'[5]BLUD 21'!$AE$131</f>
        <v>93265640</v>
      </c>
      <c r="I35" s="586"/>
      <c r="J35" s="456"/>
      <c r="K35" s="57">
        <v>0</v>
      </c>
      <c r="L35" s="57">
        <v>9775000</v>
      </c>
      <c r="M35" s="54">
        <v>2068500</v>
      </c>
    </row>
    <row r="36" spans="1:13" ht="15.75">
      <c r="A36" s="428" t="s">
        <v>696</v>
      </c>
      <c r="B36" s="626" t="s">
        <v>700</v>
      </c>
      <c r="C36" s="60">
        <f>'[3]Oktober-Perubahan'!$L$93</f>
        <v>225000000</v>
      </c>
      <c r="D36" s="85">
        <f>'[3]Oktober-Perubahan'!$O$93</f>
        <v>198167600</v>
      </c>
      <c r="E36" s="55">
        <f t="shared" si="4"/>
        <v>88.074488888888894</v>
      </c>
      <c r="F36" s="85">
        <f>'[3]Oktober-Perubahan'!$P$93</f>
        <v>200000000</v>
      </c>
      <c r="G36" s="86">
        <f t="shared" si="5"/>
        <v>88.888888888888886</v>
      </c>
      <c r="H36" s="157"/>
      <c r="I36" s="586"/>
      <c r="J36" s="456"/>
      <c r="K36" s="57"/>
      <c r="L36" s="57"/>
      <c r="M36" s="54"/>
    </row>
    <row r="37" spans="1:13" ht="15.75">
      <c r="A37" s="428" t="s">
        <v>697</v>
      </c>
      <c r="B37" s="626" t="s">
        <v>701</v>
      </c>
      <c r="C37" s="60">
        <f>'[3]Oktober-Perubahan'!$L$94</f>
        <v>1000000000</v>
      </c>
      <c r="D37" s="85">
        <f>'[3]Oktober-Perubahan'!$O$94</f>
        <v>30692500</v>
      </c>
      <c r="E37" s="55">
        <f t="shared" si="4"/>
        <v>3.0692500000000003</v>
      </c>
      <c r="F37" s="85">
        <f>'[3]Oktober-Perubahan'!$P$94</f>
        <v>31000000</v>
      </c>
      <c r="G37" s="86">
        <f t="shared" si="5"/>
        <v>3.1</v>
      </c>
      <c r="H37" s="157"/>
      <c r="I37" s="586"/>
      <c r="J37" s="456"/>
      <c r="K37" s="57"/>
      <c r="L37" s="57"/>
      <c r="M37" s="54"/>
    </row>
    <row r="38" spans="1:13" ht="15.75">
      <c r="A38" s="428" t="s">
        <v>674</v>
      </c>
      <c r="B38" s="626" t="s">
        <v>80</v>
      </c>
      <c r="C38" s="60"/>
      <c r="D38" s="85"/>
      <c r="E38" s="86"/>
      <c r="F38" s="85"/>
      <c r="G38" s="86"/>
      <c r="H38" s="157">
        <f>'[5]BLUD 21'!$AE$132</f>
        <v>16367900</v>
      </c>
      <c r="I38" s="586"/>
      <c r="J38" s="456"/>
      <c r="K38" s="57">
        <v>0</v>
      </c>
      <c r="L38" s="57">
        <v>0</v>
      </c>
      <c r="M38" s="54">
        <v>6680000</v>
      </c>
    </row>
    <row r="39" spans="1:13" ht="15.75">
      <c r="A39" s="428"/>
      <c r="B39" s="627" t="s">
        <v>702</v>
      </c>
      <c r="C39" s="85">
        <f>'[3]Oktober-Perubahan'!$L$102</f>
        <v>290000000</v>
      </c>
      <c r="D39" s="85">
        <f>'[3]Oktober-Perubahan'!$O$102</f>
        <v>165822786</v>
      </c>
      <c r="E39" s="86">
        <f t="shared" si="4"/>
        <v>57.180271034482757</v>
      </c>
      <c r="F39" s="85">
        <f>'[3]Oktober-Perubahan'!$P$102</f>
        <v>166000000</v>
      </c>
      <c r="G39" s="86">
        <f t="shared" si="5"/>
        <v>57.241379310344833</v>
      </c>
      <c r="H39" s="157">
        <f>'[5]BLUD 21'!$AE$133</f>
        <v>50000000</v>
      </c>
      <c r="I39" s="586"/>
      <c r="J39" s="456"/>
      <c r="K39" s="57">
        <v>0</v>
      </c>
      <c r="L39" s="57">
        <v>0</v>
      </c>
      <c r="M39" s="54">
        <v>0</v>
      </c>
    </row>
    <row r="40" spans="1:13" ht="15.75">
      <c r="A40" s="428"/>
      <c r="B40" s="627" t="s">
        <v>661</v>
      </c>
      <c r="C40" s="85">
        <f>'[3]Oktober-Perubahan'!$L$107</f>
        <v>10000000</v>
      </c>
      <c r="D40" s="85">
        <v>0</v>
      </c>
      <c r="E40" s="86">
        <v>0</v>
      </c>
      <c r="F40" s="85">
        <v>0</v>
      </c>
      <c r="G40" s="86">
        <v>0</v>
      </c>
      <c r="H40" s="157">
        <f>'[5]BLUD 21'!$AE$136</f>
        <v>0</v>
      </c>
      <c r="I40" s="586"/>
      <c r="J40" s="456"/>
      <c r="K40" s="57">
        <v>0</v>
      </c>
      <c r="L40" s="57">
        <v>0</v>
      </c>
      <c r="M40" s="54">
        <v>0</v>
      </c>
    </row>
    <row r="41" spans="1:13" ht="19.5" customHeight="1">
      <c r="A41" s="428"/>
      <c r="B41" s="627" t="s">
        <v>703</v>
      </c>
      <c r="C41" s="85"/>
      <c r="D41" s="85"/>
      <c r="E41" s="86"/>
      <c r="F41" s="85"/>
      <c r="G41" s="86"/>
      <c r="H41" s="157">
        <f>'[5]BLUD 21'!$AE$137</f>
        <v>3006000</v>
      </c>
      <c r="I41" s="586"/>
      <c r="J41" s="456"/>
      <c r="K41" s="57">
        <v>0</v>
      </c>
      <c r="L41" s="57">
        <v>11994000</v>
      </c>
      <c r="M41" s="54">
        <v>0</v>
      </c>
    </row>
    <row r="42" spans="1:13" ht="18.75" customHeight="1">
      <c r="A42" s="428" t="s">
        <v>704</v>
      </c>
      <c r="B42" s="626" t="s">
        <v>102</v>
      </c>
      <c r="C42" s="85">
        <f>'[3]Oktober-Perubahan'!$L$123</f>
        <v>85000000</v>
      </c>
      <c r="D42" s="85">
        <f>'[3]Oktober-Perubahan'!$O$122</f>
        <v>83403900</v>
      </c>
      <c r="E42" s="86">
        <f>SUM(D42/C42)*100</f>
        <v>98.122235294117644</v>
      </c>
      <c r="F42" s="85">
        <f>'[3]Oktober-Perubahan'!$P$123</f>
        <v>84000000</v>
      </c>
      <c r="G42" s="86">
        <f>SUM(F42/C42)*100</f>
        <v>98.82352941176471</v>
      </c>
      <c r="H42" s="157">
        <f>'[5]BLUD 21'!$AE$138</f>
        <v>5817000</v>
      </c>
      <c r="I42" s="586"/>
      <c r="J42" s="456"/>
      <c r="K42" s="57">
        <v>0</v>
      </c>
      <c r="L42" s="57">
        <v>44183000</v>
      </c>
      <c r="M42" s="54">
        <v>0</v>
      </c>
    </row>
    <row r="43" spans="1:13" ht="30" customHeight="1">
      <c r="A43" s="428" t="s">
        <v>705</v>
      </c>
      <c r="B43" s="626" t="s">
        <v>706</v>
      </c>
      <c r="C43" s="85">
        <f>'[3]Oktober-Perubahan'!$L$125</f>
        <v>50000000</v>
      </c>
      <c r="D43" s="85">
        <f>'[3]Oktober-Perubahan'!$O$125</f>
        <v>20532500</v>
      </c>
      <c r="E43" s="86">
        <f>SUM(D43/C43)*100</f>
        <v>41.065000000000005</v>
      </c>
      <c r="F43" s="85">
        <f>'[3]Oktober-Perubahan'!$P$125</f>
        <v>21000000</v>
      </c>
      <c r="G43" s="86">
        <f t="shared" ref="G43:G65" si="6">SUM(F43/C43)*100</f>
        <v>42</v>
      </c>
      <c r="H43" s="157"/>
      <c r="I43" s="586"/>
      <c r="J43" s="456"/>
      <c r="K43" s="57"/>
      <c r="L43" s="57"/>
      <c r="M43" s="54"/>
    </row>
    <row r="44" spans="1:13" ht="28.5" customHeight="1">
      <c r="A44" s="428" t="s">
        <v>707</v>
      </c>
      <c r="B44" s="626" t="s">
        <v>708</v>
      </c>
      <c r="C44" s="85">
        <f>'[3]Oktober-Perubahan'!$L$138</f>
        <v>0</v>
      </c>
      <c r="D44" s="85">
        <f>'[3]Oktober-Perubahan'!$O$138</f>
        <v>0</v>
      </c>
      <c r="E44" s="86">
        <v>0</v>
      </c>
      <c r="F44" s="85">
        <v>0</v>
      </c>
      <c r="G44" s="86">
        <v>0</v>
      </c>
      <c r="H44" s="157">
        <f>'[5]BLUD 21'!$AE$139</f>
        <v>1245000</v>
      </c>
      <c r="I44" s="586"/>
      <c r="J44" s="456"/>
      <c r="K44" s="57">
        <v>0</v>
      </c>
      <c r="L44" s="57">
        <v>0</v>
      </c>
      <c r="M44" s="54">
        <v>0</v>
      </c>
    </row>
    <row r="45" spans="1:13" ht="34.5" customHeight="1">
      <c r="A45" s="428" t="s">
        <v>709</v>
      </c>
      <c r="B45" s="626" t="s">
        <v>713</v>
      </c>
      <c r="C45" s="85">
        <f>'[3]Oktober-Perubahan'!$L$139</f>
        <v>345000000</v>
      </c>
      <c r="D45" s="85">
        <f>'[3]Oktober-Perubahan'!$O$139</f>
        <v>159101027</v>
      </c>
      <c r="E45" s="86">
        <f t="shared" ref="E45:E65" si="7">SUM(D45/C45)*100</f>
        <v>46.116239710144932</v>
      </c>
      <c r="F45" s="85">
        <f>'[3]Oktober-Perubahan'!$P$139</f>
        <v>160000000</v>
      </c>
      <c r="G45" s="86">
        <f t="shared" si="6"/>
        <v>46.376811594202898</v>
      </c>
      <c r="H45" s="157"/>
      <c r="I45" s="586"/>
      <c r="J45" s="456"/>
      <c r="K45" s="57"/>
      <c r="L45" s="57"/>
      <c r="M45" s="54"/>
    </row>
    <row r="46" spans="1:13" ht="33.75" customHeight="1">
      <c r="A46" s="428" t="s">
        <v>710</v>
      </c>
      <c r="B46" s="626" t="s">
        <v>106</v>
      </c>
      <c r="C46" s="85">
        <f>'[3]Oktober-Perubahan'!$L$140</f>
        <v>225000000</v>
      </c>
      <c r="D46" s="85">
        <f>'[3]Oktober-Perubahan'!$O$140</f>
        <v>44988000</v>
      </c>
      <c r="E46" s="86">
        <f t="shared" si="7"/>
        <v>19.994666666666667</v>
      </c>
      <c r="F46" s="85">
        <f>'[3]Oktober-Perubahan'!$P$141</f>
        <v>100000000</v>
      </c>
      <c r="G46" s="86">
        <f t="shared" si="6"/>
        <v>44.444444444444443</v>
      </c>
      <c r="H46" s="157"/>
      <c r="I46" s="586"/>
      <c r="J46" s="456"/>
      <c r="K46" s="57"/>
      <c r="L46" s="57"/>
      <c r="M46" s="54"/>
    </row>
    <row r="47" spans="1:13" ht="44.25" customHeight="1">
      <c r="A47" s="428" t="s">
        <v>711</v>
      </c>
      <c r="B47" s="626" t="s">
        <v>107</v>
      </c>
      <c r="C47" s="85">
        <f>'[3]Oktober-Perubahan'!$L$142</f>
        <v>278500000</v>
      </c>
      <c r="D47" s="85">
        <f>'[3]Oktober-Perubahan'!$O$143</f>
        <v>11096000</v>
      </c>
      <c r="E47" s="86">
        <f t="shared" si="7"/>
        <v>3.9842010771992822</v>
      </c>
      <c r="F47" s="85">
        <f>'[3]Oktober-Perubahan'!$P$143</f>
        <v>100000000</v>
      </c>
      <c r="G47" s="86">
        <f t="shared" si="6"/>
        <v>35.906642728904849</v>
      </c>
      <c r="H47" s="157"/>
      <c r="I47" s="586"/>
      <c r="J47" s="456"/>
      <c r="K47" s="57"/>
      <c r="L47" s="57"/>
      <c r="M47" s="54"/>
    </row>
    <row r="48" spans="1:13" ht="35.25" customHeight="1">
      <c r="A48" s="428" t="s">
        <v>712</v>
      </c>
      <c r="B48" s="626" t="s">
        <v>714</v>
      </c>
      <c r="C48" s="85">
        <f>'[3]Oktober-Perubahan'!$L$144</f>
        <v>101500000</v>
      </c>
      <c r="D48" s="85">
        <f>'[3]Oktober-Perubahan'!$O$144</f>
        <v>1245000</v>
      </c>
      <c r="E48" s="86">
        <f t="shared" si="7"/>
        <v>1.2266009852216748</v>
      </c>
      <c r="F48" s="85">
        <f>'[3]Oktober-Perubahan'!$P$144</f>
        <v>90000000</v>
      </c>
      <c r="G48" s="86">
        <f t="shared" si="6"/>
        <v>88.669950738916256</v>
      </c>
      <c r="H48" s="157"/>
      <c r="I48" s="586"/>
      <c r="J48" s="456"/>
      <c r="K48" s="57"/>
      <c r="L48" s="57"/>
      <c r="M48" s="54"/>
    </row>
    <row r="49" spans="1:13" ht="35.25" customHeight="1">
      <c r="A49" s="428" t="s">
        <v>715</v>
      </c>
      <c r="B49" s="626" t="s">
        <v>720</v>
      </c>
      <c r="C49" s="85">
        <f>'[3]Oktober-Perubahan'!$L$151</f>
        <v>150000000</v>
      </c>
      <c r="D49" s="85">
        <f>'[3]Oktober-Perubahan'!$O$151</f>
        <v>71705600</v>
      </c>
      <c r="E49" s="86">
        <f t="shared" si="7"/>
        <v>47.803733333333334</v>
      </c>
      <c r="F49" s="85">
        <f>'[3]Oktober-Perubahan'!$P$151</f>
        <v>71800000</v>
      </c>
      <c r="G49" s="86">
        <f t="shared" si="6"/>
        <v>47.866666666666667</v>
      </c>
      <c r="H49" s="157"/>
      <c r="I49" s="586"/>
      <c r="J49" s="456"/>
      <c r="K49" s="57"/>
      <c r="L49" s="57"/>
      <c r="M49" s="54"/>
    </row>
    <row r="50" spans="1:13" ht="44.25" customHeight="1">
      <c r="A50" s="428" t="s">
        <v>716</v>
      </c>
      <c r="B50" s="626" t="s">
        <v>721</v>
      </c>
      <c r="C50" s="85">
        <f>'[3]Oktober-Perubahan'!$L$152</f>
        <v>170000000</v>
      </c>
      <c r="D50" s="85">
        <f>'[3]Oktober-Perubahan'!$O$152</f>
        <v>163400000</v>
      </c>
      <c r="E50" s="86">
        <f t="shared" si="7"/>
        <v>96.117647058823536</v>
      </c>
      <c r="F50" s="85">
        <f>'[3]Oktober-Perubahan'!$P$153</f>
        <v>163500000</v>
      </c>
      <c r="G50" s="86">
        <f t="shared" si="6"/>
        <v>96.17647058823529</v>
      </c>
      <c r="H50" s="157"/>
      <c r="I50" s="586"/>
      <c r="J50" s="456"/>
      <c r="K50" s="57"/>
      <c r="L50" s="57"/>
      <c r="M50" s="54"/>
    </row>
    <row r="51" spans="1:13" ht="51" customHeight="1">
      <c r="A51" s="428" t="s">
        <v>717</v>
      </c>
      <c r="B51" s="626" t="s">
        <v>722</v>
      </c>
      <c r="C51" s="85">
        <f>'[3]Oktober-Perubahan'!$L$155</f>
        <v>3395000000</v>
      </c>
      <c r="D51" s="85">
        <f>'[3]Oktober-Perubahan'!$O$155</f>
        <v>242283800</v>
      </c>
      <c r="E51" s="86">
        <f t="shared" si="7"/>
        <v>7.1364889543446246</v>
      </c>
      <c r="F51" s="85">
        <f>'[3]Oktober-Perubahan'!$P$155</f>
        <v>242300000</v>
      </c>
      <c r="G51" s="86">
        <f t="shared" si="6"/>
        <v>7.1369661266568478</v>
      </c>
      <c r="H51" s="157"/>
      <c r="I51" s="586"/>
      <c r="J51" s="456"/>
      <c r="K51" s="57"/>
      <c r="L51" s="57"/>
      <c r="M51" s="54"/>
    </row>
    <row r="52" spans="1:13" ht="35.25" customHeight="1">
      <c r="A52" s="428" t="s">
        <v>718</v>
      </c>
      <c r="B52" s="626" t="s">
        <v>723</v>
      </c>
      <c r="C52" s="85">
        <f>'[3]Oktober-Perubahan'!$L$175</f>
        <v>65000000</v>
      </c>
      <c r="D52" s="85">
        <f>'[3]Oktober-Perubahan'!$O$175</f>
        <v>4070000</v>
      </c>
      <c r="E52" s="86">
        <f t="shared" si="7"/>
        <v>6.2615384615384615</v>
      </c>
      <c r="F52" s="85">
        <f>'[3]Oktober-Perubahan'!$P$175</f>
        <v>4100000</v>
      </c>
      <c r="G52" s="86">
        <f t="shared" si="6"/>
        <v>6.3076923076923075</v>
      </c>
      <c r="H52" s="157"/>
      <c r="I52" s="586"/>
      <c r="J52" s="456"/>
      <c r="K52" s="57"/>
      <c r="L52" s="57"/>
      <c r="M52" s="54"/>
    </row>
    <row r="53" spans="1:13" ht="30">
      <c r="A53" s="428" t="s">
        <v>719</v>
      </c>
      <c r="B53" s="626" t="s">
        <v>724</v>
      </c>
      <c r="C53" s="85">
        <f>'[3]Oktober-Perubahan'!$L$176</f>
        <v>70000000</v>
      </c>
      <c r="D53" s="85">
        <f>'[3]Oktober-Perubahan'!$O$176</f>
        <v>49525000</v>
      </c>
      <c r="E53" s="86">
        <f t="shared" si="7"/>
        <v>70.75</v>
      </c>
      <c r="F53" s="85">
        <f>'[3]Oktober-Perubahan'!$P$176</f>
        <v>50000000</v>
      </c>
      <c r="G53" s="86">
        <f t="shared" si="6"/>
        <v>71.428571428571431</v>
      </c>
      <c r="H53" s="157">
        <f>'[5]BLUD 21'!$AE$140</f>
        <v>4494000</v>
      </c>
      <c r="I53" s="61"/>
      <c r="J53" s="457"/>
      <c r="K53" s="57">
        <v>0</v>
      </c>
      <c r="L53" s="57">
        <v>0</v>
      </c>
      <c r="M53" s="54">
        <v>0</v>
      </c>
    </row>
    <row r="54" spans="1:13" ht="30">
      <c r="A54" s="428" t="s">
        <v>725</v>
      </c>
      <c r="B54" s="626" t="s">
        <v>112</v>
      </c>
      <c r="C54" s="85">
        <f>'[3]Oktober-Perubahan'!$L$177</f>
        <v>1090000000</v>
      </c>
      <c r="D54" s="85">
        <f>'[3]Oktober-Perubahan'!$O$177</f>
        <v>0</v>
      </c>
      <c r="E54" s="86">
        <f t="shared" si="7"/>
        <v>0</v>
      </c>
      <c r="F54" s="85">
        <v>0</v>
      </c>
      <c r="G54" s="86">
        <f t="shared" si="6"/>
        <v>0</v>
      </c>
      <c r="H54" s="157"/>
      <c r="I54" s="61"/>
      <c r="J54" s="457"/>
      <c r="K54" s="57"/>
      <c r="L54" s="57"/>
      <c r="M54" s="54"/>
    </row>
    <row r="55" spans="1:13" ht="30">
      <c r="A55" s="428" t="s">
        <v>726</v>
      </c>
      <c r="B55" s="626" t="s">
        <v>113</v>
      </c>
      <c r="C55" s="85">
        <f>'[3]Oktober-Perubahan'!$L$178</f>
        <v>110000000</v>
      </c>
      <c r="D55" s="85">
        <v>0</v>
      </c>
      <c r="E55" s="86">
        <f t="shared" si="7"/>
        <v>0</v>
      </c>
      <c r="F55" s="85">
        <v>0</v>
      </c>
      <c r="G55" s="86">
        <f t="shared" si="6"/>
        <v>0</v>
      </c>
      <c r="H55" s="157"/>
      <c r="I55" s="61"/>
      <c r="J55" s="457"/>
      <c r="K55" s="57"/>
      <c r="L55" s="57"/>
      <c r="M55" s="54"/>
    </row>
    <row r="56" spans="1:13" ht="15.75">
      <c r="A56" s="428" t="s">
        <v>727</v>
      </c>
      <c r="B56" s="626" t="s">
        <v>730</v>
      </c>
      <c r="C56" s="85">
        <f>'[3]Oktober-Perubahan'!$L$194</f>
        <v>1500000000</v>
      </c>
      <c r="D56" s="85">
        <v>0</v>
      </c>
      <c r="E56" s="86">
        <f t="shared" si="7"/>
        <v>0</v>
      </c>
      <c r="F56" s="85">
        <v>0</v>
      </c>
      <c r="G56" s="86">
        <f t="shared" si="6"/>
        <v>0</v>
      </c>
      <c r="H56" s="157"/>
      <c r="I56" s="61"/>
      <c r="J56" s="457"/>
      <c r="K56" s="57"/>
      <c r="L56" s="57"/>
      <c r="M56" s="54"/>
    </row>
    <row r="57" spans="1:13" ht="15.75">
      <c r="A57" s="428" t="s">
        <v>728</v>
      </c>
      <c r="B57" s="626" t="s">
        <v>114</v>
      </c>
      <c r="C57" s="85">
        <f>'[3]Oktober-Perubahan'!$L$197</f>
        <v>1650000000</v>
      </c>
      <c r="D57" s="85">
        <f>'[3]Oktober-Perubahan'!$O$197</f>
        <v>327906621</v>
      </c>
      <c r="E57" s="86">
        <f t="shared" si="7"/>
        <v>19.873128545454545</v>
      </c>
      <c r="F57" s="85">
        <f>'[3]Oktober-Perubahan'!$P$197</f>
        <v>350000000</v>
      </c>
      <c r="G57" s="86">
        <f t="shared" si="6"/>
        <v>21.212121212121211</v>
      </c>
      <c r="H57" s="157"/>
      <c r="I57" s="61"/>
      <c r="J57" s="457"/>
      <c r="K57" s="57"/>
      <c r="L57" s="57"/>
      <c r="M57" s="54"/>
    </row>
    <row r="58" spans="1:13" ht="15.75">
      <c r="A58" s="633" t="s">
        <v>729</v>
      </c>
      <c r="B58" s="626" t="s">
        <v>731</v>
      </c>
      <c r="C58" s="85">
        <f>'[3]Oktober-Perubahan'!$L$201</f>
        <v>300000000</v>
      </c>
      <c r="D58" s="85">
        <v>0</v>
      </c>
      <c r="E58" s="86">
        <f t="shared" si="7"/>
        <v>0</v>
      </c>
      <c r="F58" s="85">
        <v>0</v>
      </c>
      <c r="G58" s="86">
        <f t="shared" si="6"/>
        <v>0</v>
      </c>
      <c r="H58" s="157">
        <f>'[5]BLUD 21'!$AE$141</f>
        <v>87863000</v>
      </c>
      <c r="I58" s="61"/>
      <c r="J58" s="457"/>
      <c r="K58" s="57">
        <v>0</v>
      </c>
      <c r="L58" s="57">
        <v>0</v>
      </c>
      <c r="M58" s="54">
        <v>0</v>
      </c>
    </row>
    <row r="59" spans="1:13" ht="30">
      <c r="A59" s="633" t="s">
        <v>732</v>
      </c>
      <c r="B59" s="626" t="s">
        <v>115</v>
      </c>
      <c r="C59" s="629">
        <f>'[3]Oktober-Perubahan'!$L$203</f>
        <v>580000000</v>
      </c>
      <c r="D59" s="629">
        <f>'[3]Oktober-Perubahan'!$O$203</f>
        <v>233901260</v>
      </c>
      <c r="E59" s="86">
        <f t="shared" si="7"/>
        <v>40.327803448275858</v>
      </c>
      <c r="F59" s="629">
        <f>'[3]Oktober-Perubahan'!$P$203</f>
        <v>235000000</v>
      </c>
      <c r="G59" s="86">
        <f t="shared" si="6"/>
        <v>40.517241379310342</v>
      </c>
      <c r="H59" s="630"/>
      <c r="I59" s="631"/>
      <c r="J59" s="632"/>
      <c r="K59" s="57"/>
      <c r="L59" s="57"/>
      <c r="M59" s="54"/>
    </row>
    <row r="60" spans="1:13" ht="15.75">
      <c r="A60" s="633" t="s">
        <v>733</v>
      </c>
      <c r="B60" s="626" t="s">
        <v>274</v>
      </c>
      <c r="C60" s="629">
        <f>'[3]Oktober-Perubahan'!$L$218</f>
        <v>1450000000</v>
      </c>
      <c r="D60" s="629">
        <f>'[3]Oktober-Perubahan'!$O$218</f>
        <v>372378000</v>
      </c>
      <c r="E60" s="86">
        <f t="shared" si="7"/>
        <v>25.681241379310343</v>
      </c>
      <c r="F60" s="629">
        <f>'[3]Oktober-Perubahan'!$P$218</f>
        <v>949750000</v>
      </c>
      <c r="G60" s="86">
        <f t="shared" si="6"/>
        <v>65.5</v>
      </c>
      <c r="H60" s="630"/>
      <c r="I60" s="631"/>
      <c r="J60" s="632"/>
      <c r="K60" s="57"/>
      <c r="L60" s="57"/>
      <c r="M60" s="54"/>
    </row>
    <row r="61" spans="1:13" ht="15.75">
      <c r="A61" s="633" t="s">
        <v>734</v>
      </c>
      <c r="B61" s="626" t="s">
        <v>662</v>
      </c>
      <c r="C61" s="629"/>
      <c r="D61" s="629"/>
      <c r="E61" s="86"/>
      <c r="F61" s="629"/>
      <c r="G61" s="86"/>
      <c r="H61" s="630"/>
      <c r="I61" s="631"/>
      <c r="J61" s="632"/>
      <c r="K61" s="57"/>
      <c r="L61" s="57"/>
      <c r="M61" s="54"/>
    </row>
    <row r="62" spans="1:13" ht="15.75">
      <c r="A62" s="633"/>
      <c r="B62" s="628" t="s">
        <v>738</v>
      </c>
      <c r="C62" s="629">
        <f>'[3]Oktober-Perubahan'!$L$225</f>
        <v>50000000</v>
      </c>
      <c r="D62" s="629">
        <f>'[3]Oktober-Perubahan'!$O$225</f>
        <v>37300000</v>
      </c>
      <c r="E62" s="86">
        <f t="shared" si="7"/>
        <v>74.599999999999994</v>
      </c>
      <c r="F62" s="629">
        <f>'[3]Oktober-Perubahan'!$P$225</f>
        <v>50000000</v>
      </c>
      <c r="G62" s="86">
        <f t="shared" si="6"/>
        <v>100</v>
      </c>
      <c r="H62" s="630"/>
      <c r="I62" s="631"/>
      <c r="J62" s="632"/>
      <c r="K62" s="57"/>
      <c r="L62" s="57"/>
      <c r="M62" s="54"/>
    </row>
    <row r="63" spans="1:13" ht="15.75">
      <c r="A63" s="633" t="s">
        <v>735</v>
      </c>
      <c r="B63" s="626" t="s">
        <v>116</v>
      </c>
      <c r="C63" s="629">
        <f>'[3]Oktober-Perubahan'!$L$230</f>
        <v>1150000000</v>
      </c>
      <c r="D63" s="629">
        <f>'[3]Oktober-Perubahan'!$O$230</f>
        <v>470000000</v>
      </c>
      <c r="E63" s="86">
        <f t="shared" si="7"/>
        <v>40.869565217391305</v>
      </c>
      <c r="F63" s="629">
        <f>'[3]Oktober-Perubahan'!$P$230</f>
        <v>499800000</v>
      </c>
      <c r="G63" s="86">
        <f t="shared" si="6"/>
        <v>43.460869565217394</v>
      </c>
      <c r="H63" s="630"/>
      <c r="I63" s="631"/>
      <c r="J63" s="632"/>
      <c r="K63" s="57"/>
      <c r="L63" s="57"/>
      <c r="M63" s="54"/>
    </row>
    <row r="64" spans="1:13" ht="30">
      <c r="A64" s="633" t="s">
        <v>736</v>
      </c>
      <c r="B64" s="626" t="s">
        <v>739</v>
      </c>
      <c r="C64" s="629">
        <f>'[3]Oktober-Perubahan'!$L$235</f>
        <v>350000000</v>
      </c>
      <c r="D64" s="629">
        <v>0</v>
      </c>
      <c r="E64" s="86">
        <f t="shared" si="7"/>
        <v>0</v>
      </c>
      <c r="F64" s="629">
        <v>0</v>
      </c>
      <c r="G64" s="86">
        <f t="shared" si="6"/>
        <v>0</v>
      </c>
      <c r="H64" s="630"/>
      <c r="I64" s="631"/>
      <c r="J64" s="632"/>
      <c r="K64" s="57"/>
      <c r="L64" s="57"/>
      <c r="M64" s="54"/>
    </row>
    <row r="65" spans="1:13" ht="15.75">
      <c r="A65" s="633" t="s">
        <v>737</v>
      </c>
      <c r="B65" s="626" t="s">
        <v>740</v>
      </c>
      <c r="C65" s="629">
        <f>'[3]Oktober-Perubahan'!$L$237</f>
        <v>1500000000</v>
      </c>
      <c r="D65" s="629">
        <v>0</v>
      </c>
      <c r="E65" s="86">
        <f t="shared" si="7"/>
        <v>0</v>
      </c>
      <c r="F65" s="629">
        <v>0</v>
      </c>
      <c r="G65" s="86">
        <f t="shared" si="6"/>
        <v>0</v>
      </c>
      <c r="H65" s="630"/>
      <c r="I65" s="631"/>
      <c r="J65" s="632"/>
      <c r="K65" s="57"/>
      <c r="L65" s="57"/>
      <c r="M65" s="54"/>
    </row>
    <row r="66" spans="1:13" ht="15.75">
      <c r="A66" s="633"/>
      <c r="B66" s="58"/>
      <c r="C66" s="629"/>
      <c r="D66" s="629"/>
      <c r="E66" s="172"/>
      <c r="F66" s="629"/>
      <c r="G66" s="172"/>
      <c r="H66" s="630"/>
      <c r="I66" s="631"/>
      <c r="J66" s="632"/>
      <c r="K66" s="57"/>
      <c r="L66" s="57"/>
      <c r="M66" s="54"/>
    </row>
    <row r="67" spans="1:13" ht="16.5" thickBot="1">
      <c r="A67" s="918" t="s">
        <v>40</v>
      </c>
      <c r="B67" s="919"/>
      <c r="C67" s="433">
        <f>C8+C10</f>
        <v>41378300000</v>
      </c>
      <c r="D67" s="433">
        <f>D8+D10</f>
        <v>14999999032</v>
      </c>
      <c r="E67" s="459">
        <f>SUM(D67/C67)*100</f>
        <v>36.250882786388033</v>
      </c>
      <c r="F67" s="433">
        <f>F8+F10</f>
        <v>20065353361</v>
      </c>
      <c r="G67" s="434">
        <f>SUM(F67/C67)*100</f>
        <v>48.492454646517622</v>
      </c>
      <c r="H67" s="460" t="e">
        <f>#REF!+H10</f>
        <v>#REF!</v>
      </c>
      <c r="I67" s="461"/>
      <c r="J67" s="462"/>
    </row>
    <row r="68" spans="1:13" ht="15.75">
      <c r="A68" s="30"/>
      <c r="B68" s="43"/>
      <c r="C68" s="52"/>
      <c r="D68" s="30"/>
      <c r="E68" s="30"/>
      <c r="F68" s="28"/>
      <c r="G68" s="28"/>
      <c r="H68" s="95"/>
      <c r="I68" s="28"/>
      <c r="J68" s="28"/>
    </row>
    <row r="69" spans="1:13" ht="15.75">
      <c r="A69" s="30"/>
      <c r="B69" s="43"/>
      <c r="C69" s="52"/>
      <c r="D69" s="30"/>
      <c r="E69" s="30"/>
      <c r="F69" s="920" t="s">
        <v>117</v>
      </c>
      <c r="G69" s="920"/>
      <c r="H69" s="920"/>
      <c r="I69" s="920"/>
      <c r="J69" s="920"/>
    </row>
    <row r="70" spans="1:13" ht="15.75" hidden="1">
      <c r="A70" s="30"/>
      <c r="B70" s="30"/>
      <c r="C70" s="921"/>
      <c r="D70" s="921"/>
      <c r="E70" s="30"/>
      <c r="F70" s="30"/>
      <c r="G70" s="30"/>
      <c r="H70" s="36"/>
      <c r="I70" s="28" t="s">
        <v>67</v>
      </c>
      <c r="J70" s="30" t="s">
        <v>68</v>
      </c>
    </row>
    <row r="71" spans="1:13" ht="15.75" hidden="1">
      <c r="A71" s="30"/>
      <c r="B71" s="33" t="s">
        <v>118</v>
      </c>
      <c r="C71" s="922"/>
      <c r="D71" s="922"/>
      <c r="E71" s="23"/>
      <c r="F71" s="923" t="s">
        <v>119</v>
      </c>
      <c r="G71" s="923"/>
      <c r="H71" s="923"/>
      <c r="I71" s="923"/>
      <c r="J71" s="923"/>
    </row>
    <row r="72" spans="1:13" ht="15.75" hidden="1">
      <c r="A72" s="30"/>
      <c r="B72" s="45"/>
      <c r="C72" s="183"/>
      <c r="D72" s="30"/>
      <c r="E72" s="30"/>
      <c r="F72" s="64"/>
      <c r="G72" s="64"/>
      <c r="H72" s="158"/>
      <c r="I72" s="64"/>
      <c r="J72" s="64"/>
    </row>
    <row r="73" spans="1:13" ht="15.75" hidden="1">
      <c r="A73" s="30"/>
      <c r="B73" s="45"/>
      <c r="C73" s="183"/>
      <c r="D73" s="30"/>
      <c r="E73" s="30"/>
      <c r="F73" s="64"/>
      <c r="G73" s="64"/>
      <c r="H73" s="158"/>
      <c r="I73" s="64"/>
      <c r="J73" s="64"/>
    </row>
    <row r="74" spans="1:13" ht="15.75" hidden="1">
      <c r="A74" s="30"/>
      <c r="B74" s="45"/>
      <c r="C74" s="183"/>
      <c r="D74" s="30"/>
      <c r="E74" s="30"/>
      <c r="F74" s="64"/>
      <c r="G74" s="64"/>
      <c r="H74" s="158"/>
      <c r="I74" s="64"/>
      <c r="J74" s="64"/>
    </row>
    <row r="75" spans="1:13" ht="15.75" hidden="1">
      <c r="A75" s="30"/>
      <c r="B75" s="49" t="s">
        <v>120</v>
      </c>
      <c r="C75" s="780"/>
      <c r="D75" s="780"/>
      <c r="E75" s="30"/>
      <c r="F75" s="914" t="s">
        <v>121</v>
      </c>
      <c r="G75" s="914"/>
      <c r="H75" s="914"/>
      <c r="I75" s="914"/>
      <c r="J75" s="914"/>
    </row>
    <row r="76" spans="1:13" ht="15.75" hidden="1">
      <c r="A76" s="30"/>
      <c r="B76" s="44" t="s">
        <v>122</v>
      </c>
      <c r="C76" s="780"/>
      <c r="D76" s="780"/>
      <c r="E76" s="30"/>
      <c r="F76" s="909" t="s">
        <v>123</v>
      </c>
      <c r="G76" s="909"/>
      <c r="H76" s="909"/>
      <c r="I76" s="909"/>
      <c r="J76" s="909"/>
    </row>
    <row r="77" spans="1:13" ht="15.75" hidden="1">
      <c r="A77" s="30"/>
      <c r="B77" s="44" t="s">
        <v>124</v>
      </c>
      <c r="C77" s="780"/>
      <c r="D77" s="780"/>
      <c r="E77" s="30"/>
      <c r="F77" s="909" t="s">
        <v>125</v>
      </c>
      <c r="G77" s="909"/>
      <c r="H77" s="909"/>
      <c r="I77" s="909"/>
      <c r="J77" s="909"/>
    </row>
    <row r="78" spans="1:13" ht="15.75">
      <c r="A78" s="30"/>
      <c r="B78" s="30"/>
      <c r="C78" s="641"/>
      <c r="D78" s="30"/>
      <c r="E78" s="30"/>
      <c r="F78" s="30"/>
      <c r="G78" s="30"/>
      <c r="H78" s="36"/>
      <c r="I78" s="30"/>
      <c r="J78" s="30"/>
    </row>
    <row r="79" spans="1:13" ht="15.75">
      <c r="A79" s="30"/>
      <c r="B79" s="30"/>
    </row>
    <row r="80" spans="1:13" ht="15.75">
      <c r="A80" s="30"/>
      <c r="B80" s="30"/>
    </row>
    <row r="81" spans="2:2">
      <c r="B81" s="65"/>
    </row>
    <row r="82" spans="2:2">
      <c r="B82" s="66"/>
    </row>
    <row r="83" spans="2:2">
      <c r="B83" s="67"/>
    </row>
    <row r="84" spans="2:2">
      <c r="B84" s="67"/>
    </row>
    <row r="85" spans="2:2">
      <c r="B85" s="67"/>
    </row>
    <row r="86" spans="2:2">
      <c r="B86" s="67"/>
    </row>
    <row r="87" spans="2:2">
      <c r="B87" s="67"/>
    </row>
    <row r="88" spans="2:2">
      <c r="B88" s="67"/>
    </row>
    <row r="89" spans="2:2">
      <c r="B89" s="67"/>
    </row>
  </sheetData>
  <mergeCells count="24">
    <mergeCell ref="A1:J1"/>
    <mergeCell ref="A2:J2"/>
    <mergeCell ref="A3:A6"/>
    <mergeCell ref="B3:B6"/>
    <mergeCell ref="C3:C6"/>
    <mergeCell ref="I3:I6"/>
    <mergeCell ref="J3:J6"/>
    <mergeCell ref="D5:E5"/>
    <mergeCell ref="D3:H3"/>
    <mergeCell ref="D4:H4"/>
    <mergeCell ref="C76:D76"/>
    <mergeCell ref="F76:J76"/>
    <mergeCell ref="C77:D77"/>
    <mergeCell ref="F77:J77"/>
    <mergeCell ref="F5:G5"/>
    <mergeCell ref="H5:H6"/>
    <mergeCell ref="C75:D75"/>
    <mergeCell ref="F75:J75"/>
    <mergeCell ref="A7:J7"/>
    <mergeCell ref="A67:B67"/>
    <mergeCell ref="F69:J69"/>
    <mergeCell ref="C70:D70"/>
    <mergeCell ref="C71:D71"/>
    <mergeCell ref="F71:J71"/>
  </mergeCells>
  <pageMargins left="0.7" right="0.7" top="0.75" bottom="0.75" header="0.3" footer="0.3"/>
  <pageSetup paperSize="10001" scale="91" fitToHeight="0" orientation="landscape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opLeftCell="A4" workbookViewId="0">
      <selection sqref="A1:J11"/>
    </sheetView>
  </sheetViews>
  <sheetFormatPr defaultColWidth="9.140625" defaultRowHeight="15.75"/>
  <cols>
    <col min="1" max="1" width="15.7109375" style="30" customWidth="1"/>
    <col min="2" max="2" width="44.5703125" style="30" customWidth="1"/>
    <col min="3" max="3" width="23.85546875" style="30" customWidth="1"/>
    <col min="4" max="4" width="20.5703125" style="30" customWidth="1"/>
    <col min="5" max="5" width="8.28515625" style="30" customWidth="1"/>
    <col min="6" max="6" width="19.5703125" style="30" hidden="1" customWidth="1"/>
    <col min="7" max="7" width="16.42578125" style="30" customWidth="1"/>
    <col min="8" max="8" width="16.42578125" style="36" hidden="1" customWidth="1"/>
    <col min="9" max="9" width="16.5703125" style="30" customWidth="1"/>
    <col min="10" max="10" width="16.85546875" style="30" customWidth="1"/>
    <col min="11" max="16384" width="9.140625" style="30"/>
  </cols>
  <sheetData>
    <row r="1" spans="1:10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</row>
    <row r="2" spans="1:10" ht="30.75" customHeight="1" thickBot="1">
      <c r="A2" s="887" t="s">
        <v>126</v>
      </c>
      <c r="B2" s="888"/>
      <c r="C2" s="888"/>
      <c r="D2" s="888"/>
      <c r="E2" s="888"/>
      <c r="F2" s="888"/>
      <c r="G2" s="888"/>
      <c r="H2" s="888"/>
      <c r="I2" s="888"/>
      <c r="J2" s="889"/>
    </row>
    <row r="3" spans="1:10">
      <c r="A3" s="890" t="s">
        <v>0</v>
      </c>
      <c r="B3" s="893" t="s">
        <v>62</v>
      </c>
      <c r="C3" s="896" t="s">
        <v>2</v>
      </c>
      <c r="D3" s="863" t="s">
        <v>34</v>
      </c>
      <c r="E3" s="863"/>
      <c r="F3" s="863"/>
      <c r="G3" s="863"/>
      <c r="H3" s="863"/>
      <c r="I3" s="893" t="s">
        <v>35</v>
      </c>
      <c r="J3" s="902" t="s">
        <v>7</v>
      </c>
    </row>
    <row r="4" spans="1:10">
      <c r="A4" s="891"/>
      <c r="B4" s="894"/>
      <c r="C4" s="897"/>
      <c r="D4" s="864" t="str">
        <f>RT!D4</f>
        <v>BULAN OKTOBER 2022</v>
      </c>
      <c r="E4" s="864"/>
      <c r="F4" s="864"/>
      <c r="G4" s="864"/>
      <c r="H4" s="864"/>
      <c r="I4" s="894"/>
      <c r="J4" s="903"/>
    </row>
    <row r="5" spans="1:10">
      <c r="A5" s="891"/>
      <c r="B5" s="894"/>
      <c r="C5" s="897"/>
      <c r="D5" s="906" t="s">
        <v>3</v>
      </c>
      <c r="E5" s="907"/>
      <c r="F5" s="905" t="s">
        <v>4</v>
      </c>
      <c r="G5" s="907"/>
      <c r="H5" s="882" t="s">
        <v>5</v>
      </c>
      <c r="I5" s="894"/>
      <c r="J5" s="903"/>
    </row>
    <row r="6" spans="1:10" ht="32.25" thickBot="1">
      <c r="A6" s="892"/>
      <c r="B6" s="895"/>
      <c r="C6" s="898"/>
      <c r="D6" s="419" t="s">
        <v>8</v>
      </c>
      <c r="E6" s="420" t="s">
        <v>9</v>
      </c>
      <c r="F6" s="419" t="s">
        <v>8</v>
      </c>
      <c r="G6" s="421" t="s">
        <v>9</v>
      </c>
      <c r="H6" s="883"/>
      <c r="I6" s="895"/>
      <c r="J6" s="904"/>
    </row>
    <row r="7" spans="1:10" ht="3.75" customHeight="1" thickBot="1">
      <c r="A7" s="884"/>
      <c r="B7" s="885"/>
      <c r="C7" s="885"/>
      <c r="D7" s="885"/>
      <c r="E7" s="885"/>
      <c r="F7" s="885"/>
      <c r="G7" s="885"/>
      <c r="H7" s="885"/>
      <c r="I7" s="885"/>
      <c r="J7" s="886"/>
    </row>
    <row r="8" spans="1:10" ht="39" customHeight="1">
      <c r="A8" s="497" t="s">
        <v>127</v>
      </c>
      <c r="B8" s="422" t="s">
        <v>128</v>
      </c>
      <c r="C8" s="423">
        <f>B25</f>
        <v>60165779000</v>
      </c>
      <c r="D8" s="487">
        <f>D25</f>
        <v>49963015506</v>
      </c>
      <c r="E8" s="450">
        <f>SUM(D8/C8)*100</f>
        <v>83.042248162364857</v>
      </c>
      <c r="F8" s="498">
        <f>F25</f>
        <v>51225144241</v>
      </c>
      <c r="G8" s="450">
        <f>SUM(F8/C8)*100</f>
        <v>85.140000000664827</v>
      </c>
      <c r="H8" s="488" t="e">
        <f>H25</f>
        <v>#REF!</v>
      </c>
      <c r="I8" s="489" t="s">
        <v>37</v>
      </c>
      <c r="J8" s="427"/>
    </row>
    <row r="9" spans="1:10" ht="47.25">
      <c r="A9" s="499" t="s">
        <v>129</v>
      </c>
      <c r="B9" s="14" t="s">
        <v>130</v>
      </c>
      <c r="C9" s="42">
        <f>B26</f>
        <v>326640000</v>
      </c>
      <c r="D9" s="15">
        <f>D26</f>
        <v>284911870</v>
      </c>
      <c r="E9" s="16">
        <f t="shared" ref="E9:E10" si="0">SUM(D9/C9)*100</f>
        <v>87.225039799167277</v>
      </c>
      <c r="F9" s="41">
        <f>F26</f>
        <v>293976000</v>
      </c>
      <c r="G9" s="16">
        <f t="shared" ref="G9:G10" si="1">SUM(F9/C9)*100</f>
        <v>90</v>
      </c>
      <c r="H9" s="163">
        <f>H26</f>
        <v>0</v>
      </c>
      <c r="I9" s="415" t="s">
        <v>37</v>
      </c>
      <c r="J9" s="429"/>
    </row>
    <row r="10" spans="1:10" ht="27.75" customHeight="1">
      <c r="A10" s="493" t="s">
        <v>65</v>
      </c>
      <c r="B10" s="14" t="s">
        <v>66</v>
      </c>
      <c r="C10" s="56">
        <f>B33</f>
        <v>46376245000</v>
      </c>
      <c r="D10" s="56">
        <f>D33</f>
        <v>25226820713</v>
      </c>
      <c r="E10" s="16">
        <f t="shared" si="0"/>
        <v>54.395996728497529</v>
      </c>
      <c r="F10" s="22">
        <f>F33</f>
        <v>27970425266</v>
      </c>
      <c r="G10" s="16">
        <f t="shared" si="1"/>
        <v>60.311966322413554</v>
      </c>
      <c r="H10" s="163">
        <f>H33</f>
        <v>6201248908</v>
      </c>
      <c r="I10" s="415" t="s">
        <v>53</v>
      </c>
      <c r="J10" s="494"/>
    </row>
    <row r="11" spans="1:10" ht="20.25" customHeight="1" thickBot="1">
      <c r="A11" s="801" t="s">
        <v>40</v>
      </c>
      <c r="B11" s="802"/>
      <c r="C11" s="480">
        <f>SUM(C8:C10)</f>
        <v>106868664000</v>
      </c>
      <c r="D11" s="480">
        <f>SUM(D8:D10)</f>
        <v>75474748089</v>
      </c>
      <c r="E11" s="482">
        <f>SUM(D11/C11)*100</f>
        <v>70.623834212992492</v>
      </c>
      <c r="F11" s="433">
        <f>SUM(F8:F10)</f>
        <v>79489545507</v>
      </c>
      <c r="G11" s="495">
        <f>SUM(F11/C11)*100</f>
        <v>74.380592525232657</v>
      </c>
      <c r="H11" s="496" t="e">
        <f>SUM(H8:H10)</f>
        <v>#REF!</v>
      </c>
      <c r="I11" s="436"/>
      <c r="J11" s="500"/>
    </row>
    <row r="12" spans="1:10">
      <c r="B12" s="43"/>
      <c r="C12" s="37"/>
      <c r="F12" s="28"/>
      <c r="G12" s="28"/>
      <c r="H12" s="95"/>
      <c r="I12" s="95"/>
      <c r="J12" s="28"/>
    </row>
    <row r="13" spans="1:10">
      <c r="B13" s="374"/>
      <c r="C13" s="37"/>
      <c r="D13" s="36"/>
      <c r="F13" s="31"/>
      <c r="G13" s="31"/>
      <c r="H13" s="31"/>
      <c r="I13" s="31"/>
      <c r="J13" s="31"/>
    </row>
    <row r="14" spans="1:10">
      <c r="I14" s="28"/>
    </row>
    <row r="15" spans="1:10">
      <c r="B15" s="44"/>
      <c r="C15" s="31"/>
      <c r="D15" s="31"/>
      <c r="F15" s="31"/>
      <c r="G15" s="31"/>
      <c r="H15" s="31"/>
      <c r="I15" s="31"/>
      <c r="J15" s="31"/>
    </row>
    <row r="16" spans="1:10">
      <c r="B16" s="45"/>
      <c r="C16" s="45"/>
      <c r="F16" s="45"/>
      <c r="I16" s="45"/>
    </row>
    <row r="17" spans="2:16">
      <c r="B17" s="45"/>
      <c r="C17" s="45"/>
      <c r="F17" s="45"/>
      <c r="I17" s="45"/>
    </row>
    <row r="18" spans="2:16">
      <c r="B18" s="45"/>
      <c r="C18" s="45"/>
      <c r="F18" s="45"/>
      <c r="I18" s="45"/>
    </row>
    <row r="19" spans="2:16">
      <c r="B19" s="44"/>
      <c r="C19" s="31"/>
      <c r="D19" s="31"/>
      <c r="F19" s="31"/>
      <c r="G19" s="31"/>
      <c r="H19" s="31"/>
      <c r="I19" s="31"/>
      <c r="J19" s="31"/>
    </row>
    <row r="20" spans="2:16">
      <c r="B20" s="44"/>
      <c r="C20" s="31"/>
      <c r="D20" s="31"/>
      <c r="F20" s="31"/>
      <c r="G20" s="31"/>
      <c r="H20" s="31"/>
      <c r="I20" s="31"/>
      <c r="J20" s="31"/>
    </row>
    <row r="21" spans="2:16">
      <c r="B21" s="44"/>
      <c r="C21" s="31"/>
      <c r="D21" s="31"/>
      <c r="F21" s="205"/>
      <c r="G21" s="205"/>
      <c r="H21" s="205"/>
      <c r="I21" s="205"/>
      <c r="J21" s="205"/>
    </row>
    <row r="24" spans="2:16">
      <c r="C24" s="876" t="s">
        <v>37</v>
      </c>
      <c r="D24" s="876"/>
      <c r="E24" s="876"/>
      <c r="F24" s="876"/>
      <c r="G24" s="876"/>
    </row>
    <row r="25" spans="2:16">
      <c r="B25" s="36">
        <f>PERBEND!C8</f>
        <v>60165779000</v>
      </c>
      <c r="C25" s="934" t="s">
        <v>131</v>
      </c>
      <c r="D25" s="36">
        <f>PERBEND!D8</f>
        <v>49963015506</v>
      </c>
      <c r="F25" s="36">
        <f>PERBEND!F8</f>
        <v>51225144241</v>
      </c>
      <c r="H25" s="36" t="e">
        <f>PERBEND!H8</f>
        <v>#REF!</v>
      </c>
      <c r="I25" s="933" t="s">
        <v>132</v>
      </c>
      <c r="J25" s="933"/>
      <c r="K25" s="933"/>
      <c r="L25" s="933"/>
      <c r="M25" s="933"/>
    </row>
    <row r="26" spans="2:16">
      <c r="B26" s="36">
        <f>PERBEND!C11</f>
        <v>326640000</v>
      </c>
      <c r="C26" s="934"/>
      <c r="D26" s="36">
        <f>PERBEND!D11</f>
        <v>284911870</v>
      </c>
      <c r="F26" s="208">
        <f>PERBEND!F11</f>
        <v>293976000</v>
      </c>
      <c r="H26" s="36">
        <f>PERBEND!H11</f>
        <v>0</v>
      </c>
      <c r="I26" s="933" t="s">
        <v>133</v>
      </c>
      <c r="J26" s="933"/>
      <c r="K26" s="933"/>
      <c r="L26" s="933"/>
      <c r="M26" s="933"/>
      <c r="N26" s="933"/>
      <c r="O26" s="933"/>
      <c r="P26" s="933"/>
    </row>
    <row r="27" spans="2:16">
      <c r="B27" s="38"/>
      <c r="C27" s="365"/>
      <c r="D27" s="38"/>
      <c r="E27" s="31"/>
      <c r="F27" s="38"/>
      <c r="H27" s="36">
        <f>AKUNTANSI!H7</f>
        <v>0</v>
      </c>
    </row>
    <row r="28" spans="2:16" ht="15.75" customHeight="1">
      <c r="B28" s="38"/>
      <c r="C28" s="181"/>
      <c r="D28" s="181"/>
      <c r="F28" s="181"/>
      <c r="H28" s="38" t="e">
        <f>SUM(H25:H27)</f>
        <v>#REF!</v>
      </c>
    </row>
    <row r="29" spans="2:16" ht="15.75" customHeight="1">
      <c r="C29" s="876" t="s">
        <v>53</v>
      </c>
      <c r="D29" s="876"/>
      <c r="E29" s="876"/>
      <c r="F29" s="876"/>
      <c r="G29" s="876"/>
    </row>
    <row r="31" spans="2:16">
      <c r="B31" s="36">
        <f>PERBEND!C14</f>
        <v>45331245000</v>
      </c>
      <c r="C31" s="37" t="s">
        <v>131</v>
      </c>
      <c r="D31" s="68">
        <f>PERBEND!D14</f>
        <v>24478845136</v>
      </c>
      <c r="F31" s="36">
        <f>PERBEND!F14</f>
        <v>27222325266</v>
      </c>
      <c r="H31" s="36">
        <f>PERBEND!H14</f>
        <v>6079963379</v>
      </c>
    </row>
    <row r="32" spans="2:16">
      <c r="B32" s="36">
        <f>AKUNTANSI!C8</f>
        <v>1045000000</v>
      </c>
      <c r="C32" s="37" t="s">
        <v>134</v>
      </c>
      <c r="D32" s="68">
        <f>AKUNTANSI!D8</f>
        <v>747975577</v>
      </c>
      <c r="F32" s="36">
        <f>AKUNTANSI!F8</f>
        <v>748100000</v>
      </c>
      <c r="H32" s="36">
        <f>AKUNTANSI!H8</f>
        <v>121285529</v>
      </c>
    </row>
    <row r="33" spans="2:8">
      <c r="B33" s="38">
        <f>SUM(B31:B32)</f>
        <v>46376245000</v>
      </c>
      <c r="C33" s="31"/>
      <c r="D33" s="196">
        <f>SUM(D31:D32)</f>
        <v>25226820713</v>
      </c>
      <c r="F33" s="38">
        <f>SUM(F31:F32)</f>
        <v>27970425266</v>
      </c>
      <c r="G33" s="38"/>
      <c r="H33" s="38">
        <f t="shared" ref="H33" si="2">SUM(H31:H32)</f>
        <v>6201248908</v>
      </c>
    </row>
    <row r="34" spans="2:8">
      <c r="D34" s="36"/>
      <c r="F34" s="36"/>
    </row>
  </sheetData>
  <mergeCells count="19">
    <mergeCell ref="A7:J7"/>
    <mergeCell ref="C29:G29"/>
    <mergeCell ref="I25:M25"/>
    <mergeCell ref="I26:P26"/>
    <mergeCell ref="A11:B11"/>
    <mergeCell ref="C24:G24"/>
    <mergeCell ref="C25:C26"/>
    <mergeCell ref="D3:H3"/>
    <mergeCell ref="D4:H4"/>
    <mergeCell ref="A1:J1"/>
    <mergeCell ref="A2:J2"/>
    <mergeCell ref="A3:A6"/>
    <mergeCell ref="B3:B6"/>
    <mergeCell ref="C3:C6"/>
    <mergeCell ref="I3:I6"/>
    <mergeCell ref="J3:J6"/>
    <mergeCell ref="D5:E5"/>
    <mergeCell ref="H5:H6"/>
    <mergeCell ref="F5:G5"/>
  </mergeCells>
  <pageMargins left="0.25" right="0.25" top="0.75" bottom="0.75" header="0.3" footer="0.3"/>
  <pageSetup paperSize="10001" scale="98" fitToHeight="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14" zoomScale="90" zoomScaleNormal="90" workbookViewId="0">
      <selection sqref="A1:J28"/>
    </sheetView>
  </sheetViews>
  <sheetFormatPr defaultRowHeight="15"/>
  <cols>
    <col min="1" max="1" width="21.140625" customWidth="1"/>
    <col min="2" max="2" width="48.7109375" customWidth="1"/>
    <col min="3" max="3" width="19.5703125" customWidth="1"/>
    <col min="4" max="4" width="18.5703125" customWidth="1"/>
    <col min="5" max="5" width="7.5703125" customWidth="1"/>
    <col min="6" max="6" width="18.42578125" hidden="1" customWidth="1"/>
    <col min="7" max="7" width="13.42578125" customWidth="1"/>
    <col min="8" max="8" width="18.7109375" style="35" hidden="1" customWidth="1"/>
    <col min="9" max="9" width="17.85546875" customWidth="1"/>
    <col min="10" max="10" width="19.140625" customWidth="1"/>
    <col min="11" max="11" width="18.7109375" hidden="1" customWidth="1"/>
    <col min="12" max="12" width="14.85546875" hidden="1" customWidth="1"/>
    <col min="13" max="13" width="14.28515625" hidden="1" customWidth="1"/>
    <col min="14" max="14" width="16" customWidth="1"/>
    <col min="15" max="15" width="16.140625" bestFit="1" customWidth="1"/>
  </cols>
  <sheetData>
    <row r="1" spans="1:15" ht="20.100000000000001" customHeight="1">
      <c r="A1" s="854" t="s">
        <v>31</v>
      </c>
      <c r="B1" s="855"/>
      <c r="C1" s="855"/>
      <c r="D1" s="855"/>
      <c r="E1" s="855"/>
      <c r="F1" s="855"/>
      <c r="G1" s="855"/>
      <c r="H1" s="855"/>
      <c r="I1" s="855"/>
      <c r="J1" s="856"/>
      <c r="K1" s="30"/>
      <c r="L1" s="30"/>
      <c r="M1" s="30"/>
    </row>
    <row r="2" spans="1:15" ht="27" customHeight="1" thickBot="1">
      <c r="A2" s="887" t="s">
        <v>135</v>
      </c>
      <c r="B2" s="888"/>
      <c r="C2" s="888"/>
      <c r="D2" s="888"/>
      <c r="E2" s="888"/>
      <c r="F2" s="888"/>
      <c r="G2" s="888"/>
      <c r="H2" s="888"/>
      <c r="I2" s="888"/>
      <c r="J2" s="889"/>
      <c r="K2" s="30"/>
      <c r="L2" s="30"/>
      <c r="M2" s="30"/>
    </row>
    <row r="3" spans="1:15" ht="15.75">
      <c r="A3" s="927" t="s">
        <v>0</v>
      </c>
      <c r="B3" s="937" t="s">
        <v>72</v>
      </c>
      <c r="C3" s="940" t="s">
        <v>2</v>
      </c>
      <c r="D3" s="931" t="s">
        <v>34</v>
      </c>
      <c r="E3" s="931"/>
      <c r="F3" s="931"/>
      <c r="G3" s="931"/>
      <c r="H3" s="931"/>
      <c r="I3" s="893" t="s">
        <v>35</v>
      </c>
      <c r="J3" s="902" t="s">
        <v>7</v>
      </c>
      <c r="K3" s="30"/>
      <c r="L3" s="30"/>
      <c r="M3" s="30"/>
    </row>
    <row r="4" spans="1:15" ht="15.75">
      <c r="A4" s="928"/>
      <c r="B4" s="938"/>
      <c r="C4" s="941"/>
      <c r="D4" s="932" t="str">
        <f>KEUANGAN!D4</f>
        <v>BULAN OKTOBER 2022</v>
      </c>
      <c r="E4" s="932"/>
      <c r="F4" s="932"/>
      <c r="G4" s="932"/>
      <c r="H4" s="932"/>
      <c r="I4" s="894"/>
      <c r="J4" s="903"/>
      <c r="K4" s="69"/>
      <c r="L4" s="30"/>
      <c r="M4" s="30"/>
    </row>
    <row r="5" spans="1:15" ht="15.75">
      <c r="A5" s="928"/>
      <c r="B5" s="938"/>
      <c r="C5" s="941"/>
      <c r="D5" s="930" t="s">
        <v>3</v>
      </c>
      <c r="E5" s="911"/>
      <c r="F5" s="910" t="s">
        <v>73</v>
      </c>
      <c r="G5" s="911"/>
      <c r="H5" s="912" t="s">
        <v>5</v>
      </c>
      <c r="I5" s="894"/>
      <c r="J5" s="903"/>
      <c r="K5" s="69"/>
      <c r="L5" s="30"/>
      <c r="M5" s="30"/>
    </row>
    <row r="6" spans="1:15" ht="32.25" thickBot="1">
      <c r="A6" s="929"/>
      <c r="B6" s="939"/>
      <c r="C6" s="942"/>
      <c r="D6" s="445" t="s">
        <v>8</v>
      </c>
      <c r="E6" s="446" t="s">
        <v>9</v>
      </c>
      <c r="F6" s="446" t="s">
        <v>8</v>
      </c>
      <c r="G6" s="447" t="s">
        <v>9</v>
      </c>
      <c r="H6" s="913"/>
      <c r="I6" s="895"/>
      <c r="J6" s="904"/>
      <c r="K6" s="30"/>
      <c r="L6" s="30"/>
      <c r="M6" s="30"/>
    </row>
    <row r="7" spans="1:15" ht="3.75" customHeight="1" thickBot="1">
      <c r="A7" s="943"/>
      <c r="B7" s="944"/>
      <c r="C7" s="944"/>
      <c r="D7" s="944"/>
      <c r="E7" s="944"/>
      <c r="F7" s="944"/>
      <c r="G7" s="944"/>
      <c r="H7" s="944"/>
      <c r="I7" s="944"/>
      <c r="J7" s="945"/>
      <c r="K7" s="45" t="s">
        <v>85</v>
      </c>
      <c r="L7" s="45" t="s">
        <v>86</v>
      </c>
      <c r="M7" s="45" t="s">
        <v>87</v>
      </c>
    </row>
    <row r="8" spans="1:15" ht="15.75">
      <c r="A8" s="510" t="s">
        <v>136</v>
      </c>
      <c r="B8" s="511" t="s">
        <v>132</v>
      </c>
      <c r="C8" s="512">
        <f>C9</f>
        <v>60165779000</v>
      </c>
      <c r="D8" s="513">
        <f>D9</f>
        <v>49963015506</v>
      </c>
      <c r="E8" s="441">
        <f>SUM(D8/C8)*100</f>
        <v>83.042248162364857</v>
      </c>
      <c r="F8" s="514">
        <f>F9</f>
        <v>51225144241</v>
      </c>
      <c r="G8" s="470">
        <f>SUM(F8/C8)*100</f>
        <v>85.140000000664827</v>
      </c>
      <c r="H8" s="515" t="e">
        <f>#REF!</f>
        <v>#REF!</v>
      </c>
      <c r="I8" s="443" t="s">
        <v>37</v>
      </c>
      <c r="J8" s="516"/>
      <c r="K8" s="36">
        <v>4620421542</v>
      </c>
      <c r="L8" s="70">
        <v>4576634959</v>
      </c>
      <c r="M8" s="68">
        <v>4578301577</v>
      </c>
    </row>
    <row r="9" spans="1:15" ht="15.75">
      <c r="A9" s="501" t="s">
        <v>137</v>
      </c>
      <c r="B9" s="13" t="s">
        <v>138</v>
      </c>
      <c r="C9" s="376">
        <v>60165779000</v>
      </c>
      <c r="D9" s="377">
        <v>49963015506</v>
      </c>
      <c r="E9" s="86">
        <f>SUM(D9/C9)*100</f>
        <v>83.042248162364857</v>
      </c>
      <c r="F9" s="377">
        <v>51225144241</v>
      </c>
      <c r="G9" s="86">
        <f>SUM(F9/C9)*100</f>
        <v>85.140000000664827</v>
      </c>
      <c r="H9" s="378"/>
      <c r="I9" s="119"/>
      <c r="J9" s="502"/>
      <c r="K9" s="36"/>
      <c r="L9" s="70"/>
      <c r="M9" s="68"/>
      <c r="O9" s="35"/>
    </row>
    <row r="10" spans="1:15" ht="15.75">
      <c r="A10" s="501"/>
      <c r="B10" s="13"/>
      <c r="C10" s="376"/>
      <c r="D10" s="377"/>
      <c r="E10" s="86"/>
      <c r="F10" s="161"/>
      <c r="G10" s="86"/>
      <c r="H10" s="378"/>
      <c r="I10" s="119"/>
      <c r="J10" s="502"/>
      <c r="K10" s="36"/>
      <c r="L10" s="70"/>
      <c r="M10" s="68"/>
      <c r="O10" s="35"/>
    </row>
    <row r="11" spans="1:15" ht="15.75">
      <c r="A11" s="517" t="s">
        <v>139</v>
      </c>
      <c r="B11" s="467" t="s">
        <v>133</v>
      </c>
      <c r="C11" s="518">
        <f>C12</f>
        <v>326640000</v>
      </c>
      <c r="D11" s="519">
        <f>D12</f>
        <v>284911870</v>
      </c>
      <c r="E11" s="470">
        <f>SUM(D11/C11)*100</f>
        <v>87.225039799167277</v>
      </c>
      <c r="F11" s="520">
        <f>F12</f>
        <v>293976000</v>
      </c>
      <c r="G11" s="470">
        <f>G12</f>
        <v>90</v>
      </c>
      <c r="H11" s="471">
        <f>H12</f>
        <v>0</v>
      </c>
      <c r="I11" s="472" t="s">
        <v>37</v>
      </c>
      <c r="J11" s="473"/>
      <c r="K11" s="73">
        <v>42678809</v>
      </c>
      <c r="L11" s="73">
        <v>45490560</v>
      </c>
      <c r="M11" s="74">
        <v>44490560</v>
      </c>
      <c r="O11" s="35"/>
    </row>
    <row r="12" spans="1:15" ht="15.75">
      <c r="A12" s="503" t="s">
        <v>140</v>
      </c>
      <c r="B12" s="75" t="s">
        <v>141</v>
      </c>
      <c r="C12" s="167">
        <v>326640000</v>
      </c>
      <c r="D12" s="174">
        <v>284911870</v>
      </c>
      <c r="E12" s="86">
        <f>SUM(D12/C12)*100</f>
        <v>87.225039799167277</v>
      </c>
      <c r="F12" s="161">
        <v>293976000</v>
      </c>
      <c r="G12" s="86">
        <f t="shared" ref="G12" si="0">SUM(F12/C12)*100</f>
        <v>90</v>
      </c>
      <c r="H12" s="87"/>
      <c r="I12" s="78"/>
      <c r="J12" s="429"/>
      <c r="K12" s="73">
        <v>42678809</v>
      </c>
      <c r="L12" s="73">
        <v>45490560</v>
      </c>
      <c r="M12" s="74">
        <v>44490560</v>
      </c>
      <c r="O12" s="35"/>
    </row>
    <row r="13" spans="1:15" ht="15.75">
      <c r="A13" s="503"/>
      <c r="B13" s="75"/>
      <c r="C13" s="167"/>
      <c r="D13" s="174"/>
      <c r="E13" s="86"/>
      <c r="F13" s="87"/>
      <c r="G13" s="86"/>
      <c r="H13" s="87"/>
      <c r="I13" s="78"/>
      <c r="J13" s="429"/>
      <c r="K13" s="73"/>
      <c r="L13" s="73"/>
      <c r="M13" s="74"/>
    </row>
    <row r="14" spans="1:15" ht="15.75">
      <c r="A14" s="466" t="str">
        <f>RT!A10</f>
        <v>01.1.10.01</v>
      </c>
      <c r="B14" s="467" t="s">
        <v>75</v>
      </c>
      <c r="C14" s="521">
        <f>SUM(C15:C27)</f>
        <v>45331245000</v>
      </c>
      <c r="D14" s="521">
        <f>SUM(D15:D27)</f>
        <v>24478845136</v>
      </c>
      <c r="E14" s="470">
        <f>SUM(D14/C14)*100</f>
        <v>53.99994007665132</v>
      </c>
      <c r="F14" s="471">
        <f>SUM(F15:F27)</f>
        <v>27222325266</v>
      </c>
      <c r="G14" s="470">
        <f>SUM(F14/C14)*100</f>
        <v>60.052013276935142</v>
      </c>
      <c r="H14" s="471">
        <f>SUM(H15:H27)</f>
        <v>6079963379</v>
      </c>
      <c r="I14" s="472" t="s">
        <v>53</v>
      </c>
      <c r="J14" s="473"/>
      <c r="K14" s="39"/>
      <c r="L14" s="39"/>
      <c r="M14" s="68"/>
    </row>
    <row r="15" spans="1:15" ht="15.75">
      <c r="A15" s="503" t="s">
        <v>741</v>
      </c>
      <c r="B15" s="635" t="s">
        <v>379</v>
      </c>
      <c r="C15" s="79">
        <f>'[3]Oktober-Perubahan'!$L$9</f>
        <v>13500000000</v>
      </c>
      <c r="D15" s="59">
        <f>'[3]Oktober-Perubahan'!$O$9</f>
        <v>7931705668</v>
      </c>
      <c r="E15" s="47">
        <f>SUM(D15/C15)*100</f>
        <v>58.753375318518522</v>
      </c>
      <c r="F15" s="79">
        <f>'[3]Oktober-Perubahan'!$P$9</f>
        <v>9617075266</v>
      </c>
      <c r="G15" s="83">
        <f t="shared" ref="G15:G27" si="1">SUM(F15/C15)*100</f>
        <v>71.237594562962954</v>
      </c>
      <c r="H15" s="77">
        <f>'[5]BLUD 21'!$AE$12</f>
        <v>1969750000</v>
      </c>
      <c r="I15" s="80"/>
      <c r="J15" s="504"/>
      <c r="K15" s="81"/>
      <c r="L15" s="81"/>
      <c r="M15" s="68"/>
      <c r="N15" s="595"/>
    </row>
    <row r="16" spans="1:15" ht="15" customHeight="1">
      <c r="A16" s="428" t="s">
        <v>742</v>
      </c>
      <c r="B16" s="635" t="s">
        <v>744</v>
      </c>
      <c r="C16" s="82">
        <f>'[3]Oktober-Perubahan'!$L$52</f>
        <v>30000000</v>
      </c>
      <c r="D16" s="59">
        <f>'[3]Oktober-Perubahan'!$O$52</f>
        <v>3810000</v>
      </c>
      <c r="E16" s="47">
        <f>SUM(D16/C16)*100</f>
        <v>12.7</v>
      </c>
      <c r="F16" s="82">
        <f>'[3]Oktober-Perubahan'!$P$52</f>
        <v>3900000</v>
      </c>
      <c r="G16" s="83">
        <f t="shared" si="1"/>
        <v>13</v>
      </c>
      <c r="H16" s="159">
        <f>'[5]BLUD 21'!$AE$48</f>
        <v>14644200</v>
      </c>
      <c r="I16" s="80"/>
      <c r="J16" s="504"/>
      <c r="K16" s="81">
        <v>434920000</v>
      </c>
      <c r="L16" s="81">
        <v>464380000</v>
      </c>
      <c r="M16" s="68">
        <v>592850000</v>
      </c>
    </row>
    <row r="17" spans="1:14" ht="15.75">
      <c r="A17" s="634" t="s">
        <v>743</v>
      </c>
      <c r="B17" s="635" t="s">
        <v>143</v>
      </c>
      <c r="C17" s="590"/>
      <c r="D17" s="59"/>
      <c r="E17" s="47"/>
      <c r="F17" s="82"/>
      <c r="G17" s="83"/>
      <c r="H17" s="159">
        <f>'[5]BLUD 21'!$AE$53</f>
        <v>14442180</v>
      </c>
      <c r="I17" s="80"/>
      <c r="J17" s="504"/>
      <c r="K17" s="81">
        <v>1951000</v>
      </c>
      <c r="L17" s="84">
        <v>1437800</v>
      </c>
      <c r="M17" s="68">
        <v>665000</v>
      </c>
      <c r="N17" s="594"/>
    </row>
    <row r="18" spans="1:14" ht="14.1" customHeight="1">
      <c r="A18" s="634" t="s">
        <v>68</v>
      </c>
      <c r="B18" s="636" t="s">
        <v>521</v>
      </c>
      <c r="C18" s="590">
        <f>'[3]Oktober-Perubahan'!$L$86</f>
        <v>29657745000</v>
      </c>
      <c r="D18" s="59">
        <f>'[3]Oktober-Perubahan'!$O$86</f>
        <v>15244386805</v>
      </c>
      <c r="E18" s="47">
        <f t="shared" ref="E18:E20" si="2">SUM(D18/C18)*100</f>
        <v>51.401031349483915</v>
      </c>
      <c r="F18" s="82">
        <f>16300000000</f>
        <v>16300000000</v>
      </c>
      <c r="G18" s="83">
        <f t="shared" si="1"/>
        <v>54.960348468840095</v>
      </c>
      <c r="H18" s="159">
        <f>'[5]BLUD 21'!$AE$54</f>
        <v>31940360</v>
      </c>
      <c r="I18" s="80"/>
      <c r="J18" s="504"/>
      <c r="K18" s="81">
        <v>6086250</v>
      </c>
      <c r="L18" s="84">
        <v>9643400</v>
      </c>
      <c r="M18" s="68">
        <v>6516000</v>
      </c>
    </row>
    <row r="19" spans="1:14" ht="14.1" customHeight="1">
      <c r="A19" s="634" t="s">
        <v>753</v>
      </c>
      <c r="B19" s="635" t="s">
        <v>153</v>
      </c>
      <c r="C19" s="46">
        <f>'[3]Oktober-Perubahan'!$L$96</f>
        <v>30000000</v>
      </c>
      <c r="D19" s="46">
        <f>'[3]Oktober-Perubahan'!$O$96</f>
        <v>13485300</v>
      </c>
      <c r="E19" s="47">
        <f t="shared" si="2"/>
        <v>44.951000000000001</v>
      </c>
      <c r="F19" s="46">
        <f>'[3]Oktober-Perubahan'!$P$96</f>
        <v>13500000</v>
      </c>
      <c r="G19" s="47">
        <f t="shared" si="1"/>
        <v>45</v>
      </c>
      <c r="H19" s="155">
        <f>'[5]BLUD 21'!$AE$70</f>
        <v>3615866700</v>
      </c>
      <c r="I19" s="80"/>
      <c r="J19" s="504"/>
      <c r="K19" s="36">
        <v>1414500</v>
      </c>
      <c r="L19" s="176">
        <v>747000</v>
      </c>
      <c r="M19" s="68">
        <v>6287390</v>
      </c>
    </row>
    <row r="20" spans="1:14" ht="14.1" customHeight="1">
      <c r="A20" s="634" t="s">
        <v>754</v>
      </c>
      <c r="B20" s="635" t="s">
        <v>745</v>
      </c>
      <c r="C20" s="590">
        <f>'[3]Oktober-Perubahan'!$L$111</f>
        <v>98000000</v>
      </c>
      <c r="D20" s="59">
        <f>'[3]Oktober-Perubahan'!$O$111</f>
        <v>16924513</v>
      </c>
      <c r="E20" s="47">
        <f t="shared" si="2"/>
        <v>17.269911224489796</v>
      </c>
      <c r="F20" s="82">
        <f>'[3]Oktober-Perubahan'!$P$111</f>
        <v>17000000</v>
      </c>
      <c r="G20" s="47">
        <f t="shared" si="1"/>
        <v>17.346938775510203</v>
      </c>
      <c r="H20" s="159"/>
      <c r="I20" s="80"/>
      <c r="J20" s="504"/>
      <c r="K20" s="81">
        <v>820582501</v>
      </c>
      <c r="L20" s="84">
        <v>742559090</v>
      </c>
      <c r="M20" s="68">
        <v>831880897</v>
      </c>
      <c r="N20" s="35"/>
    </row>
    <row r="21" spans="1:14" ht="15.75" customHeight="1">
      <c r="A21" s="634" t="s">
        <v>755</v>
      </c>
      <c r="B21" s="635" t="s">
        <v>746</v>
      </c>
      <c r="C21" s="590">
        <f>'[3]Oktober-Perubahan'!$L$112</f>
        <v>250000000</v>
      </c>
      <c r="D21" s="59">
        <f>'[3]Oktober-Perubahan'!$O$112</f>
        <v>188406550</v>
      </c>
      <c r="E21" s="47">
        <f t="shared" ref="E21:E27" si="3">SUM(D21/C21)*100</f>
        <v>75.362620000000007</v>
      </c>
      <c r="F21" s="79">
        <f>'[3]Oktober-Perubahan'!$P$112</f>
        <v>189000000</v>
      </c>
      <c r="G21" s="83">
        <f t="shared" si="1"/>
        <v>75.599999999999994</v>
      </c>
      <c r="H21" s="159">
        <f>'[5]BLUD 21'!$AE$73</f>
        <v>146801697</v>
      </c>
      <c r="I21" s="80"/>
      <c r="J21" s="504"/>
      <c r="K21" s="81"/>
      <c r="L21" s="84"/>
      <c r="M21" s="68"/>
    </row>
    <row r="22" spans="1:14" ht="14.1" customHeight="1">
      <c r="A22" s="634" t="s">
        <v>756</v>
      </c>
      <c r="B22" s="635" t="s">
        <v>747</v>
      </c>
      <c r="C22" s="590">
        <f>'[3]Oktober-Perubahan'!$L$113</f>
        <v>1478000000</v>
      </c>
      <c r="D22" s="59">
        <f>'[3]Oktober-Perubahan'!$O$113</f>
        <v>910096210</v>
      </c>
      <c r="E22" s="47">
        <f t="shared" si="3"/>
        <v>61.576198240866034</v>
      </c>
      <c r="F22" s="79">
        <f>'[3]Oktober-Perubahan'!$P$113</f>
        <v>911000000</v>
      </c>
      <c r="G22" s="83">
        <f t="shared" si="1"/>
        <v>61.637347767253047</v>
      </c>
      <c r="H22" s="159">
        <f>'[5]BLUD 21'!$AE$74</f>
        <v>98366900</v>
      </c>
      <c r="I22" s="80"/>
      <c r="J22" s="504"/>
      <c r="K22" s="81">
        <v>78110977</v>
      </c>
      <c r="L22" s="84">
        <v>78893017</v>
      </c>
      <c r="M22" s="68">
        <v>70190617</v>
      </c>
      <c r="N22" s="35"/>
    </row>
    <row r="23" spans="1:14" ht="16.5" customHeight="1">
      <c r="A23" s="634" t="s">
        <v>757</v>
      </c>
      <c r="B23" s="635" t="s">
        <v>748</v>
      </c>
      <c r="C23" s="590">
        <f>'[3]Oktober-Perubahan'!$L$114</f>
        <v>17500000</v>
      </c>
      <c r="D23" s="672">
        <f>'[3]Oktober-Perubahan'!$O$114</f>
        <v>5346000</v>
      </c>
      <c r="E23" s="47">
        <f t="shared" si="3"/>
        <v>30.548571428571432</v>
      </c>
      <c r="F23" s="79">
        <f>'[3]Oktober-Perubahan'!$P$114</f>
        <v>5500000</v>
      </c>
      <c r="G23" s="83">
        <f t="shared" si="1"/>
        <v>31.428571428571427</v>
      </c>
      <c r="H23" s="159">
        <f>'[5]BLUD 21'!$AE$75</f>
        <v>91124970</v>
      </c>
      <c r="I23" s="80"/>
      <c r="J23" s="504"/>
      <c r="K23" s="81">
        <v>2153200</v>
      </c>
      <c r="L23" s="84">
        <v>13975500</v>
      </c>
      <c r="M23" s="68">
        <v>5403450</v>
      </c>
    </row>
    <row r="24" spans="1:14" ht="17.25" customHeight="1">
      <c r="A24" s="634" t="s">
        <v>758</v>
      </c>
      <c r="B24" s="635" t="s">
        <v>749</v>
      </c>
      <c r="C24" s="590">
        <f>'[3]Oktober-Perubahan'!$L$115</f>
        <v>125000000</v>
      </c>
      <c r="D24" s="59">
        <f>'[3]Oktober-Perubahan'!$O$115</f>
        <v>101235390</v>
      </c>
      <c r="E24" s="47">
        <f t="shared" si="3"/>
        <v>80.988311999999993</v>
      </c>
      <c r="F24" s="79">
        <f>'[3]Oktober-Perubahan'!$P$115</f>
        <v>101300000</v>
      </c>
      <c r="G24" s="83">
        <f t="shared" si="1"/>
        <v>81.040000000000006</v>
      </c>
      <c r="H24" s="159">
        <f>'[5]BLUD 21'!$AE$76</f>
        <v>56164522</v>
      </c>
      <c r="I24" s="80"/>
      <c r="J24" s="504"/>
      <c r="K24" s="81">
        <v>2122875</v>
      </c>
      <c r="L24" s="84">
        <v>2285670</v>
      </c>
      <c r="M24" s="68">
        <v>2012819</v>
      </c>
    </row>
    <row r="25" spans="1:14" ht="16.5" customHeight="1">
      <c r="A25" s="634" t="s">
        <v>759</v>
      </c>
      <c r="B25" s="635" t="s">
        <v>750</v>
      </c>
      <c r="C25" s="590">
        <f>'[3]Oktober-Perubahan'!$L$116</f>
        <v>20000000</v>
      </c>
      <c r="D25" s="59">
        <f>'[3]Oktober-Perubahan'!$O$116</f>
        <v>7734900</v>
      </c>
      <c r="E25" s="47">
        <f t="shared" si="3"/>
        <v>38.674500000000002</v>
      </c>
      <c r="F25" s="79">
        <f>'[3]Oktober-Perubahan'!$P$116</f>
        <v>7800000</v>
      </c>
      <c r="G25" s="83">
        <f t="shared" si="1"/>
        <v>39</v>
      </c>
      <c r="H25" s="159">
        <f>'[5]BLUD 21'!$AE$77</f>
        <v>7656750</v>
      </c>
      <c r="I25" s="80"/>
      <c r="J25" s="504"/>
      <c r="K25" s="81">
        <v>7415250</v>
      </c>
      <c r="L25" s="81">
        <v>7415250</v>
      </c>
      <c r="M25" s="68">
        <v>6905250</v>
      </c>
    </row>
    <row r="26" spans="1:14" ht="19.5" customHeight="1">
      <c r="A26" s="637" t="s">
        <v>760</v>
      </c>
      <c r="B26" s="635" t="s">
        <v>751</v>
      </c>
      <c r="C26" s="590">
        <f>'[3]Oktober-Perubahan'!$L$117</f>
        <v>95000000</v>
      </c>
      <c r="D26" s="85">
        <f>'[3]Oktober-Perubahan'!$O$117</f>
        <v>27200000</v>
      </c>
      <c r="E26" s="86">
        <f t="shared" si="3"/>
        <v>28.631578947368418</v>
      </c>
      <c r="F26" s="82">
        <f>'[3]Oktober-Perubahan'!$P$117</f>
        <v>27250000</v>
      </c>
      <c r="G26" s="71">
        <f t="shared" si="1"/>
        <v>28.684210526315791</v>
      </c>
      <c r="H26" s="159">
        <f>'[5]BLUD 21'!$AE$87</f>
        <v>32450000</v>
      </c>
      <c r="I26" s="80"/>
      <c r="J26" s="504"/>
      <c r="K26" s="81">
        <v>229500</v>
      </c>
      <c r="L26" s="84">
        <v>2733750</v>
      </c>
      <c r="M26" s="68">
        <v>207000</v>
      </c>
    </row>
    <row r="27" spans="1:14" ht="13.5" customHeight="1">
      <c r="A27" s="634" t="s">
        <v>761</v>
      </c>
      <c r="B27" s="635" t="s">
        <v>752</v>
      </c>
      <c r="C27" s="82">
        <f>'[3]Oktober-Perubahan'!$L$118</f>
        <v>30000000</v>
      </c>
      <c r="D27" s="85">
        <f>'[3]Oktober-Perubahan'!$O$118</f>
        <v>28513800</v>
      </c>
      <c r="E27" s="86">
        <f t="shared" si="3"/>
        <v>95.045999999999992</v>
      </c>
      <c r="F27" s="82">
        <f>'[3]Oktober-Perubahan'!$P$118</f>
        <v>29000000</v>
      </c>
      <c r="G27" s="71">
        <f t="shared" si="1"/>
        <v>96.666666666666671</v>
      </c>
      <c r="H27" s="77">
        <f>'[5]BLUD 21'!$AE$97</f>
        <v>755100</v>
      </c>
      <c r="I27" s="80"/>
      <c r="J27" s="504"/>
      <c r="K27" s="81">
        <v>9500000</v>
      </c>
      <c r="L27" s="84">
        <v>0</v>
      </c>
      <c r="M27" s="68">
        <v>6250000</v>
      </c>
    </row>
    <row r="28" spans="1:14" ht="18" customHeight="1" thickBot="1">
      <c r="A28" s="935" t="s">
        <v>40</v>
      </c>
      <c r="B28" s="936"/>
      <c r="C28" s="505">
        <f>C8+C11+C14</f>
        <v>105823664000</v>
      </c>
      <c r="D28" s="505">
        <f>D8+D11+D14</f>
        <v>74726772512</v>
      </c>
      <c r="E28" s="495">
        <f>SUM(D28/C28)*100</f>
        <v>70.614425627901142</v>
      </c>
      <c r="F28" s="435">
        <f>F8+F11+F14</f>
        <v>78741445507</v>
      </c>
      <c r="G28" s="506">
        <f>SUM(F28/C28)*100</f>
        <v>74.408164044480642</v>
      </c>
      <c r="H28" s="507" t="e">
        <f>H8+H11+H14</f>
        <v>#REF!</v>
      </c>
      <c r="I28" s="508"/>
      <c r="J28" s="509"/>
      <c r="K28" s="81">
        <v>0</v>
      </c>
      <c r="L28" s="84">
        <v>0</v>
      </c>
      <c r="M28" s="68">
        <v>0</v>
      </c>
    </row>
    <row r="29" spans="1:14" ht="19.5" customHeight="1">
      <c r="A29" s="30"/>
      <c r="B29" s="43"/>
      <c r="C29" s="190"/>
      <c r="D29" s="190"/>
      <c r="E29" s="32"/>
      <c r="F29" s="32"/>
      <c r="G29" s="32"/>
      <c r="H29" s="155"/>
      <c r="I29" s="28"/>
      <c r="J29" s="28"/>
      <c r="K29" s="36"/>
      <c r="L29" s="176"/>
      <c r="M29" s="30"/>
    </row>
    <row r="30" spans="1:14" ht="14.1" customHeight="1">
      <c r="A30" s="30"/>
      <c r="B30" s="43"/>
      <c r="C30" s="30"/>
      <c r="D30" s="30"/>
      <c r="E30" s="30"/>
      <c r="F30" s="30"/>
      <c r="G30" s="31"/>
      <c r="H30" s="31"/>
      <c r="I30" s="31"/>
      <c r="J30" s="31"/>
      <c r="K30" s="30"/>
      <c r="L30" s="188"/>
      <c r="M30" s="30"/>
    </row>
    <row r="31" spans="1:14" ht="15.75">
      <c r="A31" s="30"/>
      <c r="B31" s="30"/>
      <c r="C31" s="30"/>
      <c r="D31" s="30"/>
      <c r="F31" s="31"/>
      <c r="K31" s="30"/>
      <c r="L31" s="30"/>
      <c r="M31" s="30"/>
    </row>
    <row r="32" spans="1:14" ht="15.7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0"/>
      <c r="L32" s="30"/>
      <c r="M32" s="30"/>
    </row>
    <row r="33" spans="1:13" ht="15.75">
      <c r="A33" s="30"/>
      <c r="B33" s="45"/>
      <c r="C33" s="45"/>
      <c r="D33" s="30"/>
      <c r="E33" s="30"/>
      <c r="F33" s="30"/>
      <c r="G33" s="45"/>
      <c r="H33" s="155"/>
      <c r="I33" s="30"/>
      <c r="J33" s="45"/>
      <c r="K33" s="30"/>
      <c r="L33" s="30"/>
      <c r="M33" s="30"/>
    </row>
    <row r="34" spans="1:13" ht="15.75">
      <c r="A34" s="30"/>
      <c r="B34" s="45"/>
      <c r="C34" s="401"/>
      <c r="D34" s="30"/>
      <c r="E34" s="30"/>
      <c r="F34" s="402"/>
      <c r="G34" s="45"/>
      <c r="H34" s="155"/>
      <c r="I34" s="30"/>
      <c r="J34" s="45"/>
      <c r="K34" s="30"/>
      <c r="L34" s="30"/>
      <c r="M34" s="30"/>
    </row>
    <row r="35" spans="1:13" ht="15.75">
      <c r="A35" s="30"/>
      <c r="B35" s="45"/>
      <c r="C35" s="45"/>
      <c r="D35" s="30"/>
      <c r="K35" s="30"/>
      <c r="L35" s="30"/>
      <c r="M35" s="30"/>
    </row>
    <row r="36" spans="1:13" ht="15.7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0"/>
      <c r="L36" s="30"/>
      <c r="M36" s="30"/>
    </row>
    <row r="37" spans="1:13" ht="15.7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0"/>
      <c r="L37" s="30"/>
      <c r="M37" s="30"/>
    </row>
    <row r="38" spans="1:13" ht="15.75">
      <c r="A38" s="205"/>
      <c r="B38" s="205"/>
      <c r="C38" s="31"/>
      <c r="D38" s="31"/>
      <c r="E38" s="31"/>
      <c r="F38" s="31"/>
      <c r="G38" s="31"/>
      <c r="H38" s="31"/>
      <c r="I38" s="31"/>
      <c r="J38" s="31"/>
      <c r="K38" s="30"/>
      <c r="L38" s="30"/>
      <c r="M38" s="30"/>
    </row>
    <row r="39" spans="1:13" ht="15.75">
      <c r="A39" s="30"/>
      <c r="B39" s="30"/>
      <c r="C39" s="30"/>
      <c r="D39" s="30"/>
      <c r="E39" s="30"/>
      <c r="F39" s="30"/>
      <c r="G39" s="30"/>
      <c r="H39" s="36"/>
      <c r="I39" s="30"/>
      <c r="J39" s="30"/>
      <c r="K39" s="30"/>
      <c r="L39" s="30"/>
      <c r="M39" s="30"/>
    </row>
    <row r="40" spans="1:13" ht="15.75">
      <c r="A40" s="30"/>
      <c r="B40" s="30"/>
      <c r="C40" s="30"/>
      <c r="D40" s="30"/>
      <c r="E40" s="30"/>
      <c r="F40" s="30"/>
      <c r="G40" s="30"/>
      <c r="H40" s="36"/>
      <c r="I40" s="30"/>
      <c r="J40" s="30"/>
      <c r="K40" s="30"/>
      <c r="L40" s="30"/>
      <c r="M40" s="30"/>
    </row>
    <row r="41" spans="1:13" ht="15.75">
      <c r="A41" s="30"/>
      <c r="B41" s="30"/>
      <c r="C41" s="37"/>
      <c r="D41" s="30"/>
      <c r="E41" s="30"/>
      <c r="F41" s="30"/>
      <c r="G41" s="30"/>
      <c r="H41" s="36"/>
      <c r="I41" s="30"/>
      <c r="J41" s="30"/>
      <c r="K41" s="30"/>
      <c r="L41" s="30"/>
      <c r="M41" s="30"/>
    </row>
    <row r="42" spans="1:13" ht="15.75">
      <c r="A42" s="30"/>
      <c r="B42" s="191"/>
      <c r="C42" s="37"/>
      <c r="D42" s="30"/>
      <c r="E42" s="30"/>
      <c r="F42" s="30"/>
      <c r="G42" s="30"/>
      <c r="H42" s="36"/>
      <c r="I42" s="30"/>
      <c r="J42" s="30"/>
      <c r="K42" s="30"/>
      <c r="L42" s="30"/>
      <c r="M42" s="30"/>
    </row>
    <row r="43" spans="1:13" ht="15.75">
      <c r="A43" s="30"/>
      <c r="B43" s="192"/>
      <c r="C43" s="37"/>
      <c r="D43" s="30"/>
      <c r="E43" s="30"/>
      <c r="F43" s="30"/>
      <c r="G43" s="30"/>
      <c r="H43" s="36"/>
      <c r="I43" s="30"/>
      <c r="J43" s="30"/>
      <c r="K43" s="30"/>
      <c r="L43" s="30"/>
      <c r="M43" s="30"/>
    </row>
    <row r="44" spans="1:13" ht="15.75">
      <c r="A44" s="30"/>
      <c r="B44" s="30"/>
      <c r="C44" s="37"/>
      <c r="D44" s="30"/>
      <c r="E44" s="30"/>
      <c r="F44" s="30"/>
      <c r="G44" s="30"/>
      <c r="H44" s="36"/>
      <c r="I44" s="30"/>
      <c r="J44" s="30"/>
      <c r="K44" s="30"/>
      <c r="L44" s="30"/>
      <c r="M44" s="30"/>
    </row>
    <row r="45" spans="1:13" ht="15.75">
      <c r="B45" s="67"/>
      <c r="C45" s="90"/>
      <c r="K45" s="30"/>
      <c r="L45" s="30"/>
      <c r="M45" s="30"/>
    </row>
    <row r="46" spans="1:13">
      <c r="B46" s="67"/>
      <c r="C46" s="91"/>
    </row>
    <row r="47" spans="1:13">
      <c r="B47" s="67"/>
      <c r="C47" s="90"/>
    </row>
    <row r="48" spans="1:13">
      <c r="B48" s="67"/>
      <c r="C48" s="90"/>
    </row>
    <row r="49" spans="2:3">
      <c r="B49" s="67"/>
      <c r="C49" s="90"/>
    </row>
    <row r="50" spans="2:3">
      <c r="B50" s="67"/>
      <c r="C50" s="90"/>
    </row>
  </sheetData>
  <mergeCells count="14">
    <mergeCell ref="A28:B28"/>
    <mergeCell ref="A1:J1"/>
    <mergeCell ref="A2:J2"/>
    <mergeCell ref="A3:A6"/>
    <mergeCell ref="B3:B6"/>
    <mergeCell ref="C3:C6"/>
    <mergeCell ref="I3:I6"/>
    <mergeCell ref="J3:J6"/>
    <mergeCell ref="D5:E5"/>
    <mergeCell ref="D3:H3"/>
    <mergeCell ref="D4:H4"/>
    <mergeCell ref="H5:H6"/>
    <mergeCell ref="F5:G5"/>
    <mergeCell ref="A7:J7"/>
  </mergeCells>
  <printOptions horizontalCentered="1" verticalCentered="1"/>
  <pageMargins left="0.23622047244094491" right="0.23622047244094491" top="0" bottom="0.74803149606299213" header="0.31496062992125984" footer="0.31496062992125984"/>
  <pageSetup paperSize="10001" scale="96" fitToHeight="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OKTOBER </vt:lpstr>
      <vt:lpstr>REKAP PK</vt:lpstr>
      <vt:lpstr>DIREKTUR</vt:lpstr>
      <vt:lpstr>WADIR ADM</vt:lpstr>
      <vt:lpstr>UMUM</vt:lpstr>
      <vt:lpstr>KEPEGAWAIAN</vt:lpstr>
      <vt:lpstr>RT</vt:lpstr>
      <vt:lpstr>KEUANGAN</vt:lpstr>
      <vt:lpstr>PERBEND</vt:lpstr>
      <vt:lpstr>AKUNTANSI</vt:lpstr>
      <vt:lpstr>PERENCANAAN</vt:lpstr>
      <vt:lpstr>PME</vt:lpstr>
      <vt:lpstr>DIKLAT</vt:lpstr>
      <vt:lpstr>WADIR PEL</vt:lpstr>
      <vt:lpstr>PENUNJANG</vt:lpstr>
      <vt:lpstr>NON DIAG</vt:lpstr>
      <vt:lpstr>DIAG</vt:lpstr>
      <vt:lpstr>PELAYANAN</vt:lpstr>
      <vt:lpstr>PEL. RI</vt:lpstr>
      <vt:lpstr>PEL. RJ</vt:lpstr>
      <vt:lpstr>KEPERAWATAN</vt:lpstr>
      <vt:lpstr>KEP. RI</vt:lpstr>
      <vt:lpstr>KEP. RJ</vt:lpstr>
      <vt:lpstr>DPA APBD</vt:lpstr>
      <vt:lpstr>DPA BLUD</vt:lpstr>
      <vt:lpstr>DIAG!Print_Area</vt:lpstr>
      <vt:lpstr>DIKLAT!Print_Area</vt:lpstr>
      <vt:lpstr>DIREKTUR!Print_Area</vt:lpstr>
      <vt:lpstr>'DPA BLUD'!Print_Area</vt:lpstr>
      <vt:lpstr>'KEP. RI'!Print_Area</vt:lpstr>
      <vt:lpstr>'KEP. RJ'!Print_Area</vt:lpstr>
      <vt:lpstr>KEPEGAWAIAN!Print_Area</vt:lpstr>
      <vt:lpstr>KEPERAWATAN!Print_Area</vt:lpstr>
      <vt:lpstr>KEUANGAN!Print_Area</vt:lpstr>
      <vt:lpstr>'NON DIAG'!Print_Area</vt:lpstr>
      <vt:lpstr>'OKTOBER '!Print_Area</vt:lpstr>
      <vt:lpstr>'PEL. RI'!Print_Area</vt:lpstr>
      <vt:lpstr>'PEL. RJ'!Print_Area</vt:lpstr>
      <vt:lpstr>PELAYANAN!Print_Area</vt:lpstr>
      <vt:lpstr>PENUNJANG!Print_Area</vt:lpstr>
      <vt:lpstr>PERBEND!Print_Area</vt:lpstr>
      <vt:lpstr>PERENCANAAN!Print_Area</vt:lpstr>
      <vt:lpstr>PME!Print_Area</vt:lpstr>
      <vt:lpstr>'REKAP PK'!Print_Area</vt:lpstr>
      <vt:lpstr>UMUM!Print_Area</vt:lpstr>
      <vt:lpstr>'WADIR ADM'!Print_Area</vt:lpstr>
      <vt:lpstr>'WADIR PEL'!Print_Area</vt:lpstr>
      <vt:lpstr>'DPA APBD'!Print_Titles</vt:lpstr>
      <vt:lpstr>'OKTOBER '!Print_Titles</vt:lpstr>
      <vt:lpstr>RT!Print_Titles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PME</dc:creator>
  <cp:keywords/>
  <dc:description/>
  <cp:lastModifiedBy>heru</cp:lastModifiedBy>
  <cp:revision/>
  <cp:lastPrinted>2022-11-30T03:02:03Z</cp:lastPrinted>
  <dcterms:created xsi:type="dcterms:W3CDTF">2021-09-29T10:12:35Z</dcterms:created>
  <dcterms:modified xsi:type="dcterms:W3CDTF">2022-11-30T03:06:27Z</dcterms:modified>
  <cp:category/>
  <cp:contentStatus/>
</cp:coreProperties>
</file>