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265" windowHeight="5220" activeTab="2"/>
  </bookViews>
  <sheets>
    <sheet name="REKAP PROP" sheetId="1" r:id="rId1"/>
    <sheet name="BENG.SOLO" sheetId="2" r:id="rId2"/>
    <sheet name="PROB-SCIT" sheetId="3" r:id="rId3"/>
    <sheet name="PC-JT-SL" sheetId="4" r:id="rId4"/>
    <sheet name="Analisa" sheetId="5" r:id="rId5"/>
    <sheet name="Sheet1" sheetId="6" r:id="rId6"/>
    <sheet name="Sheet2" sheetId="7" r:id="rId7"/>
    <sheet name="Sheet3" sheetId="8" r:id="rId8"/>
  </sheets>
  <definedNames>
    <definedName name="_xlnm.Print_Area" localSheetId="1">'BENG.SOLO'!$A$2:$K$65</definedName>
    <definedName name="_xlnm.Print_Area" localSheetId="3">'PC-JT-SL'!$A$1:$K$69</definedName>
    <definedName name="_xlnm.Print_Area" localSheetId="2">'PROB-SCIT'!$A$2:$K$64</definedName>
  </definedNames>
  <calcPr fullCalcOnLoad="1"/>
</workbook>
</file>

<file path=xl/sharedStrings.xml><?xml version="1.0" encoding="utf-8"?>
<sst xmlns="http://schemas.openxmlformats.org/spreadsheetml/2006/main" count="694" uniqueCount="268">
  <si>
    <t>No.</t>
  </si>
  <si>
    <t>Wonogiri</t>
  </si>
  <si>
    <t xml:space="preserve"> </t>
  </si>
  <si>
    <t>Brebes</t>
  </si>
  <si>
    <t>BENDUNG</t>
  </si>
  <si>
    <t>Congkar</t>
  </si>
  <si>
    <t>Notog</t>
  </si>
  <si>
    <t>Pemalang</t>
  </si>
  <si>
    <t>Pekalongan</t>
  </si>
  <si>
    <t>Batang</t>
  </si>
  <si>
    <t>Kendal</t>
  </si>
  <si>
    <t>Juwero</t>
  </si>
  <si>
    <t>Semarang</t>
  </si>
  <si>
    <t>Jepara</t>
  </si>
  <si>
    <t>Demak</t>
  </si>
  <si>
    <t>Bang (Mijen )</t>
  </si>
  <si>
    <t>Magelang</t>
  </si>
  <si>
    <t>Tangsi</t>
  </si>
  <si>
    <t>Grobogan</t>
  </si>
  <si>
    <t>Tirto</t>
  </si>
  <si>
    <t>Rembang</t>
  </si>
  <si>
    <t>Babadan</t>
  </si>
  <si>
    <t>Blora</t>
  </si>
  <si>
    <t>Mursapa</t>
  </si>
  <si>
    <t>Kudus</t>
  </si>
  <si>
    <t>Logung</t>
  </si>
  <si>
    <t>Pati</t>
  </si>
  <si>
    <t>Widodaren</t>
  </si>
  <si>
    <t>Temon</t>
  </si>
  <si>
    <t>Klaten</t>
  </si>
  <si>
    <t>Kaligawe</t>
  </si>
  <si>
    <t>Karanganyar</t>
  </si>
  <si>
    <t>Boyolali</t>
  </si>
  <si>
    <t>Sragen</t>
  </si>
  <si>
    <t>Bonggo</t>
  </si>
  <si>
    <t>Parean</t>
  </si>
  <si>
    <t>Trani</t>
  </si>
  <si>
    <t>Dimoro</t>
  </si>
  <si>
    <t>Sukoharjo</t>
  </si>
  <si>
    <t>Grogol</t>
  </si>
  <si>
    <t>Purworejo</t>
  </si>
  <si>
    <t>Kebumen</t>
  </si>
  <si>
    <t>Pringtutul</t>
  </si>
  <si>
    <t>Watubarut</t>
  </si>
  <si>
    <t>Banjarnegara</t>
  </si>
  <si>
    <t>Wonosobo</t>
  </si>
  <si>
    <t>Pingit</t>
  </si>
  <si>
    <t>Temanggung</t>
  </si>
  <si>
    <t>Catgawen IV</t>
  </si>
  <si>
    <t>Banyumas</t>
  </si>
  <si>
    <t>Cilacap</t>
  </si>
  <si>
    <t xml:space="preserve">Sawah </t>
  </si>
  <si>
    <t>Irigasi</t>
  </si>
  <si>
    <t>(Ha)</t>
  </si>
  <si>
    <t>Q  INTAKE</t>
  </si>
  <si>
    <t>Kanan</t>
  </si>
  <si>
    <t>Kiri</t>
  </si>
  <si>
    <t>Q</t>
  </si>
  <si>
    <t>Sungai</t>
  </si>
  <si>
    <t>Kebutuhan</t>
  </si>
  <si>
    <t>Faktor</t>
  </si>
  <si>
    <t>K</t>
  </si>
  <si>
    <t>Limpas</t>
  </si>
  <si>
    <t>Pekatingan</t>
  </si>
  <si>
    <t>8=5+6+7</t>
  </si>
  <si>
    <t>Kaliwadas</t>
  </si>
  <si>
    <t>Pesantren Kletak</t>
  </si>
  <si>
    <t>Krompeng</t>
  </si>
  <si>
    <t>Asem Siketek</t>
  </si>
  <si>
    <t>Kejene</t>
  </si>
  <si>
    <t>0</t>
  </si>
  <si>
    <t>PANTAUAN  DEBIT PADA BENDUNG KONTROL POINT</t>
  </si>
  <si>
    <t>..</t>
  </si>
  <si>
    <t>I</t>
  </si>
  <si>
    <t>PEMALI COMAL</t>
  </si>
  <si>
    <t>II</t>
  </si>
  <si>
    <t>JRATUN</t>
  </si>
  <si>
    <t>III</t>
  </si>
  <si>
    <t>SELUNA</t>
  </si>
  <si>
    <t>IV</t>
  </si>
  <si>
    <t>BENGAWAN SOLO</t>
  </si>
  <si>
    <t>V</t>
  </si>
  <si>
    <t>PROBOLO</t>
  </si>
  <si>
    <t>VI</t>
  </si>
  <si>
    <t>SERAYU CITANDUY</t>
  </si>
  <si>
    <t>Kd.Dowo Kramat</t>
  </si>
  <si>
    <t>Tapak Menjangan</t>
  </si>
  <si>
    <t>Kedungasem</t>
  </si>
  <si>
    <t>Sojomerto</t>
  </si>
  <si>
    <t>Kedung Pengilon</t>
  </si>
  <si>
    <t>Kota Semarang</t>
  </si>
  <si>
    <t>Pucang Gading</t>
  </si>
  <si>
    <t>Jragung</t>
  </si>
  <si>
    <t>Glapan</t>
  </si>
  <si>
    <t>Dolok</t>
  </si>
  <si>
    <t>KABUPATEN/KOTA</t>
  </si>
  <si>
    <t>Purbalingga</t>
  </si>
  <si>
    <t>JUMLAH SELURUHNYA</t>
  </si>
  <si>
    <r>
      <t>(m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/dt).</t>
    </r>
  </si>
  <si>
    <r>
      <t>(m</t>
    </r>
    <r>
      <rPr>
        <b/>
        <vertAlign val="superscript"/>
        <sz val="12"/>
        <rFont val="Arial"/>
        <family val="2"/>
      </rPr>
      <t>3/</t>
    </r>
    <r>
      <rPr>
        <b/>
        <sz val="12"/>
        <rFont val="Arial"/>
        <family val="2"/>
      </rPr>
      <t>dt).</t>
    </r>
  </si>
  <si>
    <t>Jaban</t>
  </si>
  <si>
    <t>Ploso Wareng</t>
  </si>
  <si>
    <t>Walikan</t>
  </si>
  <si>
    <t>Pepen</t>
  </si>
  <si>
    <t>Lemah Bang II</t>
  </si>
  <si>
    <t>BALAI PSDA PROBOLO DAN BALAI PSDA SERCIT</t>
  </si>
  <si>
    <t>Karag I</t>
  </si>
  <si>
    <t>Karag  II</t>
  </si>
  <si>
    <t>Siragas</t>
  </si>
  <si>
    <t>Kedung Gabel</t>
  </si>
  <si>
    <t>Galeh</t>
  </si>
  <si>
    <t>Badran</t>
  </si>
  <si>
    <t>Soropadan</t>
  </si>
  <si>
    <t>Colo Barat</t>
  </si>
  <si>
    <t>Colo Timur</t>
  </si>
  <si>
    <t>Bapang</t>
  </si>
  <si>
    <t>Wonotoro</t>
  </si>
  <si>
    <t>Garat I</t>
  </si>
  <si>
    <t>Gunung Maling</t>
  </si>
  <si>
    <t>Baran</t>
  </si>
  <si>
    <t>Pundung</t>
  </si>
  <si>
    <t>Pakelan</t>
  </si>
  <si>
    <t>Watuleter</t>
  </si>
  <si>
    <t>Cangkring</t>
  </si>
  <si>
    <t>Sidomakmur</t>
  </si>
  <si>
    <t>Braholo</t>
  </si>
  <si>
    <t>Nglasem</t>
  </si>
  <si>
    <t>Menggok</t>
  </si>
  <si>
    <t>Sudangan</t>
  </si>
  <si>
    <t>Temantenan</t>
  </si>
  <si>
    <t>Jetis</t>
  </si>
  <si>
    <t>Kepoh</t>
  </si>
  <si>
    <t>Kasihan II</t>
  </si>
  <si>
    <t>JUMLAH  V</t>
  </si>
  <si>
    <t>JUMLAH   I</t>
  </si>
  <si>
    <t>JUMLAH   II</t>
  </si>
  <si>
    <t>JUMLAH   III</t>
  </si>
  <si>
    <t>SERCIT</t>
  </si>
  <si>
    <t xml:space="preserve">Colo </t>
  </si>
  <si>
    <t>Jumeneng</t>
  </si>
  <si>
    <t>Nyaen</t>
  </si>
  <si>
    <t>BALAI PSDA BENGAWAN SOLO</t>
  </si>
  <si>
    <t>Jumlah</t>
  </si>
  <si>
    <t>Jumlah Total</t>
  </si>
  <si>
    <t xml:space="preserve">Sukoharjo cs (5) </t>
  </si>
  <si>
    <t>BALAI PSDA PEMALI COMAL, JRAGUNG TUNTANG DAN SERANG LUSI JUANA</t>
  </si>
  <si>
    <t>SERANG LUSI JUANA</t>
  </si>
  <si>
    <t>Sentul</t>
  </si>
  <si>
    <t>Plumbon</t>
  </si>
  <si>
    <t>Senjoyo (Ajiawur)</t>
  </si>
  <si>
    <t>Kalongan</t>
  </si>
  <si>
    <t>Jetu</t>
  </si>
  <si>
    <t>Medani</t>
  </si>
  <si>
    <t>Kedungsapen</t>
  </si>
  <si>
    <t>Kedungwaru</t>
  </si>
  <si>
    <t>Siwayut</t>
  </si>
  <si>
    <t>Jajar</t>
  </si>
  <si>
    <t>Suplesi</t>
  </si>
  <si>
    <t>Sidopangus</t>
  </si>
  <si>
    <t xml:space="preserve">Tritis </t>
  </si>
  <si>
    <t>Ngasem</t>
  </si>
  <si>
    <t>Faktor K</t>
  </si>
  <si>
    <t>Rata-rata</t>
  </si>
  <si>
    <t>Rata-2</t>
  </si>
  <si>
    <t>BALAI PSDA</t>
  </si>
  <si>
    <t xml:space="preserve">PER BALAI PSDA SE JAWA TENGAH </t>
  </si>
  <si>
    <t>REKAP PANTAUAN  DEBIT BENDUNG KONTROL POINT</t>
  </si>
  <si>
    <t>JRAGUNG TUNTANG</t>
  </si>
  <si>
    <t>Gisik</t>
  </si>
  <si>
    <t>Colo</t>
  </si>
  <si>
    <t>Kr.Anyar</t>
  </si>
  <si>
    <t>Kedung Putri</t>
  </si>
  <si>
    <t>Boro</t>
  </si>
  <si>
    <t>Pager/Tlatar</t>
  </si>
  <si>
    <t>Keterangan</t>
  </si>
  <si>
    <t>Sudikampir</t>
  </si>
  <si>
    <t>Padurekso</t>
  </si>
  <si>
    <t>=  *)  Data tidak dikirim dari Balai</t>
  </si>
  <si>
    <t>Munggur</t>
  </si>
  <si>
    <t>TOLERANSI</t>
  </si>
  <si>
    <t>REALISASI</t>
  </si>
  <si>
    <t>Aneh</t>
  </si>
  <si>
    <t>Bang Wedung 3</t>
  </si>
  <si>
    <t>Mantren</t>
  </si>
  <si>
    <t>Brajan</t>
  </si>
  <si>
    <t>Glodok</t>
  </si>
  <si>
    <t>Bakalan</t>
  </si>
  <si>
    <t xml:space="preserve">Kedung Boyo </t>
  </si>
  <si>
    <t>KETERANGAN</t>
  </si>
  <si>
    <t xml:space="preserve">   Faktor K  =  0.5 s/d 0.7    -----&gt;   Giliran ( Potensi kekeringan)</t>
  </si>
  <si>
    <t xml:space="preserve">   Faktor K  &lt;  0.3               ------&gt;    Sangat Rawan kekeringan.</t>
  </si>
  <si>
    <t xml:space="preserve">   Faktor K  =   0.3 s/d 0.5    ----&gt;    Rawan kekeringan.</t>
  </si>
  <si>
    <t xml:space="preserve">   Faktor K  &gt;  0.7                ------&gt;   Aman</t>
  </si>
  <si>
    <t>= @  Keweangan Provinsi</t>
  </si>
  <si>
    <t xml:space="preserve">=  $  Kewenangan Pusat,  </t>
  </si>
  <si>
    <t xml:space="preserve">   Faktor K  =  0.5 s/d 0.7    -----&gt;   Giliran ( Potensi rawan kekeringan)</t>
  </si>
  <si>
    <t>Tidak ada data</t>
  </si>
  <si>
    <t>Suplesi air hujan</t>
  </si>
  <si>
    <t xml:space="preserve">MINGGU   ke   IV    ( Tgl.  26  Januari  s/d   01  Pebruari  2009 )  </t>
  </si>
  <si>
    <t>Areal</t>
  </si>
  <si>
    <t>Butuh air/l/Ha</t>
  </si>
  <si>
    <t>1 Hari</t>
  </si>
  <si>
    <t>Kebutuhan 1 hari air (liter)</t>
  </si>
  <si>
    <t>Kebutuhan 1 hari air (m3)</t>
  </si>
  <si>
    <t>Mejagong</t>
  </si>
  <si>
    <t>Pesayangan</t>
  </si>
  <si>
    <t>Sidapurna</t>
  </si>
  <si>
    <t>Gondang</t>
  </si>
  <si>
    <t>Lenggor</t>
  </si>
  <si>
    <t>Pkl. Pemalang</t>
  </si>
  <si>
    <t>Tegal</t>
  </si>
  <si>
    <t>Tegal Brebes</t>
  </si>
  <si>
    <t>Kota Tegal</t>
  </si>
  <si>
    <t>Kt. Pekalongan</t>
  </si>
  <si>
    <t>Kab.Tegal &amp; Brebes</t>
  </si>
  <si>
    <t>Beji</t>
  </si>
  <si>
    <t>Kab. Brebes</t>
  </si>
  <si>
    <t>Kemaron</t>
  </si>
  <si>
    <t>Notog/P. Bawah</t>
  </si>
  <si>
    <t>BENDUNG/DI</t>
  </si>
  <si>
    <t>Gangsa/G. Lumingser</t>
  </si>
  <si>
    <t>Krompeng/Kupang</t>
  </si>
  <si>
    <t xml:space="preserve">Serayu            </t>
  </si>
  <si>
    <t xml:space="preserve">Tajum              </t>
  </si>
  <si>
    <t xml:space="preserve">Manganti        </t>
  </si>
  <si>
    <t xml:space="preserve">Singomerto    </t>
  </si>
  <si>
    <t xml:space="preserve">Andongbang  </t>
  </si>
  <si>
    <t xml:space="preserve">Arca               </t>
  </si>
  <si>
    <t xml:space="preserve">Krenceng      </t>
  </si>
  <si>
    <t>Pribadi</t>
  </si>
  <si>
    <t>Dwi Cupaksana</t>
  </si>
  <si>
    <t>Bodag</t>
  </si>
  <si>
    <t xml:space="preserve">Kebasen        </t>
  </si>
  <si>
    <t xml:space="preserve">Cijalu           </t>
  </si>
  <si>
    <t xml:space="preserve">Kalisapi    </t>
  </si>
  <si>
    <t>Piasa</t>
  </si>
  <si>
    <t>Cieleumeuh</t>
  </si>
  <si>
    <t>Buniayu</t>
  </si>
  <si>
    <t>Parakan Kidang</t>
  </si>
  <si>
    <t xml:space="preserve">Banjarcahyana  </t>
  </si>
  <si>
    <t>Sukowati</t>
  </si>
  <si>
    <t>Brondong</t>
  </si>
  <si>
    <t>Sungapan</t>
  </si>
  <si>
    <t>Kab. Pekalongan</t>
  </si>
  <si>
    <t>Brebes - Cirebon</t>
  </si>
  <si>
    <t>Cisadap</t>
  </si>
  <si>
    <t>Nambo</t>
  </si>
  <si>
    <t>Cibendung</t>
  </si>
  <si>
    <t>Suplesi hujan</t>
  </si>
  <si>
    <t>Kab/Kota Pekalongan</t>
  </si>
  <si>
    <t>Kab. Tegal</t>
  </si>
  <si>
    <t>Dukuhjati</t>
  </si>
  <si>
    <t>Cipero</t>
  </si>
  <si>
    <t>Kapasitas sal tidak mencukupi</t>
  </si>
  <si>
    <t>Sidorejo</t>
  </si>
  <si>
    <t>Sedadi</t>
  </si>
  <si>
    <t>Klambu</t>
  </si>
  <si>
    <t xml:space="preserve">Banjaran </t>
  </si>
  <si>
    <t>Danauwarih</t>
  </si>
  <si>
    <t xml:space="preserve">Ambrol </t>
  </si>
  <si>
    <t>PANTAUAN  DEBIT PADA BENDUNG - BENDUNG</t>
  </si>
  <si>
    <t>Pejengkolan SIWT</t>
  </si>
  <si>
    <t>Pejengkolan SIWB</t>
  </si>
  <si>
    <t>Bedegolan</t>
  </si>
  <si>
    <t>Cawitali</t>
  </si>
  <si>
    <t>Pengeringan</t>
  </si>
  <si>
    <t>6.995</t>
  </si>
  <si>
    <t xml:space="preserve">MINGGU   ke  IV   ( Tgl.   25   s/d    31   Oktober   2010 )  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</si>
</sst>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_(* #,##0.000_);_(* \(#,##0.000\);_(* &quot;-&quot;??_);_(@_)"/>
    <numFmt numFmtId="171" formatCode="_(&quot;$&quot;* #,##0.000_);_(&quot;$&quot;* \(#,##0.000\);_(&quot;$&quot;* &quot;-&quot;??_);_(@_)"/>
    <numFmt numFmtId="172" formatCode="0.000"/>
    <numFmt numFmtId="173" formatCode="_(* #,##0.0_);_(* \(#,##0.0\);_(* &quot;-&quot;??_);_(@_)"/>
    <numFmt numFmtId="174" formatCode="_(* #,##0_);_(* \(#,##0\);_(* &quot;-&quot;??_);_(@_)"/>
    <numFmt numFmtId="175" formatCode="0.0"/>
    <numFmt numFmtId="176" formatCode="_(* #,##0.000_);_(* \(#,##0.000\);_(* &quot;-&quot;???_);_(@_)"/>
    <numFmt numFmtId="177" formatCode="_(* #,##0.0000_);_(* \(#,##0.0000\);_(* &quot;-&quot;??_);_(@_)"/>
    <numFmt numFmtId="178" formatCode="0.0000"/>
    <numFmt numFmtId="179" formatCode="_(* #,##0.00000_);_(* \(#,##0.00000\);_(* &quot;-&quot;??_);_(@_)"/>
    <numFmt numFmtId="180" formatCode="0.0000000"/>
    <numFmt numFmtId="181" formatCode="0.000000"/>
    <numFmt numFmtId="182" formatCode="0.00000"/>
    <numFmt numFmtId="183" formatCode="_(* #,##0.00_);_(* \(#,##0.00\);_(* &quot;-&quot;???_);_(@_)"/>
    <numFmt numFmtId="184" formatCode="_(* #,##0.0_);_(* \(#,##0.0\);_(* &quot;-&quot;???_);_(@_)"/>
    <numFmt numFmtId="185" formatCode="_(* #,##0_);_(* \(#,##0\);_(* &quot;-&quot;???_);_(@_)"/>
    <numFmt numFmtId="186" formatCode="#,##0.000_);\(#,##0.000\)"/>
    <numFmt numFmtId="187" formatCode="_(* #,##0.000000_);_(* \(#,##0.000000\);_(* &quot;-&quot;??_);_(@_)"/>
    <numFmt numFmtId="188" formatCode="0.00000000"/>
    <numFmt numFmtId="189" formatCode="_(* #,##0.0_);_(* \(#,##0.0\);_(* &quot;-&quot;?_);_(@_)"/>
    <numFmt numFmtId="190" formatCode="[$-409]dddd\,\ mmmm\ dd\,\ yyyy"/>
    <numFmt numFmtId="191" formatCode="[$-409]h:mm:ss\ AM/PM"/>
    <numFmt numFmtId="192" formatCode="_(* #,##0.0_);_(* \(#,##0.0\);_(* &quot;-&quot;_);_(@_)"/>
    <numFmt numFmtId="193" formatCode="_(* #,##0.00_);_(* \(#,##0.00\);_(* &quot;-&quot;_);_(@_)"/>
    <numFmt numFmtId="194" formatCode="_(* #,##0.000_);_(* \(#,##0.000\);_(* &quot;-&quot;_);_(@_)"/>
  </numFmts>
  <fonts count="7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 Black"/>
      <family val="2"/>
    </font>
    <font>
      <b/>
      <sz val="16"/>
      <name val="Lucida Handwriting"/>
      <family val="4"/>
    </font>
    <font>
      <sz val="8"/>
      <name val="Arial"/>
      <family val="2"/>
    </font>
    <font>
      <b/>
      <vertAlign val="superscript"/>
      <sz val="12"/>
      <name val="Arial"/>
      <family val="2"/>
    </font>
    <font>
      <b/>
      <sz val="18"/>
      <name val="Lucida Handwriting"/>
      <family val="4"/>
    </font>
    <font>
      <b/>
      <sz val="1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2"/>
      <name val="Arial Black"/>
      <family val="2"/>
    </font>
    <font>
      <sz val="14"/>
      <name val="Arial Black"/>
      <family val="2"/>
    </font>
    <font>
      <sz val="9"/>
      <name val="Arial"/>
      <family val="2"/>
    </font>
    <font>
      <b/>
      <sz val="9"/>
      <name val="Antique Olive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Script MT Bold"/>
      <family val="4"/>
    </font>
    <font>
      <b/>
      <u val="single"/>
      <sz val="16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4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name val="Arial Black"/>
      <family val="2"/>
    </font>
    <font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10"/>
      <name val="Arial"/>
      <family val="2"/>
    </font>
    <font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7.75"/>
      <color indexed="53"/>
      <name val="Arial"/>
      <family val="2"/>
    </font>
    <font>
      <b/>
      <sz val="11"/>
      <color indexed="8"/>
      <name val="Arial"/>
      <family val="2"/>
    </font>
    <font>
      <b/>
      <sz val="16"/>
      <color indexed="53"/>
      <name val="Arial"/>
      <family val="2"/>
    </font>
    <font>
      <sz val="16"/>
      <color indexed="8"/>
      <name val="Arial"/>
      <family val="2"/>
    </font>
    <font>
      <sz val="21.5"/>
      <color indexed="8"/>
      <name val="Arial"/>
      <family val="2"/>
    </font>
    <font>
      <b/>
      <sz val="10.25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12.85"/>
      <color indexed="8"/>
      <name val="Arial"/>
      <family val="2"/>
    </font>
    <font>
      <sz val="10"/>
      <color indexed="8"/>
      <name val="Calibri"/>
      <family val="2"/>
    </font>
    <font>
      <b/>
      <sz val="8"/>
      <color indexed="8"/>
      <name val="Baskerville Old Face"/>
      <family val="1"/>
    </font>
    <font>
      <b/>
      <sz val="14"/>
      <color indexed="8"/>
      <name val="Tahoma"/>
      <family val="2"/>
    </font>
    <font>
      <sz val="10"/>
      <color indexed="10"/>
      <name val="Calibri"/>
      <family val="2"/>
    </font>
    <font>
      <b/>
      <sz val="16"/>
      <color indexed="8"/>
      <name val="Calibri"/>
      <family val="2"/>
    </font>
    <font>
      <sz val="29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10"/>
      <name val="Arial"/>
      <family val="2"/>
    </font>
    <font>
      <sz val="29.75"/>
      <color indexed="8"/>
      <name val="Arial"/>
      <family val="2"/>
    </font>
    <font>
      <b/>
      <sz val="15.75"/>
      <color indexed="8"/>
      <name val="Arial"/>
      <family val="2"/>
    </font>
    <font>
      <b/>
      <sz val="21.5"/>
      <color indexed="10"/>
      <name val="Arial"/>
      <family val="2"/>
    </font>
    <font>
      <b/>
      <sz val="18"/>
      <color indexed="8"/>
      <name val="Berlin Sans FB Demi"/>
      <family val="2"/>
    </font>
    <font>
      <b/>
      <sz val="14"/>
      <color indexed="12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darkDown"/>
    </fill>
    <fill>
      <patternFill patternType="mediumGray"/>
    </fill>
    <fill>
      <patternFill patternType="lightVertical"/>
    </fill>
    <fill>
      <patternFill patternType="lightHorizontal"/>
    </fill>
    <fill>
      <patternFill patternType="solid">
        <fgColor indexed="13"/>
        <bgColor indexed="64"/>
      </patternFill>
    </fill>
  </fills>
  <borders count="10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 style="thin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medium"/>
      <bottom style="medium"/>
    </border>
    <border>
      <left style="thick"/>
      <right style="thick"/>
      <top style="medium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medium"/>
      <top style="thick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ck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thick"/>
    </border>
    <border>
      <left style="medium"/>
      <right>
        <color indexed="63"/>
      </right>
      <top style="thick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ck"/>
      <top style="thick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ck"/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ck"/>
      <top style="thick"/>
      <bottom style="thick"/>
    </border>
    <border>
      <left style="thin"/>
      <right style="thick"/>
      <top style="thin"/>
      <bottom style="thin"/>
    </border>
    <border>
      <left style="thin"/>
      <right style="thick"/>
      <top style="medium"/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medium"/>
      <top style="thick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ck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medium"/>
      <right>
        <color indexed="63"/>
      </right>
      <top style="thick"/>
      <bottom style="thick"/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3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7" borderId="1" applyNumberFormat="0" applyAlignment="0" applyProtection="0"/>
    <xf numFmtId="0" fontId="47" fillId="0" borderId="6" applyNumberFormat="0" applyFill="0" applyAlignment="0" applyProtection="0"/>
    <xf numFmtId="0" fontId="48" fillId="22" borderId="0" applyNumberFormat="0" applyBorder="0" applyAlignment="0" applyProtection="0"/>
    <xf numFmtId="0" fontId="0" fillId="23" borderId="7" applyNumberFormat="0" applyFont="0" applyAlignment="0" applyProtection="0"/>
    <xf numFmtId="0" fontId="49" fillId="20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70" fontId="1" fillId="0" borderId="13" xfId="42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70" fontId="1" fillId="0" borderId="16" xfId="42" applyNumberFormat="1" applyFont="1" applyBorder="1" applyAlignment="1">
      <alignment/>
    </xf>
    <xf numFmtId="170" fontId="1" fillId="0" borderId="15" xfId="42" applyNumberFormat="1" applyFont="1" applyBorder="1" applyAlignment="1">
      <alignment/>
    </xf>
    <xf numFmtId="174" fontId="1" fillId="0" borderId="13" xfId="42" applyNumberFormat="1" applyFont="1" applyBorder="1" applyAlignment="1">
      <alignment/>
    </xf>
    <xf numFmtId="174" fontId="1" fillId="0" borderId="15" xfId="42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70" fontId="1" fillId="0" borderId="18" xfId="42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174" fontId="1" fillId="0" borderId="18" xfId="42" applyNumberFormat="1" applyFont="1" applyBorder="1" applyAlignment="1">
      <alignment/>
    </xf>
    <xf numFmtId="174" fontId="1" fillId="0" borderId="16" xfId="42" applyNumberFormat="1" applyFont="1" applyBorder="1" applyAlignment="1">
      <alignment/>
    </xf>
    <xf numFmtId="0" fontId="1" fillId="0" borderId="17" xfId="0" applyFont="1" applyBorder="1" applyAlignment="1">
      <alignment/>
    </xf>
    <xf numFmtId="174" fontId="1" fillId="0" borderId="17" xfId="42" applyNumberFormat="1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43" fontId="1" fillId="0" borderId="22" xfId="42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0" xfId="0" applyFont="1" applyAlignment="1">
      <alignment horizontal="center"/>
    </xf>
    <xf numFmtId="43" fontId="1" fillId="0" borderId="0" xfId="42" applyFont="1" applyAlignment="1">
      <alignment/>
    </xf>
    <xf numFmtId="170" fontId="1" fillId="0" borderId="0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/>
    </xf>
    <xf numFmtId="174" fontId="1" fillId="0" borderId="35" xfId="42" applyNumberFormat="1" applyFont="1" applyBorder="1" applyAlignment="1">
      <alignment/>
    </xf>
    <xf numFmtId="170" fontId="1" fillId="0" borderId="13" xfId="42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43" fontId="1" fillId="0" borderId="0" xfId="42" applyFont="1" applyBorder="1" applyAlignment="1">
      <alignment horizontal="center"/>
    </xf>
    <xf numFmtId="174" fontId="1" fillId="0" borderId="36" xfId="42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70" fontId="1" fillId="0" borderId="13" xfId="42" applyNumberFormat="1" applyFont="1" applyBorder="1" applyAlignment="1" quotePrefix="1">
      <alignment horizontal="center"/>
    </xf>
    <xf numFmtId="174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43" fontId="3" fillId="0" borderId="0" xfId="42" applyFont="1" applyBorder="1" applyAlignment="1" quotePrefix="1">
      <alignment horizontal="center"/>
    </xf>
    <xf numFmtId="43" fontId="1" fillId="0" borderId="0" xfId="42" applyFont="1" applyBorder="1" applyAlignment="1" quotePrefix="1">
      <alignment horizontal="center"/>
    </xf>
    <xf numFmtId="174" fontId="1" fillId="0" borderId="13" xfId="0" applyNumberFormat="1" applyFont="1" applyBorder="1" applyAlignment="1">
      <alignment/>
    </xf>
    <xf numFmtId="0" fontId="1" fillId="0" borderId="38" xfId="0" applyFont="1" applyBorder="1" applyAlignment="1">
      <alignment horizontal="center"/>
    </xf>
    <xf numFmtId="174" fontId="1" fillId="0" borderId="39" xfId="42" applyNumberFormat="1" applyFont="1" applyBorder="1" applyAlignment="1">
      <alignment/>
    </xf>
    <xf numFmtId="0" fontId="1" fillId="0" borderId="40" xfId="0" applyFont="1" applyBorder="1" applyAlignment="1">
      <alignment horizontal="center"/>
    </xf>
    <xf numFmtId="170" fontId="1" fillId="0" borderId="41" xfId="42" applyNumberFormat="1" applyFont="1" applyBorder="1" applyAlignment="1">
      <alignment/>
    </xf>
    <xf numFmtId="174" fontId="1" fillId="0" borderId="41" xfId="42" applyNumberFormat="1" applyFont="1" applyBorder="1" applyAlignment="1">
      <alignment/>
    </xf>
    <xf numFmtId="174" fontId="1" fillId="0" borderId="33" xfId="42" applyNumberFormat="1" applyFont="1" applyBorder="1" applyAlignment="1">
      <alignment/>
    </xf>
    <xf numFmtId="174" fontId="1" fillId="0" borderId="0" xfId="42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0" fontId="1" fillId="0" borderId="42" xfId="0" applyFont="1" applyBorder="1" applyAlignment="1">
      <alignment horizontal="center"/>
    </xf>
    <xf numFmtId="43" fontId="1" fillId="0" borderId="22" xfId="42" applyFont="1" applyBorder="1" applyAlignment="1">
      <alignment/>
    </xf>
    <xf numFmtId="170" fontId="1" fillId="0" borderId="0" xfId="42" applyNumberFormat="1" applyFont="1" applyBorder="1" applyAlignment="1" quotePrefix="1">
      <alignment horizontal="center"/>
    </xf>
    <xf numFmtId="170" fontId="1" fillId="0" borderId="16" xfId="42" applyNumberFormat="1" applyFont="1" applyBorder="1" applyAlignment="1" quotePrefix="1">
      <alignment horizontal="center"/>
    </xf>
    <xf numFmtId="170" fontId="1" fillId="0" borderId="16" xfId="42" applyNumberFormat="1" applyFont="1" applyBorder="1" applyAlignment="1">
      <alignment horizontal="center"/>
    </xf>
    <xf numFmtId="170" fontId="1" fillId="0" borderId="17" xfId="42" applyNumberFormat="1" applyFont="1" applyBorder="1" applyAlignment="1" quotePrefix="1">
      <alignment horizontal="center"/>
    </xf>
    <xf numFmtId="170" fontId="1" fillId="0" borderId="18" xfId="42" applyNumberFormat="1" applyFont="1" applyBorder="1" applyAlignment="1">
      <alignment horizontal="center"/>
    </xf>
    <xf numFmtId="170" fontId="0" fillId="0" borderId="0" xfId="42" applyNumberFormat="1" applyFont="1" applyAlignment="1">
      <alignment/>
    </xf>
    <xf numFmtId="174" fontId="8" fillId="0" borderId="18" xfId="42" applyNumberFormat="1" applyFont="1" applyBorder="1" applyAlignment="1">
      <alignment/>
    </xf>
    <xf numFmtId="174" fontId="1" fillId="0" borderId="33" xfId="42" applyNumberFormat="1" applyFont="1" applyBorder="1" applyAlignment="1">
      <alignment horizontal="center"/>
    </xf>
    <xf numFmtId="170" fontId="1" fillId="0" borderId="33" xfId="42" applyNumberFormat="1" applyFont="1" applyBorder="1" applyAlignment="1" quotePrefix="1">
      <alignment horizontal="center"/>
    </xf>
    <xf numFmtId="170" fontId="1" fillId="0" borderId="15" xfId="42" applyNumberFormat="1" applyFont="1" applyBorder="1" applyAlignment="1" quotePrefix="1">
      <alignment horizontal="center"/>
    </xf>
    <xf numFmtId="43" fontId="0" fillId="0" borderId="0" xfId="0" applyNumberFormat="1" applyAlignment="1">
      <alignment/>
    </xf>
    <xf numFmtId="173" fontId="0" fillId="0" borderId="0" xfId="42" applyNumberFormat="1" applyFont="1" applyAlignment="1">
      <alignment/>
    </xf>
    <xf numFmtId="170" fontId="1" fillId="0" borderId="41" xfId="42" applyNumberFormat="1" applyFont="1" applyBorder="1" applyAlignment="1" quotePrefix="1">
      <alignment horizontal="center"/>
    </xf>
    <xf numFmtId="172" fontId="1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2" fillId="0" borderId="43" xfId="0" applyFont="1" applyBorder="1" applyAlignment="1">
      <alignment horizontal="center"/>
    </xf>
    <xf numFmtId="170" fontId="1" fillId="0" borderId="44" xfId="42" applyNumberFormat="1" applyFont="1" applyBorder="1" applyAlignment="1">
      <alignment/>
    </xf>
    <xf numFmtId="0" fontId="2" fillId="0" borderId="45" xfId="0" applyFont="1" applyBorder="1" applyAlignment="1">
      <alignment horizontal="center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2" fontId="2" fillId="0" borderId="46" xfId="0" applyNumberFormat="1" applyFont="1" applyBorder="1" applyAlignment="1">
      <alignment/>
    </xf>
    <xf numFmtId="43" fontId="2" fillId="0" borderId="47" xfId="0" applyNumberFormat="1" applyFont="1" applyBorder="1" applyAlignment="1">
      <alignment/>
    </xf>
    <xf numFmtId="43" fontId="2" fillId="0" borderId="48" xfId="0" applyNumberFormat="1" applyFont="1" applyBorder="1" applyAlignment="1">
      <alignment/>
    </xf>
    <xf numFmtId="0" fontId="0" fillId="0" borderId="49" xfId="0" applyBorder="1" applyAlignment="1">
      <alignment/>
    </xf>
    <xf numFmtId="0" fontId="2" fillId="0" borderId="50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43" fontId="2" fillId="0" borderId="51" xfId="42" applyFont="1" applyBorder="1" applyAlignment="1">
      <alignment/>
    </xf>
    <xf numFmtId="43" fontId="2" fillId="0" borderId="52" xfId="42" applyFont="1" applyBorder="1" applyAlignment="1">
      <alignment/>
    </xf>
    <xf numFmtId="170" fontId="1" fillId="0" borderId="15" xfId="42" applyNumberFormat="1" applyFont="1" applyBorder="1" applyAlignment="1">
      <alignment/>
    </xf>
    <xf numFmtId="170" fontId="1" fillId="0" borderId="13" xfId="42" applyNumberFormat="1" applyFont="1" applyBorder="1" applyAlignment="1">
      <alignment/>
    </xf>
    <xf numFmtId="0" fontId="1" fillId="0" borderId="53" xfId="0" applyFont="1" applyBorder="1" applyAlignment="1">
      <alignment horizontal="center"/>
    </xf>
    <xf numFmtId="43" fontId="1" fillId="0" borderId="35" xfId="42" applyFont="1" applyBorder="1" applyAlignment="1">
      <alignment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174" fontId="2" fillId="0" borderId="36" xfId="42" applyNumberFormat="1" applyFont="1" applyBorder="1" applyAlignment="1">
      <alignment horizontal="center" vertical="center"/>
    </xf>
    <xf numFmtId="170" fontId="2" fillId="0" borderId="36" xfId="42" applyNumberFormat="1" applyFont="1" applyBorder="1" applyAlignment="1">
      <alignment horizontal="center" vertical="center"/>
    </xf>
    <xf numFmtId="170" fontId="2" fillId="0" borderId="51" xfId="42" applyNumberFormat="1" applyFont="1" applyBorder="1" applyAlignment="1">
      <alignment/>
    </xf>
    <xf numFmtId="170" fontId="2" fillId="0" borderId="56" xfId="42" applyNumberFormat="1" applyFont="1" applyBorder="1" applyAlignment="1">
      <alignment/>
    </xf>
    <xf numFmtId="170" fontId="2" fillId="0" borderId="52" xfId="42" applyNumberFormat="1" applyFont="1" applyBorder="1" applyAlignment="1">
      <alignment/>
    </xf>
    <xf numFmtId="170" fontId="2" fillId="0" borderId="57" xfId="42" applyNumberFormat="1" applyFont="1" applyBorder="1" applyAlignment="1">
      <alignment/>
    </xf>
    <xf numFmtId="170" fontId="2" fillId="0" borderId="52" xfId="42" applyNumberFormat="1" applyFont="1" applyBorder="1" applyAlignment="1">
      <alignment horizontal="center"/>
    </xf>
    <xf numFmtId="43" fontId="1" fillId="0" borderId="0" xfId="42" applyNumberFormat="1" applyFont="1" applyBorder="1" applyAlignment="1" quotePrefix="1">
      <alignment horizontal="center"/>
    </xf>
    <xf numFmtId="43" fontId="1" fillId="0" borderId="0" xfId="42" applyNumberFormat="1" applyFont="1" applyBorder="1" applyAlignment="1">
      <alignment horizontal="center"/>
    </xf>
    <xf numFmtId="43" fontId="1" fillId="0" borderId="0" xfId="42" applyNumberFormat="1" applyFont="1" applyBorder="1" applyAlignment="1">
      <alignment horizontal="left"/>
    </xf>
    <xf numFmtId="43" fontId="1" fillId="0" borderId="0" xfId="42" applyNumberFormat="1" applyFont="1" applyBorder="1" applyAlignment="1" quotePrefix="1">
      <alignment horizontal="left"/>
    </xf>
    <xf numFmtId="170" fontId="1" fillId="0" borderId="0" xfId="42" applyNumberFormat="1" applyFont="1" applyBorder="1" applyAlignment="1">
      <alignment horizontal="left"/>
    </xf>
    <xf numFmtId="173" fontId="1" fillId="0" borderId="0" xfId="42" applyNumberFormat="1" applyFont="1" applyBorder="1" applyAlignment="1" quotePrefix="1">
      <alignment horizontal="center"/>
    </xf>
    <xf numFmtId="174" fontId="1" fillId="0" borderId="0" xfId="42" applyNumberFormat="1" applyFont="1" applyBorder="1" applyAlignment="1" quotePrefix="1">
      <alignment horizontal="center"/>
    </xf>
    <xf numFmtId="0" fontId="2" fillId="0" borderId="0" xfId="0" applyFont="1" applyAlignment="1">
      <alignment/>
    </xf>
    <xf numFmtId="173" fontId="1" fillId="0" borderId="0" xfId="42" applyNumberFormat="1" applyFont="1" applyBorder="1" applyAlignment="1">
      <alignment horizontal="center"/>
    </xf>
    <xf numFmtId="0" fontId="2" fillId="0" borderId="0" xfId="0" applyFont="1" applyAlignment="1" quotePrefix="1">
      <alignment/>
    </xf>
    <xf numFmtId="0" fontId="15" fillId="0" borderId="0" xfId="0" applyFont="1" applyAlignment="1">
      <alignment/>
    </xf>
    <xf numFmtId="170" fontId="1" fillId="0" borderId="58" xfId="42" applyNumberFormat="1" applyFont="1" applyBorder="1" applyAlignment="1" quotePrefix="1">
      <alignment horizontal="center"/>
    </xf>
    <xf numFmtId="0" fontId="4" fillId="0" borderId="3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0" xfId="0" applyFont="1" applyAlignment="1" quotePrefix="1">
      <alignment/>
    </xf>
    <xf numFmtId="170" fontId="1" fillId="24" borderId="13" xfId="42" applyNumberFormat="1" applyFont="1" applyFill="1" applyBorder="1" applyAlignment="1" quotePrefix="1">
      <alignment horizontal="center"/>
    </xf>
    <xf numFmtId="43" fontId="1" fillId="0" borderId="43" xfId="42" applyFont="1" applyBorder="1" applyAlignment="1">
      <alignment/>
    </xf>
    <xf numFmtId="43" fontId="1" fillId="0" borderId="0" xfId="42" applyFont="1" applyBorder="1" applyAlignment="1">
      <alignment/>
    </xf>
    <xf numFmtId="0" fontId="2" fillId="0" borderId="13" xfId="0" applyFont="1" applyBorder="1" applyAlignment="1">
      <alignment/>
    </xf>
    <xf numFmtId="170" fontId="1" fillId="0" borderId="0" xfId="0" applyNumberFormat="1" applyFont="1" applyAlignment="1">
      <alignment/>
    </xf>
    <xf numFmtId="43" fontId="1" fillId="25" borderId="0" xfId="42" applyNumberFormat="1" applyFont="1" applyFill="1" applyBorder="1" applyAlignment="1" quotePrefix="1">
      <alignment horizontal="center"/>
    </xf>
    <xf numFmtId="43" fontId="1" fillId="24" borderId="0" xfId="42" applyNumberFormat="1" applyFont="1" applyFill="1" applyBorder="1" applyAlignment="1" quotePrefix="1">
      <alignment horizontal="center"/>
    </xf>
    <xf numFmtId="0" fontId="2" fillId="0" borderId="59" xfId="0" applyFont="1" applyBorder="1" applyAlignment="1">
      <alignment horizontal="center"/>
    </xf>
    <xf numFmtId="43" fontId="3" fillId="0" borderId="60" xfId="42" applyFont="1" applyBorder="1" applyAlignment="1" quotePrefix="1">
      <alignment horizontal="center"/>
    </xf>
    <xf numFmtId="43" fontId="1" fillId="0" borderId="60" xfId="42" applyNumberFormat="1" applyFont="1" applyBorder="1" applyAlignment="1" quotePrefix="1">
      <alignment horizontal="center"/>
    </xf>
    <xf numFmtId="170" fontId="1" fillId="0" borderId="60" xfId="42" applyNumberFormat="1" applyFont="1" applyBorder="1" applyAlignment="1" quotePrefix="1">
      <alignment horizontal="center"/>
    </xf>
    <xf numFmtId="170" fontId="1" fillId="26" borderId="60" xfId="42" applyNumberFormat="1" applyFont="1" applyFill="1" applyBorder="1" applyAlignment="1" quotePrefix="1">
      <alignment horizontal="center"/>
    </xf>
    <xf numFmtId="43" fontId="1" fillId="0" borderId="60" xfId="42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3" fontId="3" fillId="0" borderId="13" xfId="42" applyFont="1" applyBorder="1" applyAlignment="1" quotePrefix="1">
      <alignment horizontal="center"/>
    </xf>
    <xf numFmtId="43" fontId="1" fillId="0" borderId="13" xfId="42" applyNumberFormat="1" applyFont="1" applyBorder="1" applyAlignment="1" quotePrefix="1">
      <alignment horizontal="center"/>
    </xf>
    <xf numFmtId="43" fontId="1" fillId="26" borderId="13" xfId="42" applyNumberFormat="1" applyFont="1" applyFill="1" applyBorder="1" applyAlignment="1" quotePrefix="1">
      <alignment horizontal="center"/>
    </xf>
    <xf numFmtId="43" fontId="1" fillId="24" borderId="13" xfId="42" applyNumberFormat="1" applyFont="1" applyFill="1" applyBorder="1" applyAlignment="1" quotePrefix="1">
      <alignment horizontal="center"/>
    </xf>
    <xf numFmtId="43" fontId="1" fillId="0" borderId="13" xfId="42" applyNumberFormat="1" applyFont="1" applyBorder="1" applyAlignment="1">
      <alignment horizontal="center"/>
    </xf>
    <xf numFmtId="43" fontId="1" fillId="0" borderId="13" xfId="0" applyNumberFormat="1" applyFont="1" applyBorder="1" applyAlignment="1">
      <alignment/>
    </xf>
    <xf numFmtId="0" fontId="18" fillId="17" borderId="49" xfId="0" applyFont="1" applyFill="1" applyBorder="1" applyAlignment="1">
      <alignment horizontal="center"/>
    </xf>
    <xf numFmtId="0" fontId="7" fillId="17" borderId="46" xfId="0" applyFont="1" applyFill="1" applyBorder="1" applyAlignment="1">
      <alignment horizontal="center"/>
    </xf>
    <xf numFmtId="0" fontId="2" fillId="17" borderId="46" xfId="0" applyFont="1" applyFill="1" applyBorder="1" applyAlignment="1">
      <alignment horizontal="center"/>
    </xf>
    <xf numFmtId="43" fontId="1" fillId="0" borderId="0" xfId="0" applyNumberFormat="1" applyFont="1" applyBorder="1" applyAlignment="1">
      <alignment/>
    </xf>
    <xf numFmtId="174" fontId="0" fillId="0" borderId="0" xfId="42" applyNumberFormat="1" applyFont="1" applyBorder="1" applyAlignment="1" quotePrefix="1">
      <alignment horizontal="center"/>
    </xf>
    <xf numFmtId="0" fontId="20" fillId="0" borderId="0" xfId="0" applyFont="1" applyAlignment="1">
      <alignment/>
    </xf>
    <xf numFmtId="0" fontId="2" fillId="27" borderId="24" xfId="0" applyFont="1" applyFill="1" applyBorder="1" applyAlignment="1">
      <alignment horizontal="center"/>
    </xf>
    <xf numFmtId="0" fontId="2" fillId="27" borderId="25" xfId="0" applyFont="1" applyFill="1" applyBorder="1" applyAlignment="1">
      <alignment horizontal="center"/>
    </xf>
    <xf numFmtId="0" fontId="2" fillId="28" borderId="24" xfId="0" applyFont="1" applyFill="1" applyBorder="1" applyAlignment="1">
      <alignment horizontal="center"/>
    </xf>
    <xf numFmtId="0" fontId="2" fillId="28" borderId="25" xfId="0" applyFont="1" applyFill="1" applyBorder="1" applyAlignment="1">
      <alignment horizontal="center"/>
    </xf>
    <xf numFmtId="0" fontId="2" fillId="25" borderId="26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28" borderId="19" xfId="0" applyFont="1" applyFill="1" applyBorder="1" applyAlignment="1">
      <alignment horizontal="center"/>
    </xf>
    <xf numFmtId="0" fontId="2" fillId="28" borderId="10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1" fillId="24" borderId="0" xfId="0" applyFont="1" applyFill="1" applyAlignment="1">
      <alignment/>
    </xf>
    <xf numFmtId="0" fontId="2" fillId="19" borderId="61" xfId="0" applyFont="1" applyFill="1" applyBorder="1" applyAlignment="1">
      <alignment horizontal="center"/>
    </xf>
    <xf numFmtId="0" fontId="2" fillId="28" borderId="62" xfId="0" applyFont="1" applyFill="1" applyBorder="1" applyAlignment="1">
      <alignment horizontal="center"/>
    </xf>
    <xf numFmtId="0" fontId="2" fillId="5" borderId="63" xfId="0" applyFont="1" applyFill="1" applyBorder="1" applyAlignment="1">
      <alignment horizontal="center"/>
    </xf>
    <xf numFmtId="0" fontId="2" fillId="28" borderId="64" xfId="0" applyFont="1" applyFill="1" applyBorder="1" applyAlignment="1">
      <alignment horizontal="center"/>
    </xf>
    <xf numFmtId="0" fontId="2" fillId="25" borderId="62" xfId="0" applyFont="1" applyFill="1" applyBorder="1" applyAlignment="1">
      <alignment horizontal="center"/>
    </xf>
    <xf numFmtId="0" fontId="2" fillId="3" borderId="63" xfId="0" applyFont="1" applyFill="1" applyBorder="1" applyAlignment="1">
      <alignment horizontal="center"/>
    </xf>
    <xf numFmtId="0" fontId="2" fillId="10" borderId="65" xfId="0" applyFont="1" applyFill="1" applyBorder="1" applyAlignment="1">
      <alignment horizontal="center"/>
    </xf>
    <xf numFmtId="0" fontId="2" fillId="10" borderId="66" xfId="0" applyFont="1" applyFill="1" applyBorder="1" applyAlignment="1">
      <alignment horizontal="center"/>
    </xf>
    <xf numFmtId="0" fontId="2" fillId="10" borderId="67" xfId="0" applyFont="1" applyFill="1" applyBorder="1" applyAlignment="1">
      <alignment horizontal="center"/>
    </xf>
    <xf numFmtId="0" fontId="2" fillId="10" borderId="68" xfId="0" applyFont="1" applyFill="1" applyBorder="1" applyAlignment="1">
      <alignment horizontal="center"/>
    </xf>
    <xf numFmtId="0" fontId="2" fillId="10" borderId="69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3" fontId="2" fillId="0" borderId="0" xfId="42" applyFont="1" applyBorder="1" applyAlignment="1">
      <alignment/>
    </xf>
    <xf numFmtId="43" fontId="1" fillId="0" borderId="0" xfId="42" applyFont="1" applyBorder="1" applyAlignment="1">
      <alignment/>
    </xf>
    <xf numFmtId="170" fontId="1" fillId="0" borderId="0" xfId="42" applyNumberFormat="1" applyFont="1" applyBorder="1" applyAlignment="1">
      <alignment horizontal="center"/>
    </xf>
    <xf numFmtId="43" fontId="1" fillId="0" borderId="0" xfId="42" applyFont="1" applyBorder="1" applyAlignment="1" quotePrefix="1">
      <alignment horizontal="right"/>
    </xf>
    <xf numFmtId="43" fontId="1" fillId="0" borderId="0" xfId="42" applyFont="1" applyBorder="1" applyAlignment="1" quotePrefix="1">
      <alignment/>
    </xf>
    <xf numFmtId="43" fontId="1" fillId="0" borderId="0" xfId="42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70" fontId="7" fillId="0" borderId="0" xfId="42" applyNumberFormat="1" applyFont="1" applyAlignment="1">
      <alignment/>
    </xf>
    <xf numFmtId="0" fontId="7" fillId="0" borderId="0" xfId="0" applyFont="1" applyAlignment="1">
      <alignment/>
    </xf>
    <xf numFmtId="170" fontId="2" fillId="0" borderId="0" xfId="42" applyNumberFormat="1" applyFont="1" applyAlignment="1">
      <alignment/>
    </xf>
    <xf numFmtId="170" fontId="2" fillId="0" borderId="70" xfId="42" applyNumberFormat="1" applyFont="1" applyBorder="1" applyAlignment="1">
      <alignment/>
    </xf>
    <xf numFmtId="0" fontId="1" fillId="29" borderId="0" xfId="0" applyFont="1" applyFill="1" applyAlignment="1">
      <alignment/>
    </xf>
    <xf numFmtId="0" fontId="23" fillId="0" borderId="0" xfId="0" applyFont="1" applyAlignment="1">
      <alignment horizontal="right"/>
    </xf>
    <xf numFmtId="170" fontId="21" fillId="0" borderId="0" xfId="42" applyNumberFormat="1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 quotePrefix="1">
      <alignment/>
    </xf>
    <xf numFmtId="170" fontId="1" fillId="0" borderId="71" xfId="42" applyNumberFormat="1" applyFont="1" applyBorder="1" applyAlignment="1" quotePrefix="1">
      <alignment horizontal="center"/>
    </xf>
    <xf numFmtId="43" fontId="4" fillId="0" borderId="72" xfId="42" applyFont="1" applyBorder="1" applyAlignment="1">
      <alignment horizontal="center"/>
    </xf>
    <xf numFmtId="43" fontId="4" fillId="0" borderId="73" xfId="42" applyFont="1" applyBorder="1" applyAlignment="1">
      <alignment/>
    </xf>
    <xf numFmtId="43" fontId="3" fillId="0" borderId="74" xfId="42" applyFont="1" applyBorder="1" applyAlignment="1">
      <alignment/>
    </xf>
    <xf numFmtId="43" fontId="2" fillId="0" borderId="74" xfId="42" applyNumberFormat="1" applyFont="1" applyBorder="1" applyAlignment="1">
      <alignment/>
    </xf>
    <xf numFmtId="43" fontId="4" fillId="30" borderId="70" xfId="42" applyFont="1" applyFill="1" applyBorder="1" applyAlignment="1">
      <alignment/>
    </xf>
    <xf numFmtId="0" fontId="2" fillId="31" borderId="70" xfId="0" applyFont="1" applyFill="1" applyBorder="1" applyAlignment="1">
      <alignment/>
    </xf>
    <xf numFmtId="0" fontId="22" fillId="32" borderId="70" xfId="0" applyFont="1" applyFill="1" applyBorder="1" applyAlignment="1">
      <alignment/>
    </xf>
    <xf numFmtId="0" fontId="2" fillId="30" borderId="70" xfId="0" applyFont="1" applyFill="1" applyBorder="1" applyAlignment="1">
      <alignment/>
    </xf>
    <xf numFmtId="0" fontId="31" fillId="24" borderId="0" xfId="0" applyFont="1" applyFill="1" applyBorder="1" applyAlignment="1">
      <alignment horizontal="center"/>
    </xf>
    <xf numFmtId="0" fontId="32" fillId="24" borderId="0" xfId="0" applyFont="1" applyFill="1" applyBorder="1" applyAlignment="1">
      <alignment horizontal="center"/>
    </xf>
    <xf numFmtId="0" fontId="33" fillId="24" borderId="0" xfId="0" applyFont="1" applyFill="1" applyBorder="1" applyAlignment="1">
      <alignment horizontal="center"/>
    </xf>
    <xf numFmtId="0" fontId="24" fillId="0" borderId="35" xfId="0" applyFont="1" applyBorder="1" applyAlignment="1">
      <alignment/>
    </xf>
    <xf numFmtId="0" fontId="25" fillId="0" borderId="20" xfId="0" applyFont="1" applyBorder="1" applyAlignment="1">
      <alignment horizontal="center"/>
    </xf>
    <xf numFmtId="170" fontId="27" fillId="0" borderId="18" xfId="42" applyNumberFormat="1" applyFont="1" applyBorder="1" applyAlignment="1">
      <alignment/>
    </xf>
    <xf numFmtId="172" fontId="27" fillId="0" borderId="18" xfId="0" applyNumberFormat="1" applyFont="1" applyBorder="1" applyAlignment="1">
      <alignment horizontal="center"/>
    </xf>
    <xf numFmtId="43" fontId="27" fillId="0" borderId="18" xfId="42" applyFont="1" applyBorder="1" applyAlignment="1" quotePrefix="1">
      <alignment horizontal="center"/>
    </xf>
    <xf numFmtId="170" fontId="27" fillId="0" borderId="18" xfId="42" applyNumberFormat="1" applyFont="1" applyBorder="1" applyAlignment="1" quotePrefix="1">
      <alignment horizontal="center"/>
    </xf>
    <xf numFmtId="43" fontId="27" fillId="0" borderId="22" xfId="42" applyFont="1" applyBorder="1" applyAlignment="1" quotePrefix="1">
      <alignment horizontal="center"/>
    </xf>
    <xf numFmtId="0" fontId="24" fillId="0" borderId="34" xfId="0" applyFont="1" applyBorder="1" applyAlignment="1">
      <alignment horizontal="center"/>
    </xf>
    <xf numFmtId="43" fontId="24" fillId="0" borderId="35" xfId="42" applyFont="1" applyBorder="1" applyAlignment="1">
      <alignment/>
    </xf>
    <xf numFmtId="170" fontId="24" fillId="0" borderId="13" xfId="42" applyNumberFormat="1" applyFont="1" applyBorder="1" applyAlignment="1" quotePrefix="1">
      <alignment horizontal="center"/>
    </xf>
    <xf numFmtId="170" fontId="24" fillId="24" borderId="13" xfId="42" applyNumberFormat="1" applyFont="1" applyFill="1" applyBorder="1" applyAlignment="1" quotePrefix="1">
      <alignment horizontal="center"/>
    </xf>
    <xf numFmtId="170" fontId="24" fillId="24" borderId="35" xfId="42" applyNumberFormat="1" applyFont="1" applyFill="1" applyBorder="1" applyAlignment="1" quotePrefix="1">
      <alignment horizontal="center"/>
    </xf>
    <xf numFmtId="0" fontId="24" fillId="0" borderId="23" xfId="0" applyFont="1" applyBorder="1" applyAlignment="1">
      <alignment horizontal="center"/>
    </xf>
    <xf numFmtId="0" fontId="24" fillId="0" borderId="13" xfId="0" applyFont="1" applyBorder="1" applyAlignment="1">
      <alignment/>
    </xf>
    <xf numFmtId="43" fontId="24" fillId="0" borderId="13" xfId="42" applyFont="1" applyBorder="1" applyAlignment="1">
      <alignment/>
    </xf>
    <xf numFmtId="174" fontId="24" fillId="24" borderId="13" xfId="42" applyNumberFormat="1" applyFont="1" applyFill="1" applyBorder="1" applyAlignment="1" quotePrefix="1">
      <alignment horizontal="center"/>
    </xf>
    <xf numFmtId="43" fontId="24" fillId="24" borderId="73" xfId="42" applyNumberFormat="1" applyFont="1" applyFill="1" applyBorder="1" applyAlignment="1" quotePrefix="1">
      <alignment horizontal="center"/>
    </xf>
    <xf numFmtId="43" fontId="24" fillId="24" borderId="13" xfId="42" applyFont="1" applyFill="1" applyBorder="1" applyAlignment="1" quotePrefix="1">
      <alignment horizontal="center"/>
    </xf>
    <xf numFmtId="170" fontId="24" fillId="24" borderId="13" xfId="42" applyNumberFormat="1" applyFont="1" applyFill="1" applyBorder="1" applyAlignment="1">
      <alignment horizontal="center"/>
    </xf>
    <xf numFmtId="43" fontId="24" fillId="24" borderId="75" xfId="42" applyNumberFormat="1" applyFont="1" applyFill="1" applyBorder="1" applyAlignment="1" quotePrefix="1">
      <alignment horizontal="center"/>
    </xf>
    <xf numFmtId="43" fontId="24" fillId="0" borderId="13" xfId="42" applyNumberFormat="1" applyFont="1" applyBorder="1" applyAlignment="1">
      <alignment/>
    </xf>
    <xf numFmtId="0" fontId="24" fillId="0" borderId="30" xfId="0" applyFont="1" applyBorder="1" applyAlignment="1">
      <alignment horizontal="center"/>
    </xf>
    <xf numFmtId="0" fontId="24" fillId="0" borderId="17" xfId="0" applyFont="1" applyBorder="1" applyAlignment="1">
      <alignment/>
    </xf>
    <xf numFmtId="0" fontId="24" fillId="0" borderId="10" xfId="0" applyFont="1" applyBorder="1" applyAlignment="1">
      <alignment/>
    </xf>
    <xf numFmtId="43" fontId="24" fillId="0" borderId="17" xfId="42" applyNumberFormat="1" applyFont="1" applyBorder="1" applyAlignment="1">
      <alignment/>
    </xf>
    <xf numFmtId="170" fontId="24" fillId="24" borderId="17" xfId="42" applyNumberFormat="1" applyFont="1" applyFill="1" applyBorder="1" applyAlignment="1" quotePrefix="1">
      <alignment horizontal="center"/>
    </xf>
    <xf numFmtId="43" fontId="24" fillId="24" borderId="76" xfId="42" applyNumberFormat="1" applyFont="1" applyFill="1" applyBorder="1" applyAlignment="1" quotePrefix="1">
      <alignment horizontal="center"/>
    </xf>
    <xf numFmtId="0" fontId="24" fillId="0" borderId="31" xfId="0" applyFont="1" applyBorder="1" applyAlignment="1">
      <alignment horizontal="center"/>
    </xf>
    <xf numFmtId="0" fontId="24" fillId="0" borderId="33" xfId="0" applyFont="1" applyBorder="1" applyAlignment="1">
      <alignment/>
    </xf>
    <xf numFmtId="43" fontId="24" fillId="0" borderId="33" xfId="42" applyNumberFormat="1" applyFont="1" applyBorder="1" applyAlignment="1">
      <alignment/>
    </xf>
    <xf numFmtId="170" fontId="24" fillId="24" borderId="33" xfId="42" applyNumberFormat="1" applyFont="1" applyFill="1" applyBorder="1" applyAlignment="1" quotePrefix="1">
      <alignment horizontal="center"/>
    </xf>
    <xf numFmtId="0" fontId="24" fillId="0" borderId="40" xfId="0" applyFont="1" applyBorder="1" applyAlignment="1">
      <alignment horizontal="center"/>
    </xf>
    <xf numFmtId="0" fontId="24" fillId="0" borderId="41" xfId="0" applyFont="1" applyBorder="1" applyAlignment="1">
      <alignment/>
    </xf>
    <xf numFmtId="43" fontId="24" fillId="0" borderId="41" xfId="42" applyNumberFormat="1" applyFont="1" applyBorder="1" applyAlignment="1">
      <alignment/>
    </xf>
    <xf numFmtId="170" fontId="24" fillId="24" borderId="41" xfId="42" applyNumberFormat="1" applyFont="1" applyFill="1" applyBorder="1" applyAlignment="1">
      <alignment/>
    </xf>
    <xf numFmtId="43" fontId="24" fillId="24" borderId="74" xfId="42" applyNumberFormat="1" applyFont="1" applyFill="1" applyBorder="1" applyAlignment="1">
      <alignment horizontal="center"/>
    </xf>
    <xf numFmtId="0" fontId="24" fillId="0" borderId="0" xfId="0" applyFont="1" applyAlignment="1">
      <alignment/>
    </xf>
    <xf numFmtId="174" fontId="24" fillId="0" borderId="0" xfId="0" applyNumberFormat="1" applyFont="1" applyAlignment="1">
      <alignment/>
    </xf>
    <xf numFmtId="0" fontId="25" fillId="0" borderId="0" xfId="0" applyFont="1" applyFill="1" applyBorder="1" applyAlignment="1">
      <alignment/>
    </xf>
    <xf numFmtId="170" fontId="25" fillId="0" borderId="70" xfId="42" applyNumberFormat="1" applyFont="1" applyBorder="1" applyAlignment="1">
      <alignment/>
    </xf>
    <xf numFmtId="170" fontId="25" fillId="0" borderId="0" xfId="42" applyNumberFormat="1" applyFont="1" applyAlignment="1">
      <alignment/>
    </xf>
    <xf numFmtId="170" fontId="26" fillId="0" borderId="0" xfId="42" applyNumberFormat="1" applyFont="1" applyAlignment="1">
      <alignment/>
    </xf>
    <xf numFmtId="170" fontId="28" fillId="0" borderId="0" xfId="42" applyNumberFormat="1" applyFont="1" applyAlignment="1">
      <alignment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32" borderId="70" xfId="0" applyFont="1" applyFill="1" applyBorder="1" applyAlignment="1">
      <alignment/>
    </xf>
    <xf numFmtId="0" fontId="25" fillId="31" borderId="70" xfId="0" applyFont="1" applyFill="1" applyBorder="1" applyAlignment="1">
      <alignment/>
    </xf>
    <xf numFmtId="43" fontId="29" fillId="30" borderId="70" xfId="42" applyFont="1" applyFill="1" applyBorder="1" applyAlignment="1">
      <alignment/>
    </xf>
    <xf numFmtId="0" fontId="0" fillId="0" borderId="0" xfId="0" applyAlignment="1">
      <alignment vertical="center"/>
    </xf>
    <xf numFmtId="170" fontId="24" fillId="24" borderId="71" xfId="42" applyNumberFormat="1" applyFont="1" applyFill="1" applyBorder="1" applyAlignment="1" quotePrefix="1">
      <alignment horizontal="center"/>
    </xf>
    <xf numFmtId="170" fontId="1" fillId="0" borderId="16" xfId="42" applyNumberFormat="1" applyFont="1" applyBorder="1" applyAlignment="1" quotePrefix="1">
      <alignment/>
    </xf>
    <xf numFmtId="43" fontId="3" fillId="0" borderId="73" xfId="42" applyFont="1" applyBorder="1" applyAlignment="1">
      <alignment horizontal="center"/>
    </xf>
    <xf numFmtId="43" fontId="24" fillId="24" borderId="73" xfId="42" applyNumberFormat="1" applyFont="1" applyFill="1" applyBorder="1" applyAlignment="1">
      <alignment horizontal="center"/>
    </xf>
    <xf numFmtId="43" fontId="4" fillId="0" borderId="77" xfId="42" applyFont="1" applyBorder="1" applyAlignment="1">
      <alignment/>
    </xf>
    <xf numFmtId="43" fontId="4" fillId="0" borderId="78" xfId="42" applyFont="1" applyBorder="1" applyAlignment="1">
      <alignment/>
    </xf>
    <xf numFmtId="43" fontId="4" fillId="0" borderId="79" xfId="42" applyNumberFormat="1" applyFont="1" applyBorder="1" applyAlignment="1" quotePrefix="1">
      <alignment horizontal="center"/>
    </xf>
    <xf numFmtId="43" fontId="4" fillId="0" borderId="79" xfId="42" applyFont="1" applyBorder="1" applyAlignment="1">
      <alignment/>
    </xf>
    <xf numFmtId="43" fontId="4" fillId="0" borderId="80" xfId="42" applyFont="1" applyBorder="1" applyAlignment="1">
      <alignment/>
    </xf>
    <xf numFmtId="170" fontId="18" fillId="0" borderId="79" xfId="42" applyNumberFormat="1" applyFont="1" applyBorder="1" applyAlignment="1">
      <alignment horizontal="center"/>
    </xf>
    <xf numFmtId="43" fontId="3" fillId="0" borderId="73" xfId="42" applyNumberFormat="1" applyFont="1" applyBorder="1" applyAlignment="1">
      <alignment horizontal="center"/>
    </xf>
    <xf numFmtId="43" fontId="3" fillId="0" borderId="73" xfId="42" applyFont="1" applyBorder="1" applyAlignment="1">
      <alignment/>
    </xf>
    <xf numFmtId="43" fontId="4" fillId="0" borderId="73" xfId="42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33" fillId="24" borderId="0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/>
    </xf>
    <xf numFmtId="43" fontId="10" fillId="0" borderId="0" xfId="42" applyFont="1" applyBorder="1" applyAlignment="1">
      <alignment/>
    </xf>
    <xf numFmtId="43" fontId="1" fillId="0" borderId="73" xfId="42" applyFont="1" applyBorder="1" applyAlignment="1">
      <alignment/>
    </xf>
    <xf numFmtId="43" fontId="1" fillId="0" borderId="81" xfId="42" applyFont="1" applyBorder="1" applyAlignment="1">
      <alignment/>
    </xf>
    <xf numFmtId="43" fontId="1" fillId="0" borderId="81" xfId="42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43" fontId="1" fillId="0" borderId="0" xfId="42" applyFont="1" applyAlignment="1">
      <alignment/>
    </xf>
    <xf numFmtId="173" fontId="1" fillId="0" borderId="0" xfId="42" applyNumberFormat="1" applyFont="1" applyAlignment="1">
      <alignment/>
    </xf>
    <xf numFmtId="174" fontId="1" fillId="0" borderId="0" xfId="42" applyNumberFormat="1" applyFont="1" applyAlignment="1">
      <alignment/>
    </xf>
    <xf numFmtId="174" fontId="20" fillId="0" borderId="0" xfId="42" applyNumberFormat="1" applyFont="1" applyAlignment="1">
      <alignment/>
    </xf>
    <xf numFmtId="174" fontId="1" fillId="0" borderId="0" xfId="0" applyNumberFormat="1" applyFont="1" applyAlignment="1">
      <alignment/>
    </xf>
    <xf numFmtId="174" fontId="1" fillId="0" borderId="0" xfId="42" applyNumberFormat="1" applyFont="1" applyAlignment="1">
      <alignment/>
    </xf>
    <xf numFmtId="0" fontId="24" fillId="0" borderId="82" xfId="0" applyFont="1" applyBorder="1" applyAlignment="1">
      <alignment horizontal="center"/>
    </xf>
    <xf numFmtId="0" fontId="24" fillId="0" borderId="71" xfId="0" applyFont="1" applyBorder="1" applyAlignment="1">
      <alignment horizontal="center"/>
    </xf>
    <xf numFmtId="0" fontId="24" fillId="0" borderId="83" xfId="0" applyFont="1" applyBorder="1" applyAlignment="1">
      <alignment/>
    </xf>
    <xf numFmtId="0" fontId="24" fillId="0" borderId="14" xfId="0" applyFont="1" applyBorder="1" applyAlignment="1">
      <alignment/>
    </xf>
    <xf numFmtId="0" fontId="24" fillId="0" borderId="32" xfId="0" applyFont="1" applyBorder="1" applyAlignment="1">
      <alignment/>
    </xf>
    <xf numFmtId="43" fontId="4" fillId="0" borderId="74" xfId="42" applyFont="1" applyBorder="1" applyAlignment="1">
      <alignment/>
    </xf>
    <xf numFmtId="0" fontId="2" fillId="0" borderId="15" xfId="0" applyFont="1" applyBorder="1" applyAlignment="1">
      <alignment/>
    </xf>
    <xf numFmtId="174" fontId="2" fillId="0" borderId="15" xfId="42" applyNumberFormat="1" applyFont="1" applyBorder="1" applyAlignment="1">
      <alignment/>
    </xf>
    <xf numFmtId="174" fontId="2" fillId="0" borderId="13" xfId="42" applyNumberFormat="1" applyFont="1" applyBorder="1" applyAlignment="1">
      <alignment/>
    </xf>
    <xf numFmtId="41" fontId="2" fillId="0" borderId="13" xfId="43" applyNumberFormat="1" applyFont="1" applyBorder="1" applyAlignment="1">
      <alignment/>
    </xf>
    <xf numFmtId="0" fontId="2" fillId="0" borderId="16" xfId="0" applyFont="1" applyBorder="1" applyAlignment="1">
      <alignment/>
    </xf>
    <xf numFmtId="174" fontId="2" fillId="0" borderId="16" xfId="42" applyNumberFormat="1" applyFont="1" applyBorder="1" applyAlignment="1">
      <alignment/>
    </xf>
    <xf numFmtId="194" fontId="1" fillId="0" borderId="13" xfId="43" applyNumberFormat="1" applyFont="1" applyBorder="1" applyAlignment="1">
      <alignment/>
    </xf>
    <xf numFmtId="0" fontId="3" fillId="0" borderId="33" xfId="0" applyFont="1" applyBorder="1" applyAlignment="1">
      <alignment/>
    </xf>
    <xf numFmtId="0" fontId="2" fillId="24" borderId="0" xfId="0" applyFont="1" applyFill="1" applyBorder="1" applyAlignment="1">
      <alignment horizontal="center" vertical="center"/>
    </xf>
    <xf numFmtId="43" fontId="4" fillId="0" borderId="73" xfId="42" applyFont="1" applyBorder="1" applyAlignment="1">
      <alignment horizontal="center"/>
    </xf>
    <xf numFmtId="43" fontId="34" fillId="0" borderId="0" xfId="42" applyNumberFormat="1" applyFont="1" applyBorder="1" applyAlignment="1" quotePrefix="1">
      <alignment horizontal="center"/>
    </xf>
    <xf numFmtId="170" fontId="1" fillId="24" borderId="13" xfId="42" applyNumberFormat="1" applyFont="1" applyFill="1" applyBorder="1" applyAlignment="1">
      <alignment/>
    </xf>
    <xf numFmtId="43" fontId="1" fillId="0" borderId="79" xfId="42" applyFont="1" applyBorder="1" applyAlignment="1">
      <alignment horizontal="center"/>
    </xf>
    <xf numFmtId="43" fontId="1" fillId="0" borderId="84" xfId="42" applyFont="1" applyBorder="1" applyAlignment="1">
      <alignment horizontal="center"/>
    </xf>
    <xf numFmtId="43" fontId="1" fillId="0" borderId="78" xfId="42" applyFont="1" applyBorder="1" applyAlignment="1">
      <alignment horizontal="center"/>
    </xf>
    <xf numFmtId="43" fontId="1" fillId="0" borderId="79" xfId="42" applyNumberFormat="1" applyFont="1" applyBorder="1" applyAlignment="1">
      <alignment horizontal="center"/>
    </xf>
    <xf numFmtId="43" fontId="2" fillId="0" borderId="84" xfId="42" applyNumberFormat="1" applyFont="1" applyBorder="1" applyAlignment="1">
      <alignment horizontal="center" vertical="center"/>
    </xf>
    <xf numFmtId="170" fontId="1" fillId="0" borderId="85" xfId="42" applyNumberFormat="1" applyFont="1" applyBorder="1" applyAlignment="1">
      <alignment/>
    </xf>
    <xf numFmtId="170" fontId="1" fillId="0" borderId="85" xfId="0" applyNumberFormat="1" applyFont="1" applyBorder="1" applyAlignment="1">
      <alignment/>
    </xf>
    <xf numFmtId="43" fontId="1" fillId="0" borderId="86" xfId="42" applyFont="1" applyBorder="1" applyAlignment="1">
      <alignment horizontal="center"/>
    </xf>
    <xf numFmtId="170" fontId="1" fillId="0" borderId="87" xfId="42" applyNumberFormat="1" applyFont="1" applyBorder="1" applyAlignment="1" quotePrefix="1">
      <alignment horizontal="center"/>
    </xf>
    <xf numFmtId="170" fontId="1" fillId="0" borderId="16" xfId="42" applyNumberFormat="1" applyFont="1" applyBorder="1" applyAlignment="1" quotePrefix="1">
      <alignment horizontal="center" vertical="center"/>
    </xf>
    <xf numFmtId="170" fontId="1" fillId="0" borderId="13" xfId="42" applyNumberFormat="1" applyFont="1" applyBorder="1" applyAlignment="1" quotePrefix="1">
      <alignment horizontal="center" vertical="center"/>
    </xf>
    <xf numFmtId="170" fontId="1" fillId="24" borderId="0" xfId="0" applyNumberFormat="1" applyFont="1" applyFill="1" applyAlignment="1">
      <alignment/>
    </xf>
    <xf numFmtId="170" fontId="1" fillId="24" borderId="0" xfId="42" applyNumberFormat="1" applyFont="1" applyFill="1" applyBorder="1" applyAlignment="1">
      <alignment horizontal="center"/>
    </xf>
    <xf numFmtId="194" fontId="1" fillId="24" borderId="0" xfId="43" applyNumberFormat="1" applyFont="1" applyFill="1" applyBorder="1" applyAlignment="1">
      <alignment/>
    </xf>
    <xf numFmtId="176" fontId="1" fillId="24" borderId="0" xfId="0" applyNumberFormat="1" applyFont="1" applyFill="1" applyAlignment="1">
      <alignment/>
    </xf>
    <xf numFmtId="43" fontId="1" fillId="24" borderId="0" xfId="42" applyFont="1" applyFill="1" applyBorder="1" applyAlignment="1">
      <alignment/>
    </xf>
    <xf numFmtId="170" fontId="1" fillId="24" borderId="0" xfId="42" applyNumberFormat="1" applyFont="1" applyFill="1" applyBorder="1" applyAlignment="1" quotePrefix="1">
      <alignment horizontal="center"/>
    </xf>
    <xf numFmtId="43" fontId="1" fillId="0" borderId="88" xfId="42" applyFont="1" applyBorder="1" applyAlignment="1">
      <alignment horizontal="center"/>
    </xf>
    <xf numFmtId="43" fontId="2" fillId="0" borderId="81" xfId="42" applyFont="1" applyBorder="1" applyAlignment="1">
      <alignment/>
    </xf>
    <xf numFmtId="43" fontId="2" fillId="0" borderId="73" xfId="42" applyFont="1" applyBorder="1" applyAlignment="1">
      <alignment vertical="center"/>
    </xf>
    <xf numFmtId="43" fontId="2" fillId="0" borderId="73" xfId="42" applyFont="1" applyBorder="1" applyAlignment="1">
      <alignment/>
    </xf>
    <xf numFmtId="43" fontId="0" fillId="0" borderId="79" xfId="42" applyFont="1" applyBorder="1" applyAlignment="1">
      <alignment horizontal="center"/>
    </xf>
    <xf numFmtId="43" fontId="2" fillId="0" borderId="73" xfId="42" applyNumberFormat="1" applyFont="1" applyBorder="1" applyAlignment="1">
      <alignment horizontal="center"/>
    </xf>
    <xf numFmtId="43" fontId="4" fillId="0" borderId="89" xfId="42" applyFont="1" applyBorder="1" applyAlignment="1">
      <alignment horizontal="center" vertical="center"/>
    </xf>
    <xf numFmtId="43" fontId="4" fillId="24" borderId="73" xfId="42" applyNumberFormat="1" applyFont="1" applyFill="1" applyBorder="1" applyAlignment="1">
      <alignment horizontal="center"/>
    </xf>
    <xf numFmtId="43" fontId="4" fillId="24" borderId="73" xfId="42" applyNumberFormat="1" applyFont="1" applyFill="1" applyBorder="1" applyAlignment="1" quotePrefix="1">
      <alignment horizontal="center"/>
    </xf>
    <xf numFmtId="43" fontId="2" fillId="24" borderId="73" xfId="42" applyNumberFormat="1" applyFont="1" applyFill="1" applyBorder="1" applyAlignment="1">
      <alignment horizontal="center"/>
    </xf>
    <xf numFmtId="43" fontId="4" fillId="24" borderId="73" xfId="42" applyFont="1" applyFill="1" applyBorder="1" applyAlignment="1">
      <alignment vertical="center"/>
    </xf>
    <xf numFmtId="170" fontId="2" fillId="0" borderId="16" xfId="42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174" fontId="1" fillId="0" borderId="90" xfId="42" applyNumberFormat="1" applyFont="1" applyBorder="1" applyAlignment="1">
      <alignment/>
    </xf>
    <xf numFmtId="170" fontId="1" fillId="0" borderId="0" xfId="42" applyNumberFormat="1" applyFont="1" applyBorder="1" applyAlignment="1">
      <alignment/>
    </xf>
    <xf numFmtId="43" fontId="2" fillId="0" borderId="0" xfId="42" applyNumberFormat="1" applyFont="1" applyBorder="1" applyAlignment="1">
      <alignment/>
    </xf>
    <xf numFmtId="170" fontId="1" fillId="0" borderId="13" xfId="42" applyNumberFormat="1" applyFont="1" applyBorder="1" applyAlignment="1" quotePrefix="1">
      <alignment vertical="center"/>
    </xf>
    <xf numFmtId="0" fontId="2" fillId="0" borderId="29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0" xfId="0" applyAlignment="1">
      <alignment/>
    </xf>
    <xf numFmtId="43" fontId="4" fillId="0" borderId="74" xfId="42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91" xfId="0" applyFont="1" applyBorder="1" applyAlignment="1">
      <alignment/>
    </xf>
    <xf numFmtId="0" fontId="1" fillId="0" borderId="71" xfId="0" applyFont="1" applyBorder="1" applyAlignment="1">
      <alignment/>
    </xf>
    <xf numFmtId="0" fontId="1" fillId="0" borderId="33" xfId="0" applyFont="1" applyBorder="1" applyAlignment="1">
      <alignment horizontal="center"/>
    </xf>
    <xf numFmtId="170" fontId="35" fillId="24" borderId="60" xfId="42" applyNumberFormat="1" applyFont="1" applyFill="1" applyBorder="1" applyAlignment="1" quotePrefix="1">
      <alignment horizontal="center"/>
    </xf>
    <xf numFmtId="43" fontId="35" fillId="24" borderId="13" xfId="42" applyNumberFormat="1" applyFont="1" applyFill="1" applyBorder="1" applyAlignment="1" quotePrefix="1">
      <alignment horizontal="center"/>
    </xf>
    <xf numFmtId="170" fontId="1" fillId="24" borderId="13" xfId="42" applyNumberFormat="1" applyFont="1" applyFill="1" applyBorder="1" applyAlignment="1" quotePrefix="1">
      <alignment/>
    </xf>
    <xf numFmtId="43" fontId="2" fillId="0" borderId="73" xfId="42" applyFont="1" applyBorder="1" applyAlignment="1">
      <alignment horizontal="center"/>
    </xf>
    <xf numFmtId="43" fontId="7" fillId="0" borderId="73" xfId="42" applyFont="1" applyBorder="1" applyAlignment="1">
      <alignment horizontal="center"/>
    </xf>
    <xf numFmtId="43" fontId="7" fillId="0" borderId="81" xfId="42" applyFont="1" applyBorder="1" applyAlignment="1">
      <alignment/>
    </xf>
    <xf numFmtId="43" fontId="28" fillId="0" borderId="75" xfId="42" applyNumberFormat="1" applyFont="1" applyBorder="1" applyAlignment="1">
      <alignment horizontal="center"/>
    </xf>
    <xf numFmtId="43" fontId="1" fillId="0" borderId="73" xfId="42" applyFont="1" applyBorder="1" applyAlignment="1">
      <alignment vertical="center"/>
    </xf>
    <xf numFmtId="0" fontId="2" fillId="11" borderId="92" xfId="0" applyFont="1" applyFill="1" applyBorder="1" applyAlignment="1">
      <alignment horizontal="center" vertical="center"/>
    </xf>
    <xf numFmtId="0" fontId="1" fillId="11" borderId="93" xfId="0" applyFont="1" applyFill="1" applyBorder="1" applyAlignment="1">
      <alignment horizontal="center" vertical="center"/>
    </xf>
    <xf numFmtId="0" fontId="1" fillId="11" borderId="45" xfId="0" applyFont="1" applyFill="1" applyBorder="1" applyAlignment="1">
      <alignment horizontal="center" vertical="center"/>
    </xf>
    <xf numFmtId="0" fontId="2" fillId="19" borderId="19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94" xfId="0" applyFont="1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2" fillId="0" borderId="4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3" fillId="0" borderId="97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9" fillId="25" borderId="49" xfId="0" applyFont="1" applyFill="1" applyBorder="1" applyAlignment="1">
      <alignment horizontal="center" vertical="center"/>
    </xf>
    <xf numFmtId="0" fontId="18" fillId="25" borderId="46" xfId="0" applyFont="1" applyFill="1" applyBorder="1" applyAlignment="1">
      <alignment horizontal="center" vertical="center"/>
    </xf>
    <xf numFmtId="0" fontId="18" fillId="25" borderId="50" xfId="0" applyFont="1" applyFill="1" applyBorder="1" applyAlignment="1">
      <alignment horizontal="center" vertical="center"/>
    </xf>
    <xf numFmtId="43" fontId="1" fillId="0" borderId="0" xfId="42" applyNumberFormat="1" applyFont="1" applyBorder="1" applyAlignment="1">
      <alignment horizontal="center"/>
    </xf>
    <xf numFmtId="0" fontId="25" fillId="0" borderId="99" xfId="0" applyFont="1" applyBorder="1" applyAlignment="1">
      <alignment horizontal="center" vertical="center"/>
    </xf>
    <xf numFmtId="0" fontId="25" fillId="0" borderId="100" xfId="0" applyFont="1" applyBorder="1" applyAlignment="1">
      <alignment horizontal="center" vertical="center"/>
    </xf>
    <xf numFmtId="0" fontId="27" fillId="0" borderId="101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2" fillId="19" borderId="102" xfId="0" applyFont="1" applyFill="1" applyBorder="1" applyAlignment="1">
      <alignment horizontal="center" vertical="center"/>
    </xf>
    <xf numFmtId="0" fontId="2" fillId="19" borderId="30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2" fillId="19" borderId="43" xfId="0" applyFont="1" applyFill="1" applyBorder="1" applyAlignment="1">
      <alignment horizontal="center"/>
    </xf>
    <xf numFmtId="0" fontId="1" fillId="11" borderId="28" xfId="0" applyFont="1" applyFill="1" applyBorder="1" applyAlignment="1">
      <alignment horizontal="center" vertical="center"/>
    </xf>
    <xf numFmtId="0" fontId="1" fillId="11" borderId="103" xfId="0" applyFont="1" applyFill="1" applyBorder="1" applyAlignment="1">
      <alignment horizontal="center" vertical="center"/>
    </xf>
    <xf numFmtId="0" fontId="1" fillId="11" borderId="96" xfId="0" applyFont="1" applyFill="1" applyBorder="1" applyAlignment="1">
      <alignment horizontal="center" vertical="center"/>
    </xf>
    <xf numFmtId="0" fontId="2" fillId="19" borderId="76" xfId="0" applyFont="1" applyFill="1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2" fontId="2" fillId="0" borderId="18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107" xfId="0" applyFont="1" applyBorder="1" applyAlignment="1">
      <alignment horizontal="center"/>
    </xf>
    <xf numFmtId="0" fontId="2" fillId="0" borderId="99" xfId="0" applyFont="1" applyBorder="1" applyAlignment="1">
      <alignment horizontal="center"/>
    </xf>
    <xf numFmtId="0" fontId="2" fillId="0" borderId="100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/>
    </xf>
    <xf numFmtId="0" fontId="4" fillId="0" borderId="107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16" fillId="0" borderId="101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01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30" fillId="0" borderId="101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174" fontId="17" fillId="0" borderId="18" xfId="42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Kondisi Faktor  K  per Balai PSDA
periode  Minggu ke   I  Mei  2009</a:t>
            </a:r>
          </a:p>
        </c:rich>
      </c:tx>
      <c:layout>
        <c:manualLayout>
          <c:xMode val="factor"/>
          <c:yMode val="factor"/>
          <c:x val="-0.007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5975"/>
          <c:w val="0.81775"/>
          <c:h val="0.73"/>
        </c:manualLayout>
      </c:layout>
      <c:lineChart>
        <c:grouping val="standard"/>
        <c:varyColors val="0"/>
        <c:ser>
          <c:idx val="2"/>
          <c:order val="0"/>
          <c:tx>
            <c:v>FAKTOR K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0000FF"/>
              </a:solidFill>
              <a:ln>
                <a:solidFill>
                  <a:srgbClr val="FF6600"/>
                </a:solidFill>
              </a:ln>
            </c:spPr>
          </c:marker>
          <c:cat>
            <c:multiLvlStrRef>
              <c:f>'REKAP PROP'!$B$10:$C$15</c:f>
              <c:multiLvlStrCache/>
            </c:multiLvlStrRef>
          </c:cat>
          <c:val>
            <c:numRef>
              <c:f>'REKAP PROP'!$J$10:$J$15</c:f>
              <c:numCache/>
            </c:numRef>
          </c:val>
          <c:smooth val="0"/>
        </c:ser>
        <c:marker val="1"/>
        <c:axId val="52872586"/>
        <c:axId val="6091227"/>
      </c:lineChart>
      <c:catAx>
        <c:axId val="52872586"/>
        <c:scaling>
          <c:orientation val="minMax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1"/>
        <c:majorTickMark val="out"/>
        <c:minorTickMark val="none"/>
        <c:tickLblPos val="nextTo"/>
        <c:crossAx val="6091227"/>
        <c:crossesAt val="0.5"/>
        <c:auto val="1"/>
        <c:lblOffset val="100"/>
        <c:tickLblSkip val="1"/>
        <c:noMultiLvlLbl val="0"/>
      </c:catAx>
      <c:valAx>
        <c:axId val="6091227"/>
        <c:scaling>
          <c:orientation val="minMax"/>
          <c:max val="1.1"/>
          <c:min val="0.0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Faktor K</a:t>
                </a:r>
              </a:p>
            </c:rich>
          </c:tx>
          <c:layout>
            <c:manualLayout>
              <c:xMode val="factor"/>
              <c:yMode val="factor"/>
              <c:x val="-0.02725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72586"/>
        <c:crossesAt val="1"/>
        <c:crossBetween val="between"/>
        <c:dispUnits/>
        <c:majorUnit val="0.1"/>
        <c:minorUnit val="0.1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FF66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Grafik Debit Bendung-bendung pada Balai PSDA Bengawan Solo 
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Periode Minggu ke IV  ( tgl. 25 s/d 31 Oktober 2010 )</a:t>
            </a:r>
          </a:p>
        </c:rich>
      </c:tx>
      <c:layout>
        <c:manualLayout>
          <c:xMode val="factor"/>
          <c:yMode val="factor"/>
          <c:x val="-0.15825"/>
          <c:y val="0.02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115"/>
          <c:w val="0.896"/>
          <c:h val="0.787"/>
        </c:manualLayout>
      </c:layout>
      <c:barChart>
        <c:barDir val="col"/>
        <c:grouping val="clustered"/>
        <c:varyColors val="0"/>
        <c:ser>
          <c:idx val="1"/>
          <c:order val="0"/>
          <c:tx>
            <c:v>Q Tersedia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'BENG.SOLO'!$D$11:$D$54</c:f>
              <c:strCache/>
            </c:strRef>
          </c:cat>
          <c:val>
            <c:numRef>
              <c:f>'BENG.SOLO'!$I$11:$I$54</c:f>
              <c:numCache/>
            </c:numRef>
          </c:val>
        </c:ser>
        <c:ser>
          <c:idx val="2"/>
          <c:order val="1"/>
          <c:tx>
            <c:v>Q Dibutuhkan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'BENG.SOLO'!$D$11:$D$54</c:f>
              <c:strCache/>
            </c:strRef>
          </c:cat>
          <c:val>
            <c:numRef>
              <c:f>'BENG.SOLO'!$J$11:$J$54</c:f>
              <c:numCache/>
            </c:numRef>
          </c:val>
        </c:ser>
        <c:gapWidth val="100"/>
        <c:axId val="54821044"/>
        <c:axId val="23627349"/>
      </c:barChart>
      <c:catAx>
        <c:axId val="5482104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300000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27349"/>
        <c:crossesAt val="0.1"/>
        <c:auto val="1"/>
        <c:lblOffset val="100"/>
        <c:tickLblSkip val="1"/>
        <c:noMultiLvlLbl val="0"/>
      </c:catAx>
      <c:valAx>
        <c:axId val="2362734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DEBIT ( m3/det )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21044"/>
        <c:crosses val="max"/>
        <c:crossBetween val="between"/>
        <c:dispUnits/>
        <c:majorUnit val="5"/>
        <c:minorUnit val="1"/>
      </c:valAx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81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2"/>
          <c:y val="0.92275"/>
          <c:w val="0.2195"/>
          <c:h val="0.0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FF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Grafik  Faktor  K  Bendung-bendung pada Balai PSDA Bengawan Solo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Periode Minggu ke IV  ( tgl. 25 s/d 31 Oktober 2010 )</a:t>
            </a:r>
          </a:p>
        </c:rich>
      </c:tx>
      <c:layout>
        <c:manualLayout>
          <c:xMode val="factor"/>
          <c:yMode val="factor"/>
          <c:x val="0.04675"/>
          <c:y val="0.03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345"/>
          <c:w val="0.917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'BENG.SOLO'!$D$11:$D$54</c:f>
              <c:strCache/>
            </c:strRef>
          </c:cat>
          <c:val>
            <c:numRef>
              <c:f>'BENG.SOLO'!$K$11:$K$54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'BENG.SOLO'!$D$11:$D$54</c:f>
              <c:strCache/>
            </c:strRef>
          </c:cat>
          <c:val>
            <c:numRef>
              <c:f>'BENG.SOLO'!$K$11:$K$54</c:f>
              <c:numCache/>
            </c:numRef>
          </c:val>
          <c:smooth val="0"/>
        </c:ser>
        <c:marker val="1"/>
        <c:axId val="11319550"/>
        <c:axId val="34767087"/>
      </c:lineChart>
      <c:catAx>
        <c:axId val="11319550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Faktor K</a:t>
                </a:r>
              </a:p>
            </c:rich>
          </c:tx>
          <c:layout>
            <c:manualLayout>
              <c:xMode val="factor"/>
              <c:yMode val="factor"/>
              <c:x val="0.12225"/>
              <c:y val="-0.14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30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34767087"/>
        <c:crosses val="autoZero"/>
        <c:auto val="0"/>
        <c:lblOffset val="100"/>
        <c:tickLblSkip val="1"/>
        <c:noMultiLvlLbl val="0"/>
      </c:catAx>
      <c:valAx>
        <c:axId val="34767087"/>
        <c:scaling>
          <c:orientation val="minMax"/>
          <c:max val="1.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11319550"/>
        <c:crossesAt val="1"/>
        <c:crossBetween val="between"/>
        <c:dispUnits/>
        <c:majorUnit val="0.1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Grafik Faktor K Bendung-bendung pada Balai PSDA Probolo dan Sercit  
Periode Minggu Ke IV  ( tgl. 25 s/d 31 Oktober 2010 )</a:t>
            </a:r>
          </a:p>
        </c:rich>
      </c:tx>
      <c:layout>
        <c:manualLayout>
          <c:xMode val="factor"/>
          <c:yMode val="factor"/>
          <c:x val="0.008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09375"/>
          <c:w val="0.908"/>
          <c:h val="0.90975"/>
        </c:manualLayout>
      </c:layout>
      <c:lineChart>
        <c:grouping val="standard"/>
        <c:varyColors val="0"/>
        <c:ser>
          <c:idx val="0"/>
          <c:order val="0"/>
          <c:tx>
            <c:v>GRAFIK BENDUNG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008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'PROB-SCIT'!$D$10:$D$48</c:f>
              <c:strCache/>
            </c:strRef>
          </c:cat>
          <c:val>
            <c:numRef>
              <c:f>'PROB-SCIT'!$K$10:$K$48</c:f>
              <c:numCache/>
            </c:numRef>
          </c:val>
          <c:smooth val="0"/>
        </c:ser>
        <c:ser>
          <c:idx val="1"/>
          <c:order val="1"/>
          <c:tx>
            <c:v>Q Tersedia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'PROB-SCIT'!$D$10:$D$48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2"/>
          <c:order val="2"/>
          <c:tx>
            <c:v>Q Dibutuhkan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'PROB-SCIT'!$D$10:$D$48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3"/>
          <c:order val="3"/>
          <c:tx>
            <c:v>BENDUNG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'PROB-SCIT'!$D$10:$D$48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'PROB-SCIT'!$D$10:$D$48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dropLines>
          <c:spPr>
            <a:ln w="3175">
              <a:solidFill>
                <a:srgbClr val="0000FF"/>
              </a:solidFill>
            </a:ln>
          </c:spPr>
        </c:dropLines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000000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44468328"/>
        <c:axId val="64670633"/>
      </c:lineChart>
      <c:catAx>
        <c:axId val="44468328"/>
        <c:scaling>
          <c:orientation val="minMax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80"/>
            </a:solidFill>
          </a:ln>
        </c:spPr>
        <c:txPr>
          <a:bodyPr vert="horz" rot="30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70633"/>
        <c:crossesAt val="1"/>
        <c:auto val="1"/>
        <c:lblOffset val="100"/>
        <c:tickLblSkip val="1"/>
        <c:noMultiLvlLbl val="0"/>
      </c:catAx>
      <c:valAx>
        <c:axId val="6467063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Faktor  K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2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68328"/>
        <c:crossesAt val="1"/>
        <c:crossBetween val="between"/>
        <c:dispUnits/>
        <c:majorUnit val="0.1"/>
        <c:minorUnit val="0.1"/>
      </c:valAx>
      <c:spPr>
        <a:solidFill>
          <a:srgbClr val="C0C0C0"/>
        </a:solidFill>
        <a:ln w="381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FF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875"/>
          <c:y val="0.11475"/>
          <c:w val="0.9175"/>
          <c:h val="0.88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008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'PC-JT-SL'!$D$13:$D$68</c:f>
              <c:strCache/>
            </c:strRef>
          </c:cat>
          <c:val>
            <c:numRef>
              <c:f>'PC-JT-SL'!$K$13:$K$68</c:f>
              <c:numCache/>
            </c:numRef>
          </c:val>
          <c:smooth val="0"/>
        </c:ser>
        <c:ser>
          <c:idx val="1"/>
          <c:order val="1"/>
          <c:tx>
            <c:v>Q Tersedia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'PC-JT-SL'!$D$10:$D$65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2"/>
          <c:order val="2"/>
          <c:tx>
            <c:v>Q Dibutuhkan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'PC-JT-SL'!$D$10:$D$65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3"/>
          <c:order val="3"/>
          <c:tx>
            <c:v>BENDUNG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'PC-JT-SL'!$D$10:$D$65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'PC-JT-SL'!$D$10:$D$65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000000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45164786"/>
        <c:axId val="3829891"/>
      </c:lineChart>
      <c:catAx>
        <c:axId val="45164786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80"/>
            </a:solidFill>
          </a:ln>
        </c:spPr>
        <c:txPr>
          <a:bodyPr vert="horz" rot="30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9891"/>
        <c:crossesAt val="0.5"/>
        <c:auto val="1"/>
        <c:lblOffset val="100"/>
        <c:tickLblSkip val="1"/>
        <c:noMultiLvlLbl val="0"/>
      </c:catAx>
      <c:valAx>
        <c:axId val="3829891"/>
        <c:scaling>
          <c:orientation val="minMax"/>
          <c:max val="1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5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Faktor  K</a:t>
                </a:r>
              </a:p>
            </c:rich>
          </c:tx>
          <c:layout>
            <c:manualLayout>
              <c:xMode val="factor"/>
              <c:yMode val="factor"/>
              <c:x val="-0.016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64786"/>
        <c:crossesAt val="1"/>
        <c:crossBetween val="between"/>
        <c:dispUnits/>
        <c:majorUnit val="0.1"/>
        <c:minorUnit val="0.05"/>
      </c:valAx>
      <c:spPr>
        <a:solidFill>
          <a:srgbClr val="C0C0C0"/>
        </a:solidFill>
        <a:ln w="381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Grafik Faktor K  Bendung-bendung Balai PSDA Pemlai Comal, Jratun dan Seluna 
Periode Minggu ke  IV  ( tgl. 25 s/d 31 Oktober 2010 )</a:t>
            </a:r>
          </a:p>
        </c:rich>
      </c:tx>
      <c:layout>
        <c:manualLayout>
          <c:xMode val="factor"/>
          <c:yMode val="factor"/>
          <c:x val="-0.029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07925"/>
          <c:w val="0.8695"/>
          <c:h val="0.92225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008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'PC-JT-SL'!$D$10:$D$65</c:f>
              <c:strCache/>
            </c:strRef>
          </c:cat>
          <c:val>
            <c:numRef>
              <c:f>'PC-JT-SL'!$K$10:$K$65</c:f>
              <c:numCache/>
            </c:numRef>
          </c:val>
          <c:smooth val="0"/>
        </c:ser>
        <c:ser>
          <c:idx val="1"/>
          <c:order val="1"/>
          <c:tx>
            <c:v>Q Tersedia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'PC-JT-SL'!$D$10:$D$65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2"/>
          <c:order val="2"/>
          <c:tx>
            <c:v>Q Dibutuhkan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'PC-JT-SL'!$D$10:$D$65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3"/>
          <c:order val="3"/>
          <c:tx>
            <c:v>BENDUNG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'PC-JT-SL'!$D$10:$D$65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'PC-JT-SL'!$D$10:$D$65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dropLines>
          <c:spPr>
            <a:ln w="3175">
              <a:solidFill>
                <a:srgbClr val="0000FF"/>
              </a:solidFill>
            </a:ln>
          </c:spPr>
        </c:dropLines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000000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34469020"/>
        <c:axId val="41785725"/>
      </c:lineChart>
      <c:catAx>
        <c:axId val="344690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80"/>
            </a:solidFill>
          </a:ln>
        </c:spPr>
        <c:txPr>
          <a:bodyPr vert="horz" rot="30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85725"/>
        <c:crossesAt val="0.5"/>
        <c:auto val="1"/>
        <c:lblOffset val="100"/>
        <c:tickLblSkip val="1"/>
        <c:noMultiLvlLbl val="0"/>
      </c:catAx>
      <c:valAx>
        <c:axId val="41785725"/>
        <c:scaling>
          <c:orientation val="minMax"/>
          <c:max val="1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5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Faktor  K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69020"/>
        <c:crossesAt val="1"/>
        <c:crossBetween val="between"/>
        <c:dispUnits/>
        <c:majorUnit val="0.1"/>
        <c:minorUnit val="0.05"/>
      </c:valAx>
      <c:spPr>
        <a:solidFill>
          <a:srgbClr val="C0C0C0"/>
        </a:solidFill>
        <a:ln w="381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i Comal, Jratun dan Serang Lusi Juana
</a:t>
            </a:r>
            <a:r>
              <a: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Periode   IV ( tanggal  26 Januari s/d   01  Pebruari 2009   )</a:t>
            </a:r>
          </a:p>
        </c:rich>
      </c:tx>
      <c:layout>
        <c:manualLayout>
          <c:xMode val="factor"/>
          <c:yMode val="factor"/>
          <c:x val="-0.118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0925"/>
          <c:w val="0.91"/>
          <c:h val="0.89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008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'PC-JT-SL'!$D$10:$D$65</c:f>
              <c:strCache>
                <c:ptCount val="56"/>
                <c:pt idx="0">
                  <c:v>Krompeng/Kupang</c:v>
                </c:pt>
                <c:pt idx="1">
                  <c:v>Pesantren Kletak</c:v>
                </c:pt>
                <c:pt idx="2">
                  <c:v>Kaliwadas</c:v>
                </c:pt>
                <c:pt idx="3">
                  <c:v>Notog/P. Bawah</c:v>
                </c:pt>
                <c:pt idx="4">
                  <c:v>Sukowati</c:v>
                </c:pt>
                <c:pt idx="5">
                  <c:v>Brondong</c:v>
                </c:pt>
                <c:pt idx="6">
                  <c:v>Sungapan</c:v>
                </c:pt>
                <c:pt idx="7">
                  <c:v>Cisadap</c:v>
                </c:pt>
                <c:pt idx="8">
                  <c:v>Nambo</c:v>
                </c:pt>
                <c:pt idx="9">
                  <c:v>Cibendung</c:v>
                </c:pt>
                <c:pt idx="10">
                  <c:v>Dukuhjati</c:v>
                </c:pt>
                <c:pt idx="11">
                  <c:v>Danauwarih</c:v>
                </c:pt>
                <c:pt idx="12">
                  <c:v>Cipero</c:v>
                </c:pt>
                <c:pt idx="13">
                  <c:v>Cawitali</c:v>
                </c:pt>
                <c:pt idx="14">
                  <c:v>Kd.Dowo Kramat</c:v>
                </c:pt>
                <c:pt idx="15">
                  <c:v>Asem Siketek</c:v>
                </c:pt>
                <c:pt idx="16">
                  <c:v>Tapak Menjangan</c:v>
                </c:pt>
                <c:pt idx="17">
                  <c:v>Padurekso</c:v>
                </c:pt>
                <c:pt idx="18">
                  <c:v>Sudikampir</c:v>
                </c:pt>
                <c:pt idx="19">
                  <c:v>Mejagong</c:v>
                </c:pt>
                <c:pt idx="20">
                  <c:v>Kejene</c:v>
                </c:pt>
                <c:pt idx="21">
                  <c:v>Pesayangan</c:v>
                </c:pt>
                <c:pt idx="22">
                  <c:v>Sidapurna</c:v>
                </c:pt>
                <c:pt idx="23">
                  <c:v>Gangsa/G. Lumingser</c:v>
                </c:pt>
                <c:pt idx="24">
                  <c:v>Parakan Kidang</c:v>
                </c:pt>
                <c:pt idx="25">
                  <c:v>Gondang</c:v>
                </c:pt>
                <c:pt idx="26">
                  <c:v>Lenggor</c:v>
                </c:pt>
                <c:pt idx="27">
                  <c:v>Karanganyar</c:v>
                </c:pt>
                <c:pt idx="28">
                  <c:v>Beji</c:v>
                </c:pt>
                <c:pt idx="29">
                  <c:v>Kemaron</c:v>
                </c:pt>
                <c:pt idx="32">
                  <c:v>Kedungasem</c:v>
                </c:pt>
                <c:pt idx="33">
                  <c:v>Juwero</c:v>
                </c:pt>
                <c:pt idx="34">
                  <c:v>Sojomerto</c:v>
                </c:pt>
                <c:pt idx="35">
                  <c:v>Kedung Pengilon</c:v>
                </c:pt>
                <c:pt idx="36">
                  <c:v>Plumbon</c:v>
                </c:pt>
                <c:pt idx="37">
                  <c:v>Pucang Gading</c:v>
                </c:pt>
                <c:pt idx="38">
                  <c:v>Jragung</c:v>
                </c:pt>
                <c:pt idx="39">
                  <c:v>Glapan</c:v>
                </c:pt>
                <c:pt idx="40">
                  <c:v>Senjoyo (Ajiawur)</c:v>
                </c:pt>
                <c:pt idx="41">
                  <c:v>Sidopangus</c:v>
                </c:pt>
                <c:pt idx="42">
                  <c:v>Jajar</c:v>
                </c:pt>
                <c:pt idx="45">
                  <c:v>Bakalan</c:v>
                </c:pt>
                <c:pt idx="46">
                  <c:v>Medani</c:v>
                </c:pt>
                <c:pt idx="47">
                  <c:v>Bang (Mijen )</c:v>
                </c:pt>
                <c:pt idx="48">
                  <c:v>Babadan</c:v>
                </c:pt>
                <c:pt idx="49">
                  <c:v>Kedungsapen</c:v>
                </c:pt>
                <c:pt idx="50">
                  <c:v>Mursapa</c:v>
                </c:pt>
                <c:pt idx="51">
                  <c:v>Kedungwaru</c:v>
                </c:pt>
                <c:pt idx="52">
                  <c:v>Logung</c:v>
                </c:pt>
                <c:pt idx="53">
                  <c:v>Siwayut</c:v>
                </c:pt>
                <c:pt idx="54">
                  <c:v>Widodaren</c:v>
                </c:pt>
                <c:pt idx="55">
                  <c:v>Sentul</c:v>
                </c:pt>
              </c:strCache>
            </c:strRef>
          </c:cat>
          <c:val>
            <c:numRef>
              <c:f>'PC-JT-SL'!$K$10:$K$65</c:f>
              <c:numCache>
                <c:ptCount val="5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0.9033541785105174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5">
                  <c:v>1</c:v>
                </c:pt>
                <c:pt idx="46">
                  <c:v>0.9895833333333334</c:v>
                </c:pt>
                <c:pt idx="47">
                  <c:v>0.9654545454545453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0.7288135593220338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Q Tersedia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'PC-JT-SL'!$D$10:$D$65</c:f>
              <c:strCache>
                <c:ptCount val="56"/>
                <c:pt idx="0">
                  <c:v>Krompeng/Kupang</c:v>
                </c:pt>
                <c:pt idx="1">
                  <c:v>Pesantren Kletak</c:v>
                </c:pt>
                <c:pt idx="2">
                  <c:v>Kaliwadas</c:v>
                </c:pt>
                <c:pt idx="3">
                  <c:v>Notog/P. Bawah</c:v>
                </c:pt>
                <c:pt idx="4">
                  <c:v>Sukowati</c:v>
                </c:pt>
                <c:pt idx="5">
                  <c:v>Brondong</c:v>
                </c:pt>
                <c:pt idx="6">
                  <c:v>Sungapan</c:v>
                </c:pt>
                <c:pt idx="7">
                  <c:v>Cisadap</c:v>
                </c:pt>
                <c:pt idx="8">
                  <c:v>Nambo</c:v>
                </c:pt>
                <c:pt idx="9">
                  <c:v>Cibendung</c:v>
                </c:pt>
                <c:pt idx="10">
                  <c:v>Dukuhjati</c:v>
                </c:pt>
                <c:pt idx="11">
                  <c:v>Danauwarih</c:v>
                </c:pt>
                <c:pt idx="12">
                  <c:v>Cipero</c:v>
                </c:pt>
                <c:pt idx="13">
                  <c:v>Cawitali</c:v>
                </c:pt>
                <c:pt idx="14">
                  <c:v>Kd.Dowo Kramat</c:v>
                </c:pt>
                <c:pt idx="15">
                  <c:v>Asem Siketek</c:v>
                </c:pt>
                <c:pt idx="16">
                  <c:v>Tapak Menjangan</c:v>
                </c:pt>
                <c:pt idx="17">
                  <c:v>Padurekso</c:v>
                </c:pt>
                <c:pt idx="18">
                  <c:v>Sudikampir</c:v>
                </c:pt>
                <c:pt idx="19">
                  <c:v>Mejagong</c:v>
                </c:pt>
                <c:pt idx="20">
                  <c:v>Kejene</c:v>
                </c:pt>
                <c:pt idx="21">
                  <c:v>Pesayangan</c:v>
                </c:pt>
                <c:pt idx="22">
                  <c:v>Sidapurna</c:v>
                </c:pt>
                <c:pt idx="23">
                  <c:v>Gangsa/G. Lumingser</c:v>
                </c:pt>
                <c:pt idx="24">
                  <c:v>Parakan Kidang</c:v>
                </c:pt>
                <c:pt idx="25">
                  <c:v>Gondang</c:v>
                </c:pt>
                <c:pt idx="26">
                  <c:v>Lenggor</c:v>
                </c:pt>
                <c:pt idx="27">
                  <c:v>Karanganyar</c:v>
                </c:pt>
                <c:pt idx="28">
                  <c:v>Beji</c:v>
                </c:pt>
                <c:pt idx="29">
                  <c:v>Kemaron</c:v>
                </c:pt>
                <c:pt idx="32">
                  <c:v>Kedungasem</c:v>
                </c:pt>
                <c:pt idx="33">
                  <c:v>Juwero</c:v>
                </c:pt>
                <c:pt idx="34">
                  <c:v>Sojomerto</c:v>
                </c:pt>
                <c:pt idx="35">
                  <c:v>Kedung Pengilon</c:v>
                </c:pt>
                <c:pt idx="36">
                  <c:v>Plumbon</c:v>
                </c:pt>
                <c:pt idx="37">
                  <c:v>Pucang Gading</c:v>
                </c:pt>
                <c:pt idx="38">
                  <c:v>Jragung</c:v>
                </c:pt>
                <c:pt idx="39">
                  <c:v>Glapan</c:v>
                </c:pt>
                <c:pt idx="40">
                  <c:v>Senjoyo (Ajiawur)</c:v>
                </c:pt>
                <c:pt idx="41">
                  <c:v>Sidopangus</c:v>
                </c:pt>
                <c:pt idx="42">
                  <c:v>Jajar</c:v>
                </c:pt>
                <c:pt idx="45">
                  <c:v>Bakalan</c:v>
                </c:pt>
                <c:pt idx="46">
                  <c:v>Medani</c:v>
                </c:pt>
                <c:pt idx="47">
                  <c:v>Bang (Mijen )</c:v>
                </c:pt>
                <c:pt idx="48">
                  <c:v>Babadan</c:v>
                </c:pt>
                <c:pt idx="49">
                  <c:v>Kedungsapen</c:v>
                </c:pt>
                <c:pt idx="50">
                  <c:v>Mursapa</c:v>
                </c:pt>
                <c:pt idx="51">
                  <c:v>Kedungwaru</c:v>
                </c:pt>
                <c:pt idx="52">
                  <c:v>Logung</c:v>
                </c:pt>
                <c:pt idx="53">
                  <c:v>Siwayut</c:v>
                </c:pt>
                <c:pt idx="54">
                  <c:v>Widodaren</c:v>
                </c:pt>
                <c:pt idx="55">
                  <c:v>Sentul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2"/>
          <c:order val="2"/>
          <c:tx>
            <c:v>Q Dibutuhkan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'PC-JT-SL'!$D$10:$D$65</c:f>
              <c:strCache>
                <c:ptCount val="56"/>
                <c:pt idx="0">
                  <c:v>Krompeng/Kupang</c:v>
                </c:pt>
                <c:pt idx="1">
                  <c:v>Pesantren Kletak</c:v>
                </c:pt>
                <c:pt idx="2">
                  <c:v>Kaliwadas</c:v>
                </c:pt>
                <c:pt idx="3">
                  <c:v>Notog/P. Bawah</c:v>
                </c:pt>
                <c:pt idx="4">
                  <c:v>Sukowati</c:v>
                </c:pt>
                <c:pt idx="5">
                  <c:v>Brondong</c:v>
                </c:pt>
                <c:pt idx="6">
                  <c:v>Sungapan</c:v>
                </c:pt>
                <c:pt idx="7">
                  <c:v>Cisadap</c:v>
                </c:pt>
                <c:pt idx="8">
                  <c:v>Nambo</c:v>
                </c:pt>
                <c:pt idx="9">
                  <c:v>Cibendung</c:v>
                </c:pt>
                <c:pt idx="10">
                  <c:v>Dukuhjati</c:v>
                </c:pt>
                <c:pt idx="11">
                  <c:v>Danauwarih</c:v>
                </c:pt>
                <c:pt idx="12">
                  <c:v>Cipero</c:v>
                </c:pt>
                <c:pt idx="13">
                  <c:v>Cawitali</c:v>
                </c:pt>
                <c:pt idx="14">
                  <c:v>Kd.Dowo Kramat</c:v>
                </c:pt>
                <c:pt idx="15">
                  <c:v>Asem Siketek</c:v>
                </c:pt>
                <c:pt idx="16">
                  <c:v>Tapak Menjangan</c:v>
                </c:pt>
                <c:pt idx="17">
                  <c:v>Padurekso</c:v>
                </c:pt>
                <c:pt idx="18">
                  <c:v>Sudikampir</c:v>
                </c:pt>
                <c:pt idx="19">
                  <c:v>Mejagong</c:v>
                </c:pt>
                <c:pt idx="20">
                  <c:v>Kejene</c:v>
                </c:pt>
                <c:pt idx="21">
                  <c:v>Pesayangan</c:v>
                </c:pt>
                <c:pt idx="22">
                  <c:v>Sidapurna</c:v>
                </c:pt>
                <c:pt idx="23">
                  <c:v>Gangsa/G. Lumingser</c:v>
                </c:pt>
                <c:pt idx="24">
                  <c:v>Parakan Kidang</c:v>
                </c:pt>
                <c:pt idx="25">
                  <c:v>Gondang</c:v>
                </c:pt>
                <c:pt idx="26">
                  <c:v>Lenggor</c:v>
                </c:pt>
                <c:pt idx="27">
                  <c:v>Karanganyar</c:v>
                </c:pt>
                <c:pt idx="28">
                  <c:v>Beji</c:v>
                </c:pt>
                <c:pt idx="29">
                  <c:v>Kemaron</c:v>
                </c:pt>
                <c:pt idx="32">
                  <c:v>Kedungasem</c:v>
                </c:pt>
                <c:pt idx="33">
                  <c:v>Juwero</c:v>
                </c:pt>
                <c:pt idx="34">
                  <c:v>Sojomerto</c:v>
                </c:pt>
                <c:pt idx="35">
                  <c:v>Kedung Pengilon</c:v>
                </c:pt>
                <c:pt idx="36">
                  <c:v>Plumbon</c:v>
                </c:pt>
                <c:pt idx="37">
                  <c:v>Pucang Gading</c:v>
                </c:pt>
                <c:pt idx="38">
                  <c:v>Jragung</c:v>
                </c:pt>
                <c:pt idx="39">
                  <c:v>Glapan</c:v>
                </c:pt>
                <c:pt idx="40">
                  <c:v>Senjoyo (Ajiawur)</c:v>
                </c:pt>
                <c:pt idx="41">
                  <c:v>Sidopangus</c:v>
                </c:pt>
                <c:pt idx="42">
                  <c:v>Jajar</c:v>
                </c:pt>
                <c:pt idx="45">
                  <c:v>Bakalan</c:v>
                </c:pt>
                <c:pt idx="46">
                  <c:v>Medani</c:v>
                </c:pt>
                <c:pt idx="47">
                  <c:v>Bang (Mijen )</c:v>
                </c:pt>
                <c:pt idx="48">
                  <c:v>Babadan</c:v>
                </c:pt>
                <c:pt idx="49">
                  <c:v>Kedungsapen</c:v>
                </c:pt>
                <c:pt idx="50">
                  <c:v>Mursapa</c:v>
                </c:pt>
                <c:pt idx="51">
                  <c:v>Kedungwaru</c:v>
                </c:pt>
                <c:pt idx="52">
                  <c:v>Logung</c:v>
                </c:pt>
                <c:pt idx="53">
                  <c:v>Siwayut</c:v>
                </c:pt>
                <c:pt idx="54">
                  <c:v>Widodaren</c:v>
                </c:pt>
                <c:pt idx="55">
                  <c:v>Sentul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3"/>
          <c:order val="3"/>
          <c:tx>
            <c:v>BENDUNG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'PC-JT-SL'!$D$10:$D$65</c:f>
              <c:strCache>
                <c:ptCount val="56"/>
                <c:pt idx="0">
                  <c:v>Krompeng/Kupang</c:v>
                </c:pt>
                <c:pt idx="1">
                  <c:v>Pesantren Kletak</c:v>
                </c:pt>
                <c:pt idx="2">
                  <c:v>Kaliwadas</c:v>
                </c:pt>
                <c:pt idx="3">
                  <c:v>Notog/P. Bawah</c:v>
                </c:pt>
                <c:pt idx="4">
                  <c:v>Sukowati</c:v>
                </c:pt>
                <c:pt idx="5">
                  <c:v>Brondong</c:v>
                </c:pt>
                <c:pt idx="6">
                  <c:v>Sungapan</c:v>
                </c:pt>
                <c:pt idx="7">
                  <c:v>Cisadap</c:v>
                </c:pt>
                <c:pt idx="8">
                  <c:v>Nambo</c:v>
                </c:pt>
                <c:pt idx="9">
                  <c:v>Cibendung</c:v>
                </c:pt>
                <c:pt idx="10">
                  <c:v>Dukuhjati</c:v>
                </c:pt>
                <c:pt idx="11">
                  <c:v>Danauwarih</c:v>
                </c:pt>
                <c:pt idx="12">
                  <c:v>Cipero</c:v>
                </c:pt>
                <c:pt idx="13">
                  <c:v>Cawitali</c:v>
                </c:pt>
                <c:pt idx="14">
                  <c:v>Kd.Dowo Kramat</c:v>
                </c:pt>
                <c:pt idx="15">
                  <c:v>Asem Siketek</c:v>
                </c:pt>
                <c:pt idx="16">
                  <c:v>Tapak Menjangan</c:v>
                </c:pt>
                <c:pt idx="17">
                  <c:v>Padurekso</c:v>
                </c:pt>
                <c:pt idx="18">
                  <c:v>Sudikampir</c:v>
                </c:pt>
                <c:pt idx="19">
                  <c:v>Mejagong</c:v>
                </c:pt>
                <c:pt idx="20">
                  <c:v>Kejene</c:v>
                </c:pt>
                <c:pt idx="21">
                  <c:v>Pesayangan</c:v>
                </c:pt>
                <c:pt idx="22">
                  <c:v>Sidapurna</c:v>
                </c:pt>
                <c:pt idx="23">
                  <c:v>Gangsa/G. Lumingser</c:v>
                </c:pt>
                <c:pt idx="24">
                  <c:v>Parakan Kidang</c:v>
                </c:pt>
                <c:pt idx="25">
                  <c:v>Gondang</c:v>
                </c:pt>
                <c:pt idx="26">
                  <c:v>Lenggor</c:v>
                </c:pt>
                <c:pt idx="27">
                  <c:v>Karanganyar</c:v>
                </c:pt>
                <c:pt idx="28">
                  <c:v>Beji</c:v>
                </c:pt>
                <c:pt idx="29">
                  <c:v>Kemaron</c:v>
                </c:pt>
                <c:pt idx="32">
                  <c:v>Kedungasem</c:v>
                </c:pt>
                <c:pt idx="33">
                  <c:v>Juwero</c:v>
                </c:pt>
                <c:pt idx="34">
                  <c:v>Sojomerto</c:v>
                </c:pt>
                <c:pt idx="35">
                  <c:v>Kedung Pengilon</c:v>
                </c:pt>
                <c:pt idx="36">
                  <c:v>Plumbon</c:v>
                </c:pt>
                <c:pt idx="37">
                  <c:v>Pucang Gading</c:v>
                </c:pt>
                <c:pt idx="38">
                  <c:v>Jragung</c:v>
                </c:pt>
                <c:pt idx="39">
                  <c:v>Glapan</c:v>
                </c:pt>
                <c:pt idx="40">
                  <c:v>Senjoyo (Ajiawur)</c:v>
                </c:pt>
                <c:pt idx="41">
                  <c:v>Sidopangus</c:v>
                </c:pt>
                <c:pt idx="42">
                  <c:v>Jajar</c:v>
                </c:pt>
                <c:pt idx="45">
                  <c:v>Bakalan</c:v>
                </c:pt>
                <c:pt idx="46">
                  <c:v>Medani</c:v>
                </c:pt>
                <c:pt idx="47">
                  <c:v>Bang (Mijen )</c:v>
                </c:pt>
                <c:pt idx="48">
                  <c:v>Babadan</c:v>
                </c:pt>
                <c:pt idx="49">
                  <c:v>Kedungsapen</c:v>
                </c:pt>
                <c:pt idx="50">
                  <c:v>Mursapa</c:v>
                </c:pt>
                <c:pt idx="51">
                  <c:v>Kedungwaru</c:v>
                </c:pt>
                <c:pt idx="52">
                  <c:v>Logung</c:v>
                </c:pt>
                <c:pt idx="53">
                  <c:v>Siwayut</c:v>
                </c:pt>
                <c:pt idx="54">
                  <c:v>Widodaren</c:v>
                </c:pt>
                <c:pt idx="55">
                  <c:v>Sentul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'PC-JT-SL'!$D$10:$D$65</c:f>
              <c:strCache>
                <c:ptCount val="56"/>
                <c:pt idx="0">
                  <c:v>Krompeng/Kupang</c:v>
                </c:pt>
                <c:pt idx="1">
                  <c:v>Pesantren Kletak</c:v>
                </c:pt>
                <c:pt idx="2">
                  <c:v>Kaliwadas</c:v>
                </c:pt>
                <c:pt idx="3">
                  <c:v>Notog/P. Bawah</c:v>
                </c:pt>
                <c:pt idx="4">
                  <c:v>Sukowati</c:v>
                </c:pt>
                <c:pt idx="5">
                  <c:v>Brondong</c:v>
                </c:pt>
                <c:pt idx="6">
                  <c:v>Sungapan</c:v>
                </c:pt>
                <c:pt idx="7">
                  <c:v>Cisadap</c:v>
                </c:pt>
                <c:pt idx="8">
                  <c:v>Nambo</c:v>
                </c:pt>
                <c:pt idx="9">
                  <c:v>Cibendung</c:v>
                </c:pt>
                <c:pt idx="10">
                  <c:v>Dukuhjati</c:v>
                </c:pt>
                <c:pt idx="11">
                  <c:v>Danauwarih</c:v>
                </c:pt>
                <c:pt idx="12">
                  <c:v>Cipero</c:v>
                </c:pt>
                <c:pt idx="13">
                  <c:v>Cawitali</c:v>
                </c:pt>
                <c:pt idx="14">
                  <c:v>Kd.Dowo Kramat</c:v>
                </c:pt>
                <c:pt idx="15">
                  <c:v>Asem Siketek</c:v>
                </c:pt>
                <c:pt idx="16">
                  <c:v>Tapak Menjangan</c:v>
                </c:pt>
                <c:pt idx="17">
                  <c:v>Padurekso</c:v>
                </c:pt>
                <c:pt idx="18">
                  <c:v>Sudikampir</c:v>
                </c:pt>
                <c:pt idx="19">
                  <c:v>Mejagong</c:v>
                </c:pt>
                <c:pt idx="20">
                  <c:v>Kejene</c:v>
                </c:pt>
                <c:pt idx="21">
                  <c:v>Pesayangan</c:v>
                </c:pt>
                <c:pt idx="22">
                  <c:v>Sidapurna</c:v>
                </c:pt>
                <c:pt idx="23">
                  <c:v>Gangsa/G. Lumingser</c:v>
                </c:pt>
                <c:pt idx="24">
                  <c:v>Parakan Kidang</c:v>
                </c:pt>
                <c:pt idx="25">
                  <c:v>Gondang</c:v>
                </c:pt>
                <c:pt idx="26">
                  <c:v>Lenggor</c:v>
                </c:pt>
                <c:pt idx="27">
                  <c:v>Karanganyar</c:v>
                </c:pt>
                <c:pt idx="28">
                  <c:v>Beji</c:v>
                </c:pt>
                <c:pt idx="29">
                  <c:v>Kemaron</c:v>
                </c:pt>
                <c:pt idx="32">
                  <c:v>Kedungasem</c:v>
                </c:pt>
                <c:pt idx="33">
                  <c:v>Juwero</c:v>
                </c:pt>
                <c:pt idx="34">
                  <c:v>Sojomerto</c:v>
                </c:pt>
                <c:pt idx="35">
                  <c:v>Kedung Pengilon</c:v>
                </c:pt>
                <c:pt idx="36">
                  <c:v>Plumbon</c:v>
                </c:pt>
                <c:pt idx="37">
                  <c:v>Pucang Gading</c:v>
                </c:pt>
                <c:pt idx="38">
                  <c:v>Jragung</c:v>
                </c:pt>
                <c:pt idx="39">
                  <c:v>Glapan</c:v>
                </c:pt>
                <c:pt idx="40">
                  <c:v>Senjoyo (Ajiawur)</c:v>
                </c:pt>
                <c:pt idx="41">
                  <c:v>Sidopangus</c:v>
                </c:pt>
                <c:pt idx="42">
                  <c:v>Jajar</c:v>
                </c:pt>
                <c:pt idx="45">
                  <c:v>Bakalan</c:v>
                </c:pt>
                <c:pt idx="46">
                  <c:v>Medani</c:v>
                </c:pt>
                <c:pt idx="47">
                  <c:v>Bang (Mijen )</c:v>
                </c:pt>
                <c:pt idx="48">
                  <c:v>Babadan</c:v>
                </c:pt>
                <c:pt idx="49">
                  <c:v>Kedungsapen</c:v>
                </c:pt>
                <c:pt idx="50">
                  <c:v>Mursapa</c:v>
                </c:pt>
                <c:pt idx="51">
                  <c:v>Kedungwaru</c:v>
                </c:pt>
                <c:pt idx="52">
                  <c:v>Logung</c:v>
                </c:pt>
                <c:pt idx="53">
                  <c:v>Siwayut</c:v>
                </c:pt>
                <c:pt idx="54">
                  <c:v>Widodaren</c:v>
                </c:pt>
                <c:pt idx="55">
                  <c:v>Sentul</c:v>
                </c:pt>
              </c:strCache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dropLines>
          <c:spPr>
            <a:ln w="3175">
              <a:solidFill>
                <a:srgbClr val="0000FF"/>
              </a:solidFill>
            </a:ln>
          </c:spPr>
        </c:dropLines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000000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40527206"/>
        <c:axId val="29200535"/>
      </c:lineChart>
      <c:catAx>
        <c:axId val="4052720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80"/>
            </a:solidFill>
          </a:ln>
        </c:spPr>
        <c:txPr>
          <a:bodyPr vert="horz" rot="30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00535"/>
        <c:crossesAt val="0.5"/>
        <c:auto val="1"/>
        <c:lblOffset val="100"/>
        <c:tickLblSkip val="1"/>
        <c:noMultiLvlLbl val="0"/>
      </c:catAx>
      <c:valAx>
        <c:axId val="29200535"/>
        <c:scaling>
          <c:orientation val="minMax"/>
          <c:max val="1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5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Faktor  K</a:t>
                </a:r>
              </a:p>
            </c:rich>
          </c:tx>
          <c:layout>
            <c:manualLayout>
              <c:xMode val="factor"/>
              <c:yMode val="factor"/>
              <c:x val="-0.0265"/>
              <c:y val="-0.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27206"/>
        <c:crossesAt val="1"/>
        <c:crossBetween val="between"/>
        <c:dispUnits/>
        <c:majorUnit val="0.1"/>
        <c:minorUnit val="0.05"/>
      </c:valAx>
      <c:spPr>
        <a:solidFill>
          <a:srgbClr val="C0C0C0"/>
        </a:solidFill>
        <a:ln w="38100">
          <a:solidFill>
            <a:srgbClr val="808080"/>
          </a:solidFill>
        </a:ln>
      </c:spPr>
    </c:plotArea>
    <c:plotVisOnly val="1"/>
    <c:dispBlanksAs val="gap"/>
    <c:showDLblsOverMax val="0"/>
  </c:chart>
  <c:spPr>
    <a:pattFill prst="narHorz">
      <a:fgClr>
        <a:srgbClr val="99CC00"/>
      </a:fgClr>
      <a:bgClr>
        <a:srgbClr val="CCFFFF"/>
      </a:bgClr>
    </a:patt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152400</xdr:rowOff>
    </xdr:from>
    <xdr:to>
      <xdr:col>9</xdr:col>
      <xdr:colOff>514350</xdr:colOff>
      <xdr:row>54</xdr:row>
      <xdr:rowOff>9525</xdr:rowOff>
    </xdr:to>
    <xdr:graphicFrame>
      <xdr:nvGraphicFramePr>
        <xdr:cNvPr id="1" name="Chart 2"/>
        <xdr:cNvGraphicFramePr/>
      </xdr:nvGraphicFramePr>
      <xdr:xfrm>
        <a:off x="0" y="5524500"/>
        <a:ext cx="898207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666750</xdr:colOff>
      <xdr:row>4</xdr:row>
      <xdr:rowOff>142875</xdr:rowOff>
    </xdr:from>
    <xdr:to>
      <xdr:col>33</xdr:col>
      <xdr:colOff>76200</xdr:colOff>
      <xdr:row>55</xdr:row>
      <xdr:rowOff>161925</xdr:rowOff>
    </xdr:to>
    <xdr:graphicFrame>
      <xdr:nvGraphicFramePr>
        <xdr:cNvPr id="1" name="Chart 1"/>
        <xdr:cNvGraphicFramePr/>
      </xdr:nvGraphicFramePr>
      <xdr:xfrm>
        <a:off x="10782300" y="1162050"/>
        <a:ext cx="12715875" cy="1058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19050</xdr:colOff>
      <xdr:row>58</xdr:row>
      <xdr:rowOff>28575</xdr:rowOff>
    </xdr:from>
    <xdr:to>
      <xdr:col>30</xdr:col>
      <xdr:colOff>209550</xdr:colOff>
      <xdr:row>98</xdr:row>
      <xdr:rowOff>57150</xdr:rowOff>
    </xdr:to>
    <xdr:graphicFrame>
      <xdr:nvGraphicFramePr>
        <xdr:cNvPr id="2" name="Chart 3"/>
        <xdr:cNvGraphicFramePr/>
      </xdr:nvGraphicFramePr>
      <xdr:xfrm>
        <a:off x="10972800" y="12125325"/>
        <a:ext cx="10829925" cy="652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209550</xdr:colOff>
      <xdr:row>9</xdr:row>
      <xdr:rowOff>104775</xdr:rowOff>
    </xdr:from>
    <xdr:to>
      <xdr:col>33</xdr:col>
      <xdr:colOff>114300</xdr:colOff>
      <xdr:row>54</xdr:row>
      <xdr:rowOff>209550</xdr:rowOff>
    </xdr:to>
    <xdr:graphicFrame>
      <xdr:nvGraphicFramePr>
        <xdr:cNvPr id="1" name="Chart 1"/>
        <xdr:cNvGraphicFramePr/>
      </xdr:nvGraphicFramePr>
      <xdr:xfrm>
        <a:off x="13458825" y="2552700"/>
        <a:ext cx="10877550" cy="1271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</cdr:x>
      <cdr:y>0.0145</cdr:y>
    </cdr:from>
    <cdr:to>
      <cdr:x>0.79675</cdr:x>
      <cdr:y>0.1045</cdr:y>
    </cdr:to>
    <cdr:sp>
      <cdr:nvSpPr>
        <cdr:cNvPr id="1" name="TextBox 2"/>
        <cdr:cNvSpPr txBox="1">
          <a:spLocks noChangeArrowheads="1"/>
        </cdr:cNvSpPr>
      </cdr:nvSpPr>
      <cdr:spPr>
        <a:xfrm>
          <a:off x="447675" y="200025"/>
          <a:ext cx="9591675" cy="1266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Berlin Sans FB Demi"/>
              <a:ea typeface="Berlin Sans FB Demi"/>
              <a:cs typeface="Berlin Sans FB Demi"/>
            </a:rPr>
            <a:t>Grafik Faktor K Bendung Kontrol Point
</a:t>
          </a:r>
          <a:r>
            <a:rPr lang="en-US" cap="none" sz="1800" b="1" i="0" u="none" baseline="0">
              <a:solidFill>
                <a:srgbClr val="000000"/>
              </a:solidFill>
              <a:latin typeface="Berlin Sans FB Demi"/>
              <a:ea typeface="Berlin Sans FB Demi"/>
              <a:cs typeface="Berlin Sans FB Demi"/>
            </a:rPr>
            <a:t>Balai PSDA Pemali Comal, Jratun dan Seluna
</a:t>
          </a:r>
          <a:r>
            <a:rPr lang="en-US" cap="none" sz="1800" b="1" i="0" u="none" baseline="0">
              <a:solidFill>
                <a:srgbClr val="000000"/>
              </a:solidFill>
              <a:latin typeface="Berlin Sans FB Demi"/>
              <a:ea typeface="Berlin Sans FB Demi"/>
              <a:cs typeface="Berlin Sans FB Demi"/>
            </a:rPr>
            <a:t>Periode  Minggu  I</a:t>
          </a:r>
          <a:r>
            <a:rPr lang="en-US" cap="none" sz="1800" b="1" i="0" u="none" baseline="0">
              <a:solidFill>
                <a:srgbClr val="000000"/>
              </a:solidFill>
              <a:latin typeface="Berlin Sans FB Demi"/>
              <a:ea typeface="Berlin Sans FB Demi"/>
              <a:cs typeface="Berlin Sans FB Demi"/>
            </a:rPr>
            <a:t>  </a:t>
          </a:r>
          <a:r>
            <a:rPr lang="en-US" cap="none" sz="1800" b="1" i="0" u="none" baseline="0">
              <a:solidFill>
                <a:srgbClr val="000000"/>
              </a:solidFill>
              <a:latin typeface="Berlin Sans FB Demi"/>
              <a:ea typeface="Berlin Sans FB Demi"/>
              <a:cs typeface="Berlin Sans FB Demi"/>
            </a:rPr>
            <a:t>( tanggal   07</a:t>
          </a:r>
          <a:r>
            <a:rPr lang="en-US" cap="none" sz="1800" b="1" i="0" u="none" baseline="0">
              <a:solidFill>
                <a:srgbClr val="000000"/>
              </a:solidFill>
              <a:latin typeface="Berlin Sans FB Demi"/>
              <a:ea typeface="Berlin Sans FB Demi"/>
              <a:cs typeface="Berlin Sans FB Demi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Berlin Sans FB Demi"/>
              <a:ea typeface="Berlin Sans FB Demi"/>
              <a:cs typeface="Berlin Sans FB Demi"/>
            </a:rPr>
            <a:t> s/d   </a:t>
          </a:r>
          <a:r>
            <a:rPr lang="en-US" cap="none" sz="1800" b="1" i="0" u="none" baseline="0">
              <a:solidFill>
                <a:srgbClr val="000000"/>
              </a:solidFill>
              <a:latin typeface="Berlin Sans FB Demi"/>
              <a:ea typeface="Berlin Sans FB Demi"/>
              <a:cs typeface="Berlin Sans FB Demi"/>
            </a:rPr>
            <a:t> 13</a:t>
          </a:r>
          <a:r>
            <a:rPr lang="en-US" cap="none" sz="1800" b="1" i="0" u="none" baseline="0">
              <a:solidFill>
                <a:srgbClr val="000000"/>
              </a:solidFill>
              <a:latin typeface="Berlin Sans FB Demi"/>
              <a:ea typeface="Berlin Sans FB Demi"/>
              <a:cs typeface="Berlin Sans FB Demi"/>
            </a:rPr>
            <a:t>   Juni   2010 )
</a:t>
          </a:r>
        </a:p>
      </cdr:txBody>
    </cdr:sp>
  </cdr:relSizeAnchor>
  <cdr:relSizeAnchor xmlns:cdr="http://schemas.openxmlformats.org/drawingml/2006/chartDrawing">
    <cdr:from>
      <cdr:x>-0.00275</cdr:x>
      <cdr:y>-0.002</cdr:y>
    </cdr:from>
    <cdr:to>
      <cdr:x>-0.00125</cdr:x>
      <cdr:y>-0.00075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28574" y="-19049"/>
          <a:ext cx="19050" cy="190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-0.00275</cdr:x>
      <cdr:y>-0.00325</cdr:y>
    </cdr:from>
    <cdr:to>
      <cdr:x>-0.00125</cdr:x>
      <cdr:y>-0.002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28574" y="-38099"/>
          <a:ext cx="19050" cy="190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409575</xdr:colOff>
      <xdr:row>3</xdr:row>
      <xdr:rowOff>190500</xdr:rowOff>
    </xdr:from>
    <xdr:to>
      <xdr:col>36</xdr:col>
      <xdr:colOff>219075</xdr:colOff>
      <xdr:row>54</xdr:row>
      <xdr:rowOff>19050</xdr:rowOff>
    </xdr:to>
    <xdr:graphicFrame>
      <xdr:nvGraphicFramePr>
        <xdr:cNvPr id="1" name="Chart 1"/>
        <xdr:cNvGraphicFramePr/>
      </xdr:nvGraphicFramePr>
      <xdr:xfrm>
        <a:off x="14630400" y="1038225"/>
        <a:ext cx="12611100" cy="1409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428625</xdr:colOff>
      <xdr:row>3</xdr:row>
      <xdr:rowOff>190500</xdr:rowOff>
    </xdr:from>
    <xdr:to>
      <xdr:col>36</xdr:col>
      <xdr:colOff>228600</xdr:colOff>
      <xdr:row>54</xdr:row>
      <xdr:rowOff>19050</xdr:rowOff>
    </xdr:to>
    <xdr:graphicFrame>
      <xdr:nvGraphicFramePr>
        <xdr:cNvPr id="2" name="Chart 1"/>
        <xdr:cNvGraphicFramePr/>
      </xdr:nvGraphicFramePr>
      <xdr:xfrm>
        <a:off x="14649450" y="1038225"/>
        <a:ext cx="12601575" cy="1409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4</xdr:row>
      <xdr:rowOff>0</xdr:rowOff>
    </xdr:from>
    <xdr:to>
      <xdr:col>41</xdr:col>
      <xdr:colOff>142875</xdr:colOff>
      <xdr:row>40</xdr:row>
      <xdr:rowOff>161925</xdr:rowOff>
    </xdr:to>
    <xdr:graphicFrame>
      <xdr:nvGraphicFramePr>
        <xdr:cNvPr id="1" name="Chart 1"/>
        <xdr:cNvGraphicFramePr/>
      </xdr:nvGraphicFramePr>
      <xdr:xfrm>
        <a:off x="18154650" y="1047750"/>
        <a:ext cx="13554075" cy="804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15"/>
  <sheetViews>
    <sheetView zoomScalePageLayoutView="0" workbookViewId="0" topLeftCell="A1">
      <selection activeCell="A1" sqref="A1"/>
      <selection activeCell="A1" sqref="A1"/>
      <selection activeCell="A1" sqref="A1"/>
    </sheetView>
  </sheetViews>
  <sheetFormatPr defaultColWidth="9.140625" defaultRowHeight="12.75"/>
  <cols>
    <col min="2" max="2" width="19.28125" style="0" customWidth="1"/>
    <col min="3" max="3" width="10.8515625" style="0" customWidth="1"/>
    <col min="4" max="4" width="15.57421875" style="0" customWidth="1"/>
    <col min="5" max="5" width="15.140625" style="0" customWidth="1"/>
    <col min="6" max="6" width="14.00390625" style="0" customWidth="1"/>
    <col min="7" max="7" width="14.28125" style="0" customWidth="1"/>
    <col min="8" max="8" width="14.8515625" style="0" customWidth="1"/>
    <col min="9" max="9" width="13.8515625" style="0" customWidth="1"/>
    <col min="10" max="10" width="16.8515625" style="0" customWidth="1"/>
    <col min="11" max="11" width="0.2890625" style="0" customWidth="1"/>
  </cols>
  <sheetData>
    <row r="3" spans="2:12" ht="23.25">
      <c r="B3" s="364" t="s">
        <v>166</v>
      </c>
      <c r="C3" s="364"/>
      <c r="D3" s="364"/>
      <c r="E3" s="364"/>
      <c r="F3" s="364"/>
      <c r="G3" s="364"/>
      <c r="H3" s="364"/>
      <c r="I3" s="364"/>
      <c r="J3" s="364"/>
      <c r="K3" s="364"/>
      <c r="L3" s="364"/>
    </row>
    <row r="4" spans="2:12" ht="23.25">
      <c r="B4" s="364" t="s">
        <v>165</v>
      </c>
      <c r="C4" s="364"/>
      <c r="D4" s="364"/>
      <c r="E4" s="364"/>
      <c r="F4" s="364"/>
      <c r="G4" s="364"/>
      <c r="H4" s="364"/>
      <c r="I4" s="364"/>
      <c r="J4" s="364"/>
      <c r="K4" s="364"/>
      <c r="L4" s="364"/>
    </row>
    <row r="5" spans="2:12" ht="20.25">
      <c r="B5" s="363" t="str">
        <f>+'BENG.SOLO'!A4</f>
        <v>MINGGU   ke  IV   ( Tgl.   25   s/d    31   Oktober   2010 )  </v>
      </c>
      <c r="C5" s="363"/>
      <c r="D5" s="363"/>
      <c r="E5" s="363"/>
      <c r="F5" s="363"/>
      <c r="G5" s="363"/>
      <c r="H5" s="363"/>
      <c r="I5" s="363"/>
      <c r="J5" s="363"/>
      <c r="K5" s="363"/>
      <c r="L5" s="363"/>
    </row>
    <row r="6" ht="13.5" thickBot="1"/>
    <row r="7" spans="2:10" ht="22.5" customHeight="1" thickBot="1" thickTop="1">
      <c r="B7" s="371" t="s">
        <v>164</v>
      </c>
      <c r="C7" s="372"/>
      <c r="D7" s="33" t="s">
        <v>51</v>
      </c>
      <c r="E7" s="33" t="s">
        <v>57</v>
      </c>
      <c r="F7" s="369" t="s">
        <v>54</v>
      </c>
      <c r="G7" s="370"/>
      <c r="H7" s="25" t="s">
        <v>57</v>
      </c>
      <c r="I7" s="87" t="s">
        <v>57</v>
      </c>
      <c r="J7" s="97"/>
    </row>
    <row r="8" spans="2:10" ht="22.5" customHeight="1">
      <c r="B8" s="373"/>
      <c r="C8" s="374"/>
      <c r="D8" s="34" t="s">
        <v>52</v>
      </c>
      <c r="E8" s="34" t="s">
        <v>62</v>
      </c>
      <c r="F8" s="35" t="s">
        <v>55</v>
      </c>
      <c r="G8" s="36" t="s">
        <v>56</v>
      </c>
      <c r="H8" s="2" t="s">
        <v>58</v>
      </c>
      <c r="I8" s="89" t="s">
        <v>59</v>
      </c>
      <c r="J8" s="99" t="s">
        <v>161</v>
      </c>
    </row>
    <row r="9" spans="2:10" ht="22.5" customHeight="1" thickBot="1">
      <c r="B9" s="375"/>
      <c r="C9" s="368"/>
      <c r="D9" s="34" t="s">
        <v>53</v>
      </c>
      <c r="E9" s="34" t="s">
        <v>98</v>
      </c>
      <c r="F9" s="37" t="s">
        <v>99</v>
      </c>
      <c r="G9" s="34" t="s">
        <v>98</v>
      </c>
      <c r="H9" s="3" t="s">
        <v>98</v>
      </c>
      <c r="I9" s="3" t="s">
        <v>98</v>
      </c>
      <c r="J9" s="98" t="s">
        <v>162</v>
      </c>
    </row>
    <row r="10" spans="2:11" ht="22.5" customHeight="1" thickBot="1" thickTop="1">
      <c r="B10" s="365" t="s">
        <v>74</v>
      </c>
      <c r="C10" s="366"/>
      <c r="D10" s="100">
        <f>+'PC-JT-SL'!E40</f>
        <v>69329.05799999999</v>
      </c>
      <c r="E10" s="110">
        <f>+'PC-JT-SL'!F40</f>
        <v>259.27099999999996</v>
      </c>
      <c r="F10" s="110">
        <f>+'PC-JT-SL'!G40</f>
        <v>42.84299999999999</v>
      </c>
      <c r="G10" s="110">
        <f>+'PC-JT-SL'!H40</f>
        <v>40.519</v>
      </c>
      <c r="H10" s="110">
        <f>+'PC-JT-SL'!I40</f>
        <v>342.6330000000001</v>
      </c>
      <c r="I10" s="111">
        <f>+'PC-JT-SL'!J40</f>
        <v>85.28300000000002</v>
      </c>
      <c r="J10" s="94">
        <v>1</v>
      </c>
      <c r="K10" s="82"/>
    </row>
    <row r="11" spans="2:11" ht="22.5" customHeight="1" thickBot="1">
      <c r="B11" s="367" t="s">
        <v>167</v>
      </c>
      <c r="C11" s="368"/>
      <c r="D11" s="101">
        <f>+'PC-JT-SL'!E53</f>
        <v>43824.06</v>
      </c>
      <c r="E11" s="112">
        <f>+'PC-JT-SL'!F53</f>
        <v>96.194</v>
      </c>
      <c r="F11" s="112">
        <f>+'PC-JT-SL'!G53</f>
        <v>13.539</v>
      </c>
      <c r="G11" s="112">
        <f>+'PC-JT-SL'!H53</f>
        <v>14.857999999999999</v>
      </c>
      <c r="H11" s="112">
        <f>+'PC-JT-SL'!I53</f>
        <v>124.591</v>
      </c>
      <c r="I11" s="113">
        <f>+'PC-JT-SL'!J53</f>
        <v>27.367</v>
      </c>
      <c r="J11" s="95">
        <v>1</v>
      </c>
      <c r="K11" s="82"/>
    </row>
    <row r="12" spans="2:11" ht="22.5" customHeight="1" thickBot="1">
      <c r="B12" s="365" t="s">
        <v>146</v>
      </c>
      <c r="C12" s="366"/>
      <c r="D12" s="101">
        <f>+'PC-JT-SL'!E69</f>
        <v>80806</v>
      </c>
      <c r="E12" s="114">
        <f>+'PC-JT-SL'!F69</f>
        <v>6.444999999999999</v>
      </c>
      <c r="F12" s="112">
        <f>+'PC-JT-SL'!G69</f>
        <v>4.938000000000001</v>
      </c>
      <c r="G12" s="112">
        <f>+'PC-JT-SL'!H69</f>
        <v>4.657</v>
      </c>
      <c r="H12" s="112">
        <f>+'PC-JT-SL'!I69</f>
        <v>1.336666666666667</v>
      </c>
      <c r="I12" s="113">
        <f>+'PC-JT-SL'!J69</f>
        <v>0.7785833333333335</v>
      </c>
      <c r="J12" s="95">
        <v>1</v>
      </c>
      <c r="K12" s="82"/>
    </row>
    <row r="13" spans="2:11" ht="22.5" customHeight="1" thickBot="1">
      <c r="B13" s="365" t="s">
        <v>80</v>
      </c>
      <c r="C13" s="366"/>
      <c r="D13" s="101">
        <f>+'BENG.SOLO'!E55</f>
        <v>46297.76</v>
      </c>
      <c r="E13" s="112">
        <f>+'BENG.SOLO'!F55</f>
        <v>36.817000000000014</v>
      </c>
      <c r="F13" s="112">
        <f>+'BENG.SOLO'!G55</f>
        <v>11.391000000000002</v>
      </c>
      <c r="G13" s="112">
        <f>+'BENG.SOLO'!H55</f>
        <v>8.549</v>
      </c>
      <c r="H13" s="112">
        <f>+'BENG.SOLO'!I55</f>
        <v>56.731</v>
      </c>
      <c r="I13" s="113">
        <f>+'BENG.SOLO'!J55</f>
        <v>15.300000000000004</v>
      </c>
      <c r="J13" s="95">
        <v>1</v>
      </c>
      <c r="K13" s="82"/>
    </row>
    <row r="14" spans="2:11" ht="22.5" customHeight="1" thickBot="1">
      <c r="B14" s="365" t="s">
        <v>82</v>
      </c>
      <c r="C14" s="366"/>
      <c r="D14" s="101">
        <f>+'PROB-SCIT'!E50</f>
        <v>51572</v>
      </c>
      <c r="E14" s="112">
        <f>+'PROB-SCIT'!F50</f>
        <v>140.468</v>
      </c>
      <c r="F14" s="112">
        <f>+'PROB-SCIT'!G50</f>
        <v>24.311</v>
      </c>
      <c r="G14" s="112">
        <f>+'PROB-SCIT'!H50</f>
        <v>25.445</v>
      </c>
      <c r="H14" s="112">
        <f>+'PROB-SCIT'!I50</f>
        <v>197.219</v>
      </c>
      <c r="I14" s="113">
        <f>+'PROB-SCIT'!J50</f>
        <v>40.576</v>
      </c>
      <c r="J14" s="95">
        <v>1</v>
      </c>
      <c r="K14" s="82"/>
    </row>
    <row r="15" spans="2:11" ht="22.5" customHeight="1" thickBot="1">
      <c r="B15" s="367" t="s">
        <v>84</v>
      </c>
      <c r="C15" s="368"/>
      <c r="D15" s="101">
        <f>+'PROB-SCIT'!E49</f>
        <v>62027.551</v>
      </c>
      <c r="E15" s="112">
        <f>+'PROB-SCIT'!F49</f>
        <v>373.53</v>
      </c>
      <c r="F15" s="112">
        <f>+'PROB-SCIT'!G49</f>
        <v>15.876000000000001</v>
      </c>
      <c r="G15" s="112">
        <f>+'PROB-SCIT'!H49</f>
        <v>37.29</v>
      </c>
      <c r="H15" s="112">
        <f>+'PROB-SCIT'!I49</f>
        <v>426.6960000000001</v>
      </c>
      <c r="I15" s="113">
        <f>+'PROB-SCIT'!J49</f>
        <v>54.24799999999998</v>
      </c>
      <c r="J15" s="96">
        <f>+'PROB-SCIT'!K49</f>
        <v>1</v>
      </c>
      <c r="K15" s="82"/>
    </row>
  </sheetData>
  <sheetProtection/>
  <mergeCells count="11">
    <mergeCell ref="B15:C15"/>
    <mergeCell ref="F7:G7"/>
    <mergeCell ref="B10:C10"/>
    <mergeCell ref="B11:C11"/>
    <mergeCell ref="B12:C12"/>
    <mergeCell ref="B13:C13"/>
    <mergeCell ref="B7:C9"/>
    <mergeCell ref="B5:L5"/>
    <mergeCell ref="B3:L3"/>
    <mergeCell ref="B4:L4"/>
    <mergeCell ref="B14:C14"/>
  </mergeCells>
  <printOptions horizontalCentered="1"/>
  <pageMargins left="0.75" right="0.75" top="1" bottom="1" header="0.5" footer="0.5"/>
  <pageSetup horizontalDpi="300" verticalDpi="300" orientation="portrait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69"/>
  <sheetViews>
    <sheetView zoomScale="70" zoomScaleNormal="70" zoomScalePageLayoutView="0" workbookViewId="0" topLeftCell="O56">
      <selection activeCell="J54" sqref="J54"/>
      <selection activeCell="G32" sqref="G32"/>
      <selection activeCell="AF66" sqref="AF66"/>
    </sheetView>
  </sheetViews>
  <sheetFormatPr defaultColWidth="9.140625" defaultRowHeight="12.75"/>
  <cols>
    <col min="1" max="1" width="6.57421875" style="0" customWidth="1"/>
    <col min="2" max="2" width="20.57421875" style="0" customWidth="1"/>
    <col min="3" max="3" width="5.28125" style="0" customWidth="1"/>
    <col min="4" max="4" width="17.7109375" style="0" customWidth="1"/>
    <col min="5" max="5" width="12.140625" style="0" customWidth="1"/>
    <col min="6" max="6" width="11.00390625" style="0" customWidth="1"/>
    <col min="7" max="7" width="9.8515625" style="0" customWidth="1"/>
    <col min="8" max="8" width="10.28125" style="0" customWidth="1"/>
    <col min="9" max="9" width="10.421875" style="0" customWidth="1"/>
    <col min="10" max="10" width="11.421875" style="0" customWidth="1"/>
    <col min="11" max="11" width="11.140625" style="0" customWidth="1"/>
    <col min="12" max="12" width="11.8515625" style="0" customWidth="1"/>
    <col min="13" max="13" width="13.421875" style="0" customWidth="1"/>
    <col min="14" max="14" width="12.57421875" style="0" customWidth="1"/>
    <col min="15" max="15" width="11.140625" style="0" customWidth="1"/>
    <col min="16" max="17" width="11.57421875" style="0" customWidth="1"/>
    <col min="18" max="18" width="15.57421875" style="0" customWidth="1"/>
    <col min="38" max="38" width="17.57421875" style="0" customWidth="1"/>
    <col min="39" max="39" width="12.7109375" style="0" customWidth="1"/>
    <col min="40" max="40" width="13.421875" style="0" customWidth="1"/>
  </cols>
  <sheetData>
    <row r="2" spans="1:18" ht="22.5">
      <c r="A2" s="384" t="s">
        <v>260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53"/>
      <c r="M2" s="53"/>
      <c r="N2" s="53"/>
      <c r="O2" s="53"/>
      <c r="P2" s="53"/>
      <c r="Q2" s="53"/>
      <c r="R2" s="53"/>
    </row>
    <row r="3" spans="1:18" ht="22.5">
      <c r="A3" s="384" t="s">
        <v>141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53"/>
      <c r="M3" s="53"/>
      <c r="N3" s="53"/>
      <c r="O3" s="53"/>
      <c r="P3" s="53"/>
      <c r="Q3" s="53"/>
      <c r="R3" s="53"/>
    </row>
    <row r="4" spans="1:18" ht="22.5">
      <c r="A4" s="384" t="str">
        <f>+'PC-JT-SL'!A3:K3</f>
        <v>MINGGU   ke  IV   ( Tgl.   25   s/d    31   Oktober   2010 )  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53"/>
      <c r="M4" s="53"/>
      <c r="N4" s="53"/>
      <c r="O4" s="53"/>
      <c r="P4" s="53"/>
      <c r="Q4" s="53"/>
      <c r="R4" s="53"/>
    </row>
    <row r="5" spans="1:18" ht="15.75" thickBot="1">
      <c r="A5" s="1" t="s">
        <v>72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25" ht="17.25" customHeight="1" thickBot="1" thickTop="1">
      <c r="A6" s="385" t="s">
        <v>0</v>
      </c>
      <c r="B6" s="359" t="s">
        <v>95</v>
      </c>
      <c r="C6" s="360"/>
      <c r="D6" s="387" t="s">
        <v>4</v>
      </c>
      <c r="E6" s="156" t="s">
        <v>51</v>
      </c>
      <c r="F6" s="158" t="s">
        <v>57</v>
      </c>
      <c r="G6" s="389" t="s">
        <v>54</v>
      </c>
      <c r="H6" s="362"/>
      <c r="I6" s="162" t="s">
        <v>57</v>
      </c>
      <c r="J6" s="164" t="s">
        <v>57</v>
      </c>
      <c r="K6" s="167" t="s">
        <v>60</v>
      </c>
      <c r="L6" s="376" t="s">
        <v>179</v>
      </c>
      <c r="M6" s="150"/>
      <c r="N6" s="205"/>
      <c r="O6" s="58"/>
      <c r="P6" s="58"/>
      <c r="Q6" s="58"/>
      <c r="R6" s="58"/>
      <c r="Y6" s="257"/>
    </row>
    <row r="7" spans="1:18" ht="15.75" customHeight="1">
      <c r="A7" s="386"/>
      <c r="B7" s="361"/>
      <c r="C7" s="390"/>
      <c r="D7" s="388"/>
      <c r="E7" s="157" t="s">
        <v>52</v>
      </c>
      <c r="F7" s="159" t="s">
        <v>62</v>
      </c>
      <c r="G7" s="160" t="s">
        <v>55</v>
      </c>
      <c r="H7" s="161" t="s">
        <v>56</v>
      </c>
      <c r="I7" s="163" t="s">
        <v>58</v>
      </c>
      <c r="J7" s="165" t="s">
        <v>59</v>
      </c>
      <c r="K7" s="393" t="s">
        <v>61</v>
      </c>
      <c r="L7" s="377"/>
      <c r="M7" s="151" t="s">
        <v>180</v>
      </c>
      <c r="N7" s="206"/>
      <c r="O7" s="58"/>
      <c r="P7" s="58"/>
      <c r="Q7" s="58"/>
      <c r="R7" s="58"/>
    </row>
    <row r="8" spans="1:18" ht="19.5" thickBot="1">
      <c r="A8" s="386"/>
      <c r="B8" s="391"/>
      <c r="C8" s="392"/>
      <c r="D8" s="388"/>
      <c r="E8" s="157" t="s">
        <v>53</v>
      </c>
      <c r="F8" s="170" t="s">
        <v>98</v>
      </c>
      <c r="G8" s="171" t="s">
        <v>98</v>
      </c>
      <c r="H8" s="172" t="s">
        <v>98</v>
      </c>
      <c r="I8" s="168" t="s">
        <v>98</v>
      </c>
      <c r="J8" s="169" t="s">
        <v>98</v>
      </c>
      <c r="K8" s="394"/>
      <c r="L8" s="378"/>
      <c r="M8" s="152"/>
      <c r="N8" s="207"/>
      <c r="O8" s="58"/>
      <c r="P8" s="58"/>
      <c r="Q8" s="58"/>
      <c r="R8" s="58"/>
    </row>
    <row r="9" spans="1:18" ht="16.5" thickBot="1">
      <c r="A9" s="173">
        <v>1</v>
      </c>
      <c r="B9" s="174">
        <v>2</v>
      </c>
      <c r="C9" s="175"/>
      <c r="D9" s="176">
        <v>3</v>
      </c>
      <c r="E9" s="176">
        <v>4</v>
      </c>
      <c r="F9" s="176">
        <v>5</v>
      </c>
      <c r="G9" s="176">
        <v>6</v>
      </c>
      <c r="H9" s="176">
        <v>7</v>
      </c>
      <c r="I9" s="176" t="s">
        <v>64</v>
      </c>
      <c r="J9" s="176">
        <v>9</v>
      </c>
      <c r="K9" s="177">
        <v>10</v>
      </c>
      <c r="L9" s="137"/>
      <c r="M9" s="143"/>
      <c r="N9" s="58"/>
      <c r="O9" s="58"/>
      <c r="P9" s="58"/>
      <c r="Q9" s="58"/>
      <c r="R9" s="58"/>
    </row>
    <row r="10" spans="1:40" ht="19.5" thickBot="1" thickTop="1">
      <c r="A10" s="209" t="s">
        <v>79</v>
      </c>
      <c r="B10" s="382" t="s">
        <v>80</v>
      </c>
      <c r="C10" s="383"/>
      <c r="D10" s="383"/>
      <c r="E10" s="210"/>
      <c r="F10" s="211"/>
      <c r="G10" s="212"/>
      <c r="H10" s="212"/>
      <c r="I10" s="213"/>
      <c r="J10" s="213"/>
      <c r="K10" s="214"/>
      <c r="L10" s="138"/>
      <c r="M10" s="144"/>
      <c r="N10" s="59"/>
      <c r="O10" s="59"/>
      <c r="P10" s="59"/>
      <c r="Q10" s="59"/>
      <c r="R10" s="59"/>
      <c r="AM10" s="47" t="s">
        <v>113</v>
      </c>
      <c r="AN10" s="47" t="s">
        <v>114</v>
      </c>
    </row>
    <row r="11" spans="1:40" ht="27" customHeight="1" thickTop="1">
      <c r="A11" s="215">
        <v>1</v>
      </c>
      <c r="B11" s="208" t="s">
        <v>144</v>
      </c>
      <c r="C11" s="286">
        <v>1</v>
      </c>
      <c r="D11" s="288" t="s">
        <v>138</v>
      </c>
      <c r="E11" s="216">
        <f>3030+7484+1888+439+1903+9717</f>
        <v>24461</v>
      </c>
      <c r="F11" s="217">
        <v>5.33</v>
      </c>
      <c r="G11" s="218" t="s">
        <v>70</v>
      </c>
      <c r="H11" s="218" t="s">
        <v>70</v>
      </c>
      <c r="I11" s="218">
        <f>+H11+G11+F11</f>
        <v>5.33</v>
      </c>
      <c r="J11" s="219" t="s">
        <v>70</v>
      </c>
      <c r="K11" s="357" t="s">
        <v>265</v>
      </c>
      <c r="L11" s="139"/>
      <c r="M11" s="145"/>
      <c r="N11" s="154"/>
      <c r="O11" s="116" t="s">
        <v>169</v>
      </c>
      <c r="P11" s="117" t="s">
        <v>38</v>
      </c>
      <c r="Q11" s="121">
        <v>10514</v>
      </c>
      <c r="R11" s="72" t="e">
        <f>+I11/J11</f>
        <v>#DIV/0!</v>
      </c>
      <c r="AL11" s="47" t="s">
        <v>38</v>
      </c>
      <c r="AM11" s="48">
        <v>3030</v>
      </c>
      <c r="AN11" s="48">
        <v>7484</v>
      </c>
    </row>
    <row r="12" spans="1:40" ht="15.75">
      <c r="A12" s="220"/>
      <c r="B12" s="221"/>
      <c r="C12" s="287">
        <f>+C11+1</f>
        <v>2</v>
      </c>
      <c r="D12" s="289" t="s">
        <v>39</v>
      </c>
      <c r="E12" s="222">
        <v>550</v>
      </c>
      <c r="F12" s="218">
        <v>0</v>
      </c>
      <c r="G12" s="218">
        <v>0.312</v>
      </c>
      <c r="H12" s="218">
        <v>0.164</v>
      </c>
      <c r="I12" s="218">
        <f aca="true" t="shared" si="0" ref="I12:I24">+H12+G12+F12</f>
        <v>0.476</v>
      </c>
      <c r="J12" s="258">
        <v>0.55</v>
      </c>
      <c r="K12" s="224">
        <f>+I12/J12</f>
        <v>0.8654545454545454</v>
      </c>
      <c r="L12" s="140">
        <f>+J12*0.1+J12</f>
        <v>0.6050000000000001</v>
      </c>
      <c r="M12" s="145"/>
      <c r="N12" s="115"/>
      <c r="O12" s="115"/>
      <c r="P12" s="117" t="s">
        <v>29</v>
      </c>
      <c r="Q12" s="121">
        <v>1888</v>
      </c>
      <c r="R12" s="72">
        <f aca="true" t="shared" si="1" ref="R12:R55">+I12/J12</f>
        <v>0.8654545454545454</v>
      </c>
      <c r="S12" s="1"/>
      <c r="AL12" s="5" t="s">
        <v>142</v>
      </c>
      <c r="AM12" s="61">
        <f>SUM(AM11:AM11)</f>
        <v>3030</v>
      </c>
      <c r="AN12" s="14">
        <f>SUM(AN11:AN11)</f>
        <v>7484</v>
      </c>
    </row>
    <row r="13" spans="1:40" ht="15.75">
      <c r="A13" s="220"/>
      <c r="B13" s="221"/>
      <c r="C13" s="287">
        <f aca="true" t="shared" si="2" ref="C13:C54">+C12+1</f>
        <v>3</v>
      </c>
      <c r="D13" s="289" t="s">
        <v>103</v>
      </c>
      <c r="E13" s="222">
        <v>52</v>
      </c>
      <c r="F13" s="218" t="s">
        <v>70</v>
      </c>
      <c r="G13" s="218">
        <v>0.021</v>
      </c>
      <c r="H13" s="223" t="s">
        <v>70</v>
      </c>
      <c r="I13" s="218">
        <f t="shared" si="0"/>
        <v>0.021</v>
      </c>
      <c r="J13" s="218">
        <v>0.051</v>
      </c>
      <c r="K13" s="224">
        <f>+I13/J13</f>
        <v>0.411764705882353</v>
      </c>
      <c r="L13" s="140"/>
      <c r="M13" s="145"/>
      <c r="N13" s="115"/>
      <c r="O13" s="115"/>
      <c r="P13" s="117" t="s">
        <v>1</v>
      </c>
      <c r="Q13" s="121">
        <v>439</v>
      </c>
      <c r="R13" s="72">
        <f t="shared" si="1"/>
        <v>0.411764705882353</v>
      </c>
      <c r="S13" s="1"/>
      <c r="AL13" s="5" t="s">
        <v>143</v>
      </c>
      <c r="AM13" s="61"/>
      <c r="AN13" s="14">
        <f>+AN12+AM12</f>
        <v>10514</v>
      </c>
    </row>
    <row r="14" spans="1:40" ht="15.75">
      <c r="A14" s="220"/>
      <c r="B14" s="221"/>
      <c r="C14" s="287">
        <f t="shared" si="2"/>
        <v>4</v>
      </c>
      <c r="D14" s="289" t="s">
        <v>36</v>
      </c>
      <c r="E14" s="222">
        <v>2050</v>
      </c>
      <c r="F14" s="218" t="s">
        <v>70</v>
      </c>
      <c r="G14" s="218">
        <v>1.695</v>
      </c>
      <c r="H14" s="218" t="s">
        <v>70</v>
      </c>
      <c r="I14" s="218">
        <f>+H14+G14+F14</f>
        <v>1.695</v>
      </c>
      <c r="J14" s="258">
        <v>1.67</v>
      </c>
      <c r="K14" s="224">
        <v>1</v>
      </c>
      <c r="L14" s="140"/>
      <c r="M14" s="145"/>
      <c r="N14" s="115"/>
      <c r="O14" s="72"/>
      <c r="P14" s="119" t="s">
        <v>170</v>
      </c>
      <c r="Q14" s="121">
        <v>1903</v>
      </c>
      <c r="R14" s="72">
        <f t="shared" si="1"/>
        <v>1.0149700598802396</v>
      </c>
      <c r="S14" s="1"/>
      <c r="AL14" s="50"/>
      <c r="AM14" s="69"/>
      <c r="AN14" s="68"/>
    </row>
    <row r="15" spans="1:40" ht="15.75">
      <c r="A15" s="220">
        <v>2</v>
      </c>
      <c r="B15" s="221" t="s">
        <v>33</v>
      </c>
      <c r="C15" s="287">
        <f t="shared" si="2"/>
        <v>5</v>
      </c>
      <c r="D15" s="289" t="s">
        <v>115</v>
      </c>
      <c r="E15" s="222">
        <v>2814</v>
      </c>
      <c r="F15" s="218" t="s">
        <v>70</v>
      </c>
      <c r="G15" s="225" t="s">
        <v>70</v>
      </c>
      <c r="H15" s="218">
        <v>0.862</v>
      </c>
      <c r="I15" s="218">
        <f t="shared" si="0"/>
        <v>0.862</v>
      </c>
      <c r="J15" s="218">
        <v>1.056</v>
      </c>
      <c r="K15" s="261">
        <f>+I15/J15</f>
        <v>0.8162878787878788</v>
      </c>
      <c r="L15" s="140">
        <f>+J15*0.1+J15</f>
        <v>1.1616</v>
      </c>
      <c r="M15" s="145">
        <f>+H15</f>
        <v>0.862</v>
      </c>
      <c r="N15" s="115"/>
      <c r="O15" s="115"/>
      <c r="P15" s="117" t="s">
        <v>33</v>
      </c>
      <c r="Q15" s="121">
        <v>9717</v>
      </c>
      <c r="R15" s="72">
        <f t="shared" si="1"/>
        <v>0.8162878787878788</v>
      </c>
      <c r="S15" s="1"/>
      <c r="AL15" s="50"/>
      <c r="AM15" s="69"/>
      <c r="AN15" s="68"/>
    </row>
    <row r="16" spans="1:40" ht="15.75">
      <c r="A16" s="220"/>
      <c r="B16" s="221"/>
      <c r="C16" s="287">
        <f t="shared" si="2"/>
        <v>6</v>
      </c>
      <c r="D16" s="289" t="s">
        <v>34</v>
      </c>
      <c r="E16" s="222">
        <v>1738</v>
      </c>
      <c r="F16" s="218" t="s">
        <v>70</v>
      </c>
      <c r="G16" s="225" t="s">
        <v>70</v>
      </c>
      <c r="H16" s="218">
        <v>0.596</v>
      </c>
      <c r="I16" s="218">
        <f t="shared" si="0"/>
        <v>0.596</v>
      </c>
      <c r="J16" s="218">
        <v>0.7</v>
      </c>
      <c r="K16" s="224">
        <f>+I16/J16</f>
        <v>0.8514285714285714</v>
      </c>
      <c r="L16" s="140"/>
      <c r="M16" s="145"/>
      <c r="N16" s="115"/>
      <c r="O16" s="115"/>
      <c r="P16" s="118"/>
      <c r="Q16" s="120">
        <f>SUM(Q11:Q15)</f>
        <v>24461</v>
      </c>
      <c r="R16" s="72">
        <f t="shared" si="1"/>
        <v>0.8514285714285714</v>
      </c>
      <c r="S16" s="1"/>
      <c r="AL16" s="50"/>
      <c r="AM16" s="69"/>
      <c r="AN16" s="68"/>
    </row>
    <row r="17" spans="1:19" ht="15.75">
      <c r="A17" s="220">
        <v>3</v>
      </c>
      <c r="B17" s="221" t="s">
        <v>29</v>
      </c>
      <c r="C17" s="287">
        <f t="shared" si="2"/>
        <v>7</v>
      </c>
      <c r="D17" s="289" t="s">
        <v>30</v>
      </c>
      <c r="E17" s="222">
        <v>650</v>
      </c>
      <c r="F17" s="218">
        <v>3.58</v>
      </c>
      <c r="G17" s="218">
        <v>0.456</v>
      </c>
      <c r="H17" s="223" t="s">
        <v>70</v>
      </c>
      <c r="I17" s="218">
        <f t="shared" si="0"/>
        <v>4.0360000000000005</v>
      </c>
      <c r="J17" s="218">
        <v>0.456</v>
      </c>
      <c r="K17" s="224">
        <v>1</v>
      </c>
      <c r="L17" s="141"/>
      <c r="M17" s="146"/>
      <c r="N17" s="136"/>
      <c r="O17" s="379" t="s">
        <v>114</v>
      </c>
      <c r="P17" s="379"/>
      <c r="Q17" s="120">
        <f>+Q13+Q14+Q15+Q11</f>
        <v>22573</v>
      </c>
      <c r="R17" s="72">
        <f t="shared" si="1"/>
        <v>8.850877192982457</v>
      </c>
      <c r="S17" s="1"/>
    </row>
    <row r="18" spans="1:19" ht="15.75">
      <c r="A18" s="220"/>
      <c r="B18" s="221"/>
      <c r="C18" s="287">
        <f t="shared" si="2"/>
        <v>8</v>
      </c>
      <c r="D18" s="289" t="s">
        <v>100</v>
      </c>
      <c r="E18" s="222">
        <v>1191</v>
      </c>
      <c r="F18" s="218">
        <v>0.422</v>
      </c>
      <c r="G18" s="218">
        <v>0.92</v>
      </c>
      <c r="H18" s="223" t="s">
        <v>70</v>
      </c>
      <c r="I18" s="218">
        <f t="shared" si="0"/>
        <v>1.342</v>
      </c>
      <c r="J18" s="218">
        <v>0.79</v>
      </c>
      <c r="K18" s="224">
        <v>1</v>
      </c>
      <c r="L18" s="140"/>
      <c r="M18" s="145"/>
      <c r="N18" s="115"/>
      <c r="O18" s="379" t="s">
        <v>113</v>
      </c>
      <c r="P18" s="379"/>
      <c r="Q18" s="120">
        <f>+Q12</f>
        <v>1888</v>
      </c>
      <c r="R18" s="72">
        <f t="shared" si="1"/>
        <v>1.6987341772151898</v>
      </c>
      <c r="S18" s="1"/>
    </row>
    <row r="19" spans="1:19" ht="15.75">
      <c r="A19" s="220"/>
      <c r="B19" s="221"/>
      <c r="C19" s="287">
        <f t="shared" si="2"/>
        <v>9</v>
      </c>
      <c r="D19" s="289" t="s">
        <v>101</v>
      </c>
      <c r="E19" s="222">
        <v>1100</v>
      </c>
      <c r="F19" s="226">
        <v>2.033</v>
      </c>
      <c r="G19" s="218">
        <f>+J19</f>
        <v>0.88</v>
      </c>
      <c r="H19" s="223" t="s">
        <v>70</v>
      </c>
      <c r="I19" s="218">
        <f t="shared" si="0"/>
        <v>2.913</v>
      </c>
      <c r="J19" s="218">
        <v>0.88</v>
      </c>
      <c r="K19" s="224">
        <v>1</v>
      </c>
      <c r="L19" s="140"/>
      <c r="M19" s="145"/>
      <c r="N19" s="115"/>
      <c r="O19" s="115"/>
      <c r="P19" s="115"/>
      <c r="Q19" s="123" t="s">
        <v>2</v>
      </c>
      <c r="R19" s="72">
        <f t="shared" si="1"/>
        <v>3.3102272727272726</v>
      </c>
      <c r="S19" s="1"/>
    </row>
    <row r="20" spans="1:19" ht="15.75">
      <c r="A20" s="220"/>
      <c r="B20" s="221"/>
      <c r="C20" s="287">
        <f t="shared" si="2"/>
        <v>10</v>
      </c>
      <c r="D20" s="289" t="s">
        <v>139</v>
      </c>
      <c r="E20" s="222">
        <v>63</v>
      </c>
      <c r="F20" s="218">
        <v>4.448</v>
      </c>
      <c r="G20" s="218">
        <v>0.134</v>
      </c>
      <c r="H20" s="218">
        <v>0.507</v>
      </c>
      <c r="I20" s="218">
        <f t="shared" si="0"/>
        <v>5.089</v>
      </c>
      <c r="J20" s="218">
        <v>0.527</v>
      </c>
      <c r="K20" s="224">
        <v>1</v>
      </c>
      <c r="L20" s="140"/>
      <c r="M20" s="145"/>
      <c r="N20" s="115"/>
      <c r="O20" s="115"/>
      <c r="P20" s="115"/>
      <c r="Q20" s="72"/>
      <c r="R20" s="72">
        <f t="shared" si="1"/>
        <v>9.656546489563567</v>
      </c>
      <c r="S20" s="1"/>
    </row>
    <row r="21" spans="1:19" ht="15.75">
      <c r="A21" s="220"/>
      <c r="B21" s="221"/>
      <c r="C21" s="287">
        <f t="shared" si="2"/>
        <v>11</v>
      </c>
      <c r="D21" s="289" t="s">
        <v>140</v>
      </c>
      <c r="E21" s="222">
        <v>366</v>
      </c>
      <c r="F21" s="218">
        <v>3.078</v>
      </c>
      <c r="G21" s="218">
        <v>0.12</v>
      </c>
      <c r="H21" s="218">
        <v>0.149</v>
      </c>
      <c r="I21" s="218">
        <f t="shared" si="0"/>
        <v>3.347</v>
      </c>
      <c r="J21" s="218">
        <v>0.362</v>
      </c>
      <c r="K21" s="224">
        <v>1</v>
      </c>
      <c r="L21" s="140"/>
      <c r="M21" s="145"/>
      <c r="N21" s="115"/>
      <c r="O21" s="115"/>
      <c r="P21" s="115"/>
      <c r="Q21" s="60"/>
      <c r="R21" s="72">
        <f t="shared" si="1"/>
        <v>9.24585635359116</v>
      </c>
      <c r="S21" s="1"/>
    </row>
    <row r="22" spans="1:19" ht="15.75">
      <c r="A22" s="220"/>
      <c r="B22" s="221"/>
      <c r="C22" s="287">
        <f t="shared" si="2"/>
        <v>12</v>
      </c>
      <c r="D22" s="289" t="s">
        <v>120</v>
      </c>
      <c r="E22" s="222">
        <v>618.46</v>
      </c>
      <c r="F22" s="218">
        <v>3.294</v>
      </c>
      <c r="G22" s="218">
        <v>0.152</v>
      </c>
      <c r="H22" s="218">
        <v>0.308</v>
      </c>
      <c r="I22" s="218">
        <f>+H22+G22+F22</f>
        <v>3.754</v>
      </c>
      <c r="J22" s="218">
        <v>0.46</v>
      </c>
      <c r="K22" s="224">
        <v>1</v>
      </c>
      <c r="L22" s="140"/>
      <c r="M22" s="145"/>
      <c r="N22" s="115"/>
      <c r="O22" s="115"/>
      <c r="P22" s="115"/>
      <c r="Q22" s="60"/>
      <c r="R22" s="72"/>
      <c r="S22" s="1"/>
    </row>
    <row r="23" spans="1:19" ht="15.75">
      <c r="A23" s="220">
        <v>4</v>
      </c>
      <c r="B23" s="221" t="s">
        <v>1</v>
      </c>
      <c r="C23" s="287">
        <f t="shared" si="2"/>
        <v>13</v>
      </c>
      <c r="D23" s="289" t="s">
        <v>28</v>
      </c>
      <c r="E23" s="222">
        <v>637</v>
      </c>
      <c r="F23" s="218" t="s">
        <v>70</v>
      </c>
      <c r="G23" s="218" t="s">
        <v>70</v>
      </c>
      <c r="H23" s="218">
        <v>0.3</v>
      </c>
      <c r="I23" s="218">
        <f>+H23+G23+F23</f>
        <v>0.3</v>
      </c>
      <c r="J23" s="218">
        <v>0.1</v>
      </c>
      <c r="K23" s="224">
        <v>1</v>
      </c>
      <c r="L23" s="140">
        <f>+J23*0.1+J23</f>
        <v>0.11000000000000001</v>
      </c>
      <c r="M23" s="145">
        <f>+H23</f>
        <v>0.3</v>
      </c>
      <c r="N23" s="115"/>
      <c r="O23" s="320"/>
      <c r="P23" s="72"/>
      <c r="Q23" s="60"/>
      <c r="R23" s="72">
        <f t="shared" si="1"/>
        <v>2.9999999999999996</v>
      </c>
      <c r="S23" s="1"/>
    </row>
    <row r="24" spans="1:19" ht="15.75">
      <c r="A24" s="220"/>
      <c r="B24" s="221"/>
      <c r="C24" s="287">
        <f t="shared" si="2"/>
        <v>14</v>
      </c>
      <c r="D24" s="289" t="s">
        <v>102</v>
      </c>
      <c r="E24" s="222">
        <v>304</v>
      </c>
      <c r="F24" s="218">
        <v>1.228</v>
      </c>
      <c r="G24" s="218">
        <v>0.32</v>
      </c>
      <c r="H24" s="218" t="s">
        <v>70</v>
      </c>
      <c r="I24" s="218">
        <f t="shared" si="0"/>
        <v>1.548</v>
      </c>
      <c r="J24" s="218">
        <v>0.15</v>
      </c>
      <c r="K24" s="224">
        <v>1</v>
      </c>
      <c r="L24" s="140">
        <f>+J24*0.1+J24</f>
        <v>0.16499999999999998</v>
      </c>
      <c r="M24" s="145">
        <f>+G24</f>
        <v>0.32</v>
      </c>
      <c r="N24" s="115"/>
      <c r="O24" s="115"/>
      <c r="P24" s="115"/>
      <c r="Q24" s="60"/>
      <c r="R24" s="72">
        <f t="shared" si="1"/>
        <v>10.32</v>
      </c>
      <c r="S24" s="1"/>
    </row>
    <row r="25" spans="1:19" ht="15.75">
      <c r="A25" s="220">
        <v>5</v>
      </c>
      <c r="B25" s="221" t="s">
        <v>31</v>
      </c>
      <c r="C25" s="287">
        <f t="shared" si="2"/>
        <v>15</v>
      </c>
      <c r="D25" s="289" t="s">
        <v>104</v>
      </c>
      <c r="E25" s="222">
        <v>901</v>
      </c>
      <c r="F25" s="218" t="s">
        <v>70</v>
      </c>
      <c r="G25" s="218" t="s">
        <v>70</v>
      </c>
      <c r="H25" s="218">
        <v>0.823</v>
      </c>
      <c r="I25" s="218">
        <f aca="true" t="shared" si="3" ref="I25:I30">+H25+G25+F25</f>
        <v>0.823</v>
      </c>
      <c r="J25" s="218">
        <v>0.15</v>
      </c>
      <c r="K25" s="224">
        <v>1</v>
      </c>
      <c r="L25" s="140">
        <f>+J25*0.1+J25</f>
        <v>0.16499999999999998</v>
      </c>
      <c r="M25" s="145">
        <f>+H25</f>
        <v>0.823</v>
      </c>
      <c r="N25" s="115"/>
      <c r="O25" s="115"/>
      <c r="P25" s="115"/>
      <c r="Q25" s="60"/>
      <c r="R25" s="72">
        <f t="shared" si="1"/>
        <v>5.486666666666666</v>
      </c>
      <c r="S25" s="1"/>
    </row>
    <row r="26" spans="1:19" ht="15.75">
      <c r="A26" s="220"/>
      <c r="B26" s="221"/>
      <c r="C26" s="287">
        <f t="shared" si="2"/>
        <v>16</v>
      </c>
      <c r="D26" s="289" t="s">
        <v>123</v>
      </c>
      <c r="E26" s="222">
        <v>168</v>
      </c>
      <c r="F26" s="218" t="s">
        <v>70</v>
      </c>
      <c r="G26" s="218">
        <v>0.079</v>
      </c>
      <c r="H26" s="218" t="s">
        <v>70</v>
      </c>
      <c r="I26" s="218">
        <f>+H26+G26+F26</f>
        <v>0.079</v>
      </c>
      <c r="J26" s="218">
        <v>0.075</v>
      </c>
      <c r="K26" s="224">
        <v>1</v>
      </c>
      <c r="L26" s="140">
        <f>+J26*0.1+J26</f>
        <v>0.08249999999999999</v>
      </c>
      <c r="M26" s="145">
        <f>+G26</f>
        <v>0.079</v>
      </c>
      <c r="N26" s="115"/>
      <c r="O26" s="72"/>
      <c r="P26" s="72"/>
      <c r="Q26" s="60"/>
      <c r="R26" s="72">
        <f t="shared" si="1"/>
        <v>1.0533333333333335</v>
      </c>
      <c r="S26" s="1"/>
    </row>
    <row r="27" spans="1:19" ht="15.75">
      <c r="A27" s="220"/>
      <c r="B27" s="221"/>
      <c r="C27" s="287">
        <f t="shared" si="2"/>
        <v>17</v>
      </c>
      <c r="D27" s="289" t="s">
        <v>124</v>
      </c>
      <c r="E27" s="222">
        <v>156</v>
      </c>
      <c r="F27" s="218" t="s">
        <v>70</v>
      </c>
      <c r="G27" s="218">
        <v>0.09</v>
      </c>
      <c r="H27" s="218">
        <v>0.05</v>
      </c>
      <c r="I27" s="218">
        <f>+H27+G27+F27</f>
        <v>0.14</v>
      </c>
      <c r="J27" s="218">
        <v>0.11</v>
      </c>
      <c r="K27" s="224">
        <v>1</v>
      </c>
      <c r="L27" s="351"/>
      <c r="M27" s="352"/>
      <c r="N27" s="136"/>
      <c r="O27" s="115"/>
      <c r="P27" s="115"/>
      <c r="Q27" s="60"/>
      <c r="R27" s="72">
        <f t="shared" si="1"/>
        <v>1.272727272727273</v>
      </c>
      <c r="S27" s="1"/>
    </row>
    <row r="28" spans="1:19" ht="15.75">
      <c r="A28" s="220"/>
      <c r="B28" s="221"/>
      <c r="C28" s="287">
        <f t="shared" si="2"/>
        <v>18</v>
      </c>
      <c r="D28" s="289" t="s">
        <v>125</v>
      </c>
      <c r="E28" s="222">
        <v>112.8</v>
      </c>
      <c r="F28" s="218" t="s">
        <v>70</v>
      </c>
      <c r="G28" s="218" t="s">
        <v>70</v>
      </c>
      <c r="H28" s="218">
        <v>0.34</v>
      </c>
      <c r="I28" s="218">
        <f t="shared" si="3"/>
        <v>0.34</v>
      </c>
      <c r="J28" s="218">
        <v>0.09</v>
      </c>
      <c r="K28" s="224">
        <v>1</v>
      </c>
      <c r="L28" s="140"/>
      <c r="M28" s="145"/>
      <c r="N28" s="115"/>
      <c r="O28" s="115"/>
      <c r="P28" s="115"/>
      <c r="Q28" s="60"/>
      <c r="R28" s="72">
        <f t="shared" si="1"/>
        <v>3.777777777777778</v>
      </c>
      <c r="S28" s="1"/>
    </row>
    <row r="29" spans="1:19" ht="15.75">
      <c r="A29" s="220"/>
      <c r="B29" s="221"/>
      <c r="C29" s="287">
        <f t="shared" si="2"/>
        <v>19</v>
      </c>
      <c r="D29" s="289" t="s">
        <v>126</v>
      </c>
      <c r="E29" s="222">
        <v>348</v>
      </c>
      <c r="F29" s="218" t="s">
        <v>70</v>
      </c>
      <c r="G29" s="218" t="s">
        <v>70</v>
      </c>
      <c r="H29" s="218">
        <v>0.323</v>
      </c>
      <c r="I29" s="218">
        <f t="shared" si="3"/>
        <v>0.323</v>
      </c>
      <c r="J29" s="218">
        <v>0.156</v>
      </c>
      <c r="K29" s="224">
        <v>1</v>
      </c>
      <c r="L29" s="140">
        <f aca="true" t="shared" si="4" ref="L29:L48">+J29*0.1+J29</f>
        <v>0.1716</v>
      </c>
      <c r="M29" s="145">
        <f>+H29</f>
        <v>0.323</v>
      </c>
      <c r="N29" s="115"/>
      <c r="O29" s="115"/>
      <c r="P29" s="115"/>
      <c r="Q29" s="60"/>
      <c r="R29" s="72">
        <f t="shared" si="1"/>
        <v>2.0705128205128207</v>
      </c>
      <c r="S29" s="1"/>
    </row>
    <row r="30" spans="1:19" ht="15.75">
      <c r="A30" s="220"/>
      <c r="B30" s="221"/>
      <c r="C30" s="287">
        <f t="shared" si="2"/>
        <v>20</v>
      </c>
      <c r="D30" s="289" t="s">
        <v>127</v>
      </c>
      <c r="E30" s="222">
        <v>428.5</v>
      </c>
      <c r="F30" s="218" t="s">
        <v>70</v>
      </c>
      <c r="G30" s="218">
        <v>0.244</v>
      </c>
      <c r="H30" s="218" t="s">
        <v>70</v>
      </c>
      <c r="I30" s="218">
        <f t="shared" si="3"/>
        <v>0.244</v>
      </c>
      <c r="J30" s="218">
        <v>0.436</v>
      </c>
      <c r="K30" s="224">
        <f>+I30/J30</f>
        <v>0.5596330275229358</v>
      </c>
      <c r="L30" s="140">
        <f t="shared" si="4"/>
        <v>0.4796</v>
      </c>
      <c r="M30" s="145"/>
      <c r="N30" s="115"/>
      <c r="O30" s="115"/>
      <c r="P30" s="115"/>
      <c r="Q30" s="60"/>
      <c r="R30" s="72">
        <f t="shared" si="1"/>
        <v>0.5596330275229358</v>
      </c>
      <c r="S30" s="1"/>
    </row>
    <row r="31" spans="1:19" ht="15.75">
      <c r="A31" s="220"/>
      <c r="B31" s="221"/>
      <c r="C31" s="287">
        <f t="shared" si="2"/>
        <v>21</v>
      </c>
      <c r="D31" s="289" t="s">
        <v>160</v>
      </c>
      <c r="E31" s="222">
        <v>153</v>
      </c>
      <c r="F31" s="218" t="s">
        <v>70</v>
      </c>
      <c r="G31" s="218">
        <v>0.053</v>
      </c>
      <c r="H31" s="218">
        <v>0.106</v>
      </c>
      <c r="I31" s="218">
        <f>+H31+G31+F31</f>
        <v>0.159</v>
      </c>
      <c r="J31" s="218">
        <v>0.153</v>
      </c>
      <c r="K31" s="224">
        <v>1</v>
      </c>
      <c r="L31" s="140">
        <f t="shared" si="4"/>
        <v>0.1683</v>
      </c>
      <c r="M31" s="145">
        <f>+G31+H31</f>
        <v>0.159</v>
      </c>
      <c r="N31" s="115"/>
      <c r="O31" s="72"/>
      <c r="P31" s="72"/>
      <c r="Q31" s="60"/>
      <c r="R31" s="72"/>
      <c r="S31" s="1"/>
    </row>
    <row r="32" spans="1:19" ht="15.75">
      <c r="A32" s="220"/>
      <c r="B32" s="221"/>
      <c r="C32" s="287">
        <f t="shared" si="2"/>
        <v>22</v>
      </c>
      <c r="D32" s="289" t="s">
        <v>37</v>
      </c>
      <c r="E32" s="222">
        <v>525</v>
      </c>
      <c r="F32" s="218" t="s">
        <v>70</v>
      </c>
      <c r="G32" s="218" t="s">
        <v>70</v>
      </c>
      <c r="H32" s="218">
        <v>0.536</v>
      </c>
      <c r="I32" s="218">
        <f aca="true" t="shared" si="5" ref="I32:I39">+H32+G32+F32</f>
        <v>0.536</v>
      </c>
      <c r="J32" s="218">
        <v>0.493</v>
      </c>
      <c r="K32" s="224">
        <v>1</v>
      </c>
      <c r="L32" s="140">
        <f t="shared" si="4"/>
        <v>0.5423</v>
      </c>
      <c r="M32" s="145">
        <f>+H32</f>
        <v>0.536</v>
      </c>
      <c r="N32" s="115"/>
      <c r="O32" s="115"/>
      <c r="P32" s="115"/>
      <c r="Q32" s="60"/>
      <c r="R32" s="72">
        <f t="shared" si="1"/>
        <v>1.0872210953346857</v>
      </c>
      <c r="S32" s="1"/>
    </row>
    <row r="33" spans="1:19" ht="15.75">
      <c r="A33" s="220"/>
      <c r="B33" s="221"/>
      <c r="C33" s="287">
        <f t="shared" si="2"/>
        <v>23</v>
      </c>
      <c r="D33" s="289" t="s">
        <v>128</v>
      </c>
      <c r="E33" s="222">
        <v>370</v>
      </c>
      <c r="F33" s="218">
        <v>0.75</v>
      </c>
      <c r="G33" s="218">
        <v>0.231</v>
      </c>
      <c r="H33" s="218" t="s">
        <v>70</v>
      </c>
      <c r="I33" s="218">
        <f t="shared" si="5"/>
        <v>0.981</v>
      </c>
      <c r="J33" s="218">
        <v>0.266</v>
      </c>
      <c r="K33" s="224">
        <v>1</v>
      </c>
      <c r="L33" s="140">
        <f t="shared" si="4"/>
        <v>0.2926</v>
      </c>
      <c r="M33" s="145">
        <f>+G33</f>
        <v>0.231</v>
      </c>
      <c r="N33" s="115"/>
      <c r="O33" s="115"/>
      <c r="P33" s="115"/>
      <c r="Q33" s="60"/>
      <c r="R33" s="72">
        <f t="shared" si="1"/>
        <v>3.68796992481203</v>
      </c>
      <c r="S33" s="1"/>
    </row>
    <row r="34" spans="1:19" ht="15.75">
      <c r="A34" s="220"/>
      <c r="B34" s="221"/>
      <c r="C34" s="287">
        <f t="shared" si="2"/>
        <v>24</v>
      </c>
      <c r="D34" s="289" t="s">
        <v>129</v>
      </c>
      <c r="E34" s="222">
        <v>218</v>
      </c>
      <c r="F34" s="218">
        <v>0.992</v>
      </c>
      <c r="G34" s="218">
        <v>0.142</v>
      </c>
      <c r="H34" s="218">
        <v>0.154</v>
      </c>
      <c r="I34" s="218">
        <f t="shared" si="5"/>
        <v>1.288</v>
      </c>
      <c r="J34" s="218">
        <v>0.154</v>
      </c>
      <c r="K34" s="224">
        <v>1</v>
      </c>
      <c r="L34" s="140">
        <f t="shared" si="4"/>
        <v>0.1694</v>
      </c>
      <c r="M34" s="145">
        <f>+H34+G34</f>
        <v>0.296</v>
      </c>
      <c r="N34" s="115"/>
      <c r="O34" s="115"/>
      <c r="P34" s="115"/>
      <c r="Q34" s="60"/>
      <c r="R34" s="72">
        <f t="shared" si="1"/>
        <v>8.363636363636363</v>
      </c>
      <c r="S34" s="1"/>
    </row>
    <row r="35" spans="1:19" ht="15.75">
      <c r="A35" s="220"/>
      <c r="B35" s="221"/>
      <c r="C35" s="287">
        <f t="shared" si="2"/>
        <v>25</v>
      </c>
      <c r="D35" s="289" t="s">
        <v>130</v>
      </c>
      <c r="E35" s="222">
        <v>792</v>
      </c>
      <c r="F35" s="218" t="s">
        <v>70</v>
      </c>
      <c r="G35" s="218" t="s">
        <v>70</v>
      </c>
      <c r="H35" s="218">
        <v>1.294</v>
      </c>
      <c r="I35" s="218">
        <f t="shared" si="5"/>
        <v>1.294</v>
      </c>
      <c r="J35" s="218">
        <v>0.575</v>
      </c>
      <c r="K35" s="224">
        <v>1</v>
      </c>
      <c r="L35" s="140"/>
      <c r="M35" s="145"/>
      <c r="N35" s="115"/>
      <c r="O35" s="115"/>
      <c r="P35" s="115"/>
      <c r="Q35" s="60"/>
      <c r="R35" s="72">
        <f t="shared" si="1"/>
        <v>2.250434782608696</v>
      </c>
      <c r="S35" s="1"/>
    </row>
    <row r="36" spans="1:19" ht="15.75">
      <c r="A36" s="220"/>
      <c r="B36" s="221"/>
      <c r="C36" s="287">
        <f t="shared" si="2"/>
        <v>26</v>
      </c>
      <c r="D36" s="289" t="s">
        <v>131</v>
      </c>
      <c r="E36" s="222">
        <v>277</v>
      </c>
      <c r="F36" s="218" t="s">
        <v>70</v>
      </c>
      <c r="G36" s="218">
        <v>0.54</v>
      </c>
      <c r="H36" s="218" t="s">
        <v>70</v>
      </c>
      <c r="I36" s="218">
        <f>+H36+G36+F36</f>
        <v>0.54</v>
      </c>
      <c r="J36" s="218">
        <v>0.14</v>
      </c>
      <c r="K36" s="224">
        <v>1</v>
      </c>
      <c r="L36" s="140">
        <f t="shared" si="4"/>
        <v>0.15400000000000003</v>
      </c>
      <c r="M36" s="145">
        <f>+G36</f>
        <v>0.54</v>
      </c>
      <c r="N36" s="115"/>
      <c r="O36" s="115"/>
      <c r="P36" s="115"/>
      <c r="Q36" s="60"/>
      <c r="R36" s="72"/>
      <c r="S36" s="1"/>
    </row>
    <row r="37" spans="1:19" ht="15.75">
      <c r="A37" s="220"/>
      <c r="B37" s="221"/>
      <c r="C37" s="287">
        <f t="shared" si="2"/>
        <v>27</v>
      </c>
      <c r="D37" s="289" t="s">
        <v>132</v>
      </c>
      <c r="E37" s="222">
        <v>104</v>
      </c>
      <c r="F37" s="218" t="s">
        <v>70</v>
      </c>
      <c r="G37" s="218" t="s">
        <v>70</v>
      </c>
      <c r="H37" s="218">
        <v>0.12</v>
      </c>
      <c r="I37" s="218">
        <f>+H37+G37+F37</f>
        <v>0.12</v>
      </c>
      <c r="J37" s="218">
        <v>0.03</v>
      </c>
      <c r="K37" s="224">
        <v>1</v>
      </c>
      <c r="L37" s="140">
        <f t="shared" si="4"/>
        <v>0.033</v>
      </c>
      <c r="M37" s="145">
        <f>+H37</f>
        <v>0.12</v>
      </c>
      <c r="N37" s="115"/>
      <c r="O37" s="115"/>
      <c r="P37" s="115"/>
      <c r="Q37" s="60"/>
      <c r="R37" s="72"/>
      <c r="S37" s="1"/>
    </row>
    <row r="38" spans="1:19" ht="15.75">
      <c r="A38" s="220"/>
      <c r="B38" s="221"/>
      <c r="C38" s="287">
        <f t="shared" si="2"/>
        <v>28</v>
      </c>
      <c r="D38" s="289" t="s">
        <v>150</v>
      </c>
      <c r="E38" s="222">
        <v>984</v>
      </c>
      <c r="F38" s="218" t="s">
        <v>70</v>
      </c>
      <c r="G38" s="218">
        <v>0.46</v>
      </c>
      <c r="H38" s="218" t="s">
        <v>70</v>
      </c>
      <c r="I38" s="218">
        <f t="shared" si="5"/>
        <v>0.46</v>
      </c>
      <c r="J38" s="218">
        <v>0.56</v>
      </c>
      <c r="K38" s="224">
        <f>+I38/J38</f>
        <v>0.8214285714285714</v>
      </c>
      <c r="L38" s="140"/>
      <c r="M38" s="145"/>
      <c r="N38" s="115"/>
      <c r="O38" s="115"/>
      <c r="P38" s="115"/>
      <c r="Q38" s="60"/>
      <c r="R38" s="72">
        <f t="shared" si="1"/>
        <v>0.8214285714285714</v>
      </c>
      <c r="S38" s="1"/>
    </row>
    <row r="39" spans="1:19" ht="15.75">
      <c r="A39" s="220"/>
      <c r="B39" s="221"/>
      <c r="C39" s="287">
        <f t="shared" si="2"/>
        <v>29</v>
      </c>
      <c r="D39" s="289" t="s">
        <v>151</v>
      </c>
      <c r="E39" s="222">
        <v>647</v>
      </c>
      <c r="F39" s="218" t="s">
        <v>70</v>
      </c>
      <c r="G39" s="218">
        <v>1.362</v>
      </c>
      <c r="H39" s="218">
        <v>0.068</v>
      </c>
      <c r="I39" s="218">
        <f t="shared" si="5"/>
        <v>1.4300000000000002</v>
      </c>
      <c r="J39" s="218">
        <v>0.452</v>
      </c>
      <c r="K39" s="224">
        <v>1</v>
      </c>
      <c r="L39" s="140">
        <f t="shared" si="4"/>
        <v>0.49720000000000003</v>
      </c>
      <c r="M39" s="145">
        <f>+H39+G39</f>
        <v>1.4300000000000002</v>
      </c>
      <c r="N39" s="115"/>
      <c r="O39" s="135"/>
      <c r="P39" s="115"/>
      <c r="Q39" s="60"/>
      <c r="R39" s="72">
        <f t="shared" si="1"/>
        <v>3.1637168141592924</v>
      </c>
      <c r="S39" s="1"/>
    </row>
    <row r="40" spans="1:19" ht="15.75">
      <c r="A40" s="220"/>
      <c r="B40" s="221"/>
      <c r="C40" s="287">
        <f t="shared" si="2"/>
        <v>30</v>
      </c>
      <c r="D40" s="289" t="s">
        <v>178</v>
      </c>
      <c r="E40" s="222"/>
      <c r="F40" s="218" t="s">
        <v>70</v>
      </c>
      <c r="G40" s="218" t="s">
        <v>70</v>
      </c>
      <c r="H40" s="218">
        <v>0.2</v>
      </c>
      <c r="I40" s="218">
        <f>+H40+G40+F40</f>
        <v>0.2</v>
      </c>
      <c r="J40" s="218">
        <v>0.087</v>
      </c>
      <c r="K40" s="224">
        <v>1</v>
      </c>
      <c r="L40" s="140">
        <f t="shared" si="4"/>
        <v>0.0957</v>
      </c>
      <c r="M40" s="145">
        <f>+H40+G40</f>
        <v>0.2</v>
      </c>
      <c r="N40" s="115"/>
      <c r="O40" s="115"/>
      <c r="P40" s="115"/>
      <c r="Q40" s="60"/>
      <c r="R40" s="72"/>
      <c r="S40" s="1"/>
    </row>
    <row r="41" spans="1:19" ht="15.75">
      <c r="A41" s="220"/>
      <c r="B41" s="221"/>
      <c r="C41" s="287">
        <f t="shared" si="2"/>
        <v>31</v>
      </c>
      <c r="D41" s="289" t="s">
        <v>183</v>
      </c>
      <c r="E41" s="222">
        <v>112</v>
      </c>
      <c r="F41" s="218">
        <v>4.601</v>
      </c>
      <c r="G41" s="218">
        <v>0.162</v>
      </c>
      <c r="H41" s="218" t="s">
        <v>70</v>
      </c>
      <c r="I41" s="218">
        <f>+H41+G41+F41</f>
        <v>4.763</v>
      </c>
      <c r="J41" s="218">
        <v>0.112</v>
      </c>
      <c r="K41" s="224">
        <v>1</v>
      </c>
      <c r="L41" s="140"/>
      <c r="M41" s="145"/>
      <c r="N41" s="115"/>
      <c r="O41" s="115"/>
      <c r="P41" s="115"/>
      <c r="Q41" s="60"/>
      <c r="R41" s="72"/>
      <c r="S41" s="1"/>
    </row>
    <row r="42" spans="1:19" ht="15.75">
      <c r="A42" s="220"/>
      <c r="B42" s="221"/>
      <c r="C42" s="287">
        <f t="shared" si="2"/>
        <v>32</v>
      </c>
      <c r="D42" s="289" t="s">
        <v>184</v>
      </c>
      <c r="E42" s="222"/>
      <c r="F42" s="218">
        <v>0.811</v>
      </c>
      <c r="G42" s="218">
        <v>0.279</v>
      </c>
      <c r="H42" s="218" t="s">
        <v>70</v>
      </c>
      <c r="I42" s="218">
        <f>+H42+G42+F42</f>
        <v>1.09</v>
      </c>
      <c r="J42" s="218">
        <v>0.137</v>
      </c>
      <c r="K42" s="224">
        <v>1</v>
      </c>
      <c r="L42" s="140"/>
      <c r="M42" s="145"/>
      <c r="N42" s="115"/>
      <c r="O42" s="115"/>
      <c r="P42" s="115"/>
      <c r="Q42" s="60"/>
      <c r="R42" s="72"/>
      <c r="S42" s="1"/>
    </row>
    <row r="43" spans="1:19" ht="15.75">
      <c r="A43" s="220">
        <v>6</v>
      </c>
      <c r="B43" s="221" t="s">
        <v>12</v>
      </c>
      <c r="C43" s="287">
        <f t="shared" si="2"/>
        <v>33</v>
      </c>
      <c r="D43" s="289" t="s">
        <v>35</v>
      </c>
      <c r="E43" s="222">
        <v>652</v>
      </c>
      <c r="F43" s="218">
        <v>0.75</v>
      </c>
      <c r="G43" s="218">
        <v>0.806</v>
      </c>
      <c r="H43" s="218" t="s">
        <v>70</v>
      </c>
      <c r="I43" s="218">
        <f>+H43+G43+F43</f>
        <v>1.556</v>
      </c>
      <c r="J43" s="218">
        <v>0.645</v>
      </c>
      <c r="K43" s="224">
        <v>1</v>
      </c>
      <c r="L43" s="140">
        <f t="shared" si="4"/>
        <v>0.7095</v>
      </c>
      <c r="M43" s="145">
        <f>+G43</f>
        <v>0.806</v>
      </c>
      <c r="N43" s="115"/>
      <c r="O43" s="115"/>
      <c r="P43" s="115"/>
      <c r="Q43" s="60"/>
      <c r="R43" s="72">
        <f t="shared" si="1"/>
        <v>2.412403100775194</v>
      </c>
      <c r="S43" s="1"/>
    </row>
    <row r="44" spans="1:19" ht="15.75">
      <c r="A44" s="220"/>
      <c r="B44" s="221"/>
      <c r="C44" s="287">
        <f t="shared" si="2"/>
        <v>34</v>
      </c>
      <c r="D44" s="289" t="s">
        <v>116</v>
      </c>
      <c r="E44" s="222">
        <v>472</v>
      </c>
      <c r="F44" s="218" t="s">
        <v>70</v>
      </c>
      <c r="G44" s="218" t="s">
        <v>70</v>
      </c>
      <c r="H44" s="218">
        <v>0.463</v>
      </c>
      <c r="I44" s="218">
        <f aca="true" t="shared" si="6" ref="I44:I52">+H44+G44+F44</f>
        <v>0.463</v>
      </c>
      <c r="J44" s="218">
        <v>0.47</v>
      </c>
      <c r="K44" s="224">
        <f>+I44/J44</f>
        <v>0.9851063829787235</v>
      </c>
      <c r="L44" s="140">
        <f t="shared" si="4"/>
        <v>0.517</v>
      </c>
      <c r="M44" s="145">
        <f>+H44</f>
        <v>0.463</v>
      </c>
      <c r="N44" s="115"/>
      <c r="O44" s="115"/>
      <c r="P44" s="115"/>
      <c r="Q44" s="60"/>
      <c r="R44" s="72">
        <f t="shared" si="1"/>
        <v>0.9851063829787235</v>
      </c>
      <c r="S44" s="1"/>
    </row>
    <row r="45" spans="1:19" ht="15.75">
      <c r="A45" s="220"/>
      <c r="B45" s="221"/>
      <c r="C45" s="287">
        <f t="shared" si="2"/>
        <v>35</v>
      </c>
      <c r="D45" s="289" t="s">
        <v>117</v>
      </c>
      <c r="E45" s="222">
        <v>210</v>
      </c>
      <c r="F45" s="218" t="s">
        <v>70</v>
      </c>
      <c r="G45" s="218">
        <v>0.098</v>
      </c>
      <c r="H45" s="218" t="s">
        <v>70</v>
      </c>
      <c r="I45" s="218">
        <f t="shared" si="6"/>
        <v>0.098</v>
      </c>
      <c r="J45" s="218">
        <v>0.109</v>
      </c>
      <c r="K45" s="224">
        <f>+I45/J45</f>
        <v>0.8990825688073395</v>
      </c>
      <c r="L45" s="140">
        <f t="shared" si="4"/>
        <v>0.1199</v>
      </c>
      <c r="M45" s="145">
        <f>+G45</f>
        <v>0.098</v>
      </c>
      <c r="N45" s="115"/>
      <c r="O45" s="115"/>
      <c r="P45" s="115"/>
      <c r="Q45" s="60"/>
      <c r="R45" s="72">
        <f t="shared" si="1"/>
        <v>0.8990825688073395</v>
      </c>
      <c r="S45" s="1"/>
    </row>
    <row r="46" spans="1:19" ht="15.75">
      <c r="A46" s="220">
        <v>7</v>
      </c>
      <c r="B46" s="221" t="s">
        <v>32</v>
      </c>
      <c r="C46" s="287">
        <f t="shared" si="2"/>
        <v>36</v>
      </c>
      <c r="D46" s="289" t="s">
        <v>187</v>
      </c>
      <c r="E46" s="222">
        <v>706</v>
      </c>
      <c r="F46" s="218">
        <v>1.75</v>
      </c>
      <c r="G46" s="218">
        <v>0.519</v>
      </c>
      <c r="H46" s="218" t="s">
        <v>70</v>
      </c>
      <c r="I46" s="218">
        <f t="shared" si="6"/>
        <v>2.269</v>
      </c>
      <c r="J46" s="218">
        <v>0.605</v>
      </c>
      <c r="K46" s="224">
        <v>1</v>
      </c>
      <c r="L46" s="140">
        <f t="shared" si="4"/>
        <v>0.6655</v>
      </c>
      <c r="M46" s="148" t="s">
        <v>181</v>
      </c>
      <c r="N46" s="116"/>
      <c r="O46" s="115"/>
      <c r="P46" s="115"/>
      <c r="Q46" s="60"/>
      <c r="R46" s="72">
        <f t="shared" si="1"/>
        <v>3.7504132231404963</v>
      </c>
      <c r="S46" s="1"/>
    </row>
    <row r="47" spans="1:19" ht="15.75">
      <c r="A47" s="220"/>
      <c r="B47" s="221"/>
      <c r="C47" s="287">
        <f t="shared" si="2"/>
        <v>37</v>
      </c>
      <c r="D47" s="289" t="s">
        <v>118</v>
      </c>
      <c r="E47" s="222">
        <v>92.4</v>
      </c>
      <c r="F47" s="218">
        <v>0.179</v>
      </c>
      <c r="G47" s="218">
        <v>0.107</v>
      </c>
      <c r="H47" s="218" t="s">
        <v>70</v>
      </c>
      <c r="I47" s="218">
        <f t="shared" si="6"/>
        <v>0.286</v>
      </c>
      <c r="J47" s="218">
        <v>0.082</v>
      </c>
      <c r="K47" s="224">
        <v>1</v>
      </c>
      <c r="L47" s="140">
        <f t="shared" si="4"/>
        <v>0.0902</v>
      </c>
      <c r="M47" s="145">
        <f>+G47</f>
        <v>0.107</v>
      </c>
      <c r="N47" s="115"/>
      <c r="O47" s="115"/>
      <c r="P47" s="115"/>
      <c r="Q47" s="60"/>
      <c r="R47" s="72">
        <f t="shared" si="1"/>
        <v>3.48780487804878</v>
      </c>
      <c r="S47" s="1"/>
    </row>
    <row r="48" spans="1:19" ht="15.75">
      <c r="A48" s="220"/>
      <c r="B48" s="221"/>
      <c r="C48" s="287">
        <f t="shared" si="2"/>
        <v>38</v>
      </c>
      <c r="D48" s="289" t="s">
        <v>119</v>
      </c>
      <c r="E48" s="222">
        <v>177.5</v>
      </c>
      <c r="F48" s="218">
        <v>0.438</v>
      </c>
      <c r="G48" s="218" t="s">
        <v>70</v>
      </c>
      <c r="H48" s="218">
        <v>0.282</v>
      </c>
      <c r="I48" s="218">
        <f>+H48+G48+F48</f>
        <v>0.72</v>
      </c>
      <c r="J48" s="218">
        <v>0.179</v>
      </c>
      <c r="K48" s="224">
        <v>1</v>
      </c>
      <c r="L48" s="140">
        <f t="shared" si="4"/>
        <v>0.1969</v>
      </c>
      <c r="M48" s="145">
        <f>+H48</f>
        <v>0.282</v>
      </c>
      <c r="N48" s="115"/>
      <c r="O48" s="115"/>
      <c r="P48" s="115"/>
      <c r="Q48" s="60"/>
      <c r="R48" s="72"/>
      <c r="S48" s="1"/>
    </row>
    <row r="49" spans="1:19" ht="15.75">
      <c r="A49" s="220"/>
      <c r="B49" s="221"/>
      <c r="C49" s="287">
        <f t="shared" si="2"/>
        <v>39</v>
      </c>
      <c r="D49" s="289" t="s">
        <v>121</v>
      </c>
      <c r="E49" s="222">
        <v>25.6</v>
      </c>
      <c r="F49" s="218">
        <v>0.345</v>
      </c>
      <c r="G49" s="218">
        <v>0.028</v>
      </c>
      <c r="H49" s="218" t="s">
        <v>70</v>
      </c>
      <c r="I49" s="218">
        <f t="shared" si="6"/>
        <v>0.373</v>
      </c>
      <c r="J49" s="218">
        <v>0.026</v>
      </c>
      <c r="K49" s="224">
        <v>1</v>
      </c>
      <c r="L49" s="140"/>
      <c r="M49" s="145"/>
      <c r="N49" s="115"/>
      <c r="O49" s="115"/>
      <c r="P49" s="115"/>
      <c r="Q49" s="60"/>
      <c r="R49" s="72">
        <f t="shared" si="1"/>
        <v>14.346153846153847</v>
      </c>
      <c r="S49" s="1"/>
    </row>
    <row r="50" spans="1:19" ht="15.75">
      <c r="A50" s="220"/>
      <c r="B50" s="221"/>
      <c r="C50" s="287">
        <f t="shared" si="2"/>
        <v>40</v>
      </c>
      <c r="D50" s="289" t="s">
        <v>122</v>
      </c>
      <c r="E50" s="222">
        <v>92.4</v>
      </c>
      <c r="F50" s="218" t="s">
        <v>70</v>
      </c>
      <c r="G50" s="218" t="s">
        <v>70</v>
      </c>
      <c r="H50" s="218">
        <v>0.708</v>
      </c>
      <c r="I50" s="218">
        <f>+H50+G50+F50</f>
        <v>0.708</v>
      </c>
      <c r="J50" s="218">
        <v>0.462</v>
      </c>
      <c r="K50" s="261">
        <v>1</v>
      </c>
      <c r="L50" s="140"/>
      <c r="M50" s="145"/>
      <c r="N50" s="115"/>
      <c r="O50" s="115"/>
      <c r="P50" s="115"/>
      <c r="Q50" s="60"/>
      <c r="R50" s="72"/>
      <c r="S50" s="1"/>
    </row>
    <row r="51" spans="1:19" ht="15.75">
      <c r="A51" s="220"/>
      <c r="B51" s="221"/>
      <c r="C51" s="287">
        <f t="shared" si="2"/>
        <v>41</v>
      </c>
      <c r="D51" s="289" t="s">
        <v>168</v>
      </c>
      <c r="E51" s="222">
        <v>301</v>
      </c>
      <c r="F51" s="218">
        <v>0.654</v>
      </c>
      <c r="G51" s="218">
        <v>0.325</v>
      </c>
      <c r="H51" s="218">
        <v>0.196</v>
      </c>
      <c r="I51" s="218">
        <f>+H51+G51+F51</f>
        <v>1.175</v>
      </c>
      <c r="J51" s="218">
        <v>0.21</v>
      </c>
      <c r="K51" s="227">
        <v>1</v>
      </c>
      <c r="L51" s="140">
        <f>+J51*0.1+J51</f>
        <v>0.23099999999999998</v>
      </c>
      <c r="M51" s="147">
        <f>+H51+G51</f>
        <v>0.521</v>
      </c>
      <c r="N51" s="136"/>
      <c r="O51" s="115"/>
      <c r="P51" s="115"/>
      <c r="Q51" s="60"/>
      <c r="R51" s="72"/>
      <c r="S51" s="1"/>
    </row>
    <row r="52" spans="1:19" ht="15.75">
      <c r="A52" s="220"/>
      <c r="B52" s="221"/>
      <c r="C52" s="287">
        <f t="shared" si="2"/>
        <v>42</v>
      </c>
      <c r="D52" s="289" t="s">
        <v>159</v>
      </c>
      <c r="E52" s="228">
        <v>447.1</v>
      </c>
      <c r="F52" s="218">
        <v>2.134</v>
      </c>
      <c r="G52" s="218">
        <v>0.365</v>
      </c>
      <c r="H52" s="218" t="s">
        <v>70</v>
      </c>
      <c r="I52" s="218">
        <f t="shared" si="6"/>
        <v>2.4989999999999997</v>
      </c>
      <c r="J52" s="218">
        <v>0.315</v>
      </c>
      <c r="K52" s="224">
        <v>1</v>
      </c>
      <c r="L52" s="140"/>
      <c r="M52" s="145"/>
      <c r="N52" s="115"/>
      <c r="O52" s="115"/>
      <c r="P52" s="115"/>
      <c r="Q52" s="60"/>
      <c r="R52" s="72">
        <f t="shared" si="1"/>
        <v>7.933333333333332</v>
      </c>
      <c r="S52" s="1"/>
    </row>
    <row r="53" spans="1:19" ht="15.75">
      <c r="A53" s="229"/>
      <c r="B53" s="230"/>
      <c r="C53" s="287">
        <f t="shared" si="2"/>
        <v>43</v>
      </c>
      <c r="D53" s="231" t="s">
        <v>173</v>
      </c>
      <c r="E53" s="232">
        <v>149</v>
      </c>
      <c r="F53" s="233" t="s">
        <v>70</v>
      </c>
      <c r="G53" s="233">
        <v>0.465</v>
      </c>
      <c r="H53" s="233" t="s">
        <v>70</v>
      </c>
      <c r="I53" s="233">
        <f>+H53+G53+F53</f>
        <v>0.465</v>
      </c>
      <c r="J53" s="233">
        <v>0.269</v>
      </c>
      <c r="K53" s="234">
        <v>1</v>
      </c>
      <c r="L53" s="140">
        <f>+J53*0.1+J53</f>
        <v>0.2959</v>
      </c>
      <c r="M53" s="145">
        <f>+G53</f>
        <v>0.465</v>
      </c>
      <c r="N53" s="115"/>
      <c r="O53" s="115"/>
      <c r="P53" s="115"/>
      <c r="Q53" s="60"/>
      <c r="R53" s="72"/>
      <c r="S53" s="1"/>
    </row>
    <row r="54" spans="1:19" ht="16.5" thickBot="1">
      <c r="A54" s="235"/>
      <c r="B54" s="236"/>
      <c r="C54" s="287">
        <f t="shared" si="2"/>
        <v>44</v>
      </c>
      <c r="D54" s="290" t="s">
        <v>185</v>
      </c>
      <c r="E54" s="237">
        <v>82</v>
      </c>
      <c r="F54" s="238">
        <v>0.046</v>
      </c>
      <c r="G54" s="238">
        <v>0.026</v>
      </c>
      <c r="H54" s="238">
        <v>0.083</v>
      </c>
      <c r="I54" s="238">
        <f>+H54+G54+F54</f>
        <v>0.155</v>
      </c>
      <c r="J54" s="238">
        <v>0.082</v>
      </c>
      <c r="K54" s="261">
        <v>1</v>
      </c>
      <c r="L54" s="140"/>
      <c r="M54" s="145"/>
      <c r="N54" s="115"/>
      <c r="O54" s="115"/>
      <c r="P54" s="115"/>
      <c r="Q54" s="60"/>
      <c r="R54" s="72"/>
      <c r="S54" s="1"/>
    </row>
    <row r="55" spans="1:19" ht="22.5" customHeight="1" thickBot="1">
      <c r="A55" s="239"/>
      <c r="B55" s="240"/>
      <c r="C55" s="380"/>
      <c r="D55" s="381"/>
      <c r="E55" s="241">
        <f>SUM(E11:E54)</f>
        <v>46297.76</v>
      </c>
      <c r="F55" s="242">
        <f>SUM(F11:F52)</f>
        <v>36.817000000000014</v>
      </c>
      <c r="G55" s="242">
        <f>SUM(G11:G54)</f>
        <v>11.391000000000002</v>
      </c>
      <c r="H55" s="242">
        <f>SUM(H11:H53)</f>
        <v>8.549</v>
      </c>
      <c r="I55" s="242">
        <f>SUM(I11:I53)</f>
        <v>56.731</v>
      </c>
      <c r="J55" s="242">
        <f>SUM(J11:J53)</f>
        <v>15.300000000000004</v>
      </c>
      <c r="K55" s="243">
        <v>1</v>
      </c>
      <c r="L55" s="142">
        <f>SUM(K11:K54)/44</f>
        <v>0.9365951420975208</v>
      </c>
      <c r="M55" s="148"/>
      <c r="N55" s="116"/>
      <c r="O55" s="116"/>
      <c r="P55" s="116"/>
      <c r="Q55" s="51"/>
      <c r="R55" s="72">
        <f t="shared" si="1"/>
        <v>3.707908496732025</v>
      </c>
      <c r="S55" s="1"/>
    </row>
    <row r="56" spans="1:19" ht="17.25" thickBot="1" thickTop="1">
      <c r="A56" s="244"/>
      <c r="B56" s="244"/>
      <c r="C56" s="244"/>
      <c r="D56" s="244"/>
      <c r="E56" s="245"/>
      <c r="F56" s="244"/>
      <c r="G56" s="244"/>
      <c r="H56" s="244"/>
      <c r="I56" s="244"/>
      <c r="J56" s="244"/>
      <c r="K56" s="244"/>
      <c r="L56" s="149">
        <f>SUM(L11:L53)</f>
        <v>7.718700000000001</v>
      </c>
      <c r="M56" s="149">
        <f>SUM(M11:M53)</f>
        <v>8.961</v>
      </c>
      <c r="N56" s="153"/>
      <c r="O56" s="1"/>
      <c r="P56" s="1"/>
      <c r="Q56" s="1"/>
      <c r="R56" s="1"/>
      <c r="S56" s="1"/>
    </row>
    <row r="57" spans="1:19" ht="16.5" thickBot="1">
      <c r="A57" s="244"/>
      <c r="B57" s="244"/>
      <c r="C57" s="244"/>
      <c r="D57" s="246" t="s">
        <v>188</v>
      </c>
      <c r="E57" s="247"/>
      <c r="F57" s="248" t="s">
        <v>192</v>
      </c>
      <c r="G57" s="249"/>
      <c r="H57" s="249"/>
      <c r="I57" s="249"/>
      <c r="J57" s="250"/>
      <c r="K57" s="250"/>
      <c r="L57" s="1"/>
      <c r="M57" s="1"/>
      <c r="N57" s="1"/>
      <c r="O57" s="1"/>
      <c r="P57" s="1"/>
      <c r="Q57" s="1"/>
      <c r="R57" s="1"/>
      <c r="S57" s="1"/>
    </row>
    <row r="58" spans="1:19" ht="6.75" customHeight="1" thickBot="1">
      <c r="A58" s="244"/>
      <c r="B58" s="244"/>
      <c r="C58" s="244"/>
      <c r="D58" s="251"/>
      <c r="E58" s="252"/>
      <c r="F58" s="252"/>
      <c r="G58" s="253"/>
      <c r="H58" s="253"/>
      <c r="I58" s="253"/>
      <c r="J58" s="251"/>
      <c r="K58" s="251"/>
      <c r="L58" s="1"/>
      <c r="M58" s="1"/>
      <c r="N58" s="1"/>
      <c r="O58" s="1"/>
      <c r="P58" s="1"/>
      <c r="Q58" s="1"/>
      <c r="R58" s="1"/>
      <c r="S58" s="1"/>
    </row>
    <row r="59" spans="1:19" ht="16.5" thickBot="1">
      <c r="A59" s="244"/>
      <c r="B59" s="244"/>
      <c r="C59" s="244"/>
      <c r="D59" s="251"/>
      <c r="E59" s="254"/>
      <c r="F59" s="248" t="s">
        <v>195</v>
      </c>
      <c r="G59" s="253"/>
      <c r="H59" s="253"/>
      <c r="I59" s="253"/>
      <c r="J59" s="251"/>
      <c r="K59" s="251"/>
      <c r="L59" s="1"/>
      <c r="M59" s="1"/>
      <c r="N59" s="1"/>
      <c r="O59" s="1"/>
      <c r="P59" s="1"/>
      <c r="Q59" s="1"/>
      <c r="R59" s="1"/>
      <c r="S59" s="1"/>
    </row>
    <row r="60" spans="1:11" ht="6.75" customHeight="1" thickBot="1">
      <c r="A60" s="251"/>
      <c r="B60" s="251"/>
      <c r="C60" s="251"/>
      <c r="D60" s="251"/>
      <c r="E60" s="252"/>
      <c r="F60" s="252"/>
      <c r="G60" s="253"/>
      <c r="H60" s="253"/>
      <c r="I60" s="253"/>
      <c r="J60" s="251"/>
      <c r="K60" s="251"/>
    </row>
    <row r="61" spans="1:11" ht="16.5" thickBot="1">
      <c r="A61" s="251"/>
      <c r="B61" s="251"/>
      <c r="C61" s="251"/>
      <c r="D61" s="251"/>
      <c r="E61" s="255"/>
      <c r="F61" s="248" t="s">
        <v>191</v>
      </c>
      <c r="G61" s="253"/>
      <c r="H61" s="253"/>
      <c r="I61" s="253"/>
      <c r="J61" s="251"/>
      <c r="K61" s="251"/>
    </row>
    <row r="62" spans="1:11" ht="6.75" customHeight="1" thickBot="1">
      <c r="A62" s="251"/>
      <c r="B62" s="251"/>
      <c r="C62" s="251"/>
      <c r="D62" s="251"/>
      <c r="E62" s="252"/>
      <c r="F62" s="252"/>
      <c r="G62" s="253"/>
      <c r="H62" s="253"/>
      <c r="I62" s="253"/>
      <c r="J62" s="251"/>
      <c r="K62" s="251"/>
    </row>
    <row r="63" spans="1:11" ht="18.75" thickBot="1">
      <c r="A63" s="251"/>
      <c r="B63" s="251"/>
      <c r="C63" s="251"/>
      <c r="D63" s="251"/>
      <c r="E63" s="256"/>
      <c r="F63" s="248" t="s">
        <v>190</v>
      </c>
      <c r="G63" s="253"/>
      <c r="H63" s="253"/>
      <c r="I63" s="253"/>
      <c r="J63" s="251"/>
      <c r="K63" s="251"/>
    </row>
    <row r="64" ht="12.75">
      <c r="E64" s="57"/>
    </row>
    <row r="65" ht="12.75">
      <c r="E65" s="57"/>
    </row>
    <row r="66" ht="12.75">
      <c r="E66" s="57"/>
    </row>
    <row r="67" ht="12.75">
      <c r="E67" s="57"/>
    </row>
    <row r="68" ht="12.75">
      <c r="E68" s="57"/>
    </row>
    <row r="69" ht="12.75">
      <c r="E69" s="57"/>
    </row>
  </sheetData>
  <sheetProtection/>
  <mergeCells count="13">
    <mergeCell ref="A2:K2"/>
    <mergeCell ref="A4:K4"/>
    <mergeCell ref="A6:A8"/>
    <mergeCell ref="D6:D8"/>
    <mergeCell ref="G6:H6"/>
    <mergeCell ref="A3:K3"/>
    <mergeCell ref="B6:C8"/>
    <mergeCell ref="K7:K8"/>
    <mergeCell ref="L6:L8"/>
    <mergeCell ref="O18:P18"/>
    <mergeCell ref="O17:P17"/>
    <mergeCell ref="C55:D55"/>
    <mergeCell ref="B10:D10"/>
  </mergeCells>
  <printOptions horizontalCentered="1" verticalCentered="1"/>
  <pageMargins left="0" right="0" top="0" bottom="1.4960629921259843" header="0.31496062992125984" footer="0.31496062992125984"/>
  <pageSetup horizontalDpi="300" verticalDpi="300" orientation="portrait" pageOrder="overThenDown" scale="65" r:id="rId2"/>
  <rowBreaks count="1" manualBreakCount="1">
    <brk id="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="60" zoomScaleNormal="60" zoomScalePageLayoutView="0" workbookViewId="0" topLeftCell="N10">
      <selection activeCell="L4" sqref="L4"/>
      <selection activeCell="F48" sqref="F48"/>
      <selection activeCell="O10" sqref="O10"/>
    </sheetView>
  </sheetViews>
  <sheetFormatPr defaultColWidth="9.140625" defaultRowHeight="12.75"/>
  <cols>
    <col min="1" max="1" width="8.57421875" style="0" customWidth="1"/>
    <col min="2" max="2" width="21.140625" style="0" customWidth="1"/>
    <col min="3" max="3" width="4.57421875" style="0" customWidth="1"/>
    <col min="4" max="4" width="21.8515625" style="0" customWidth="1"/>
    <col min="5" max="5" width="13.8515625" style="0" customWidth="1"/>
    <col min="6" max="6" width="15.00390625" style="0" customWidth="1"/>
    <col min="7" max="7" width="14.421875" style="0" customWidth="1"/>
    <col min="8" max="8" width="13.57421875" style="0" customWidth="1"/>
    <col min="9" max="9" width="15.421875" style="0" customWidth="1"/>
    <col min="10" max="10" width="12.8515625" style="0" customWidth="1"/>
    <col min="11" max="11" width="13.140625" style="0" customWidth="1"/>
    <col min="12" max="12" width="14.57421875" style="0" customWidth="1"/>
    <col min="13" max="13" width="11.421875" style="0" customWidth="1"/>
  </cols>
  <sheetData>
    <row r="1" spans="5:10" ht="24.75" customHeight="1">
      <c r="E1" s="45"/>
      <c r="F1" s="45"/>
      <c r="G1" s="45"/>
      <c r="H1" s="45"/>
      <c r="I1" s="45"/>
      <c r="J1" s="45"/>
    </row>
    <row r="2" spans="1:11" ht="21" customHeight="1">
      <c r="A2" s="363" t="s">
        <v>260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</row>
    <row r="3" spans="1:11" ht="21" customHeight="1">
      <c r="A3" s="363" t="s">
        <v>105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</row>
    <row r="4" spans="1:11" ht="21" customHeight="1">
      <c r="A4" s="363" t="str">
        <f>+'PC-JT-SL'!A3:K3</f>
        <v>MINGGU   ke  IV   ( Tgl.   25   s/d    31   Oktober   2010 )  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</row>
    <row r="5" spans="1:11" ht="21" customHeight="1" thickBot="1">
      <c r="A5" s="1" t="s">
        <v>72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2" ht="21" customHeight="1" thickBot="1" thickTop="1">
      <c r="A6" s="385" t="s">
        <v>0</v>
      </c>
      <c r="B6" s="359" t="s">
        <v>95</v>
      </c>
      <c r="C6" s="360"/>
      <c r="D6" s="387" t="s">
        <v>4</v>
      </c>
      <c r="E6" s="156" t="s">
        <v>51</v>
      </c>
      <c r="F6" s="158" t="s">
        <v>57</v>
      </c>
      <c r="G6" s="389" t="s">
        <v>54</v>
      </c>
      <c r="H6" s="362"/>
      <c r="I6" s="162" t="s">
        <v>57</v>
      </c>
      <c r="J6" s="164" t="s">
        <v>57</v>
      </c>
      <c r="K6" s="167" t="s">
        <v>60</v>
      </c>
      <c r="L6" s="93" t="s">
        <v>163</v>
      </c>
    </row>
    <row r="7" spans="1:12" ht="21" customHeight="1">
      <c r="A7" s="386"/>
      <c r="B7" s="361"/>
      <c r="C7" s="390"/>
      <c r="D7" s="388"/>
      <c r="E7" s="157" t="s">
        <v>52</v>
      </c>
      <c r="F7" s="159" t="s">
        <v>62</v>
      </c>
      <c r="G7" s="160" t="s">
        <v>55</v>
      </c>
      <c r="H7" s="161" t="s">
        <v>56</v>
      </c>
      <c r="I7" s="163" t="s">
        <v>58</v>
      </c>
      <c r="J7" s="165" t="s">
        <v>59</v>
      </c>
      <c r="K7" s="393" t="s">
        <v>61</v>
      </c>
      <c r="L7" s="93" t="s">
        <v>161</v>
      </c>
    </row>
    <row r="8" spans="1:11" ht="21" customHeight="1" thickBot="1">
      <c r="A8" s="386"/>
      <c r="B8" s="391"/>
      <c r="C8" s="392"/>
      <c r="D8" s="388"/>
      <c r="E8" s="157" t="s">
        <v>53</v>
      </c>
      <c r="F8" s="170" t="s">
        <v>98</v>
      </c>
      <c r="G8" s="171" t="s">
        <v>98</v>
      </c>
      <c r="H8" s="172" t="s">
        <v>98</v>
      </c>
      <c r="I8" s="168" t="s">
        <v>98</v>
      </c>
      <c r="J8" s="169" t="s">
        <v>98</v>
      </c>
      <c r="K8" s="394"/>
    </row>
    <row r="9" spans="1:11" ht="21" customHeight="1" thickBot="1">
      <c r="A9" s="173">
        <v>1</v>
      </c>
      <c r="B9" s="174">
        <v>2</v>
      </c>
      <c r="C9" s="175"/>
      <c r="D9" s="176">
        <v>3</v>
      </c>
      <c r="E9" s="176">
        <v>4</v>
      </c>
      <c r="F9" s="176">
        <v>5</v>
      </c>
      <c r="G9" s="176">
        <v>6</v>
      </c>
      <c r="H9" s="176">
        <v>7</v>
      </c>
      <c r="I9" s="176" t="s">
        <v>64</v>
      </c>
      <c r="J9" s="176">
        <v>9</v>
      </c>
      <c r="K9" s="177">
        <v>10</v>
      </c>
    </row>
    <row r="10" spans="1:11" ht="27" customHeight="1" thickBot="1" thickTop="1">
      <c r="A10" s="26" t="s">
        <v>81</v>
      </c>
      <c r="B10" s="401" t="s">
        <v>82</v>
      </c>
      <c r="C10" s="402"/>
      <c r="D10" s="398"/>
      <c r="E10" s="21"/>
      <c r="F10" s="399"/>
      <c r="G10" s="400"/>
      <c r="H10" s="400"/>
      <c r="I10" s="400"/>
      <c r="J10" s="19"/>
      <c r="K10" s="32"/>
    </row>
    <row r="11" spans="1:13" ht="21" customHeight="1" thickTop="1">
      <c r="A11" s="39">
        <v>1</v>
      </c>
      <c r="B11" s="4" t="s">
        <v>16</v>
      </c>
      <c r="C11" s="55">
        <v>1</v>
      </c>
      <c r="D11" s="11" t="s">
        <v>17</v>
      </c>
      <c r="E11" s="22">
        <v>1448</v>
      </c>
      <c r="F11" s="56">
        <v>0.243</v>
      </c>
      <c r="G11" s="56">
        <v>1.898</v>
      </c>
      <c r="H11" s="56" t="s">
        <v>70</v>
      </c>
      <c r="I11" s="56">
        <f aca="true" t="shared" si="0" ref="I11:I16">+H11+G11+F11</f>
        <v>2.141</v>
      </c>
      <c r="J11" s="56">
        <f>+G11</f>
        <v>1.898</v>
      </c>
      <c r="K11" s="260">
        <v>1</v>
      </c>
      <c r="L11" s="92">
        <f>SUM(K11:K28)/13</f>
        <v>1.3846153846153846</v>
      </c>
      <c r="M11" s="85">
        <f>I11/J11</f>
        <v>1.1280295047418336</v>
      </c>
    </row>
    <row r="12" spans="1:13" ht="21" customHeight="1">
      <c r="A12" s="28">
        <f>+A11+1</f>
        <v>2</v>
      </c>
      <c r="B12" s="7" t="s">
        <v>40</v>
      </c>
      <c r="C12" s="17">
        <f>+C11+1</f>
        <v>2</v>
      </c>
      <c r="D12" s="5" t="s">
        <v>63</v>
      </c>
      <c r="E12" s="14">
        <v>1227</v>
      </c>
      <c r="F12" s="337">
        <v>6.231</v>
      </c>
      <c r="G12" s="56">
        <v>0.727</v>
      </c>
      <c r="H12" s="56">
        <v>0.063</v>
      </c>
      <c r="I12" s="56">
        <f t="shared" si="0"/>
        <v>7.021</v>
      </c>
      <c r="J12" s="56">
        <f>+G12</f>
        <v>0.727</v>
      </c>
      <c r="K12" s="260">
        <v>1</v>
      </c>
      <c r="M12" s="85">
        <f>I12/J12</f>
        <v>9.657496561210454</v>
      </c>
    </row>
    <row r="13" spans="1:13" ht="21" customHeight="1">
      <c r="A13" s="28"/>
      <c r="B13" s="7"/>
      <c r="C13" s="17">
        <f>+C12+1</f>
        <v>3</v>
      </c>
      <c r="D13" s="5" t="s">
        <v>171</v>
      </c>
      <c r="E13" s="14">
        <v>4341</v>
      </c>
      <c r="F13" s="56">
        <v>20.191</v>
      </c>
      <c r="G13" s="130">
        <v>4.608</v>
      </c>
      <c r="H13" s="130" t="s">
        <v>70</v>
      </c>
      <c r="I13" s="130">
        <f t="shared" si="0"/>
        <v>24.799</v>
      </c>
      <c r="J13" s="130">
        <v>1.557</v>
      </c>
      <c r="K13" s="260">
        <v>1</v>
      </c>
      <c r="M13" s="85"/>
    </row>
    <row r="14" spans="1:13" ht="21" customHeight="1">
      <c r="A14" s="28"/>
      <c r="B14" s="7"/>
      <c r="C14" s="17">
        <f>+C13+1</f>
        <v>4</v>
      </c>
      <c r="D14" s="5" t="s">
        <v>172</v>
      </c>
      <c r="E14" s="14">
        <v>5126</v>
      </c>
      <c r="F14" s="56">
        <v>21.32</v>
      </c>
      <c r="G14" s="130">
        <v>4.743</v>
      </c>
      <c r="H14" s="130" t="s">
        <v>70</v>
      </c>
      <c r="I14" s="130">
        <f t="shared" si="0"/>
        <v>26.063000000000002</v>
      </c>
      <c r="J14" s="130">
        <v>1.4</v>
      </c>
      <c r="K14" s="260">
        <v>1</v>
      </c>
      <c r="M14" s="85"/>
    </row>
    <row r="15" spans="1:13" ht="21" customHeight="1">
      <c r="A15" s="28">
        <f>+A12+1</f>
        <v>3</v>
      </c>
      <c r="B15" s="7" t="s">
        <v>41</v>
      </c>
      <c r="C15" s="17">
        <f>+C14+1</f>
        <v>5</v>
      </c>
      <c r="D15" s="5" t="s">
        <v>42</v>
      </c>
      <c r="E15" s="14">
        <v>436</v>
      </c>
      <c r="F15" s="56">
        <v>1.54</v>
      </c>
      <c r="G15" s="130">
        <v>0.07</v>
      </c>
      <c r="H15" s="130">
        <v>0.17</v>
      </c>
      <c r="I15" s="130">
        <f t="shared" si="0"/>
        <v>1.78</v>
      </c>
      <c r="J15" s="130">
        <v>0.215</v>
      </c>
      <c r="K15" s="260">
        <v>1</v>
      </c>
      <c r="M15" s="85">
        <f aca="true" t="shared" si="1" ref="M15:M31">I15/J15</f>
        <v>8.279069767441861</v>
      </c>
    </row>
    <row r="16" spans="1:13" ht="21" customHeight="1">
      <c r="A16" s="28"/>
      <c r="B16" s="7"/>
      <c r="C16" s="17">
        <f>+C15+1</f>
        <v>6</v>
      </c>
      <c r="D16" s="5" t="s">
        <v>106</v>
      </c>
      <c r="E16" s="14">
        <v>67</v>
      </c>
      <c r="F16" s="56">
        <v>0.573</v>
      </c>
      <c r="G16" s="130" t="s">
        <v>70</v>
      </c>
      <c r="H16" s="130">
        <v>0.035</v>
      </c>
      <c r="I16" s="130">
        <f t="shared" si="0"/>
        <v>0.608</v>
      </c>
      <c r="J16" s="130">
        <v>0.03</v>
      </c>
      <c r="K16" s="260">
        <v>1</v>
      </c>
      <c r="M16" s="85">
        <f t="shared" si="1"/>
        <v>20.266666666666666</v>
      </c>
    </row>
    <row r="17" spans="1:13" ht="21" customHeight="1">
      <c r="A17" s="28"/>
      <c r="B17" s="7"/>
      <c r="C17" s="17">
        <f aca="true" t="shared" si="2" ref="C17:C28">+C16+1</f>
        <v>7</v>
      </c>
      <c r="D17" s="5" t="s">
        <v>107</v>
      </c>
      <c r="E17" s="14">
        <v>57</v>
      </c>
      <c r="F17" s="56">
        <v>0.49</v>
      </c>
      <c r="G17" s="130" t="s">
        <v>70</v>
      </c>
      <c r="H17" s="130">
        <v>0.035</v>
      </c>
      <c r="I17" s="130">
        <f aca="true" t="shared" si="3" ref="I17:I28">+H17+G17+F17</f>
        <v>0.525</v>
      </c>
      <c r="J17" s="130">
        <v>0.03</v>
      </c>
      <c r="K17" s="260">
        <v>1</v>
      </c>
      <c r="M17" s="85">
        <f t="shared" si="1"/>
        <v>17.5</v>
      </c>
    </row>
    <row r="18" spans="1:13" ht="21" customHeight="1">
      <c r="A18" s="28"/>
      <c r="B18" s="7"/>
      <c r="C18" s="17">
        <f t="shared" si="2"/>
        <v>8</v>
      </c>
      <c r="D18" s="5" t="s">
        <v>108</v>
      </c>
      <c r="E18" s="14">
        <v>48</v>
      </c>
      <c r="F18" s="56">
        <v>0.225</v>
      </c>
      <c r="G18" s="130">
        <v>0.01</v>
      </c>
      <c r="H18" s="130">
        <v>0.025</v>
      </c>
      <c r="I18" s="130">
        <f t="shared" si="3"/>
        <v>0.26</v>
      </c>
      <c r="J18" s="130">
        <v>0.025</v>
      </c>
      <c r="K18" s="260">
        <v>1</v>
      </c>
      <c r="M18" s="85">
        <f t="shared" si="1"/>
        <v>10.4</v>
      </c>
    </row>
    <row r="19" spans="1:13" ht="21" customHeight="1">
      <c r="A19" s="28"/>
      <c r="B19" s="7"/>
      <c r="C19" s="17">
        <f t="shared" si="2"/>
        <v>9</v>
      </c>
      <c r="D19" s="5" t="s">
        <v>109</v>
      </c>
      <c r="E19" s="14">
        <v>264</v>
      </c>
      <c r="F19" s="56">
        <v>0.252</v>
      </c>
      <c r="G19" s="130">
        <v>0.06</v>
      </c>
      <c r="H19" s="130">
        <v>0.075</v>
      </c>
      <c r="I19" s="130">
        <f>+H19+G19+F19</f>
        <v>0.387</v>
      </c>
      <c r="J19" s="130">
        <v>0.13</v>
      </c>
      <c r="K19" s="260">
        <v>1</v>
      </c>
      <c r="M19" s="85">
        <f t="shared" si="1"/>
        <v>2.976923076923077</v>
      </c>
    </row>
    <row r="20" spans="1:13" ht="21" customHeight="1">
      <c r="A20" s="28"/>
      <c r="B20" s="7"/>
      <c r="C20" s="17">
        <f t="shared" si="2"/>
        <v>10</v>
      </c>
      <c r="D20" s="5" t="s">
        <v>43</v>
      </c>
      <c r="E20" s="14">
        <v>1607</v>
      </c>
      <c r="F20" s="56">
        <v>2.87</v>
      </c>
      <c r="G20" s="130">
        <v>0.344</v>
      </c>
      <c r="H20" s="130" t="s">
        <v>70</v>
      </c>
      <c r="I20" s="130">
        <f>+H20+G20+F20</f>
        <v>3.214</v>
      </c>
      <c r="J20" s="130">
        <f>+G20</f>
        <v>0.344</v>
      </c>
      <c r="K20" s="260">
        <v>1</v>
      </c>
      <c r="M20" s="85">
        <f t="shared" si="1"/>
        <v>9.343023255813954</v>
      </c>
    </row>
    <row r="21" spans="1:13" ht="21" customHeight="1">
      <c r="A21" s="28"/>
      <c r="B21" s="7"/>
      <c r="C21" s="17">
        <f t="shared" si="2"/>
        <v>11</v>
      </c>
      <c r="D21" s="5" t="s">
        <v>261</v>
      </c>
      <c r="E21" s="14">
        <v>10307</v>
      </c>
      <c r="F21" s="56">
        <v>55.199</v>
      </c>
      <c r="G21" s="130" t="s">
        <v>70</v>
      </c>
      <c r="H21" s="130">
        <f>+J21</f>
        <v>11.11</v>
      </c>
      <c r="I21" s="130">
        <f>+H21+G21+F21</f>
        <v>66.309</v>
      </c>
      <c r="J21" s="130">
        <v>11.11</v>
      </c>
      <c r="K21" s="260">
        <v>1</v>
      </c>
      <c r="M21" s="85"/>
    </row>
    <row r="22" spans="1:13" ht="21" customHeight="1">
      <c r="A22" s="28"/>
      <c r="B22" s="7"/>
      <c r="C22" s="17">
        <f t="shared" si="2"/>
        <v>12</v>
      </c>
      <c r="D22" s="5" t="s">
        <v>262</v>
      </c>
      <c r="E22" s="14">
        <v>12499</v>
      </c>
      <c r="F22" s="56">
        <v>8.539</v>
      </c>
      <c r="G22" s="130" t="s">
        <v>70</v>
      </c>
      <c r="H22" s="130">
        <v>8.539</v>
      </c>
      <c r="I22" s="130">
        <f>+H22+G22+F22</f>
        <v>17.078</v>
      </c>
      <c r="J22" s="130">
        <f>+H22</f>
        <v>8.539</v>
      </c>
      <c r="K22" s="260">
        <v>1</v>
      </c>
      <c r="M22" s="85"/>
    </row>
    <row r="23" spans="1:13" ht="21" customHeight="1">
      <c r="A23" s="28"/>
      <c r="B23" s="7"/>
      <c r="C23" s="17">
        <f t="shared" si="2"/>
        <v>13</v>
      </c>
      <c r="D23" s="5" t="s">
        <v>263</v>
      </c>
      <c r="E23" s="14">
        <v>8295</v>
      </c>
      <c r="F23" s="56" t="s">
        <v>70</v>
      </c>
      <c r="G23" s="130" t="s">
        <v>70</v>
      </c>
      <c r="H23" s="130" t="s">
        <v>266</v>
      </c>
      <c r="I23" s="130">
        <f>+H23+G23+F23</f>
        <v>6.995</v>
      </c>
      <c r="J23" s="130">
        <f>+I23</f>
        <v>6.995</v>
      </c>
      <c r="K23" s="260">
        <v>1</v>
      </c>
      <c r="M23" s="85"/>
    </row>
    <row r="24" spans="1:13" ht="21" customHeight="1">
      <c r="A24" s="28">
        <v>4</v>
      </c>
      <c r="B24" s="7" t="s">
        <v>45</v>
      </c>
      <c r="C24" s="17">
        <f t="shared" si="2"/>
        <v>14</v>
      </c>
      <c r="D24" s="5" t="s">
        <v>46</v>
      </c>
      <c r="E24" s="14">
        <v>271</v>
      </c>
      <c r="F24" s="56">
        <v>2.42</v>
      </c>
      <c r="G24" s="130">
        <v>0.429</v>
      </c>
      <c r="H24" s="130" t="s">
        <v>70</v>
      </c>
      <c r="I24" s="130">
        <f t="shared" si="3"/>
        <v>2.8489999999999998</v>
      </c>
      <c r="J24" s="130">
        <f>+G24</f>
        <v>0.429</v>
      </c>
      <c r="K24" s="260">
        <v>1</v>
      </c>
      <c r="M24" s="85">
        <f t="shared" si="1"/>
        <v>6.6410256410256405</v>
      </c>
    </row>
    <row r="25" spans="1:13" ht="21" customHeight="1">
      <c r="A25" s="30">
        <f>+A24+1</f>
        <v>5</v>
      </c>
      <c r="B25" s="5" t="s">
        <v>47</v>
      </c>
      <c r="C25" s="17">
        <f t="shared" si="2"/>
        <v>15</v>
      </c>
      <c r="D25" s="5" t="s">
        <v>48</v>
      </c>
      <c r="E25" s="14">
        <v>528</v>
      </c>
      <c r="F25" s="56" t="s">
        <v>70</v>
      </c>
      <c r="G25" s="130" t="s">
        <v>70</v>
      </c>
      <c r="H25" s="130">
        <v>0.323</v>
      </c>
      <c r="I25" s="130">
        <f t="shared" si="3"/>
        <v>0.323</v>
      </c>
      <c r="J25" s="130">
        <v>0.32</v>
      </c>
      <c r="K25" s="260">
        <v>1</v>
      </c>
      <c r="M25" s="85">
        <f t="shared" si="1"/>
        <v>1.009375</v>
      </c>
    </row>
    <row r="26" spans="1:13" ht="21" customHeight="1">
      <c r="A26" s="30"/>
      <c r="B26" s="5"/>
      <c r="C26" s="17">
        <f t="shared" si="2"/>
        <v>16</v>
      </c>
      <c r="D26" s="5" t="s">
        <v>110</v>
      </c>
      <c r="E26" s="14">
        <v>1214</v>
      </c>
      <c r="F26" s="56" t="s">
        <v>70</v>
      </c>
      <c r="G26" s="130">
        <v>0.917</v>
      </c>
      <c r="H26" s="130" t="s">
        <v>70</v>
      </c>
      <c r="I26" s="130">
        <f t="shared" si="3"/>
        <v>0.917</v>
      </c>
      <c r="J26" s="130">
        <v>0.85</v>
      </c>
      <c r="K26" s="260">
        <v>1</v>
      </c>
      <c r="M26" s="85">
        <f t="shared" si="1"/>
        <v>1.0788235294117647</v>
      </c>
    </row>
    <row r="27" spans="1:13" ht="21" customHeight="1">
      <c r="A27" s="30"/>
      <c r="B27" s="5"/>
      <c r="C27" s="17">
        <f t="shared" si="2"/>
        <v>17</v>
      </c>
      <c r="D27" s="5" t="s">
        <v>111</v>
      </c>
      <c r="E27" s="14">
        <v>3329</v>
      </c>
      <c r="F27" s="56">
        <v>9.87</v>
      </c>
      <c r="G27" s="130" t="s">
        <v>70</v>
      </c>
      <c r="H27" s="130">
        <v>5.07</v>
      </c>
      <c r="I27" s="130">
        <f t="shared" si="3"/>
        <v>14.94</v>
      </c>
      <c r="J27" s="130">
        <v>5</v>
      </c>
      <c r="K27" s="260">
        <v>1</v>
      </c>
      <c r="M27" s="85">
        <f t="shared" si="1"/>
        <v>2.988</v>
      </c>
    </row>
    <row r="28" spans="1:13" ht="21" customHeight="1" thickBot="1">
      <c r="A28" s="54"/>
      <c r="B28" s="10"/>
      <c r="C28" s="18">
        <f t="shared" si="2"/>
        <v>18</v>
      </c>
      <c r="D28" s="10" t="s">
        <v>112</v>
      </c>
      <c r="E28" s="52">
        <v>508</v>
      </c>
      <c r="F28" s="56">
        <v>10.505</v>
      </c>
      <c r="G28" s="130">
        <v>10.505</v>
      </c>
      <c r="H28" s="130" t="s">
        <v>70</v>
      </c>
      <c r="I28" s="130">
        <f t="shared" si="3"/>
        <v>21.01</v>
      </c>
      <c r="J28" s="130">
        <v>0.977</v>
      </c>
      <c r="K28" s="260">
        <v>1</v>
      </c>
      <c r="M28" s="85">
        <f t="shared" si="1"/>
        <v>21.504605936540433</v>
      </c>
    </row>
    <row r="29" spans="1:13" ht="21" customHeight="1" thickBot="1" thickTop="1">
      <c r="A29" s="62"/>
      <c r="B29" s="406" t="s">
        <v>133</v>
      </c>
      <c r="C29" s="407"/>
      <c r="D29" s="408"/>
      <c r="E29" s="63">
        <f aca="true" t="shared" si="4" ref="E29:J29">SUM(E11:E28)</f>
        <v>51572</v>
      </c>
      <c r="F29" s="88">
        <f t="shared" si="4"/>
        <v>140.468</v>
      </c>
      <c r="G29" s="88">
        <f t="shared" si="4"/>
        <v>24.311</v>
      </c>
      <c r="H29" s="88">
        <f t="shared" si="4"/>
        <v>25.445</v>
      </c>
      <c r="I29" s="88">
        <f t="shared" si="4"/>
        <v>197.219</v>
      </c>
      <c r="J29" s="88">
        <f t="shared" si="4"/>
        <v>40.576</v>
      </c>
      <c r="K29" s="197">
        <v>1</v>
      </c>
      <c r="L29" s="82"/>
      <c r="M29" s="85">
        <f t="shared" si="1"/>
        <v>4.860484029968454</v>
      </c>
    </row>
    <row r="30" spans="1:13" ht="27" customHeight="1" thickBot="1" thickTop="1">
      <c r="A30" s="26" t="s">
        <v>83</v>
      </c>
      <c r="B30" s="397" t="s">
        <v>84</v>
      </c>
      <c r="C30" s="398"/>
      <c r="D30" s="398"/>
      <c r="E30" s="21"/>
      <c r="F30" s="20"/>
      <c r="G30" s="19"/>
      <c r="H30" s="309"/>
      <c r="I30" s="310"/>
      <c r="J30" s="309"/>
      <c r="K30" s="311"/>
      <c r="M30" s="85" t="e">
        <f t="shared" si="1"/>
        <v>#DIV/0!</v>
      </c>
    </row>
    <row r="31" spans="1:13" ht="21" customHeight="1" thickTop="1">
      <c r="A31" s="46">
        <v>1</v>
      </c>
      <c r="B31" s="133" t="s">
        <v>44</v>
      </c>
      <c r="C31" s="55">
        <v>1</v>
      </c>
      <c r="D31" s="133" t="s">
        <v>239</v>
      </c>
      <c r="E31" s="14">
        <v>5001</v>
      </c>
      <c r="F31" s="56" t="s">
        <v>70</v>
      </c>
      <c r="G31" s="56">
        <v>9</v>
      </c>
      <c r="H31" s="73" t="s">
        <v>70</v>
      </c>
      <c r="I31" s="73">
        <f>+H31+G31+F31</f>
        <v>9</v>
      </c>
      <c r="J31" s="312">
        <v>9</v>
      </c>
      <c r="K31" s="321">
        <v>1</v>
      </c>
      <c r="L31" s="92">
        <f>SUM(K31:K48)/16</f>
        <v>1.0625</v>
      </c>
      <c r="M31" s="85">
        <f t="shared" si="1"/>
        <v>1</v>
      </c>
    </row>
    <row r="32" spans="1:13" ht="21" customHeight="1">
      <c r="A32" s="39">
        <v>2</v>
      </c>
      <c r="B32" s="292" t="s">
        <v>49</v>
      </c>
      <c r="C32" s="17">
        <f aca="true" t="shared" si="5" ref="C32:C48">+C31+1</f>
        <v>2</v>
      </c>
      <c r="D32" s="133" t="s">
        <v>223</v>
      </c>
      <c r="E32" s="14">
        <v>3200</v>
      </c>
      <c r="F32" s="56">
        <v>6.5</v>
      </c>
      <c r="G32" s="56" t="s">
        <v>70</v>
      </c>
      <c r="H32" s="56">
        <v>0.045</v>
      </c>
      <c r="I32" s="56">
        <f>+H32+G32+F32</f>
        <v>6.545</v>
      </c>
      <c r="J32" s="196">
        <f>+H32+G32</f>
        <v>0.045</v>
      </c>
      <c r="K32" s="304">
        <v>1</v>
      </c>
      <c r="L32" s="92"/>
      <c r="M32" s="85"/>
    </row>
    <row r="33" spans="1:13" ht="21" customHeight="1">
      <c r="A33" s="39"/>
      <c r="B33" s="296" t="s">
        <v>44</v>
      </c>
      <c r="C33" s="17">
        <f t="shared" si="5"/>
        <v>3</v>
      </c>
      <c r="D33" s="296" t="s">
        <v>225</v>
      </c>
      <c r="E33" s="22">
        <v>5863</v>
      </c>
      <c r="F33" s="73">
        <v>16.727</v>
      </c>
      <c r="G33" s="73" t="s">
        <v>70</v>
      </c>
      <c r="H33" s="73">
        <v>11.329</v>
      </c>
      <c r="I33" s="73">
        <f>+H33+G33+F33</f>
        <v>28.056</v>
      </c>
      <c r="J33" s="312">
        <f>+H33</f>
        <v>11.329</v>
      </c>
      <c r="K33" s="306">
        <v>1</v>
      </c>
      <c r="L33" s="92"/>
      <c r="M33" s="85"/>
    </row>
    <row r="34" spans="1:13" ht="21" customHeight="1">
      <c r="A34" s="28"/>
      <c r="B34" s="292" t="s">
        <v>49</v>
      </c>
      <c r="C34" s="17">
        <f t="shared" si="5"/>
        <v>4</v>
      </c>
      <c r="D34" s="133" t="s">
        <v>222</v>
      </c>
      <c r="E34" s="14">
        <v>20795</v>
      </c>
      <c r="F34" s="56">
        <v>27.8</v>
      </c>
      <c r="G34" s="56" t="s">
        <v>70</v>
      </c>
      <c r="H34" s="56">
        <v>19.474</v>
      </c>
      <c r="I34" s="56">
        <f>+H34+G34+F34</f>
        <v>47.274</v>
      </c>
      <c r="J34" s="196">
        <f>+H34</f>
        <v>19.474</v>
      </c>
      <c r="K34" s="304">
        <v>1</v>
      </c>
      <c r="L34" s="92"/>
      <c r="M34" s="85"/>
    </row>
    <row r="35" spans="1:13" ht="21" customHeight="1">
      <c r="A35" s="30">
        <v>3</v>
      </c>
      <c r="B35" s="133" t="s">
        <v>50</v>
      </c>
      <c r="C35" s="17">
        <f t="shared" si="5"/>
        <v>5</v>
      </c>
      <c r="D35" s="133" t="s">
        <v>224</v>
      </c>
      <c r="E35" s="14">
        <v>19629</v>
      </c>
      <c r="F35" s="56">
        <v>224.073</v>
      </c>
      <c r="G35" s="56">
        <v>1.091</v>
      </c>
      <c r="H35" s="56">
        <v>2.04</v>
      </c>
      <c r="I35" s="56">
        <f>+H35+G35+F35</f>
        <v>227.204</v>
      </c>
      <c r="J35" s="196">
        <f>+H35+G35</f>
        <v>3.1310000000000002</v>
      </c>
      <c r="K35" s="304">
        <v>1</v>
      </c>
      <c r="M35" s="85"/>
    </row>
    <row r="36" spans="1:13" ht="21" customHeight="1">
      <c r="A36" s="30"/>
      <c r="B36" s="10" t="s">
        <v>49</v>
      </c>
      <c r="C36" s="17">
        <f t="shared" si="5"/>
        <v>6</v>
      </c>
      <c r="D36" s="5" t="s">
        <v>257</v>
      </c>
      <c r="E36" s="6">
        <v>1.432</v>
      </c>
      <c r="F36" s="56">
        <v>1.2</v>
      </c>
      <c r="G36" s="56" t="s">
        <v>70</v>
      </c>
      <c r="H36" s="56">
        <v>0.917</v>
      </c>
      <c r="I36" s="56">
        <f aca="true" t="shared" si="6" ref="I36:I48">+H36+G36+F36</f>
        <v>2.117</v>
      </c>
      <c r="J36" s="196">
        <v>1.44</v>
      </c>
      <c r="K36" s="304">
        <v>1</v>
      </c>
      <c r="M36" s="85"/>
    </row>
    <row r="37" spans="1:13" ht="21" customHeight="1">
      <c r="A37" s="30"/>
      <c r="B37" s="10" t="s">
        <v>49</v>
      </c>
      <c r="C37" s="17">
        <f t="shared" si="5"/>
        <v>7</v>
      </c>
      <c r="D37" s="5" t="s">
        <v>226</v>
      </c>
      <c r="E37" s="14">
        <v>703</v>
      </c>
      <c r="F37" s="56">
        <v>0.751</v>
      </c>
      <c r="G37" s="56">
        <v>1.894</v>
      </c>
      <c r="H37" s="56" t="s">
        <v>70</v>
      </c>
      <c r="I37" s="56">
        <f t="shared" si="6"/>
        <v>2.645</v>
      </c>
      <c r="J37" s="196">
        <v>1.128</v>
      </c>
      <c r="K37" s="304">
        <v>1</v>
      </c>
      <c r="M37" s="85"/>
    </row>
    <row r="38" spans="1:13" ht="21" customHeight="1">
      <c r="A38" s="30"/>
      <c r="B38" s="10" t="s">
        <v>49</v>
      </c>
      <c r="C38" s="17">
        <f t="shared" si="5"/>
        <v>8</v>
      </c>
      <c r="D38" s="5" t="s">
        <v>227</v>
      </c>
      <c r="E38" s="14">
        <v>1127</v>
      </c>
      <c r="F38" s="56">
        <v>14.749</v>
      </c>
      <c r="G38" s="56">
        <v>0.016</v>
      </c>
      <c r="H38" s="56">
        <v>0.083</v>
      </c>
      <c r="I38" s="56">
        <f t="shared" si="6"/>
        <v>14.848</v>
      </c>
      <c r="J38" s="196">
        <f>+H38+G38</f>
        <v>0.099</v>
      </c>
      <c r="K38" s="304">
        <v>1</v>
      </c>
      <c r="M38" s="85"/>
    </row>
    <row r="39" spans="1:13" ht="21" customHeight="1">
      <c r="A39" s="30">
        <v>4</v>
      </c>
      <c r="B39" s="5" t="s">
        <v>96</v>
      </c>
      <c r="C39" s="17">
        <f t="shared" si="5"/>
        <v>9</v>
      </c>
      <c r="D39" s="5" t="s">
        <v>228</v>
      </c>
      <c r="E39" s="14">
        <v>1375</v>
      </c>
      <c r="F39" s="56">
        <v>21.3</v>
      </c>
      <c r="G39" s="56">
        <v>2.68</v>
      </c>
      <c r="H39" s="56" t="s">
        <v>70</v>
      </c>
      <c r="I39" s="56">
        <f t="shared" si="6"/>
        <v>23.98</v>
      </c>
      <c r="J39" s="196">
        <f>+G39</f>
        <v>2.68</v>
      </c>
      <c r="K39" s="325">
        <v>1</v>
      </c>
      <c r="M39" s="85"/>
    </row>
    <row r="40" spans="1:13" ht="21" customHeight="1">
      <c r="A40" s="30"/>
      <c r="B40" s="5" t="s">
        <v>96</v>
      </c>
      <c r="C40" s="17">
        <f t="shared" si="5"/>
        <v>10</v>
      </c>
      <c r="D40" s="5" t="s">
        <v>229</v>
      </c>
      <c r="E40" s="14">
        <v>102</v>
      </c>
      <c r="F40" s="56">
        <v>21.007</v>
      </c>
      <c r="G40" s="56">
        <v>0.13</v>
      </c>
      <c r="H40" s="56">
        <v>0.24</v>
      </c>
      <c r="I40" s="56">
        <f t="shared" si="6"/>
        <v>21.377000000000002</v>
      </c>
      <c r="J40" s="196">
        <f>+H40+G40</f>
        <v>0.37</v>
      </c>
      <c r="K40" s="304">
        <v>1</v>
      </c>
      <c r="M40" s="85"/>
    </row>
    <row r="41" spans="1:13" ht="21" customHeight="1">
      <c r="A41" s="30"/>
      <c r="B41" s="5" t="s">
        <v>96</v>
      </c>
      <c r="C41" s="17">
        <f t="shared" si="5"/>
        <v>11</v>
      </c>
      <c r="D41" s="5" t="s">
        <v>230</v>
      </c>
      <c r="E41" s="14">
        <v>100</v>
      </c>
      <c r="F41" s="56">
        <v>1.064</v>
      </c>
      <c r="G41" s="56" t="s">
        <v>70</v>
      </c>
      <c r="H41" s="56">
        <v>0.208</v>
      </c>
      <c r="I41" s="56">
        <f t="shared" si="6"/>
        <v>1.272</v>
      </c>
      <c r="J41" s="196">
        <f>+H41</f>
        <v>0.208</v>
      </c>
      <c r="K41" s="304">
        <v>1</v>
      </c>
      <c r="M41" s="85"/>
    </row>
    <row r="42" spans="1:13" ht="21" customHeight="1">
      <c r="A42" s="30"/>
      <c r="B42" s="5" t="s">
        <v>96</v>
      </c>
      <c r="C42" s="17">
        <f t="shared" si="5"/>
        <v>12</v>
      </c>
      <c r="D42" s="5" t="s">
        <v>231</v>
      </c>
      <c r="E42" s="14">
        <v>57</v>
      </c>
      <c r="F42" s="56">
        <v>0.008</v>
      </c>
      <c r="G42" s="56" t="s">
        <v>70</v>
      </c>
      <c r="H42" s="56">
        <v>0.24</v>
      </c>
      <c r="I42" s="56">
        <f t="shared" si="6"/>
        <v>0.248</v>
      </c>
      <c r="J42" s="196">
        <f>+H42</f>
        <v>0.24</v>
      </c>
      <c r="K42" s="304">
        <v>1</v>
      </c>
      <c r="M42" s="85"/>
    </row>
    <row r="43" spans="1:13" ht="21" customHeight="1">
      <c r="A43" s="30"/>
      <c r="B43" s="10" t="s">
        <v>49</v>
      </c>
      <c r="C43" s="17">
        <f t="shared" si="5"/>
        <v>13</v>
      </c>
      <c r="D43" s="5" t="s">
        <v>232</v>
      </c>
      <c r="E43" s="14">
        <v>651</v>
      </c>
      <c r="F43" s="56">
        <v>27.4</v>
      </c>
      <c r="G43" s="56" t="s">
        <v>70</v>
      </c>
      <c r="H43" s="56">
        <v>0.32</v>
      </c>
      <c r="I43" s="56">
        <f t="shared" si="6"/>
        <v>27.72</v>
      </c>
      <c r="J43" s="196">
        <v>0.26</v>
      </c>
      <c r="K43" s="304">
        <v>1</v>
      </c>
      <c r="M43" s="85"/>
    </row>
    <row r="44" spans="1:13" ht="21" customHeight="1">
      <c r="A44" s="30"/>
      <c r="B44" s="5" t="s">
        <v>50</v>
      </c>
      <c r="C44" s="17">
        <f t="shared" si="5"/>
        <v>14</v>
      </c>
      <c r="D44" s="5" t="s">
        <v>233</v>
      </c>
      <c r="E44" s="14">
        <v>1377</v>
      </c>
      <c r="F44" s="56">
        <v>5.051</v>
      </c>
      <c r="G44" s="56">
        <v>0.708</v>
      </c>
      <c r="H44" s="56">
        <v>0.506</v>
      </c>
      <c r="I44" s="56">
        <f t="shared" si="6"/>
        <v>6.265000000000001</v>
      </c>
      <c r="J44" s="196">
        <v>0.934</v>
      </c>
      <c r="K44" s="304">
        <v>1</v>
      </c>
      <c r="M44" s="85"/>
    </row>
    <row r="45" spans="1:13" ht="21" customHeight="1">
      <c r="A45" s="30"/>
      <c r="B45" s="5" t="s">
        <v>44</v>
      </c>
      <c r="C45" s="17">
        <f t="shared" si="5"/>
        <v>15</v>
      </c>
      <c r="D45" s="133" t="s">
        <v>234</v>
      </c>
      <c r="E45" s="298">
        <v>1.119</v>
      </c>
      <c r="F45" s="56">
        <v>5.5</v>
      </c>
      <c r="G45" s="56" t="s">
        <v>70</v>
      </c>
      <c r="H45" s="56">
        <v>1.814</v>
      </c>
      <c r="I45" s="56">
        <f t="shared" si="6"/>
        <v>7.314</v>
      </c>
      <c r="J45" s="196">
        <f>+H45</f>
        <v>1.814</v>
      </c>
      <c r="K45" s="304">
        <v>1</v>
      </c>
      <c r="M45" s="85"/>
    </row>
    <row r="46" spans="1:13" ht="21" customHeight="1">
      <c r="A46" s="30"/>
      <c r="B46" s="5" t="s">
        <v>49</v>
      </c>
      <c r="C46" s="17">
        <f t="shared" si="5"/>
        <v>16</v>
      </c>
      <c r="D46" s="5" t="s">
        <v>235</v>
      </c>
      <c r="E46" s="14">
        <v>439</v>
      </c>
      <c r="F46" s="56">
        <v>0.2</v>
      </c>
      <c r="G46" s="56">
        <v>0.117</v>
      </c>
      <c r="H46" s="56">
        <v>0.074</v>
      </c>
      <c r="I46" s="56">
        <f t="shared" si="6"/>
        <v>0.391</v>
      </c>
      <c r="J46" s="196">
        <f>+H46+G46</f>
        <v>0.191</v>
      </c>
      <c r="K46" s="304">
        <v>1</v>
      </c>
      <c r="M46" s="85"/>
    </row>
    <row r="47" spans="1:13" ht="21" customHeight="1">
      <c r="A47" s="30"/>
      <c r="B47" s="5" t="s">
        <v>50</v>
      </c>
      <c r="C47" s="17">
        <f t="shared" si="5"/>
        <v>17</v>
      </c>
      <c r="D47" s="5" t="s">
        <v>236</v>
      </c>
      <c r="E47" s="14">
        <v>1386</v>
      </c>
      <c r="F47" s="56" t="s">
        <v>70</v>
      </c>
      <c r="G47" s="56" t="s">
        <v>70</v>
      </c>
      <c r="H47" s="56" t="s">
        <v>70</v>
      </c>
      <c r="I47" s="56">
        <f t="shared" si="6"/>
        <v>0</v>
      </c>
      <c r="J47" s="196">
        <v>1.663</v>
      </c>
      <c r="K47" s="304" t="s">
        <v>259</v>
      </c>
      <c r="M47" s="85"/>
    </row>
    <row r="48" spans="1:13" ht="21" customHeight="1" thickBot="1">
      <c r="A48" s="30"/>
      <c r="B48" s="5" t="s">
        <v>49</v>
      </c>
      <c r="C48" s="17">
        <f t="shared" si="5"/>
        <v>18</v>
      </c>
      <c r="D48" s="5" t="s">
        <v>237</v>
      </c>
      <c r="E48" s="14">
        <v>220</v>
      </c>
      <c r="F48" s="56">
        <v>0.2</v>
      </c>
      <c r="G48" s="56">
        <v>0.24</v>
      </c>
      <c r="H48" s="56" t="s">
        <v>70</v>
      </c>
      <c r="I48" s="56">
        <f t="shared" si="6"/>
        <v>0.44</v>
      </c>
      <c r="J48" s="196">
        <v>0.242</v>
      </c>
      <c r="K48" s="305">
        <v>1</v>
      </c>
      <c r="M48" s="85"/>
    </row>
    <row r="49" spans="1:13" ht="27" customHeight="1" thickTop="1">
      <c r="A49" s="104"/>
      <c r="B49" s="127" t="s">
        <v>83</v>
      </c>
      <c r="C49" s="404" t="s">
        <v>137</v>
      </c>
      <c r="D49" s="405"/>
      <c r="E49" s="48">
        <f aca="true" t="shared" si="7" ref="E49:J49">SUM(E31:E48)</f>
        <v>62027.551</v>
      </c>
      <c r="F49" s="105">
        <f t="shared" si="7"/>
        <v>373.53</v>
      </c>
      <c r="G49" s="105">
        <f t="shared" si="7"/>
        <v>15.876000000000001</v>
      </c>
      <c r="H49" s="105">
        <f t="shared" si="7"/>
        <v>37.29</v>
      </c>
      <c r="I49" s="105">
        <f t="shared" si="7"/>
        <v>426.6960000000001</v>
      </c>
      <c r="J49" s="105">
        <f t="shared" si="7"/>
        <v>54.24799999999998</v>
      </c>
      <c r="K49" s="306">
        <v>1</v>
      </c>
      <c r="L49" s="82">
        <f aca="true" t="shared" si="8" ref="L49:L54">I49/J49</f>
        <v>7.865654033328422</v>
      </c>
      <c r="M49" s="85">
        <f aca="true" t="shared" si="9" ref="M49:M54">I49/J49</f>
        <v>7.865654033328422</v>
      </c>
    </row>
    <row r="50" spans="1:13" ht="27" customHeight="1">
      <c r="A50" s="106"/>
      <c r="B50" s="128" t="s">
        <v>81</v>
      </c>
      <c r="C50" s="395" t="s">
        <v>82</v>
      </c>
      <c r="D50" s="396"/>
      <c r="E50" s="14">
        <f aca="true" t="shared" si="10" ref="E50:J50">+E29</f>
        <v>51572</v>
      </c>
      <c r="F50" s="6">
        <f t="shared" si="10"/>
        <v>140.468</v>
      </c>
      <c r="G50" s="6">
        <f t="shared" si="10"/>
        <v>24.311</v>
      </c>
      <c r="H50" s="6">
        <f t="shared" si="10"/>
        <v>25.445</v>
      </c>
      <c r="I50" s="6">
        <f t="shared" si="10"/>
        <v>197.219</v>
      </c>
      <c r="J50" s="6">
        <f t="shared" si="10"/>
        <v>40.576</v>
      </c>
      <c r="K50" s="304">
        <v>1</v>
      </c>
      <c r="L50" s="82">
        <f t="shared" si="8"/>
        <v>4.860484029968454</v>
      </c>
      <c r="M50" s="85">
        <f t="shared" si="9"/>
        <v>4.860484029968454</v>
      </c>
    </row>
    <row r="51" spans="1:13" ht="27" customHeight="1">
      <c r="A51" s="106"/>
      <c r="B51" s="128" t="s">
        <v>79</v>
      </c>
      <c r="C51" s="395" t="s">
        <v>80</v>
      </c>
      <c r="D51" s="396"/>
      <c r="E51" s="14">
        <f>+'BENG.SOLO'!E55</f>
        <v>46297.76</v>
      </c>
      <c r="F51" s="6">
        <f>+'BENG.SOLO'!F55</f>
        <v>36.817000000000014</v>
      </c>
      <c r="G51" s="6">
        <f>+'BENG.SOLO'!G55</f>
        <v>11.391000000000002</v>
      </c>
      <c r="H51" s="6">
        <f>+'BENG.SOLO'!H55</f>
        <v>8.549</v>
      </c>
      <c r="I51" s="6">
        <f>+'BENG.SOLO'!I55</f>
        <v>56.731</v>
      </c>
      <c r="J51" s="6">
        <f>+'BENG.SOLO'!J55</f>
        <v>15.300000000000004</v>
      </c>
      <c r="K51" s="307">
        <v>1</v>
      </c>
      <c r="L51" s="82">
        <f t="shared" si="8"/>
        <v>3.707908496732025</v>
      </c>
      <c r="M51" s="85">
        <f t="shared" si="9"/>
        <v>3.707908496732025</v>
      </c>
    </row>
    <row r="52" spans="1:13" ht="27" customHeight="1">
      <c r="A52" s="106"/>
      <c r="B52" s="128" t="s">
        <v>77</v>
      </c>
      <c r="C52" s="395" t="s">
        <v>78</v>
      </c>
      <c r="D52" s="396"/>
      <c r="E52" s="14">
        <f>+'PC-JT-SL'!E69</f>
        <v>80806</v>
      </c>
      <c r="F52" s="49">
        <f>+'PC-JT-SL'!F69</f>
        <v>6.444999999999999</v>
      </c>
      <c r="G52" s="6">
        <f>+'PC-JT-SL'!G69</f>
        <v>4.938000000000001</v>
      </c>
      <c r="H52" s="6">
        <f>+'PC-JT-SL'!H69</f>
        <v>4.657</v>
      </c>
      <c r="I52" s="6">
        <f>+'PC-JT-SL'!I69</f>
        <v>1.336666666666667</v>
      </c>
      <c r="J52" s="6">
        <f>+'PC-JT-SL'!J69</f>
        <v>0.7785833333333335</v>
      </c>
      <c r="K52" s="307">
        <v>1</v>
      </c>
      <c r="L52" s="82">
        <f t="shared" si="8"/>
        <v>1.7167933212030395</v>
      </c>
      <c r="M52" s="85">
        <f t="shared" si="9"/>
        <v>1.7167933212030395</v>
      </c>
    </row>
    <row r="53" spans="1:13" ht="27" customHeight="1">
      <c r="A53" s="106"/>
      <c r="B53" s="128" t="s">
        <v>75</v>
      </c>
      <c r="C53" s="395" t="s">
        <v>76</v>
      </c>
      <c r="D53" s="396"/>
      <c r="E53" s="14">
        <f>+'PC-JT-SL'!E53</f>
        <v>43824.06</v>
      </c>
      <c r="F53" s="6">
        <f>+'PC-JT-SL'!F53</f>
        <v>96.194</v>
      </c>
      <c r="G53" s="6">
        <f>+'PC-JT-SL'!G53</f>
        <v>13.539</v>
      </c>
      <c r="H53" s="6">
        <f>+'PC-JT-SL'!H53</f>
        <v>14.857999999999999</v>
      </c>
      <c r="I53" s="6">
        <f>+'PC-JT-SL'!I53</f>
        <v>124.591</v>
      </c>
      <c r="J53" s="6">
        <f>+'PC-JT-SL'!J53</f>
        <v>27.367</v>
      </c>
      <c r="K53" s="307">
        <v>1</v>
      </c>
      <c r="L53" s="82">
        <f t="shared" si="8"/>
        <v>4.552599846530493</v>
      </c>
      <c r="M53" s="85">
        <f t="shared" si="9"/>
        <v>4.552599846530493</v>
      </c>
    </row>
    <row r="54" spans="1:13" ht="27" customHeight="1">
      <c r="A54" s="106"/>
      <c r="B54" s="128" t="s">
        <v>73</v>
      </c>
      <c r="C54" s="395" t="s">
        <v>74</v>
      </c>
      <c r="D54" s="396"/>
      <c r="E54" s="14">
        <f>+'PC-JT-SL'!E40</f>
        <v>69329.05799999999</v>
      </c>
      <c r="F54" s="6">
        <f>+'PC-JT-SL'!F40</f>
        <v>259.27099999999996</v>
      </c>
      <c r="G54" s="6">
        <f>+'PC-JT-SL'!G40</f>
        <v>42.84299999999999</v>
      </c>
      <c r="H54" s="6">
        <f>+'PC-JT-SL'!H40</f>
        <v>40.519</v>
      </c>
      <c r="I54" s="6">
        <f>+'PC-JT-SL'!I40</f>
        <v>342.6330000000001</v>
      </c>
      <c r="J54" s="6">
        <f>+'PC-JT-SL'!J40</f>
        <v>85.28300000000002</v>
      </c>
      <c r="K54" s="307">
        <v>1</v>
      </c>
      <c r="L54" s="82">
        <f t="shared" si="8"/>
        <v>4.017600225132793</v>
      </c>
      <c r="M54" s="85">
        <f t="shared" si="9"/>
        <v>4.017600225132793</v>
      </c>
    </row>
    <row r="55" spans="1:13" ht="33" customHeight="1" thickBot="1">
      <c r="A55" s="107"/>
      <c r="B55" s="409" t="s">
        <v>97</v>
      </c>
      <c r="C55" s="409"/>
      <c r="D55" s="409"/>
      <c r="E55" s="108">
        <f aca="true" t="shared" si="11" ref="E55:J55">SUM(E49:E54)</f>
        <v>353856.429</v>
      </c>
      <c r="F55" s="109">
        <f t="shared" si="11"/>
        <v>912.7249999999999</v>
      </c>
      <c r="G55" s="109">
        <f t="shared" si="11"/>
        <v>112.898</v>
      </c>
      <c r="H55" s="109">
        <f t="shared" si="11"/>
        <v>131.31799999999998</v>
      </c>
      <c r="I55" s="109">
        <f t="shared" si="11"/>
        <v>1149.206666666667</v>
      </c>
      <c r="J55" s="109">
        <f t="shared" si="11"/>
        <v>223.55258333333333</v>
      </c>
      <c r="K55" s="308">
        <v>1</v>
      </c>
      <c r="M55" s="86"/>
    </row>
    <row r="56" spans="1:11" ht="21" customHeight="1" thickBot="1" thickTop="1">
      <c r="A56" s="43"/>
      <c r="B56" s="192" t="s">
        <v>174</v>
      </c>
      <c r="C56" s="1"/>
      <c r="D56" s="195" t="s">
        <v>194</v>
      </c>
      <c r="E56" s="129"/>
      <c r="F56" s="1"/>
      <c r="G56" s="44"/>
      <c r="H56" s="1"/>
      <c r="I56" s="1"/>
      <c r="J56" s="1"/>
      <c r="K56" s="131"/>
    </row>
    <row r="57" spans="1:11" ht="16.5" customHeight="1" thickBot="1">
      <c r="A57" s="43"/>
      <c r="B57" s="1"/>
      <c r="C57" s="1"/>
      <c r="D57" s="195" t="s">
        <v>193</v>
      </c>
      <c r="E57" s="129"/>
      <c r="F57" s="190"/>
      <c r="G57" s="193" t="s">
        <v>192</v>
      </c>
      <c r="H57" s="193"/>
      <c r="I57" s="193"/>
      <c r="J57" s="1"/>
      <c r="K57" s="132"/>
    </row>
    <row r="58" spans="1:11" ht="12.75" customHeight="1" thickBot="1">
      <c r="A58" s="403"/>
      <c r="B58" s="403"/>
      <c r="C58" s="1"/>
      <c r="D58" s="195" t="s">
        <v>177</v>
      </c>
      <c r="E58" s="129"/>
      <c r="F58" s="122"/>
      <c r="G58" s="194"/>
      <c r="H58" s="194"/>
      <c r="I58" s="194"/>
      <c r="J58" s="1"/>
      <c r="K58" s="132"/>
    </row>
    <row r="59" spans="1:11" ht="16.5" customHeight="1" thickBot="1">
      <c r="A59" s="43"/>
      <c r="B59" s="1"/>
      <c r="C59" s="1"/>
      <c r="D59" s="122"/>
      <c r="E59" s="1"/>
      <c r="F59" s="203"/>
      <c r="G59" s="193" t="s">
        <v>189</v>
      </c>
      <c r="H59" s="194"/>
      <c r="I59" s="194"/>
      <c r="J59" s="1"/>
      <c r="K59" s="44"/>
    </row>
    <row r="60" spans="4:9" ht="6.75" customHeight="1" thickBot="1">
      <c r="D60" s="122"/>
      <c r="F60" s="122"/>
      <c r="G60" s="194"/>
      <c r="H60" s="194"/>
      <c r="I60" s="194"/>
    </row>
    <row r="61" spans="6:9" ht="18.75" customHeight="1" thickBot="1">
      <c r="F61" s="202"/>
      <c r="G61" s="193" t="s">
        <v>191</v>
      </c>
      <c r="H61" s="194"/>
      <c r="I61" s="194"/>
    </row>
    <row r="62" spans="6:9" ht="6.75" customHeight="1" thickBot="1">
      <c r="F62" s="122"/>
      <c r="G62" s="194"/>
      <c r="H62" s="194"/>
      <c r="I62" s="194"/>
    </row>
    <row r="63" spans="6:9" ht="18.75" customHeight="1" thickBot="1">
      <c r="F63" s="204"/>
      <c r="G63" s="193" t="s">
        <v>190</v>
      </c>
      <c r="H63" s="194"/>
      <c r="I63" s="194"/>
    </row>
    <row r="64" spans="7:9" ht="14.25">
      <c r="G64" s="155"/>
      <c r="H64" s="155"/>
      <c r="I64" s="155"/>
    </row>
    <row r="65" spans="7:9" ht="14.25">
      <c r="G65" s="155"/>
      <c r="H65" s="155"/>
      <c r="I65" s="155"/>
    </row>
  </sheetData>
  <sheetProtection/>
  <mergeCells count="20">
    <mergeCell ref="F10:I10"/>
    <mergeCell ref="B10:D10"/>
    <mergeCell ref="A58:B58"/>
    <mergeCell ref="C49:D49"/>
    <mergeCell ref="B29:D29"/>
    <mergeCell ref="C54:D54"/>
    <mergeCell ref="C50:D50"/>
    <mergeCell ref="B55:D55"/>
    <mergeCell ref="C53:D53"/>
    <mergeCell ref="C52:D52"/>
    <mergeCell ref="C51:D51"/>
    <mergeCell ref="B30:D30"/>
    <mergeCell ref="A2:K2"/>
    <mergeCell ref="A4:K4"/>
    <mergeCell ref="A6:A8"/>
    <mergeCell ref="D6:D8"/>
    <mergeCell ref="G6:H6"/>
    <mergeCell ref="A3:K3"/>
    <mergeCell ref="K7:K8"/>
    <mergeCell ref="B6:C8"/>
  </mergeCells>
  <printOptions horizontalCentered="1" verticalCentered="1"/>
  <pageMargins left="0" right="0" top="0" bottom="1.25" header="0" footer="0"/>
  <pageSetup horizontalDpi="300" verticalDpi="300" orientation="portrait" scale="50" r:id="rId2"/>
  <colBreaks count="1" manualBreakCount="1">
    <brk id="11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98"/>
  <sheetViews>
    <sheetView zoomScale="60" zoomScaleNormal="60" zoomScalePageLayoutView="0" workbookViewId="0" topLeftCell="P4">
      <pane xSplit="1" topLeftCell="K1" activePane="topRight" state="split"/>
      <selection pane="topLeft" activeCell="G9" sqref="G9"/>
      <selection pane="topLeft" activeCell="A1" sqref="A1"/>
      <selection pane="topRight" activeCell="G69" sqref="G69"/>
      <selection pane="topLeft" activeCell="AK7" sqref="AK7"/>
    </sheetView>
  </sheetViews>
  <sheetFormatPr defaultColWidth="9.140625" defaultRowHeight="12.75"/>
  <cols>
    <col min="1" max="1" width="7.421875" style="0" customWidth="1"/>
    <col min="2" max="2" width="21.8515625" style="0" customWidth="1"/>
    <col min="3" max="3" width="5.57421875" style="0" customWidth="1"/>
    <col min="4" max="4" width="24.00390625" style="0" customWidth="1"/>
    <col min="5" max="5" width="15.7109375" style="0" customWidth="1"/>
    <col min="6" max="6" width="14.140625" style="0" customWidth="1"/>
    <col min="7" max="7" width="12.8515625" style="0" customWidth="1"/>
    <col min="8" max="9" width="14.57421875" style="0" customWidth="1"/>
    <col min="10" max="10" width="13.7109375" style="0" customWidth="1"/>
    <col min="11" max="11" width="16.28125" style="0" customWidth="1"/>
    <col min="12" max="13" width="16.140625" style="0" customWidth="1"/>
    <col min="14" max="14" width="11.140625" style="0" bestFit="1" customWidth="1"/>
  </cols>
  <sheetData>
    <row r="1" spans="1:13" ht="23.25">
      <c r="A1" s="363" t="s">
        <v>260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178"/>
      <c r="M1" s="27"/>
    </row>
    <row r="2" spans="1:13" ht="23.25">
      <c r="A2" s="363" t="s">
        <v>145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178"/>
      <c r="M2" s="27"/>
    </row>
    <row r="3" spans="1:13" ht="20.25">
      <c r="A3" s="363" t="s">
        <v>267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53"/>
      <c r="M3" s="166"/>
    </row>
    <row r="4" spans="1:13" ht="15.75" thickBot="1">
      <c r="A4" s="1" t="s">
        <v>72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7"/>
    </row>
    <row r="5" spans="1:13" ht="17.25" thickBot="1" thickTop="1">
      <c r="A5" s="385" t="s">
        <v>0</v>
      </c>
      <c r="B5" s="359" t="s">
        <v>95</v>
      </c>
      <c r="C5" s="360"/>
      <c r="D5" s="387" t="s">
        <v>219</v>
      </c>
      <c r="E5" s="156" t="s">
        <v>51</v>
      </c>
      <c r="F5" s="158" t="s">
        <v>57</v>
      </c>
      <c r="G5" s="389" t="s">
        <v>54</v>
      </c>
      <c r="H5" s="362"/>
      <c r="I5" s="162" t="s">
        <v>57</v>
      </c>
      <c r="J5" s="164" t="s">
        <v>57</v>
      </c>
      <c r="K5" s="167" t="s">
        <v>60</v>
      </c>
      <c r="L5" s="274"/>
      <c r="M5" s="90" t="s">
        <v>163</v>
      </c>
    </row>
    <row r="6" spans="1:13" ht="15.75">
      <c r="A6" s="386"/>
      <c r="B6" s="361"/>
      <c r="C6" s="390"/>
      <c r="D6" s="388"/>
      <c r="E6" s="157" t="s">
        <v>52</v>
      </c>
      <c r="F6" s="159" t="s">
        <v>62</v>
      </c>
      <c r="G6" s="160" t="s">
        <v>55</v>
      </c>
      <c r="H6" s="161" t="s">
        <v>56</v>
      </c>
      <c r="I6" s="163" t="s">
        <v>58</v>
      </c>
      <c r="J6" s="165" t="s">
        <v>59</v>
      </c>
      <c r="K6" s="393" t="s">
        <v>61</v>
      </c>
      <c r="L6" s="300"/>
      <c r="M6" s="90" t="s">
        <v>161</v>
      </c>
    </row>
    <row r="7" spans="1:39" ht="18.75" thickBot="1">
      <c r="A7" s="386"/>
      <c r="B7" s="391"/>
      <c r="C7" s="392"/>
      <c r="D7" s="388"/>
      <c r="E7" s="157" t="s">
        <v>53</v>
      </c>
      <c r="F7" s="170" t="s">
        <v>98</v>
      </c>
      <c r="G7" s="171" t="s">
        <v>98</v>
      </c>
      <c r="H7" s="172" t="s">
        <v>98</v>
      </c>
      <c r="I7" s="168" t="s">
        <v>98</v>
      </c>
      <c r="J7" s="169" t="s">
        <v>98</v>
      </c>
      <c r="K7" s="394"/>
      <c r="L7" s="273"/>
      <c r="M7" s="27"/>
      <c r="AM7" s="344"/>
    </row>
    <row r="8" spans="1:13" ht="16.5" thickBot="1">
      <c r="A8" s="173">
        <v>1</v>
      </c>
      <c r="B8" s="174">
        <v>2</v>
      </c>
      <c r="C8" s="175"/>
      <c r="D8" s="176">
        <v>3</v>
      </c>
      <c r="E8" s="176">
        <v>4</v>
      </c>
      <c r="F8" s="176">
        <v>5</v>
      </c>
      <c r="G8" s="176">
        <v>6</v>
      </c>
      <c r="H8" s="176">
        <v>7</v>
      </c>
      <c r="I8" s="176" t="s">
        <v>64</v>
      </c>
      <c r="J8" s="176">
        <v>9</v>
      </c>
      <c r="K8" s="177">
        <v>10</v>
      </c>
      <c r="L8" s="274"/>
      <c r="M8" s="27"/>
    </row>
    <row r="9" spans="1:13" ht="27" customHeight="1" thickBot="1" thickTop="1">
      <c r="A9" s="26" t="s">
        <v>73</v>
      </c>
      <c r="B9" s="413" t="s">
        <v>74</v>
      </c>
      <c r="C9" s="414"/>
      <c r="D9" s="414"/>
      <c r="E9" s="20"/>
      <c r="F9" s="20"/>
      <c r="G9" s="20"/>
      <c r="H9" s="20"/>
      <c r="I9" s="20"/>
      <c r="J9" s="20"/>
      <c r="K9" s="29"/>
      <c r="L9" s="179"/>
      <c r="M9" s="27"/>
    </row>
    <row r="10" spans="1:14" ht="22.5" customHeight="1" thickTop="1">
      <c r="A10" s="338">
        <v>1</v>
      </c>
      <c r="B10" s="339" t="s">
        <v>8</v>
      </c>
      <c r="C10" s="343">
        <v>1</v>
      </c>
      <c r="D10" s="292" t="s">
        <v>221</v>
      </c>
      <c r="E10" s="293">
        <v>3040</v>
      </c>
      <c r="F10" s="56">
        <v>6.476</v>
      </c>
      <c r="G10" s="73">
        <v>2.833</v>
      </c>
      <c r="H10" s="73" t="s">
        <v>70</v>
      </c>
      <c r="I10" s="73">
        <f aca="true" t="shared" si="0" ref="I10:I16">+H10+G10+F10</f>
        <v>9.309000000000001</v>
      </c>
      <c r="J10" s="313">
        <v>2.951</v>
      </c>
      <c r="K10" s="356">
        <v>1</v>
      </c>
      <c r="L10" s="180"/>
      <c r="M10" s="91"/>
      <c r="N10" s="85">
        <f>+I10/J10</f>
        <v>3.15452389020671</v>
      </c>
    </row>
    <row r="11" spans="1:14" ht="22.5" customHeight="1">
      <c r="A11" s="338">
        <v>2</v>
      </c>
      <c r="B11" s="340" t="s">
        <v>213</v>
      </c>
      <c r="C11" s="343">
        <f aca="true" t="shared" si="1" ref="C11:C39">+C10+1</f>
        <v>2</v>
      </c>
      <c r="D11" s="133" t="s">
        <v>66</v>
      </c>
      <c r="E11" s="294">
        <v>3517</v>
      </c>
      <c r="F11" s="56">
        <v>86.431</v>
      </c>
      <c r="G11" s="73" t="s">
        <v>70</v>
      </c>
      <c r="H11" s="73">
        <v>3.295</v>
      </c>
      <c r="I11" s="73">
        <f t="shared" si="0"/>
        <v>89.726</v>
      </c>
      <c r="J11" s="313">
        <v>3.414</v>
      </c>
      <c r="K11" s="356">
        <v>1</v>
      </c>
      <c r="L11" s="180"/>
      <c r="M11" s="91"/>
      <c r="N11" s="85"/>
    </row>
    <row r="12" spans="1:14" ht="22.5" customHeight="1">
      <c r="A12" s="338" t="s">
        <v>2</v>
      </c>
      <c r="B12" s="340" t="s">
        <v>209</v>
      </c>
      <c r="C12" s="343">
        <f t="shared" si="1"/>
        <v>3</v>
      </c>
      <c r="D12" s="133" t="s">
        <v>65</v>
      </c>
      <c r="E12" s="295">
        <v>7642</v>
      </c>
      <c r="F12" s="56">
        <v>13.908</v>
      </c>
      <c r="G12" s="73">
        <v>5.554</v>
      </c>
      <c r="H12" s="73">
        <v>1.264</v>
      </c>
      <c r="I12" s="73">
        <f t="shared" si="0"/>
        <v>20.726</v>
      </c>
      <c r="J12" s="313">
        <f>+H12+G12</f>
        <v>6.8180000000000005</v>
      </c>
      <c r="K12" s="322">
        <v>1</v>
      </c>
      <c r="L12" s="180"/>
      <c r="M12" s="91"/>
      <c r="N12" s="85"/>
    </row>
    <row r="13" spans="1:14" ht="22.5" customHeight="1">
      <c r="A13" s="341">
        <v>3</v>
      </c>
      <c r="B13" s="342" t="s">
        <v>3</v>
      </c>
      <c r="C13" s="343">
        <f t="shared" si="1"/>
        <v>4</v>
      </c>
      <c r="D13" s="296" t="s">
        <v>218</v>
      </c>
      <c r="E13" s="297">
        <v>26952</v>
      </c>
      <c r="F13" s="56">
        <v>48.539</v>
      </c>
      <c r="G13" s="56">
        <v>18.75</v>
      </c>
      <c r="H13" s="56" t="s">
        <v>70</v>
      </c>
      <c r="I13" s="56">
        <f t="shared" si="0"/>
        <v>67.289</v>
      </c>
      <c r="J13" s="314">
        <f>+G13</f>
        <v>18.75</v>
      </c>
      <c r="K13" s="323">
        <v>1</v>
      </c>
      <c r="L13" s="180"/>
      <c r="M13" s="27"/>
      <c r="N13" s="85">
        <f aca="true" t="shared" si="2" ref="N13:N69">+I13/J13</f>
        <v>3.5887466666666668</v>
      </c>
    </row>
    <row r="14" spans="1:14" ht="22.5" customHeight="1">
      <c r="A14" s="341"/>
      <c r="B14" s="342" t="s">
        <v>7</v>
      </c>
      <c r="C14" s="343">
        <f t="shared" si="1"/>
        <v>5</v>
      </c>
      <c r="D14" s="296" t="s">
        <v>240</v>
      </c>
      <c r="E14" s="332">
        <v>9.005</v>
      </c>
      <c r="F14" s="56">
        <v>28.055</v>
      </c>
      <c r="G14" s="56" t="s">
        <v>70</v>
      </c>
      <c r="H14" s="56">
        <v>6.084</v>
      </c>
      <c r="I14" s="56">
        <f t="shared" si="0"/>
        <v>34.138999999999996</v>
      </c>
      <c r="J14" s="314">
        <f>+H14</f>
        <v>6.084</v>
      </c>
      <c r="K14" s="356">
        <v>1</v>
      </c>
      <c r="L14" s="180"/>
      <c r="M14" s="27"/>
      <c r="N14" s="85"/>
    </row>
    <row r="15" spans="1:14" ht="22.5" customHeight="1">
      <c r="A15" s="341"/>
      <c r="B15" s="342" t="s">
        <v>243</v>
      </c>
      <c r="C15" s="343">
        <f t="shared" si="1"/>
        <v>6</v>
      </c>
      <c r="D15" s="296" t="s">
        <v>241</v>
      </c>
      <c r="E15" s="332">
        <v>3.212</v>
      </c>
      <c r="F15" s="56" t="s">
        <v>70</v>
      </c>
      <c r="G15" s="56">
        <v>7.532</v>
      </c>
      <c r="H15" s="56" t="s">
        <v>70</v>
      </c>
      <c r="I15" s="56">
        <f t="shared" si="0"/>
        <v>7.532</v>
      </c>
      <c r="J15" s="314">
        <f>+G15</f>
        <v>7.532</v>
      </c>
      <c r="K15" s="356">
        <v>1</v>
      </c>
      <c r="L15" s="180"/>
      <c r="M15" s="27"/>
      <c r="N15" s="85"/>
    </row>
    <row r="16" spans="1:14" ht="22.5" customHeight="1">
      <c r="A16" s="341"/>
      <c r="B16" s="342" t="s">
        <v>7</v>
      </c>
      <c r="C16" s="343">
        <f t="shared" si="1"/>
        <v>7</v>
      </c>
      <c r="D16" s="296" t="s">
        <v>242</v>
      </c>
      <c r="E16" s="332">
        <v>7.277</v>
      </c>
      <c r="F16" s="56">
        <v>1.823</v>
      </c>
      <c r="G16" s="56">
        <v>1.807</v>
      </c>
      <c r="H16" s="56">
        <v>5.278</v>
      </c>
      <c r="I16" s="56">
        <f t="shared" si="0"/>
        <v>8.908</v>
      </c>
      <c r="J16" s="314">
        <f>+H16+G16</f>
        <v>7.084999999999999</v>
      </c>
      <c r="K16" s="356">
        <v>1</v>
      </c>
      <c r="L16" s="180"/>
      <c r="M16" s="27"/>
      <c r="N16" s="85"/>
    </row>
    <row r="17" spans="1:14" ht="22.5" customHeight="1">
      <c r="A17" s="341"/>
      <c r="B17" s="342" t="s">
        <v>244</v>
      </c>
      <c r="C17" s="343">
        <f t="shared" si="1"/>
        <v>8</v>
      </c>
      <c r="D17" s="296" t="s">
        <v>245</v>
      </c>
      <c r="E17" s="332">
        <v>2.147</v>
      </c>
      <c r="F17" s="56">
        <v>1.749</v>
      </c>
      <c r="G17" s="56" t="s">
        <v>70</v>
      </c>
      <c r="H17" s="56">
        <v>0.639</v>
      </c>
      <c r="I17" s="56">
        <f aca="true" t="shared" si="3" ref="I17:I27">+H17+G17+F17</f>
        <v>2.388</v>
      </c>
      <c r="J17" s="314">
        <v>1.051</v>
      </c>
      <c r="K17" s="323">
        <v>1</v>
      </c>
      <c r="L17" s="181" t="s">
        <v>248</v>
      </c>
      <c r="M17" s="27"/>
      <c r="N17" s="85"/>
    </row>
    <row r="18" spans="1:14" ht="22.5" customHeight="1">
      <c r="A18" s="341"/>
      <c r="B18" s="342" t="s">
        <v>3</v>
      </c>
      <c r="C18" s="343">
        <f t="shared" si="1"/>
        <v>9</v>
      </c>
      <c r="D18" s="296" t="s">
        <v>246</v>
      </c>
      <c r="E18" s="332">
        <v>4.166</v>
      </c>
      <c r="F18" s="56" t="s">
        <v>70</v>
      </c>
      <c r="G18" s="56" t="s">
        <v>70</v>
      </c>
      <c r="H18" s="56">
        <v>3.402</v>
      </c>
      <c r="I18" s="56">
        <f t="shared" si="3"/>
        <v>3.402</v>
      </c>
      <c r="J18" s="314">
        <v>4.258</v>
      </c>
      <c r="K18" s="323">
        <v>1</v>
      </c>
      <c r="L18" s="181" t="s">
        <v>248</v>
      </c>
      <c r="M18" s="27"/>
      <c r="N18" s="85"/>
    </row>
    <row r="19" spans="1:14" ht="22.5" customHeight="1">
      <c r="A19" s="341"/>
      <c r="B19" s="342" t="s">
        <v>3</v>
      </c>
      <c r="C19" s="343">
        <f t="shared" si="1"/>
        <v>10</v>
      </c>
      <c r="D19" s="296" t="s">
        <v>247</v>
      </c>
      <c r="E19" s="332">
        <v>6.173</v>
      </c>
      <c r="F19" s="56">
        <v>4.266</v>
      </c>
      <c r="G19" s="56">
        <v>2.457</v>
      </c>
      <c r="H19" s="56" t="s">
        <v>70</v>
      </c>
      <c r="I19" s="56">
        <f t="shared" si="3"/>
        <v>6.723</v>
      </c>
      <c r="J19" s="314">
        <v>2.525</v>
      </c>
      <c r="K19" s="323">
        <v>1</v>
      </c>
      <c r="L19" s="181" t="s">
        <v>248</v>
      </c>
      <c r="M19" s="27"/>
      <c r="N19" s="85"/>
    </row>
    <row r="20" spans="1:14" ht="22.5" customHeight="1">
      <c r="A20" s="341"/>
      <c r="B20" s="342" t="s">
        <v>250</v>
      </c>
      <c r="C20" s="343">
        <f t="shared" si="1"/>
        <v>11</v>
      </c>
      <c r="D20" s="296" t="s">
        <v>251</v>
      </c>
      <c r="E20" s="332">
        <v>7.439</v>
      </c>
      <c r="F20" s="56" t="s">
        <v>70</v>
      </c>
      <c r="G20" s="56" t="s">
        <v>70</v>
      </c>
      <c r="H20" s="56" t="s">
        <v>70</v>
      </c>
      <c r="I20" s="56">
        <f t="shared" si="3"/>
        <v>0</v>
      </c>
      <c r="J20" s="314" t="str">
        <f>+H20</f>
        <v>0</v>
      </c>
      <c r="K20" s="358" t="s">
        <v>265</v>
      </c>
      <c r="L20" s="181"/>
      <c r="M20" s="27"/>
      <c r="N20" s="85"/>
    </row>
    <row r="21" spans="1:14" ht="22.5" customHeight="1">
      <c r="A21" s="341"/>
      <c r="B21" s="342"/>
      <c r="C21" s="343">
        <f t="shared" si="1"/>
        <v>12</v>
      </c>
      <c r="D21" s="296" t="s">
        <v>258</v>
      </c>
      <c r="E21" s="297">
        <v>6632</v>
      </c>
      <c r="F21" s="56" t="s">
        <v>70</v>
      </c>
      <c r="G21" s="56" t="s">
        <v>70</v>
      </c>
      <c r="H21" s="56" t="s">
        <v>70</v>
      </c>
      <c r="I21" s="56">
        <f t="shared" si="3"/>
        <v>0</v>
      </c>
      <c r="J21" s="314" t="str">
        <f>+H21</f>
        <v>0</v>
      </c>
      <c r="K21" s="358" t="s">
        <v>265</v>
      </c>
      <c r="L21" s="181"/>
      <c r="M21" s="27"/>
      <c r="N21" s="85"/>
    </row>
    <row r="22" spans="1:14" ht="22.5" customHeight="1">
      <c r="A22" s="341"/>
      <c r="B22" s="342"/>
      <c r="C22" s="343">
        <f t="shared" si="1"/>
        <v>13</v>
      </c>
      <c r="D22" s="296" t="s">
        <v>252</v>
      </c>
      <c r="E22" s="297">
        <v>7632</v>
      </c>
      <c r="F22" s="56" t="s">
        <v>70</v>
      </c>
      <c r="G22" s="56" t="s">
        <v>70</v>
      </c>
      <c r="H22" s="56" t="s">
        <v>70</v>
      </c>
      <c r="I22" s="56">
        <f>+H22+G22+F22</f>
        <v>0</v>
      </c>
      <c r="J22" s="314" t="str">
        <f>+H22</f>
        <v>0</v>
      </c>
      <c r="K22" s="358" t="s">
        <v>265</v>
      </c>
      <c r="L22" s="181" t="s">
        <v>253</v>
      </c>
      <c r="M22" s="27"/>
      <c r="N22" s="85"/>
    </row>
    <row r="23" spans="1:14" ht="22.5" customHeight="1">
      <c r="A23" s="341"/>
      <c r="B23" s="342"/>
      <c r="C23" s="343">
        <f t="shared" si="1"/>
        <v>14</v>
      </c>
      <c r="D23" s="296" t="s">
        <v>264</v>
      </c>
      <c r="E23" s="297">
        <v>3881</v>
      </c>
      <c r="F23" s="56" t="s">
        <v>70</v>
      </c>
      <c r="G23" s="56" t="s">
        <v>70</v>
      </c>
      <c r="H23" s="56" t="s">
        <v>70</v>
      </c>
      <c r="I23" s="56">
        <f>+H23+G23+F23</f>
        <v>0</v>
      </c>
      <c r="J23" s="314" t="str">
        <f>+H23</f>
        <v>0</v>
      </c>
      <c r="K23" s="358" t="str">
        <f>+K22</f>
        <v>Pengeringan</v>
      </c>
      <c r="L23" s="181"/>
      <c r="M23" s="27"/>
      <c r="N23" s="85"/>
    </row>
    <row r="24" spans="1:14" ht="22.5" customHeight="1">
      <c r="A24" s="30">
        <v>4</v>
      </c>
      <c r="B24" s="7" t="s">
        <v>9</v>
      </c>
      <c r="C24" s="343">
        <f t="shared" si="1"/>
        <v>15</v>
      </c>
      <c r="D24" s="5" t="s">
        <v>85</v>
      </c>
      <c r="E24" s="14">
        <v>1176</v>
      </c>
      <c r="F24" s="56">
        <v>8.846</v>
      </c>
      <c r="G24" s="56">
        <v>1.315</v>
      </c>
      <c r="H24" s="56">
        <v>0.811</v>
      </c>
      <c r="I24" s="56">
        <f t="shared" si="3"/>
        <v>10.972</v>
      </c>
      <c r="J24" s="314">
        <v>1.926</v>
      </c>
      <c r="K24" s="356">
        <v>1</v>
      </c>
      <c r="L24" s="180"/>
      <c r="M24" s="27"/>
      <c r="N24" s="85">
        <f t="shared" si="2"/>
        <v>5.696780893042575</v>
      </c>
    </row>
    <row r="25" spans="1:14" ht="22.5" customHeight="1">
      <c r="A25" s="30"/>
      <c r="B25" s="7" t="s">
        <v>249</v>
      </c>
      <c r="C25" s="55">
        <f t="shared" si="1"/>
        <v>16</v>
      </c>
      <c r="D25" s="5" t="s">
        <v>68</v>
      </c>
      <c r="E25" s="14">
        <v>238</v>
      </c>
      <c r="F25" s="81">
        <v>17.825</v>
      </c>
      <c r="G25" s="56" t="s">
        <v>70</v>
      </c>
      <c r="H25" s="56">
        <v>0.38</v>
      </c>
      <c r="I25" s="12">
        <f t="shared" si="3"/>
        <v>18.205</v>
      </c>
      <c r="J25" s="313">
        <v>0.485</v>
      </c>
      <c r="K25" s="356">
        <v>1</v>
      </c>
      <c r="L25" s="180"/>
      <c r="M25" s="27"/>
      <c r="N25" s="85">
        <f t="shared" si="2"/>
        <v>37.5360824742268</v>
      </c>
    </row>
    <row r="26" spans="1:14" ht="22.5" customHeight="1">
      <c r="A26" s="30"/>
      <c r="B26" s="7" t="s">
        <v>8</v>
      </c>
      <c r="C26" s="55">
        <f t="shared" si="1"/>
        <v>17</v>
      </c>
      <c r="D26" s="10" t="s">
        <v>86</v>
      </c>
      <c r="E26" s="15">
        <v>1330</v>
      </c>
      <c r="F26" s="56">
        <v>5.796</v>
      </c>
      <c r="G26" s="56" t="s">
        <v>70</v>
      </c>
      <c r="H26" s="56">
        <v>0.903</v>
      </c>
      <c r="I26" s="6">
        <f t="shared" si="3"/>
        <v>6.699</v>
      </c>
      <c r="J26" s="56">
        <f>+H26</f>
        <v>0.903</v>
      </c>
      <c r="K26" s="356">
        <v>1</v>
      </c>
      <c r="L26" s="180"/>
      <c r="M26" s="27"/>
      <c r="N26" s="85">
        <f t="shared" si="2"/>
        <v>7.4186046511627906</v>
      </c>
    </row>
    <row r="27" spans="1:14" ht="22.5" customHeight="1">
      <c r="A27" s="30"/>
      <c r="B27" s="7" t="s">
        <v>8</v>
      </c>
      <c r="C27" s="55">
        <f t="shared" si="1"/>
        <v>18</v>
      </c>
      <c r="D27" s="10" t="s">
        <v>176</v>
      </c>
      <c r="E27" s="13">
        <v>2.388</v>
      </c>
      <c r="F27" s="81">
        <v>16.697</v>
      </c>
      <c r="G27" s="73" t="s">
        <v>70</v>
      </c>
      <c r="H27" s="73">
        <v>4.357</v>
      </c>
      <c r="I27" s="12">
        <f t="shared" si="3"/>
        <v>21.054</v>
      </c>
      <c r="J27" s="56">
        <v>4.44</v>
      </c>
      <c r="K27" s="356">
        <v>1</v>
      </c>
      <c r="L27" s="180"/>
      <c r="M27" s="27"/>
      <c r="N27" s="85">
        <f t="shared" si="2"/>
        <v>4.741891891891891</v>
      </c>
    </row>
    <row r="28" spans="1:14" ht="22.5" customHeight="1">
      <c r="A28" s="28"/>
      <c r="B28" s="7" t="s">
        <v>8</v>
      </c>
      <c r="C28" s="55">
        <f t="shared" si="1"/>
        <v>19</v>
      </c>
      <c r="D28" s="10" t="s">
        <v>175</v>
      </c>
      <c r="E28" s="13">
        <v>1.521</v>
      </c>
      <c r="F28" s="81" t="s">
        <v>70</v>
      </c>
      <c r="G28" s="56" t="s">
        <v>70</v>
      </c>
      <c r="H28" s="56">
        <v>1.589</v>
      </c>
      <c r="I28" s="56">
        <f aca="true" t="shared" si="4" ref="I28:I39">+H28+G28+F28</f>
        <v>1.589</v>
      </c>
      <c r="J28" s="314">
        <v>1.759</v>
      </c>
      <c r="K28" s="322">
        <f>+I28/J28</f>
        <v>0.9033541785105174</v>
      </c>
      <c r="L28" s="180"/>
      <c r="M28" s="27"/>
      <c r="N28" s="85">
        <f t="shared" si="2"/>
        <v>0.9033541785105174</v>
      </c>
    </row>
    <row r="29" spans="1:14" ht="22.5" customHeight="1">
      <c r="A29" s="28"/>
      <c r="B29" s="9" t="s">
        <v>7</v>
      </c>
      <c r="C29" s="55">
        <f t="shared" si="1"/>
        <v>20</v>
      </c>
      <c r="D29" s="10" t="s">
        <v>204</v>
      </c>
      <c r="E29" s="15">
        <v>2049</v>
      </c>
      <c r="F29" s="81" t="s">
        <v>70</v>
      </c>
      <c r="G29" s="73">
        <v>0.05</v>
      </c>
      <c r="H29" s="73">
        <v>8.087</v>
      </c>
      <c r="I29" s="259">
        <f t="shared" si="4"/>
        <v>8.137</v>
      </c>
      <c r="J29" s="73">
        <f>+H29+G29</f>
        <v>8.137</v>
      </c>
      <c r="K29" s="322">
        <v>1</v>
      </c>
      <c r="L29" s="180"/>
      <c r="M29" s="27"/>
      <c r="N29" s="85">
        <f t="shared" si="2"/>
        <v>1</v>
      </c>
    </row>
    <row r="30" spans="1:14" ht="22.5" customHeight="1">
      <c r="A30" s="28">
        <v>5</v>
      </c>
      <c r="B30" s="9" t="s">
        <v>7</v>
      </c>
      <c r="C30" s="55">
        <f t="shared" si="1"/>
        <v>21</v>
      </c>
      <c r="D30" s="5" t="s">
        <v>69</v>
      </c>
      <c r="E30" s="14">
        <v>415</v>
      </c>
      <c r="F30" s="49">
        <v>7.935</v>
      </c>
      <c r="G30" s="73" t="s">
        <v>70</v>
      </c>
      <c r="H30" s="73">
        <v>2.016</v>
      </c>
      <c r="I30" s="259">
        <f t="shared" si="4"/>
        <v>9.951</v>
      </c>
      <c r="J30" s="73">
        <f>+H30+G30</f>
        <v>2.016</v>
      </c>
      <c r="K30" s="322">
        <v>1</v>
      </c>
      <c r="L30" s="180"/>
      <c r="M30" s="27"/>
      <c r="N30" s="85"/>
    </row>
    <row r="31" spans="1:14" ht="22.5" customHeight="1">
      <c r="A31" s="28">
        <v>6</v>
      </c>
      <c r="B31" s="9" t="s">
        <v>210</v>
      </c>
      <c r="C31" s="55">
        <f t="shared" si="1"/>
        <v>22</v>
      </c>
      <c r="D31" s="5" t="s">
        <v>205</v>
      </c>
      <c r="E31" s="14">
        <v>1870</v>
      </c>
      <c r="F31" s="81">
        <v>2.109</v>
      </c>
      <c r="G31" s="56">
        <v>1.357</v>
      </c>
      <c r="H31" s="56">
        <v>1.209</v>
      </c>
      <c r="I31" s="56">
        <f t="shared" si="4"/>
        <v>4.675</v>
      </c>
      <c r="J31" s="314">
        <f>+G31+H31</f>
        <v>2.566</v>
      </c>
      <c r="K31" s="356">
        <v>1</v>
      </c>
      <c r="L31" s="180"/>
      <c r="M31" s="27"/>
      <c r="N31" s="85"/>
    </row>
    <row r="32" spans="1:14" ht="22.5" customHeight="1">
      <c r="A32" s="28"/>
      <c r="B32" s="9" t="s">
        <v>210</v>
      </c>
      <c r="C32" s="55">
        <f t="shared" si="1"/>
        <v>23</v>
      </c>
      <c r="D32" s="5" t="s">
        <v>206</v>
      </c>
      <c r="E32" s="14">
        <v>600</v>
      </c>
      <c r="F32" s="81">
        <v>2.025</v>
      </c>
      <c r="G32" s="56" t="s">
        <v>70</v>
      </c>
      <c r="H32" s="56">
        <v>0.157</v>
      </c>
      <c r="I32" s="56">
        <f>+H32+G32+F32</f>
        <v>2.182</v>
      </c>
      <c r="J32" s="314">
        <f>+G32+H32</f>
        <v>0.157</v>
      </c>
      <c r="K32" s="356">
        <v>1</v>
      </c>
      <c r="L32" s="180"/>
      <c r="M32" s="27"/>
      <c r="N32" s="85"/>
    </row>
    <row r="33" spans="1:14" ht="22.5" customHeight="1">
      <c r="A33" s="28">
        <v>7</v>
      </c>
      <c r="B33" s="9" t="s">
        <v>212</v>
      </c>
      <c r="C33" s="55">
        <f t="shared" si="1"/>
        <v>24</v>
      </c>
      <c r="D33" s="5" t="s">
        <v>220</v>
      </c>
      <c r="E33" s="14">
        <v>749</v>
      </c>
      <c r="F33" s="81">
        <v>2.444</v>
      </c>
      <c r="G33" s="56">
        <v>0.385</v>
      </c>
      <c r="H33" s="56" t="s">
        <v>70</v>
      </c>
      <c r="I33" s="56">
        <f>+H33+G33+F33</f>
        <v>2.8289999999999997</v>
      </c>
      <c r="J33" s="314">
        <f>+G33</f>
        <v>0.385</v>
      </c>
      <c r="K33" s="356">
        <v>1</v>
      </c>
      <c r="L33" s="180"/>
      <c r="M33" s="27"/>
      <c r="N33" s="85"/>
    </row>
    <row r="34" spans="1:14" ht="22.5" customHeight="1">
      <c r="A34" s="28"/>
      <c r="B34" s="9" t="s">
        <v>211</v>
      </c>
      <c r="C34" s="55">
        <f t="shared" si="1"/>
        <v>25</v>
      </c>
      <c r="D34" s="5" t="s">
        <v>238</v>
      </c>
      <c r="E34" s="6">
        <v>1.704</v>
      </c>
      <c r="F34" s="81" t="s">
        <v>70</v>
      </c>
      <c r="G34" s="73" t="s">
        <v>70</v>
      </c>
      <c r="H34" s="73">
        <v>0.683</v>
      </c>
      <c r="I34" s="73">
        <f>+H34+G34+F34</f>
        <v>0.683</v>
      </c>
      <c r="J34" s="314">
        <f>+H34</f>
        <v>0.683</v>
      </c>
      <c r="K34" s="356">
        <v>1</v>
      </c>
      <c r="L34" s="180"/>
      <c r="M34" s="27"/>
      <c r="N34" s="85"/>
    </row>
    <row r="35" spans="1:14" ht="22.5" customHeight="1">
      <c r="A35" s="28"/>
      <c r="B35" s="9" t="s">
        <v>211</v>
      </c>
      <c r="C35" s="55">
        <f t="shared" si="1"/>
        <v>26</v>
      </c>
      <c r="D35" s="5" t="s">
        <v>207</v>
      </c>
      <c r="E35" s="14">
        <v>824</v>
      </c>
      <c r="F35" s="81">
        <v>2.246</v>
      </c>
      <c r="G35" s="73">
        <v>0.182</v>
      </c>
      <c r="H35" s="73" t="s">
        <v>70</v>
      </c>
      <c r="I35" s="12">
        <f t="shared" si="4"/>
        <v>2.428</v>
      </c>
      <c r="J35" s="314">
        <f>+G35</f>
        <v>0.182</v>
      </c>
      <c r="K35" s="324">
        <v>1</v>
      </c>
      <c r="L35" s="180"/>
      <c r="M35" s="27"/>
      <c r="N35" s="85"/>
    </row>
    <row r="36" spans="1:14" ht="22.5" customHeight="1">
      <c r="A36" s="28"/>
      <c r="B36" s="9" t="s">
        <v>211</v>
      </c>
      <c r="C36" s="55">
        <f t="shared" si="1"/>
        <v>27</v>
      </c>
      <c r="D36" s="5" t="s">
        <v>208</v>
      </c>
      <c r="E36" s="14">
        <v>290</v>
      </c>
      <c r="F36" s="81">
        <v>0.164</v>
      </c>
      <c r="G36" s="74">
        <v>0.233</v>
      </c>
      <c r="H36" s="73" t="s">
        <v>70</v>
      </c>
      <c r="I36" s="74">
        <f t="shared" si="4"/>
        <v>0.397</v>
      </c>
      <c r="J36" s="314">
        <f>+G36</f>
        <v>0.233</v>
      </c>
      <c r="K36" s="326">
        <v>1</v>
      </c>
      <c r="L36" s="180"/>
      <c r="M36" s="27"/>
      <c r="N36" s="85"/>
    </row>
    <row r="37" spans="1:14" ht="22.5" customHeight="1">
      <c r="A37" s="28"/>
      <c r="B37" s="9" t="s">
        <v>211</v>
      </c>
      <c r="C37" s="55">
        <f t="shared" si="1"/>
        <v>28</v>
      </c>
      <c r="D37" s="5" t="s">
        <v>31</v>
      </c>
      <c r="E37" s="14">
        <v>210</v>
      </c>
      <c r="F37" s="81">
        <v>0.136</v>
      </c>
      <c r="G37" s="73">
        <v>0.108</v>
      </c>
      <c r="H37" s="73" t="s">
        <v>70</v>
      </c>
      <c r="I37" s="12">
        <f t="shared" si="4"/>
        <v>0.244</v>
      </c>
      <c r="J37" s="314">
        <v>0.13</v>
      </c>
      <c r="K37" s="324">
        <v>1</v>
      </c>
      <c r="L37" s="180"/>
      <c r="M37" s="27"/>
      <c r="N37" s="85"/>
    </row>
    <row r="38" spans="1:14" ht="22.5" customHeight="1">
      <c r="A38" s="28"/>
      <c r="B38" s="9" t="s">
        <v>214</v>
      </c>
      <c r="C38" s="55">
        <f t="shared" si="1"/>
        <v>29</v>
      </c>
      <c r="D38" s="5" t="s">
        <v>215</v>
      </c>
      <c r="E38" s="14">
        <v>236</v>
      </c>
      <c r="F38" s="81">
        <v>1.428</v>
      </c>
      <c r="G38" s="73">
        <v>0.28</v>
      </c>
      <c r="H38" s="73" t="s">
        <v>70</v>
      </c>
      <c r="I38" s="12">
        <f t="shared" si="4"/>
        <v>1.708</v>
      </c>
      <c r="J38" s="314">
        <v>0.28</v>
      </c>
      <c r="K38" s="324">
        <v>1</v>
      </c>
      <c r="L38" s="180"/>
      <c r="M38" s="27"/>
      <c r="N38" s="85"/>
    </row>
    <row r="39" spans="1:14" ht="22.5" customHeight="1" thickBot="1">
      <c r="A39" s="28"/>
      <c r="B39" s="9" t="s">
        <v>216</v>
      </c>
      <c r="C39" s="55">
        <f t="shared" si="1"/>
        <v>30</v>
      </c>
      <c r="D39" s="5" t="s">
        <v>217</v>
      </c>
      <c r="E39" s="298">
        <v>1.026</v>
      </c>
      <c r="F39" s="81">
        <v>0.373</v>
      </c>
      <c r="G39" s="73" t="s">
        <v>70</v>
      </c>
      <c r="H39" s="73">
        <v>0.365</v>
      </c>
      <c r="I39" s="12">
        <f t="shared" si="4"/>
        <v>0.738</v>
      </c>
      <c r="J39" s="73">
        <v>0.533</v>
      </c>
      <c r="K39" s="322">
        <v>1</v>
      </c>
      <c r="L39" s="180"/>
      <c r="M39" s="27"/>
      <c r="N39" s="85"/>
    </row>
    <row r="40" spans="1:14" ht="22.5" customHeight="1" thickBot="1">
      <c r="A40" s="64"/>
      <c r="B40" s="410" t="s">
        <v>134</v>
      </c>
      <c r="C40" s="411"/>
      <c r="D40" s="412"/>
      <c r="E40" s="66">
        <f aca="true" t="shared" si="5" ref="E40:J40">SUM(E10:E39)</f>
        <v>69329.05799999999</v>
      </c>
      <c r="F40" s="65">
        <f t="shared" si="5"/>
        <v>259.27099999999996</v>
      </c>
      <c r="G40" s="65">
        <f t="shared" si="5"/>
        <v>42.84299999999999</v>
      </c>
      <c r="H40" s="65">
        <f t="shared" si="5"/>
        <v>40.519</v>
      </c>
      <c r="I40" s="65">
        <f t="shared" si="5"/>
        <v>342.6330000000001</v>
      </c>
      <c r="J40" s="65">
        <f t="shared" si="5"/>
        <v>85.28300000000002</v>
      </c>
      <c r="K40" s="291">
        <v>1</v>
      </c>
      <c r="L40" s="181"/>
      <c r="M40" s="27"/>
      <c r="N40" s="85">
        <f t="shared" si="2"/>
        <v>4.017600225132793</v>
      </c>
    </row>
    <row r="41" spans="1:14" ht="22.5" customHeight="1" thickBot="1" thickTop="1">
      <c r="A41" s="31" t="s">
        <v>75</v>
      </c>
      <c r="B41" s="415" t="s">
        <v>76</v>
      </c>
      <c r="C41" s="416"/>
      <c r="D41" s="416"/>
      <c r="E41" s="78"/>
      <c r="F41" s="419"/>
      <c r="G41" s="420"/>
      <c r="H41" s="420"/>
      <c r="I41" s="420"/>
      <c r="J41" s="420"/>
      <c r="K41" s="71"/>
      <c r="L41" s="181"/>
      <c r="M41" s="27"/>
      <c r="N41" s="85" t="e">
        <f t="shared" si="2"/>
        <v>#DIV/0!</v>
      </c>
    </row>
    <row r="42" spans="1:14" ht="22.5" customHeight="1" thickTop="1">
      <c r="A42" s="39">
        <v>1</v>
      </c>
      <c r="B42" s="23" t="s">
        <v>9</v>
      </c>
      <c r="C42" s="16">
        <v>1</v>
      </c>
      <c r="D42" s="23" t="s">
        <v>87</v>
      </c>
      <c r="E42" s="24">
        <v>4353</v>
      </c>
      <c r="F42" s="56">
        <v>30.3</v>
      </c>
      <c r="G42" s="56">
        <v>2.944</v>
      </c>
      <c r="H42" s="56">
        <v>2.283</v>
      </c>
      <c r="I42" s="56">
        <f>+H42+G42+F42</f>
        <v>35.527</v>
      </c>
      <c r="J42" s="56">
        <v>5.227</v>
      </c>
      <c r="K42" s="327">
        <v>1</v>
      </c>
      <c r="L42" s="115"/>
      <c r="M42" s="92">
        <f>SUM(K42:K52)/18</f>
        <v>0.6111111111111112</v>
      </c>
      <c r="N42" s="85">
        <f t="shared" si="2"/>
        <v>6.796824182131242</v>
      </c>
    </row>
    <row r="43" spans="1:14" ht="22.5" customHeight="1">
      <c r="A43" s="30">
        <f>+A42+1</f>
        <v>2</v>
      </c>
      <c r="B43" s="5" t="s">
        <v>10</v>
      </c>
      <c r="C43" s="8">
        <f>+C42+1</f>
        <v>2</v>
      </c>
      <c r="D43" s="5" t="s">
        <v>11</v>
      </c>
      <c r="E43" s="14">
        <v>8861</v>
      </c>
      <c r="F43" s="56">
        <v>12.58</v>
      </c>
      <c r="G43" s="56">
        <v>2.075</v>
      </c>
      <c r="H43" s="56">
        <v>4.4</v>
      </c>
      <c r="I43" s="56">
        <f>+H43+G43+F43</f>
        <v>19.055</v>
      </c>
      <c r="J43" s="56">
        <f>+H43+G43</f>
        <v>6.4750000000000005</v>
      </c>
      <c r="K43" s="328">
        <v>1</v>
      </c>
      <c r="L43" s="115"/>
      <c r="M43" s="134"/>
      <c r="N43" s="85">
        <f t="shared" si="2"/>
        <v>2.9428571428571426</v>
      </c>
    </row>
    <row r="44" spans="1:14" ht="22.5" customHeight="1">
      <c r="A44" s="30"/>
      <c r="B44" s="5"/>
      <c r="C44" s="8">
        <f aca="true" t="shared" si="6" ref="C44:C52">+C43+1</f>
        <v>3</v>
      </c>
      <c r="D44" s="5" t="s">
        <v>88</v>
      </c>
      <c r="E44" s="14">
        <v>1108</v>
      </c>
      <c r="F44" s="56">
        <v>3.48</v>
      </c>
      <c r="G44" s="56">
        <v>0.366</v>
      </c>
      <c r="H44" s="56">
        <v>1.043</v>
      </c>
      <c r="I44" s="56">
        <f>+H44+G44+F44</f>
        <v>4.888999999999999</v>
      </c>
      <c r="J44" s="56">
        <f>+H44+G44</f>
        <v>1.4089999999999998</v>
      </c>
      <c r="K44" s="328">
        <v>1</v>
      </c>
      <c r="L44" s="302"/>
      <c r="M44" s="27"/>
      <c r="N44" s="85">
        <f t="shared" si="2"/>
        <v>3.4698367636621716</v>
      </c>
    </row>
    <row r="45" spans="1:14" ht="22.5" customHeight="1">
      <c r="A45" s="30"/>
      <c r="B45" s="5"/>
      <c r="C45" s="8">
        <f t="shared" si="6"/>
        <v>4</v>
      </c>
      <c r="D45" s="5" t="s">
        <v>89</v>
      </c>
      <c r="E45" s="14">
        <v>2577</v>
      </c>
      <c r="F45" s="56">
        <v>4.098</v>
      </c>
      <c r="G45" s="56">
        <v>2.69</v>
      </c>
      <c r="H45" s="56">
        <v>0.217</v>
      </c>
      <c r="I45" s="56">
        <f>+H45+G45+F45</f>
        <v>7.005</v>
      </c>
      <c r="J45" s="56">
        <v>2.907</v>
      </c>
      <c r="K45" s="328">
        <v>1</v>
      </c>
      <c r="L45" s="115">
        <f>+G45+H45</f>
        <v>2.907</v>
      </c>
      <c r="M45" s="27"/>
      <c r="N45" s="85">
        <f t="shared" si="2"/>
        <v>2.409700722394221</v>
      </c>
    </row>
    <row r="46" spans="1:14" ht="22.5" customHeight="1">
      <c r="A46" s="30">
        <v>3</v>
      </c>
      <c r="B46" s="5" t="s">
        <v>90</v>
      </c>
      <c r="C46" s="8">
        <f t="shared" si="6"/>
        <v>5</v>
      </c>
      <c r="D46" s="5" t="s">
        <v>148</v>
      </c>
      <c r="E46" s="14">
        <v>464</v>
      </c>
      <c r="F46" s="56" t="s">
        <v>70</v>
      </c>
      <c r="G46" s="56" t="s">
        <v>70</v>
      </c>
      <c r="H46" s="56">
        <v>0.422</v>
      </c>
      <c r="I46" s="56">
        <f>+H46+G46+F46</f>
        <v>0.422</v>
      </c>
      <c r="J46" s="56">
        <f>+H46</f>
        <v>0.422</v>
      </c>
      <c r="K46" s="328">
        <v>1</v>
      </c>
      <c r="L46" s="181"/>
      <c r="M46" s="27"/>
      <c r="N46" s="85">
        <f t="shared" si="2"/>
        <v>1</v>
      </c>
    </row>
    <row r="47" spans="1:14" ht="22.5" customHeight="1">
      <c r="A47" s="30"/>
      <c r="B47" s="5"/>
      <c r="C47" s="8">
        <f t="shared" si="6"/>
        <v>6</v>
      </c>
      <c r="D47" s="5" t="s">
        <v>91</v>
      </c>
      <c r="E47" s="14">
        <v>1325</v>
      </c>
      <c r="F47" s="130">
        <v>1</v>
      </c>
      <c r="G47" s="130">
        <v>0.899</v>
      </c>
      <c r="H47" s="130">
        <v>0.007</v>
      </c>
      <c r="I47" s="130">
        <f aca="true" t="shared" si="7" ref="I47:I52">+H47+G47+F47</f>
        <v>1.9060000000000001</v>
      </c>
      <c r="J47" s="130">
        <v>0.906</v>
      </c>
      <c r="K47" s="329">
        <v>1</v>
      </c>
      <c r="L47" s="136">
        <f>+H47+G47</f>
        <v>0.906</v>
      </c>
      <c r="M47" s="315">
        <f>+J47-L47</f>
        <v>0</v>
      </c>
      <c r="N47" s="85">
        <f t="shared" si="2"/>
        <v>2.1037527593818988</v>
      </c>
    </row>
    <row r="48" spans="1:14" ht="22.5" customHeight="1">
      <c r="A48" s="30">
        <f>+A46+1</f>
        <v>4</v>
      </c>
      <c r="B48" s="5" t="s">
        <v>18</v>
      </c>
      <c r="C48" s="8">
        <f t="shared" si="6"/>
        <v>7</v>
      </c>
      <c r="D48" s="5" t="s">
        <v>92</v>
      </c>
      <c r="E48" s="14">
        <v>4053</v>
      </c>
      <c r="F48" s="130">
        <v>8.83</v>
      </c>
      <c r="G48" s="130" t="s">
        <v>70</v>
      </c>
      <c r="H48" s="130">
        <v>1.53</v>
      </c>
      <c r="I48" s="130">
        <f t="shared" si="7"/>
        <v>10.36</v>
      </c>
      <c r="J48" s="130">
        <v>0.5</v>
      </c>
      <c r="K48" s="329">
        <v>1</v>
      </c>
      <c r="L48" s="316"/>
      <c r="M48" s="166"/>
      <c r="N48" s="85">
        <f t="shared" si="2"/>
        <v>20.72</v>
      </c>
    </row>
    <row r="49" spans="1:14" ht="22.5" customHeight="1">
      <c r="A49" s="30"/>
      <c r="B49" s="5"/>
      <c r="C49" s="8">
        <f t="shared" si="6"/>
        <v>8</v>
      </c>
      <c r="D49" s="5" t="s">
        <v>93</v>
      </c>
      <c r="E49" s="14">
        <v>18740</v>
      </c>
      <c r="F49" s="130">
        <v>35.73</v>
      </c>
      <c r="G49" s="130">
        <v>3.68</v>
      </c>
      <c r="H49" s="130">
        <v>3.029</v>
      </c>
      <c r="I49" s="130">
        <f t="shared" si="7"/>
        <v>42.43899999999999</v>
      </c>
      <c r="J49" s="130">
        <f>+H49+G49</f>
        <v>6.709</v>
      </c>
      <c r="K49" s="328">
        <v>1</v>
      </c>
      <c r="L49" s="317">
        <f>+H49+G49</f>
        <v>6.709</v>
      </c>
      <c r="M49" s="318">
        <f>+J49-L49</f>
        <v>0</v>
      </c>
      <c r="N49" s="85">
        <f t="shared" si="2"/>
        <v>6.3256819198092105</v>
      </c>
    </row>
    <row r="50" spans="1:14" ht="22.5" customHeight="1">
      <c r="A50" s="30">
        <f>+A48+1</f>
        <v>5</v>
      </c>
      <c r="B50" s="5" t="s">
        <v>12</v>
      </c>
      <c r="C50" s="8">
        <f t="shared" si="6"/>
        <v>9</v>
      </c>
      <c r="D50" s="5" t="s">
        <v>149</v>
      </c>
      <c r="E50" s="14">
        <v>2342</v>
      </c>
      <c r="F50" s="130">
        <v>0.176</v>
      </c>
      <c r="G50" s="353">
        <v>0.885</v>
      </c>
      <c r="H50" s="130" t="s">
        <v>70</v>
      </c>
      <c r="I50" s="303">
        <f t="shared" si="7"/>
        <v>1.061</v>
      </c>
      <c r="J50" s="303">
        <f>+G50</f>
        <v>0.885</v>
      </c>
      <c r="K50" s="331">
        <v>1</v>
      </c>
      <c r="L50" s="319"/>
      <c r="M50" s="166"/>
      <c r="N50" s="85">
        <f t="shared" si="2"/>
        <v>1.198870056497175</v>
      </c>
    </row>
    <row r="51" spans="1:14" ht="22.5" customHeight="1">
      <c r="A51" s="30"/>
      <c r="B51" s="5"/>
      <c r="C51" s="8">
        <f t="shared" si="6"/>
        <v>10</v>
      </c>
      <c r="D51" s="5" t="s">
        <v>158</v>
      </c>
      <c r="E51" s="6">
        <v>1.06</v>
      </c>
      <c r="F51" s="130" t="s">
        <v>70</v>
      </c>
      <c r="G51" s="130" t="s">
        <v>70</v>
      </c>
      <c r="H51" s="130">
        <v>0.227</v>
      </c>
      <c r="I51" s="130">
        <f t="shared" si="7"/>
        <v>0.227</v>
      </c>
      <c r="J51" s="130">
        <f>+H51</f>
        <v>0.227</v>
      </c>
      <c r="K51" s="328">
        <v>1</v>
      </c>
      <c r="L51" s="320">
        <f>+G51-J51</f>
        <v>-0.227</v>
      </c>
      <c r="M51" s="166"/>
      <c r="N51" s="85">
        <f t="shared" si="2"/>
        <v>1</v>
      </c>
    </row>
    <row r="52" spans="1:14" ht="22.5" customHeight="1" thickBot="1">
      <c r="A52" s="30">
        <f>+A50+1</f>
        <v>6</v>
      </c>
      <c r="B52" s="5" t="s">
        <v>14</v>
      </c>
      <c r="C52" s="8">
        <f t="shared" si="6"/>
        <v>11</v>
      </c>
      <c r="D52" s="299" t="s">
        <v>156</v>
      </c>
      <c r="E52" s="79" t="s">
        <v>157</v>
      </c>
      <c r="F52" s="130" t="s">
        <v>70</v>
      </c>
      <c r="G52" s="130" t="s">
        <v>70</v>
      </c>
      <c r="H52" s="130">
        <v>1.7</v>
      </c>
      <c r="I52" s="130">
        <f t="shared" si="7"/>
        <v>1.7</v>
      </c>
      <c r="J52" s="130">
        <f>+H52</f>
        <v>1.7</v>
      </c>
      <c r="K52" s="330">
        <v>1</v>
      </c>
      <c r="L52" s="115"/>
      <c r="M52" s="27"/>
      <c r="N52" s="85">
        <f t="shared" si="2"/>
        <v>1</v>
      </c>
    </row>
    <row r="53" spans="1:14" ht="22.5" customHeight="1" thickBot="1">
      <c r="A53" s="64"/>
      <c r="B53" s="410" t="s">
        <v>135</v>
      </c>
      <c r="C53" s="411"/>
      <c r="D53" s="412"/>
      <c r="E53" s="66">
        <f aca="true" t="shared" si="8" ref="E53:J53">SUM(E42:E52)</f>
        <v>43824.06</v>
      </c>
      <c r="F53" s="65">
        <f t="shared" si="8"/>
        <v>96.194</v>
      </c>
      <c r="G53" s="65">
        <f t="shared" si="8"/>
        <v>13.539</v>
      </c>
      <c r="H53" s="65">
        <f t="shared" si="8"/>
        <v>14.857999999999999</v>
      </c>
      <c r="I53" s="65">
        <f t="shared" si="8"/>
        <v>124.591</v>
      </c>
      <c r="J53" s="65">
        <f t="shared" si="8"/>
        <v>27.367</v>
      </c>
      <c r="K53" s="291">
        <v>1</v>
      </c>
      <c r="L53" s="181"/>
      <c r="M53" s="27"/>
      <c r="N53" s="85">
        <f t="shared" si="2"/>
        <v>4.552599846530493</v>
      </c>
    </row>
    <row r="54" spans="1:14" ht="22.5" customHeight="1" thickBot="1" thickTop="1">
      <c r="A54" s="26" t="s">
        <v>77</v>
      </c>
      <c r="B54" s="417" t="s">
        <v>78</v>
      </c>
      <c r="C54" s="418"/>
      <c r="D54" s="418"/>
      <c r="E54" s="21"/>
      <c r="F54" s="76"/>
      <c r="G54" s="19"/>
      <c r="H54" s="19"/>
      <c r="I54" s="19"/>
      <c r="J54" s="19"/>
      <c r="K54" s="71"/>
      <c r="L54" s="181"/>
      <c r="M54" s="27"/>
      <c r="N54" s="85" t="e">
        <f t="shared" si="2"/>
        <v>#DIV/0!</v>
      </c>
    </row>
    <row r="55" spans="1:14" ht="22.5" customHeight="1" thickTop="1">
      <c r="A55" s="39">
        <v>1</v>
      </c>
      <c r="B55" s="4" t="s">
        <v>13</v>
      </c>
      <c r="C55" s="55">
        <v>1</v>
      </c>
      <c r="D55" s="11" t="s">
        <v>186</v>
      </c>
      <c r="E55" s="22">
        <v>1379</v>
      </c>
      <c r="F55" s="126">
        <v>0.9</v>
      </c>
      <c r="G55" s="126" t="s">
        <v>70</v>
      </c>
      <c r="H55" s="126">
        <v>0.45</v>
      </c>
      <c r="I55" s="126">
        <f>+H55+G55+F55</f>
        <v>1.35</v>
      </c>
      <c r="J55" s="126">
        <v>0.25</v>
      </c>
      <c r="K55" s="354">
        <v>1</v>
      </c>
      <c r="L55" s="60"/>
      <c r="M55" s="92">
        <f>SUM(K55:K65)/12</f>
        <v>0.8903209531758259</v>
      </c>
      <c r="N55" s="85">
        <f t="shared" si="2"/>
        <v>5.4</v>
      </c>
    </row>
    <row r="56" spans="1:14" ht="22.5" customHeight="1">
      <c r="A56" s="39"/>
      <c r="B56" s="4"/>
      <c r="C56" s="55">
        <f>+C55+1</f>
        <v>2</v>
      </c>
      <c r="D56" s="11" t="s">
        <v>152</v>
      </c>
      <c r="E56" s="22">
        <v>989</v>
      </c>
      <c r="F56" s="56" t="s">
        <v>70</v>
      </c>
      <c r="G56" s="56">
        <v>0.38</v>
      </c>
      <c r="H56" s="81" t="s">
        <v>70</v>
      </c>
      <c r="I56" s="6">
        <f>SUM(F56:H56)</f>
        <v>0.38</v>
      </c>
      <c r="J56" s="56">
        <v>0.384</v>
      </c>
      <c r="K56" s="301">
        <f>+I56/J56</f>
        <v>0.9895833333333334</v>
      </c>
      <c r="L56" s="116"/>
      <c r="M56" s="27"/>
      <c r="N56" s="85">
        <f t="shared" si="2"/>
        <v>0.9895833333333334</v>
      </c>
    </row>
    <row r="57" spans="1:14" ht="22.5" customHeight="1">
      <c r="A57" s="28">
        <f>+A55+1</f>
        <v>2</v>
      </c>
      <c r="B57" s="7" t="s">
        <v>14</v>
      </c>
      <c r="C57" s="55">
        <f aca="true" t="shared" si="9" ref="C57:C68">+C56+1</f>
        <v>3</v>
      </c>
      <c r="D57" s="5" t="s">
        <v>15</v>
      </c>
      <c r="E57" s="14">
        <v>5137</v>
      </c>
      <c r="F57" s="56" t="s">
        <v>70</v>
      </c>
      <c r="G57" s="56" t="s">
        <v>70</v>
      </c>
      <c r="H57" s="56">
        <v>2.655</v>
      </c>
      <c r="I57" s="56">
        <f>+H57+G57+F57</f>
        <v>2.655</v>
      </c>
      <c r="J57" s="56">
        <v>2.75</v>
      </c>
      <c r="K57" s="354">
        <f>+I57/J57</f>
        <v>0.9654545454545453</v>
      </c>
      <c r="L57" s="182"/>
      <c r="M57" s="155" t="s">
        <v>182</v>
      </c>
      <c r="N57" s="85">
        <f t="shared" si="2"/>
        <v>0.9654545454545453</v>
      </c>
    </row>
    <row r="58" spans="1:14" ht="22.5" customHeight="1">
      <c r="A58" s="28">
        <v>3</v>
      </c>
      <c r="B58" s="7" t="s">
        <v>20</v>
      </c>
      <c r="C58" s="55">
        <f t="shared" si="9"/>
        <v>4</v>
      </c>
      <c r="D58" s="5" t="s">
        <v>21</v>
      </c>
      <c r="E58" s="14">
        <v>665</v>
      </c>
      <c r="F58" s="56" t="s">
        <v>70</v>
      </c>
      <c r="G58" s="56">
        <v>0.35</v>
      </c>
      <c r="H58" s="56" t="s">
        <v>70</v>
      </c>
      <c r="I58" s="56">
        <f>+H58+G58+F58</f>
        <v>0.35</v>
      </c>
      <c r="J58" s="56">
        <v>0.25</v>
      </c>
      <c r="K58" s="354">
        <v>1</v>
      </c>
      <c r="L58" s="182"/>
      <c r="M58" s="27"/>
      <c r="N58" s="85">
        <f t="shared" si="2"/>
        <v>1.4</v>
      </c>
    </row>
    <row r="59" spans="1:14" ht="22.5" customHeight="1">
      <c r="A59" s="28"/>
      <c r="B59" s="7"/>
      <c r="C59" s="55">
        <f t="shared" si="9"/>
        <v>5</v>
      </c>
      <c r="D59" s="5" t="s">
        <v>153</v>
      </c>
      <c r="E59" s="14">
        <v>1590</v>
      </c>
      <c r="F59" s="56">
        <v>1.65</v>
      </c>
      <c r="G59" s="56">
        <v>0.65</v>
      </c>
      <c r="H59" s="56" t="s">
        <v>70</v>
      </c>
      <c r="I59" s="56">
        <f>+H59+G59+F59</f>
        <v>2.3</v>
      </c>
      <c r="J59" s="56">
        <v>0.35</v>
      </c>
      <c r="K59" s="354">
        <v>1</v>
      </c>
      <c r="L59" s="182"/>
      <c r="M59" s="27"/>
      <c r="N59" s="85">
        <f t="shared" si="2"/>
        <v>6.571428571428571</v>
      </c>
    </row>
    <row r="60" spans="1:14" ht="22.5" customHeight="1">
      <c r="A60" s="28">
        <f>+A58+1</f>
        <v>4</v>
      </c>
      <c r="B60" s="7" t="s">
        <v>22</v>
      </c>
      <c r="C60" s="55">
        <f t="shared" si="9"/>
        <v>6</v>
      </c>
      <c r="D60" s="5" t="s">
        <v>23</v>
      </c>
      <c r="E60" s="14">
        <v>779</v>
      </c>
      <c r="F60" s="56" t="s">
        <v>70</v>
      </c>
      <c r="G60" s="56">
        <v>0.25</v>
      </c>
      <c r="H60" s="56" t="s">
        <v>70</v>
      </c>
      <c r="I60" s="56">
        <f>+H60+G60+F60</f>
        <v>0.25</v>
      </c>
      <c r="J60" s="56">
        <v>0.105</v>
      </c>
      <c r="K60" s="354">
        <v>1</v>
      </c>
      <c r="L60" s="182"/>
      <c r="M60" s="27"/>
      <c r="N60" s="85">
        <f t="shared" si="2"/>
        <v>2.380952380952381</v>
      </c>
    </row>
    <row r="61" spans="1:14" ht="22.5" customHeight="1">
      <c r="A61" s="28"/>
      <c r="B61" s="7"/>
      <c r="C61" s="55">
        <f t="shared" si="9"/>
        <v>7</v>
      </c>
      <c r="D61" s="5" t="s">
        <v>154</v>
      </c>
      <c r="E61" s="14">
        <v>1375</v>
      </c>
      <c r="F61" s="56">
        <v>1.772</v>
      </c>
      <c r="G61" s="56">
        <v>0.102</v>
      </c>
      <c r="H61" s="56">
        <v>0.088</v>
      </c>
      <c r="I61" s="56">
        <f>+H61+G61+F61</f>
        <v>1.962</v>
      </c>
      <c r="J61" s="56">
        <v>0.19</v>
      </c>
      <c r="K61" s="301">
        <v>1</v>
      </c>
      <c r="L61" s="183"/>
      <c r="M61" s="27"/>
      <c r="N61" s="85">
        <f t="shared" si="2"/>
        <v>10.326315789473684</v>
      </c>
    </row>
    <row r="62" spans="1:14" ht="22.5" customHeight="1">
      <c r="A62" s="28">
        <f>+A60+1</f>
        <v>5</v>
      </c>
      <c r="B62" s="7" t="s">
        <v>24</v>
      </c>
      <c r="C62" s="55">
        <f t="shared" si="9"/>
        <v>8</v>
      </c>
      <c r="D62" s="5" t="s">
        <v>25</v>
      </c>
      <c r="E62" s="14">
        <v>2865</v>
      </c>
      <c r="F62" s="81" t="s">
        <v>70</v>
      </c>
      <c r="G62" s="56">
        <v>0.9</v>
      </c>
      <c r="H62" s="56">
        <v>1.25</v>
      </c>
      <c r="I62" s="6">
        <f>SUM(F62:H62)</f>
        <v>2.15</v>
      </c>
      <c r="J62" s="56">
        <v>2.95</v>
      </c>
      <c r="K62" s="301">
        <f>+I62/J62</f>
        <v>0.7288135593220338</v>
      </c>
      <c r="L62" s="184"/>
      <c r="M62" s="27"/>
      <c r="N62" s="85">
        <f t="shared" si="2"/>
        <v>0.7288135593220338</v>
      </c>
    </row>
    <row r="63" spans="1:14" ht="22.5" customHeight="1">
      <c r="A63" s="28"/>
      <c r="B63" s="9"/>
      <c r="C63" s="55">
        <f t="shared" si="9"/>
        <v>9</v>
      </c>
      <c r="D63" s="10" t="s">
        <v>155</v>
      </c>
      <c r="E63" s="14">
        <v>683</v>
      </c>
      <c r="F63" s="81" t="s">
        <v>70</v>
      </c>
      <c r="G63" s="56">
        <v>0.329</v>
      </c>
      <c r="H63" s="56" t="s">
        <v>70</v>
      </c>
      <c r="I63" s="56">
        <f>+H63+G63+F63</f>
        <v>0.329</v>
      </c>
      <c r="J63" s="56">
        <v>0.107</v>
      </c>
      <c r="K63" s="301">
        <v>1</v>
      </c>
      <c r="L63" s="60"/>
      <c r="M63" s="27"/>
      <c r="N63" s="85">
        <f t="shared" si="2"/>
        <v>3.074766355140187</v>
      </c>
    </row>
    <row r="64" spans="1:14" ht="22.5" customHeight="1">
      <c r="A64" s="30">
        <v>6</v>
      </c>
      <c r="B64" s="9" t="s">
        <v>26</v>
      </c>
      <c r="C64" s="55">
        <f t="shared" si="9"/>
        <v>10</v>
      </c>
      <c r="D64" s="10" t="s">
        <v>27</v>
      </c>
      <c r="E64" s="15">
        <v>3760</v>
      </c>
      <c r="F64" s="56">
        <v>1.092</v>
      </c>
      <c r="G64" s="56">
        <v>0.925</v>
      </c>
      <c r="H64" s="56" t="s">
        <v>70</v>
      </c>
      <c r="I64" s="56">
        <f>+H64+G64+F64</f>
        <v>2.0170000000000003</v>
      </c>
      <c r="J64" s="56">
        <v>1.5</v>
      </c>
      <c r="K64" s="354">
        <v>1</v>
      </c>
      <c r="L64" s="182"/>
      <c r="M64" s="191"/>
      <c r="N64" s="85">
        <f t="shared" si="2"/>
        <v>1.344666666666667</v>
      </c>
    </row>
    <row r="65" spans="1:14" ht="22.5" customHeight="1">
      <c r="A65" s="30"/>
      <c r="B65" s="9"/>
      <c r="C65" s="347">
        <f t="shared" si="9"/>
        <v>11</v>
      </c>
      <c r="D65" s="10" t="s">
        <v>147</v>
      </c>
      <c r="E65" s="15">
        <v>1759</v>
      </c>
      <c r="F65" s="56">
        <v>1.031</v>
      </c>
      <c r="G65" s="56">
        <v>1.052</v>
      </c>
      <c r="H65" s="56">
        <v>0.214</v>
      </c>
      <c r="I65" s="56">
        <f>+H65+G65+F65</f>
        <v>2.2969999999999997</v>
      </c>
      <c r="J65" s="56">
        <v>0.507</v>
      </c>
      <c r="K65" s="354">
        <v>1</v>
      </c>
      <c r="L65" s="182"/>
      <c r="M65" s="27"/>
      <c r="N65" s="85">
        <f t="shared" si="2"/>
        <v>4.530571992110453</v>
      </c>
    </row>
    <row r="66" spans="1:14" ht="22.5" customHeight="1">
      <c r="A66" s="30">
        <v>7</v>
      </c>
      <c r="B66" s="348" t="s">
        <v>18</v>
      </c>
      <c r="C66" s="8">
        <f t="shared" si="9"/>
        <v>12</v>
      </c>
      <c r="D66" s="9" t="s">
        <v>254</v>
      </c>
      <c r="E66" s="15">
        <v>6038</v>
      </c>
      <c r="F66" s="56">
        <v>2.478</v>
      </c>
      <c r="G66" s="56" t="s">
        <v>70</v>
      </c>
      <c r="H66" s="56">
        <v>2</v>
      </c>
      <c r="I66" s="56">
        <f>+F66+G66+H66</f>
        <v>4.478</v>
      </c>
      <c r="J66" s="56">
        <v>0.75</v>
      </c>
      <c r="K66" s="355">
        <v>1</v>
      </c>
      <c r="L66" s="182"/>
      <c r="M66" s="27"/>
      <c r="N66" s="85"/>
    </row>
    <row r="67" spans="1:14" ht="22.5" customHeight="1">
      <c r="A67" s="30"/>
      <c r="B67" s="349"/>
      <c r="C67" s="8">
        <f t="shared" si="9"/>
        <v>13</v>
      </c>
      <c r="D67" s="7" t="s">
        <v>255</v>
      </c>
      <c r="E67" s="14">
        <v>16055</v>
      </c>
      <c r="F67" s="56">
        <v>11</v>
      </c>
      <c r="G67" s="56" t="s">
        <v>70</v>
      </c>
      <c r="H67" s="56">
        <v>13.55</v>
      </c>
      <c r="I67" s="56">
        <f>+F67+G67+H67</f>
        <v>24.55</v>
      </c>
      <c r="J67" s="56">
        <v>12.041</v>
      </c>
      <c r="K67" s="355">
        <v>1</v>
      </c>
      <c r="L67" s="182"/>
      <c r="M67" s="27"/>
      <c r="N67" s="85"/>
    </row>
    <row r="68" spans="1:14" ht="22.5" customHeight="1" thickBot="1">
      <c r="A68" s="30"/>
      <c r="B68" s="50"/>
      <c r="C68" s="350">
        <f t="shared" si="9"/>
        <v>14</v>
      </c>
      <c r="D68" s="346" t="s">
        <v>256</v>
      </c>
      <c r="E68" s="24">
        <v>37732</v>
      </c>
      <c r="F68" s="56">
        <v>136</v>
      </c>
      <c r="G68" s="56">
        <v>15.085</v>
      </c>
      <c r="H68" s="56">
        <v>5.536</v>
      </c>
      <c r="I68" s="56">
        <f>+F68+G68+H68</f>
        <v>156.621</v>
      </c>
      <c r="J68" s="56">
        <v>26.412</v>
      </c>
      <c r="K68" s="355">
        <v>1</v>
      </c>
      <c r="L68" s="182"/>
      <c r="M68" s="27"/>
      <c r="N68" s="85"/>
    </row>
    <row r="69" spans="1:14" ht="22.5" customHeight="1" thickBot="1">
      <c r="A69" s="40"/>
      <c r="B69" s="410" t="s">
        <v>136</v>
      </c>
      <c r="C69" s="411"/>
      <c r="D69" s="412"/>
      <c r="E69" s="66">
        <f>SUM(E55:E68)</f>
        <v>80806</v>
      </c>
      <c r="F69" s="84">
        <f>SUM(F55:F65)</f>
        <v>6.444999999999999</v>
      </c>
      <c r="G69" s="65">
        <f>SUM(G55:G65)</f>
        <v>4.938000000000001</v>
      </c>
      <c r="H69" s="65">
        <f>SUM(H55:H65)</f>
        <v>4.657</v>
      </c>
      <c r="I69" s="65">
        <f>SUM(I55:I65)/12</f>
        <v>1.336666666666667</v>
      </c>
      <c r="J69" s="65">
        <f>SUM(J55:J65)/12</f>
        <v>0.7785833333333335</v>
      </c>
      <c r="K69" s="345">
        <v>1</v>
      </c>
      <c r="L69" s="185"/>
      <c r="M69" s="27"/>
      <c r="N69" s="85">
        <f t="shared" si="2"/>
        <v>1.7167933212030395</v>
      </c>
    </row>
    <row r="70" spans="1:14" ht="24.75" customHeight="1">
      <c r="A70" s="179"/>
      <c r="B70" s="333"/>
      <c r="C70" s="333"/>
      <c r="D70" s="333"/>
      <c r="E70" s="334"/>
      <c r="F70" s="72"/>
      <c r="G70" s="335"/>
      <c r="H70" s="335"/>
      <c r="I70" s="335"/>
      <c r="J70" s="335"/>
      <c r="K70" s="336"/>
      <c r="L70" s="185"/>
      <c r="M70" s="27"/>
      <c r="N70" s="85"/>
    </row>
    <row r="71" spans="1:14" ht="24.75" customHeight="1">
      <c r="A71" s="179"/>
      <c r="B71" s="333"/>
      <c r="C71" s="333"/>
      <c r="D71" s="333"/>
      <c r="E71" s="68"/>
      <c r="F71" s="72"/>
      <c r="G71" s="335"/>
      <c r="H71" s="335"/>
      <c r="I71" s="335"/>
      <c r="J71" s="335"/>
      <c r="K71" s="336"/>
      <c r="L71" s="185"/>
      <c r="M71" s="27"/>
      <c r="N71" s="85"/>
    </row>
    <row r="72" spans="1:14" ht="24.75" customHeight="1">
      <c r="A72" s="179"/>
      <c r="B72" s="333"/>
      <c r="C72" s="333"/>
      <c r="D72" s="333"/>
      <c r="E72" s="68"/>
      <c r="F72" s="72"/>
      <c r="G72" s="335"/>
      <c r="H72" s="335"/>
      <c r="I72" s="335"/>
      <c r="J72" s="335"/>
      <c r="K72" s="336"/>
      <c r="L72" s="185"/>
      <c r="M72" s="27"/>
      <c r="N72" s="85"/>
    </row>
    <row r="73" spans="1:14" ht="24.75" customHeight="1">
      <c r="A73" s="179"/>
      <c r="B73" s="333"/>
      <c r="C73" s="333"/>
      <c r="D73" s="333"/>
      <c r="E73" s="68"/>
      <c r="F73" s="72"/>
      <c r="G73" s="335"/>
      <c r="H73" s="335"/>
      <c r="I73" s="335"/>
      <c r="J73" s="335"/>
      <c r="K73" s="336"/>
      <c r="L73" s="185"/>
      <c r="M73" s="27"/>
      <c r="N73" s="85"/>
    </row>
    <row r="74" spans="1:14" ht="24.75" customHeight="1">
      <c r="A74" s="179"/>
      <c r="B74" s="333"/>
      <c r="C74" s="333"/>
      <c r="D74" s="333"/>
      <c r="E74" s="68"/>
      <c r="F74" s="72"/>
      <c r="G74" s="335"/>
      <c r="H74" s="335"/>
      <c r="I74" s="335"/>
      <c r="J74" s="335"/>
      <c r="K74" s="336"/>
      <c r="L74" s="185"/>
      <c r="M74" s="27"/>
      <c r="N74" s="85"/>
    </row>
    <row r="75" spans="1:14" ht="24.75" customHeight="1">
      <c r="A75" s="179"/>
      <c r="B75" s="333"/>
      <c r="C75" s="333"/>
      <c r="D75" s="333"/>
      <c r="E75" s="68"/>
      <c r="F75" s="72"/>
      <c r="G75" s="335"/>
      <c r="H75" s="335"/>
      <c r="I75" s="335"/>
      <c r="J75" s="335"/>
      <c r="K75" s="336"/>
      <c r="L75" s="185"/>
      <c r="M75" s="27"/>
      <c r="N75" s="85"/>
    </row>
    <row r="76" spans="1:14" ht="24.75" customHeight="1">
      <c r="A76" s="179"/>
      <c r="B76" s="333"/>
      <c r="C76" s="333"/>
      <c r="D76" s="333"/>
      <c r="E76" s="68"/>
      <c r="F76" s="72"/>
      <c r="G76" s="335"/>
      <c r="H76" s="335"/>
      <c r="I76" s="335"/>
      <c r="J76" s="335"/>
      <c r="K76" s="336"/>
      <c r="L76" s="185"/>
      <c r="M76" s="27"/>
      <c r="N76" s="85"/>
    </row>
    <row r="77" spans="1:14" ht="24.75" customHeight="1">
      <c r="A77" s="179"/>
      <c r="B77" s="333"/>
      <c r="C77" s="333"/>
      <c r="D77" s="333"/>
      <c r="E77" s="68"/>
      <c r="F77" s="72"/>
      <c r="G77" s="335"/>
      <c r="H77" s="335"/>
      <c r="I77" s="335"/>
      <c r="J77" s="335"/>
      <c r="K77" s="336"/>
      <c r="L77" s="185"/>
      <c r="M77" s="27"/>
      <c r="N77" s="85"/>
    </row>
    <row r="78" spans="1:14" ht="24.75" customHeight="1">
      <c r="A78" s="179"/>
      <c r="B78" s="333"/>
      <c r="C78" s="333"/>
      <c r="D78" s="333"/>
      <c r="E78" s="68"/>
      <c r="F78" s="72"/>
      <c r="G78" s="335"/>
      <c r="H78" s="335"/>
      <c r="I78" s="335"/>
      <c r="J78" s="335"/>
      <c r="K78" s="336"/>
      <c r="L78" s="185"/>
      <c r="M78" s="27"/>
      <c r="N78" s="85"/>
    </row>
    <row r="79" spans="1:14" ht="24.75" customHeight="1">
      <c r="A79" s="179"/>
      <c r="B79" s="333"/>
      <c r="C79" s="333"/>
      <c r="D79" s="333"/>
      <c r="E79" s="68"/>
      <c r="F79" s="72"/>
      <c r="G79" s="335"/>
      <c r="H79" s="335"/>
      <c r="I79" s="335"/>
      <c r="J79" s="335"/>
      <c r="K79" s="336"/>
      <c r="L79" s="185"/>
      <c r="M79" s="27"/>
      <c r="N79" s="85"/>
    </row>
    <row r="80" spans="1:14" ht="24.75" customHeight="1">
      <c r="A80" s="179"/>
      <c r="B80" s="333"/>
      <c r="C80" s="333"/>
      <c r="D80" s="333"/>
      <c r="E80" s="68"/>
      <c r="F80" s="72"/>
      <c r="G80" s="335"/>
      <c r="H80" s="335"/>
      <c r="I80" s="335"/>
      <c r="J80" s="335"/>
      <c r="K80" s="336"/>
      <c r="L80" s="185"/>
      <c r="M80" s="27"/>
      <c r="N80" s="85"/>
    </row>
    <row r="81" spans="1:14" ht="24.75" customHeight="1">
      <c r="A81" s="179"/>
      <c r="B81" s="333"/>
      <c r="C81" s="333"/>
      <c r="D81" s="333"/>
      <c r="E81" s="68"/>
      <c r="F81" s="72"/>
      <c r="G81" s="335"/>
      <c r="H81" s="335"/>
      <c r="I81" s="335"/>
      <c r="J81" s="335"/>
      <c r="K81" s="336"/>
      <c r="L81" s="185"/>
      <c r="M81" s="27"/>
      <c r="N81" s="85"/>
    </row>
    <row r="82" spans="1:14" ht="24.75" customHeight="1">
      <c r="A82" s="179"/>
      <c r="B82" s="333"/>
      <c r="C82" s="333"/>
      <c r="D82" s="333"/>
      <c r="E82" s="68"/>
      <c r="F82" s="72"/>
      <c r="G82" s="335"/>
      <c r="H82" s="335"/>
      <c r="I82" s="335"/>
      <c r="J82" s="335"/>
      <c r="K82" s="336"/>
      <c r="L82" s="185"/>
      <c r="M82" s="27"/>
      <c r="N82" s="85"/>
    </row>
    <row r="83" spans="1:14" ht="24.75" customHeight="1">
      <c r="A83" s="179"/>
      <c r="B83" s="333"/>
      <c r="C83" s="333"/>
      <c r="D83" s="333"/>
      <c r="E83" s="68"/>
      <c r="F83" s="72"/>
      <c r="G83" s="335"/>
      <c r="H83" s="335"/>
      <c r="I83" s="335"/>
      <c r="J83" s="335"/>
      <c r="K83" s="336"/>
      <c r="L83" s="185"/>
      <c r="M83" s="27"/>
      <c r="N83" s="85"/>
    </row>
    <row r="84" spans="1:14" ht="24.75" customHeight="1">
      <c r="A84" s="179"/>
      <c r="B84" s="333"/>
      <c r="C84" s="333"/>
      <c r="D84" s="333"/>
      <c r="E84" s="68"/>
      <c r="F84" s="72"/>
      <c r="G84" s="335"/>
      <c r="H84" s="335"/>
      <c r="I84" s="335"/>
      <c r="J84" s="335"/>
      <c r="K84" s="336"/>
      <c r="L84" s="185"/>
      <c r="M84" s="27"/>
      <c r="N84" s="85"/>
    </row>
    <row r="85" spans="1:14" ht="24.75" customHeight="1">
      <c r="A85" s="179"/>
      <c r="B85" s="333"/>
      <c r="C85" s="333"/>
      <c r="D85" s="333"/>
      <c r="E85" s="68"/>
      <c r="F85" s="72"/>
      <c r="G85" s="335"/>
      <c r="H85" s="335"/>
      <c r="I85" s="335"/>
      <c r="J85" s="335"/>
      <c r="K85" s="336"/>
      <c r="L85" s="185"/>
      <c r="M85" s="27"/>
      <c r="N85" s="85"/>
    </row>
    <row r="86" spans="1:14" ht="24.75" customHeight="1">
      <c r="A86" s="179"/>
      <c r="B86" s="333"/>
      <c r="C86" s="333"/>
      <c r="D86" s="333"/>
      <c r="E86" s="68"/>
      <c r="F86" s="72"/>
      <c r="G86" s="335"/>
      <c r="H86" s="335"/>
      <c r="I86" s="335"/>
      <c r="J86" s="335"/>
      <c r="K86" s="336"/>
      <c r="L86" s="185"/>
      <c r="M86" s="27"/>
      <c r="N86" s="85"/>
    </row>
    <row r="87" spans="1:14" ht="24.75" customHeight="1">
      <c r="A87" s="179"/>
      <c r="B87" s="333"/>
      <c r="C87" s="333"/>
      <c r="D87" s="333"/>
      <c r="E87" s="68"/>
      <c r="F87" s="72"/>
      <c r="G87" s="335"/>
      <c r="H87" s="335"/>
      <c r="I87" s="335"/>
      <c r="J87" s="335"/>
      <c r="K87" s="336"/>
      <c r="L87" s="185"/>
      <c r="M87" s="27"/>
      <c r="N87" s="85"/>
    </row>
    <row r="88" spans="1:14" ht="24.75" customHeight="1">
      <c r="A88" s="179"/>
      <c r="B88" s="333"/>
      <c r="C88" s="333"/>
      <c r="D88" s="333"/>
      <c r="E88" s="68"/>
      <c r="F88" s="72"/>
      <c r="G88" s="335"/>
      <c r="H88" s="335"/>
      <c r="I88" s="335"/>
      <c r="J88" s="335"/>
      <c r="K88" s="336"/>
      <c r="L88" s="185"/>
      <c r="M88" s="27"/>
      <c r="N88" s="85"/>
    </row>
    <row r="89" spans="1:14" ht="24.75" customHeight="1">
      <c r="A89" s="179"/>
      <c r="B89" s="333"/>
      <c r="C89" s="333"/>
      <c r="D89" s="333"/>
      <c r="E89" s="68"/>
      <c r="F89" s="72"/>
      <c r="G89" s="335"/>
      <c r="H89" s="335"/>
      <c r="I89" s="335"/>
      <c r="J89" s="335"/>
      <c r="K89" s="336"/>
      <c r="L89" s="185"/>
      <c r="M89" s="27"/>
      <c r="N89" s="85"/>
    </row>
    <row r="90" spans="1:14" ht="24.75" customHeight="1">
      <c r="A90" s="179"/>
      <c r="B90" s="333"/>
      <c r="C90" s="333"/>
      <c r="D90" s="333"/>
      <c r="E90" s="68"/>
      <c r="F90" s="72"/>
      <c r="G90" s="335"/>
      <c r="H90" s="335"/>
      <c r="I90" s="335"/>
      <c r="J90" s="335"/>
      <c r="K90" s="336"/>
      <c r="L90" s="185"/>
      <c r="M90" s="27"/>
      <c r="N90" s="85"/>
    </row>
    <row r="91" spans="1:14" ht="24.75" customHeight="1" thickBot="1">
      <c r="A91" s="179"/>
      <c r="B91" s="333"/>
      <c r="C91" s="333"/>
      <c r="D91" s="333"/>
      <c r="E91" s="68"/>
      <c r="F91" s="72"/>
      <c r="G91" s="335"/>
      <c r="H91" s="335"/>
      <c r="I91" s="335"/>
      <c r="J91" s="335"/>
      <c r="K91" s="336"/>
      <c r="L91" s="185"/>
      <c r="M91" s="27"/>
      <c r="N91" s="85"/>
    </row>
    <row r="92" spans="2:12" ht="16.5" customHeight="1" thickBot="1">
      <c r="B92" s="125"/>
      <c r="C92" s="124"/>
      <c r="D92" s="186" t="s">
        <v>188</v>
      </c>
      <c r="E92" s="190"/>
      <c r="F92" s="189" t="s">
        <v>192</v>
      </c>
      <c r="G92" s="187"/>
      <c r="H92" s="187"/>
      <c r="I92" s="187"/>
      <c r="J92" s="77"/>
      <c r="K92" s="77"/>
      <c r="L92" s="77"/>
    </row>
    <row r="93" spans="5:9" ht="6.75" customHeight="1" thickBot="1">
      <c r="E93" s="122"/>
      <c r="F93" s="122"/>
      <c r="G93" s="188"/>
      <c r="H93" s="188"/>
      <c r="I93" s="188"/>
    </row>
    <row r="94" spans="5:9" ht="16.5" customHeight="1" thickBot="1">
      <c r="E94" s="203"/>
      <c r="F94" s="189" t="s">
        <v>189</v>
      </c>
      <c r="G94" s="188"/>
      <c r="H94" s="188"/>
      <c r="I94" s="188"/>
    </row>
    <row r="95" spans="5:9" ht="6.75" customHeight="1" thickBot="1">
      <c r="E95" s="122"/>
      <c r="F95" s="122"/>
      <c r="G95" s="188"/>
      <c r="H95" s="188"/>
      <c r="I95" s="188"/>
    </row>
    <row r="96" spans="5:9" ht="16.5" customHeight="1" thickBot="1">
      <c r="E96" s="202"/>
      <c r="F96" s="189" t="s">
        <v>191</v>
      </c>
      <c r="G96" s="188"/>
      <c r="H96" s="188"/>
      <c r="I96" s="188"/>
    </row>
    <row r="97" spans="5:9" ht="6.75" customHeight="1" thickBot="1">
      <c r="E97" s="122"/>
      <c r="F97" s="122"/>
      <c r="G97" s="188"/>
      <c r="H97" s="188"/>
      <c r="I97" s="188"/>
    </row>
    <row r="98" spans="5:9" ht="16.5" customHeight="1" thickBot="1">
      <c r="E98" s="201"/>
      <c r="F98" s="189" t="s">
        <v>190</v>
      </c>
      <c r="G98" s="188"/>
      <c r="H98" s="188"/>
      <c r="I98" s="188"/>
    </row>
  </sheetData>
  <sheetProtection/>
  <mergeCells count="15">
    <mergeCell ref="F41:J41"/>
    <mergeCell ref="B40:D40"/>
    <mergeCell ref="A1:K1"/>
    <mergeCell ref="A3:K3"/>
    <mergeCell ref="A5:A7"/>
    <mergeCell ref="G5:H5"/>
    <mergeCell ref="D5:D7"/>
    <mergeCell ref="B5:C7"/>
    <mergeCell ref="A2:K2"/>
    <mergeCell ref="K6:K7"/>
    <mergeCell ref="B53:D53"/>
    <mergeCell ref="B9:D9"/>
    <mergeCell ref="B69:D69"/>
    <mergeCell ref="B41:D41"/>
    <mergeCell ref="B54:D54"/>
  </mergeCells>
  <printOptions horizontalCentered="1" verticalCentered="1"/>
  <pageMargins left="0.7" right="0.7" top="0.15" bottom="0.5" header="0.3" footer="0.3"/>
  <pageSetup horizontalDpi="600" verticalDpi="600" orientation="portrait" scale="4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1">
      <selection activeCell="A1" sqref="A1:K1"/>
      <selection activeCell="V4" sqref="V4"/>
      <selection activeCell="A1" sqref="A1:K1"/>
    </sheetView>
  </sheetViews>
  <sheetFormatPr defaultColWidth="9.140625" defaultRowHeight="12.75"/>
  <cols>
    <col min="4" max="4" width="20.7109375" style="0" customWidth="1"/>
    <col min="5" max="5" width="13.00390625" style="0" customWidth="1"/>
    <col min="6" max="6" width="12.8515625" style="0" customWidth="1"/>
    <col min="7" max="7" width="12.421875" style="0" customWidth="1"/>
    <col min="8" max="8" width="11.140625" style="0" customWidth="1"/>
    <col min="9" max="9" width="12.7109375" style="0" customWidth="1"/>
    <col min="10" max="10" width="11.8515625" style="0" customWidth="1"/>
    <col min="11" max="11" width="10.00390625" style="0" customWidth="1"/>
    <col min="12" max="12" width="13.140625" style="0" customWidth="1"/>
    <col min="13" max="13" width="18.00390625" style="0" customWidth="1"/>
    <col min="14" max="14" width="14.421875" style="0" customWidth="1"/>
    <col min="15" max="15" width="18.00390625" style="0" customWidth="1"/>
    <col min="16" max="16" width="21.8515625" style="0" customWidth="1"/>
    <col min="17" max="17" width="22.57421875" style="0" customWidth="1"/>
    <col min="18" max="18" width="18.00390625" style="0" customWidth="1"/>
    <col min="19" max="19" width="14.140625" style="0" customWidth="1"/>
  </cols>
  <sheetData>
    <row r="1" spans="1:13" ht="23.25">
      <c r="A1" s="364" t="s">
        <v>71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178"/>
      <c r="M1" s="27"/>
    </row>
    <row r="2" spans="1:13" ht="23.25">
      <c r="A2" s="364" t="s">
        <v>145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178"/>
      <c r="M2" s="27"/>
    </row>
    <row r="3" spans="1:13" ht="20.25">
      <c r="A3" s="363" t="s">
        <v>198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53"/>
      <c r="M3" s="166"/>
    </row>
    <row r="4" spans="1:13" ht="15.75" thickBot="1">
      <c r="A4" s="1" t="s">
        <v>72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7"/>
    </row>
    <row r="5" spans="1:13" ht="17.25" thickBot="1" thickTop="1">
      <c r="A5" s="385" t="s">
        <v>0</v>
      </c>
      <c r="B5" s="359" t="s">
        <v>95</v>
      </c>
      <c r="C5" s="360"/>
      <c r="D5" s="387" t="s">
        <v>4</v>
      </c>
      <c r="E5" s="156" t="s">
        <v>51</v>
      </c>
      <c r="F5" s="158" t="s">
        <v>57</v>
      </c>
      <c r="G5" s="389" t="s">
        <v>54</v>
      </c>
      <c r="H5" s="362"/>
      <c r="I5" s="162" t="s">
        <v>57</v>
      </c>
      <c r="J5" s="164" t="s">
        <v>57</v>
      </c>
      <c r="K5" s="167" t="s">
        <v>60</v>
      </c>
      <c r="L5" s="207"/>
      <c r="M5" s="90"/>
    </row>
    <row r="6" spans="1:13" ht="15.75">
      <c r="A6" s="386"/>
      <c r="B6" s="361"/>
      <c r="C6" s="390"/>
      <c r="D6" s="388"/>
      <c r="E6" s="157" t="s">
        <v>52</v>
      </c>
      <c r="F6" s="159" t="s">
        <v>62</v>
      </c>
      <c r="G6" s="160" t="s">
        <v>55</v>
      </c>
      <c r="H6" s="161" t="s">
        <v>56</v>
      </c>
      <c r="I6" s="163" t="s">
        <v>58</v>
      </c>
      <c r="J6" s="165" t="s">
        <v>59</v>
      </c>
      <c r="K6" s="393" t="s">
        <v>61</v>
      </c>
      <c r="L6" s="272"/>
      <c r="M6" s="90"/>
    </row>
    <row r="7" spans="1:13" ht="19.5" thickBot="1">
      <c r="A7" s="386"/>
      <c r="B7" s="391"/>
      <c r="C7" s="392"/>
      <c r="D7" s="388"/>
      <c r="E7" s="157" t="s">
        <v>53</v>
      </c>
      <c r="F7" s="170" t="s">
        <v>98</v>
      </c>
      <c r="G7" s="171" t="s">
        <v>98</v>
      </c>
      <c r="H7" s="172" t="s">
        <v>98</v>
      </c>
      <c r="I7" s="168" t="s">
        <v>98</v>
      </c>
      <c r="J7" s="169" t="s">
        <v>98</v>
      </c>
      <c r="K7" s="394"/>
      <c r="L7" s="273"/>
      <c r="M7" s="27"/>
    </row>
    <row r="8" spans="1:13" ht="16.5" thickBot="1">
      <c r="A8" s="173">
        <v>1</v>
      </c>
      <c r="B8" s="174">
        <v>2</v>
      </c>
      <c r="C8" s="175"/>
      <c r="D8" s="176">
        <v>3</v>
      </c>
      <c r="E8" s="176">
        <v>4</v>
      </c>
      <c r="F8" s="176">
        <v>5</v>
      </c>
      <c r="G8" s="176">
        <v>6</v>
      </c>
      <c r="H8" s="176">
        <v>7</v>
      </c>
      <c r="I8" s="176" t="s">
        <v>64</v>
      </c>
      <c r="J8" s="176">
        <v>9</v>
      </c>
      <c r="K8" s="177">
        <v>10</v>
      </c>
      <c r="L8" s="274"/>
      <c r="M8" s="27"/>
    </row>
    <row r="9" spans="1:18" ht="17.25" thickBot="1" thickTop="1">
      <c r="A9" s="26" t="s">
        <v>73</v>
      </c>
      <c r="B9" s="397" t="s">
        <v>74</v>
      </c>
      <c r="C9" s="398"/>
      <c r="D9" s="398"/>
      <c r="E9" s="20"/>
      <c r="F9" s="20"/>
      <c r="G9" s="20"/>
      <c r="H9" s="20"/>
      <c r="I9" s="20"/>
      <c r="J9" s="20"/>
      <c r="K9" s="29"/>
      <c r="L9" s="179"/>
      <c r="M9" s="271" t="s">
        <v>199</v>
      </c>
      <c r="N9" s="279" t="s">
        <v>200</v>
      </c>
      <c r="O9" s="279" t="s">
        <v>201</v>
      </c>
      <c r="P9" s="279" t="s">
        <v>202</v>
      </c>
      <c r="Q9" s="279" t="s">
        <v>203</v>
      </c>
      <c r="R9" s="279"/>
    </row>
    <row r="10" spans="1:18" ht="16.5" thickTop="1">
      <c r="A10" s="38">
        <v>1</v>
      </c>
      <c r="B10" s="4" t="s">
        <v>3</v>
      </c>
      <c r="C10" s="55">
        <v>1</v>
      </c>
      <c r="D10" s="11" t="s">
        <v>6</v>
      </c>
      <c r="E10" s="22">
        <v>26952</v>
      </c>
      <c r="F10" s="56">
        <v>110.363</v>
      </c>
      <c r="G10" s="73">
        <v>24.947</v>
      </c>
      <c r="H10" s="73" t="s">
        <v>70</v>
      </c>
      <c r="I10" s="74">
        <f aca="true" t="shared" si="0" ref="I10:I17">+H10+G10+F10</f>
        <v>135.31</v>
      </c>
      <c r="J10" s="12">
        <v>24.947</v>
      </c>
      <c r="K10" s="276">
        <v>1</v>
      </c>
      <c r="L10" s="180"/>
      <c r="M10" s="285">
        <f>+E10</f>
        <v>26952</v>
      </c>
      <c r="N10" s="283">
        <f>+M10*1</f>
        <v>26952</v>
      </c>
      <c r="O10" s="282">
        <f>60*60*24</f>
        <v>86400</v>
      </c>
      <c r="P10" s="282">
        <f>+O10*N10</f>
        <v>2328652800</v>
      </c>
      <c r="Q10" s="282">
        <f>+P10/1000</f>
        <v>2328652.8</v>
      </c>
      <c r="R10" s="282"/>
    </row>
    <row r="11" spans="1:18" ht="15.75">
      <c r="A11" s="30"/>
      <c r="B11" s="4"/>
      <c r="C11" s="55">
        <f>+C10+1</f>
        <v>2</v>
      </c>
      <c r="D11" s="5" t="s">
        <v>5</v>
      </c>
      <c r="E11" s="14">
        <v>727</v>
      </c>
      <c r="F11" s="102">
        <v>0.108</v>
      </c>
      <c r="G11" s="56" t="s">
        <v>70</v>
      </c>
      <c r="H11" s="103">
        <v>1.059</v>
      </c>
      <c r="I11" s="103">
        <f>+H11+G11+F11</f>
        <v>1.167</v>
      </c>
      <c r="J11" s="103">
        <v>1.087</v>
      </c>
      <c r="K11" s="276">
        <v>1</v>
      </c>
      <c r="L11" s="180"/>
      <c r="M11" s="44">
        <f aca="true" t="shared" si="1" ref="M11:M20">+E11</f>
        <v>727</v>
      </c>
      <c r="N11" s="283">
        <f aca="true" t="shared" si="2" ref="N11:N20">1*3600</f>
        <v>3600</v>
      </c>
      <c r="O11" s="280"/>
      <c r="P11" s="280"/>
      <c r="Q11" s="280"/>
      <c r="R11" s="280"/>
    </row>
    <row r="12" spans="1:18" ht="15.75">
      <c r="A12" s="30">
        <v>2</v>
      </c>
      <c r="B12" s="7" t="s">
        <v>7</v>
      </c>
      <c r="C12" s="55">
        <f aca="true" t="shared" si="3" ref="C12:C20">+C11+1</f>
        <v>3</v>
      </c>
      <c r="D12" s="5" t="s">
        <v>65</v>
      </c>
      <c r="E12" s="14">
        <v>7642</v>
      </c>
      <c r="F12" s="81">
        <v>5.332</v>
      </c>
      <c r="G12" s="81">
        <v>7.527</v>
      </c>
      <c r="H12" s="81">
        <v>1.264</v>
      </c>
      <c r="I12" s="49">
        <f t="shared" si="0"/>
        <v>14.123000000000001</v>
      </c>
      <c r="J12" s="81">
        <v>8.791</v>
      </c>
      <c r="K12" s="276">
        <v>1</v>
      </c>
      <c r="L12" s="180"/>
      <c r="M12" s="44">
        <f t="shared" si="1"/>
        <v>7642</v>
      </c>
      <c r="N12" s="283">
        <f t="shared" si="2"/>
        <v>3600</v>
      </c>
      <c r="O12" s="280"/>
      <c r="P12" s="280"/>
      <c r="Q12" s="280"/>
      <c r="R12" s="280"/>
    </row>
    <row r="13" spans="1:18" ht="15.75">
      <c r="A13" s="30"/>
      <c r="B13" s="7"/>
      <c r="C13" s="55">
        <f t="shared" si="3"/>
        <v>4</v>
      </c>
      <c r="D13" s="5" t="s">
        <v>69</v>
      </c>
      <c r="E13" s="14">
        <v>415</v>
      </c>
      <c r="F13" s="49">
        <v>11.242</v>
      </c>
      <c r="G13" s="73">
        <v>0.624</v>
      </c>
      <c r="H13" s="73">
        <v>1.841</v>
      </c>
      <c r="I13" s="12">
        <f>+H13+G13+F13</f>
        <v>13.707</v>
      </c>
      <c r="J13" s="73">
        <v>0.624</v>
      </c>
      <c r="K13" s="277">
        <v>1</v>
      </c>
      <c r="L13" s="180"/>
      <c r="M13" s="44">
        <f t="shared" si="1"/>
        <v>415</v>
      </c>
      <c r="N13" s="283">
        <f t="shared" si="2"/>
        <v>3600</v>
      </c>
      <c r="O13" s="280"/>
      <c r="P13" s="280"/>
      <c r="Q13" s="280"/>
      <c r="R13" s="280"/>
    </row>
    <row r="14" spans="1:18" ht="15">
      <c r="A14" s="30">
        <v>3</v>
      </c>
      <c r="B14" s="7" t="s">
        <v>8</v>
      </c>
      <c r="C14" s="55">
        <f t="shared" si="3"/>
        <v>5</v>
      </c>
      <c r="D14" s="5" t="s">
        <v>66</v>
      </c>
      <c r="E14" s="14">
        <v>3517</v>
      </c>
      <c r="F14" s="81">
        <v>216.76</v>
      </c>
      <c r="G14" s="81" t="s">
        <v>70</v>
      </c>
      <c r="H14" s="81">
        <v>1.353</v>
      </c>
      <c r="I14" s="6">
        <f t="shared" si="0"/>
        <v>218.113</v>
      </c>
      <c r="J14" s="81">
        <v>3.98</v>
      </c>
      <c r="K14" s="277">
        <v>1</v>
      </c>
      <c r="L14" s="275" t="s">
        <v>197</v>
      </c>
      <c r="M14" s="44">
        <f t="shared" si="1"/>
        <v>3517</v>
      </c>
      <c r="N14" s="283">
        <f t="shared" si="2"/>
        <v>3600</v>
      </c>
      <c r="O14" s="280"/>
      <c r="P14" s="280"/>
      <c r="Q14" s="280"/>
      <c r="R14" s="280"/>
    </row>
    <row r="15" spans="1:18" ht="15">
      <c r="A15" s="30"/>
      <c r="B15" s="9"/>
      <c r="C15" s="55">
        <f t="shared" si="3"/>
        <v>6</v>
      </c>
      <c r="D15" s="5" t="s">
        <v>68</v>
      </c>
      <c r="E15" s="14">
        <v>500</v>
      </c>
      <c r="F15" s="49">
        <v>121.754</v>
      </c>
      <c r="G15" s="56" t="s">
        <v>70</v>
      </c>
      <c r="H15" s="56" t="s">
        <v>70</v>
      </c>
      <c r="I15" s="6">
        <f t="shared" si="0"/>
        <v>121.754</v>
      </c>
      <c r="J15" s="56">
        <v>0.446</v>
      </c>
      <c r="K15" s="277">
        <v>1</v>
      </c>
      <c r="L15" s="275" t="s">
        <v>197</v>
      </c>
      <c r="M15" s="44">
        <f t="shared" si="1"/>
        <v>500</v>
      </c>
      <c r="N15" s="283">
        <f t="shared" si="2"/>
        <v>3600</v>
      </c>
      <c r="O15" s="280"/>
      <c r="P15" s="280"/>
      <c r="Q15" s="280"/>
      <c r="R15" s="280"/>
    </row>
    <row r="16" spans="1:18" ht="15">
      <c r="A16" s="28"/>
      <c r="B16" s="5"/>
      <c r="C16" s="55">
        <f t="shared" si="3"/>
        <v>7</v>
      </c>
      <c r="D16" s="5" t="s">
        <v>85</v>
      </c>
      <c r="E16" s="14">
        <v>1176</v>
      </c>
      <c r="F16" s="81">
        <v>106.409</v>
      </c>
      <c r="G16" s="73" t="s">
        <v>70</v>
      </c>
      <c r="H16" s="73" t="s">
        <v>70</v>
      </c>
      <c r="I16" s="12">
        <f t="shared" si="0"/>
        <v>106.409</v>
      </c>
      <c r="J16" s="73">
        <v>1.046</v>
      </c>
      <c r="K16" s="277">
        <v>1</v>
      </c>
      <c r="L16" s="275" t="s">
        <v>197</v>
      </c>
      <c r="M16" s="44">
        <f t="shared" si="1"/>
        <v>1176</v>
      </c>
      <c r="N16" s="283">
        <f t="shared" si="2"/>
        <v>3600</v>
      </c>
      <c r="O16" s="280"/>
      <c r="P16" s="280"/>
      <c r="Q16" s="280"/>
      <c r="R16" s="280"/>
    </row>
    <row r="17" spans="1:18" ht="15">
      <c r="A17" s="28"/>
      <c r="B17" s="9"/>
      <c r="C17" s="55">
        <f t="shared" si="3"/>
        <v>8</v>
      </c>
      <c r="D17" s="10" t="s">
        <v>175</v>
      </c>
      <c r="E17" s="13">
        <v>1.521</v>
      </c>
      <c r="F17" s="81">
        <v>1.945</v>
      </c>
      <c r="G17" s="73" t="s">
        <v>70</v>
      </c>
      <c r="H17" s="73">
        <v>1.332</v>
      </c>
      <c r="I17" s="12">
        <f t="shared" si="0"/>
        <v>3.277</v>
      </c>
      <c r="J17" s="73">
        <v>1.665</v>
      </c>
      <c r="K17" s="277">
        <v>1</v>
      </c>
      <c r="L17" s="275" t="s">
        <v>197</v>
      </c>
      <c r="M17" s="44">
        <f t="shared" si="1"/>
        <v>1.521</v>
      </c>
      <c r="N17" s="283">
        <f t="shared" si="2"/>
        <v>3600</v>
      </c>
      <c r="O17" s="280"/>
      <c r="P17" s="280"/>
      <c r="Q17" s="280"/>
      <c r="R17" s="280"/>
    </row>
    <row r="18" spans="1:18" ht="15">
      <c r="A18" s="28"/>
      <c r="B18" s="9"/>
      <c r="C18" s="55">
        <f t="shared" si="3"/>
        <v>9</v>
      </c>
      <c r="D18" s="10" t="s">
        <v>176</v>
      </c>
      <c r="E18" s="13">
        <v>2.388</v>
      </c>
      <c r="F18" s="81">
        <v>54.681</v>
      </c>
      <c r="G18" s="73" t="s">
        <v>70</v>
      </c>
      <c r="H18" s="73">
        <v>1.945</v>
      </c>
      <c r="I18" s="12">
        <f>+H18+G18+F18</f>
        <v>56.626</v>
      </c>
      <c r="J18" s="73">
        <v>2.48</v>
      </c>
      <c r="K18" s="277">
        <v>1</v>
      </c>
      <c r="L18" s="275" t="s">
        <v>197</v>
      </c>
      <c r="M18" s="44">
        <f t="shared" si="1"/>
        <v>2.388</v>
      </c>
      <c r="N18" s="283">
        <f t="shared" si="2"/>
        <v>3600</v>
      </c>
      <c r="O18" s="280"/>
      <c r="P18" s="280"/>
      <c r="Q18" s="280"/>
      <c r="R18" s="280"/>
    </row>
    <row r="19" spans="1:18" ht="15">
      <c r="A19" s="28"/>
      <c r="B19" s="9"/>
      <c r="C19" s="55">
        <f t="shared" si="3"/>
        <v>10</v>
      </c>
      <c r="D19" s="10" t="s">
        <v>86</v>
      </c>
      <c r="E19" s="15">
        <v>1330</v>
      </c>
      <c r="F19" s="56">
        <v>44.452</v>
      </c>
      <c r="G19" s="56">
        <v>1.877</v>
      </c>
      <c r="H19" s="56" t="s">
        <v>70</v>
      </c>
      <c r="I19" s="6">
        <f>+H19+G19+F19</f>
        <v>46.329</v>
      </c>
      <c r="J19" s="56">
        <v>1.887</v>
      </c>
      <c r="K19" s="278">
        <v>1</v>
      </c>
      <c r="L19" s="275"/>
      <c r="M19" s="44">
        <f t="shared" si="1"/>
        <v>1330</v>
      </c>
      <c r="N19" s="283">
        <f t="shared" si="2"/>
        <v>3600</v>
      </c>
      <c r="O19" s="280"/>
      <c r="P19" s="280"/>
      <c r="Q19" s="280"/>
      <c r="R19" s="280"/>
    </row>
    <row r="20" spans="1:18" ht="15.75" thickBot="1">
      <c r="A20" s="28">
        <v>4</v>
      </c>
      <c r="B20" s="9" t="s">
        <v>9</v>
      </c>
      <c r="C20" s="55">
        <f t="shared" si="3"/>
        <v>11</v>
      </c>
      <c r="D20" s="10" t="s">
        <v>67</v>
      </c>
      <c r="E20" s="15">
        <v>3040</v>
      </c>
      <c r="F20" s="75">
        <v>40.88</v>
      </c>
      <c r="G20" s="73" t="s">
        <v>70</v>
      </c>
      <c r="H20" s="73" t="s">
        <v>70</v>
      </c>
      <c r="I20" s="74">
        <f>+H20+G20+F20</f>
        <v>40.88</v>
      </c>
      <c r="J20" s="259">
        <v>3.47</v>
      </c>
      <c r="K20" s="277">
        <v>1</v>
      </c>
      <c r="L20" s="275" t="s">
        <v>197</v>
      </c>
      <c r="M20" s="44">
        <f t="shared" si="1"/>
        <v>3040</v>
      </c>
      <c r="N20" s="283">
        <f t="shared" si="2"/>
        <v>3600</v>
      </c>
      <c r="O20" s="280"/>
      <c r="P20" s="280"/>
      <c r="Q20" s="280"/>
      <c r="R20" s="280"/>
    </row>
    <row r="21" spans="1:18" ht="18.75" thickBot="1">
      <c r="A21" s="64"/>
      <c r="B21" s="410" t="s">
        <v>134</v>
      </c>
      <c r="C21" s="411"/>
      <c r="D21" s="412"/>
      <c r="E21" s="66">
        <f aca="true" t="shared" si="4" ref="E21:J21">SUM(E10:E20)</f>
        <v>45302.909</v>
      </c>
      <c r="F21" s="65">
        <f t="shared" si="4"/>
        <v>713.9260000000002</v>
      </c>
      <c r="G21" s="65">
        <f t="shared" si="4"/>
        <v>34.975</v>
      </c>
      <c r="H21" s="65">
        <f t="shared" si="4"/>
        <v>8.793999999999999</v>
      </c>
      <c r="I21" s="65">
        <f t="shared" si="4"/>
        <v>757.6949999999999</v>
      </c>
      <c r="J21" s="65">
        <f t="shared" si="4"/>
        <v>50.422999999999995</v>
      </c>
      <c r="K21" s="199">
        <v>1</v>
      </c>
      <c r="L21" s="181"/>
      <c r="M21" s="284">
        <f>SUM(M10:M20)</f>
        <v>45302.909</v>
      </c>
      <c r="N21" s="85"/>
      <c r="O21" s="281"/>
      <c r="P21" s="281"/>
      <c r="Q21" s="281"/>
      <c r="R21" s="281"/>
    </row>
    <row r="22" spans="1:18" ht="24" thickBot="1" thickTop="1">
      <c r="A22" s="31" t="s">
        <v>75</v>
      </c>
      <c r="B22" s="415" t="s">
        <v>76</v>
      </c>
      <c r="C22" s="416"/>
      <c r="D22" s="416"/>
      <c r="E22" s="78"/>
      <c r="F22" s="419"/>
      <c r="G22" s="420"/>
      <c r="H22" s="420"/>
      <c r="I22" s="420"/>
      <c r="J22" s="420"/>
      <c r="K22" s="71"/>
      <c r="L22" s="181"/>
      <c r="M22" s="27"/>
      <c r="N22" s="85"/>
      <c r="O22" s="85"/>
      <c r="P22" s="85"/>
      <c r="Q22" s="85"/>
      <c r="R22" s="85"/>
    </row>
    <row r="23" spans="1:18" ht="18.75" thickTop="1">
      <c r="A23" s="39">
        <v>1</v>
      </c>
      <c r="B23" s="23" t="s">
        <v>9</v>
      </c>
      <c r="C23" s="16">
        <v>1</v>
      </c>
      <c r="D23" s="23" t="s">
        <v>87</v>
      </c>
      <c r="E23" s="24">
        <v>4353</v>
      </c>
      <c r="F23" s="56">
        <v>61.136</v>
      </c>
      <c r="G23" s="56">
        <v>2.944</v>
      </c>
      <c r="H23" s="56">
        <v>2.283</v>
      </c>
      <c r="I23" s="56">
        <f aca="true" t="shared" si="5" ref="I23:I34">+H23+G23+F23</f>
        <v>66.363</v>
      </c>
      <c r="J23" s="56">
        <v>5.227</v>
      </c>
      <c r="K23" s="262">
        <v>1</v>
      </c>
      <c r="L23" s="115"/>
      <c r="M23" s="92">
        <f>SUM(K23:K34)/18</f>
        <v>0.6111111111111112</v>
      </c>
      <c r="N23" s="85"/>
      <c r="O23" s="85"/>
      <c r="P23" s="85"/>
      <c r="Q23" s="85"/>
      <c r="R23" s="85"/>
    </row>
    <row r="24" spans="1:18" ht="18">
      <c r="A24" s="30">
        <f>+A23+1</f>
        <v>2</v>
      </c>
      <c r="B24" s="5" t="s">
        <v>10</v>
      </c>
      <c r="C24" s="8">
        <f>+C23+1</f>
        <v>2</v>
      </c>
      <c r="D24" s="5" t="s">
        <v>11</v>
      </c>
      <c r="E24" s="14">
        <v>8861</v>
      </c>
      <c r="F24" s="56">
        <v>40.663</v>
      </c>
      <c r="G24" s="56">
        <v>2.991</v>
      </c>
      <c r="H24" s="56">
        <v>4.762</v>
      </c>
      <c r="I24" s="56">
        <f t="shared" si="5"/>
        <v>48.416</v>
      </c>
      <c r="J24" s="56">
        <v>7.753</v>
      </c>
      <c r="K24" s="263">
        <v>1</v>
      </c>
      <c r="L24" s="115"/>
      <c r="M24" s="134"/>
      <c r="N24" s="85"/>
      <c r="O24" s="85"/>
      <c r="P24" s="85"/>
      <c r="Q24" s="85"/>
      <c r="R24" s="85"/>
    </row>
    <row r="25" spans="1:18" ht="18">
      <c r="A25" s="30"/>
      <c r="B25" s="5"/>
      <c r="C25" s="8">
        <f aca="true" t="shared" si="6" ref="C25:C34">+C24+1</f>
        <v>3</v>
      </c>
      <c r="D25" s="5" t="s">
        <v>88</v>
      </c>
      <c r="E25" s="14">
        <v>1108</v>
      </c>
      <c r="F25" s="56">
        <v>8.888</v>
      </c>
      <c r="G25" s="56">
        <v>0.789</v>
      </c>
      <c r="H25" s="56">
        <v>1.502</v>
      </c>
      <c r="I25" s="56">
        <f t="shared" si="5"/>
        <v>11.179</v>
      </c>
      <c r="J25" s="56">
        <v>2.291</v>
      </c>
      <c r="K25" s="263">
        <v>1</v>
      </c>
      <c r="L25" s="115"/>
      <c r="M25" s="27"/>
      <c r="N25" s="85"/>
      <c r="O25" s="85"/>
      <c r="P25" s="85"/>
      <c r="Q25" s="85"/>
      <c r="R25" s="85"/>
    </row>
    <row r="26" spans="1:18" ht="18">
      <c r="A26" s="30"/>
      <c r="B26" s="5"/>
      <c r="C26" s="8">
        <f t="shared" si="6"/>
        <v>4</v>
      </c>
      <c r="D26" s="5" t="s">
        <v>89</v>
      </c>
      <c r="E26" s="14">
        <v>2577</v>
      </c>
      <c r="F26" s="56">
        <v>8.305</v>
      </c>
      <c r="G26" s="56">
        <v>2.612</v>
      </c>
      <c r="H26" s="56">
        <v>0.217</v>
      </c>
      <c r="I26" s="56">
        <f t="shared" si="5"/>
        <v>11.134</v>
      </c>
      <c r="J26" s="56">
        <v>2.91</v>
      </c>
      <c r="K26" s="263">
        <v>1</v>
      </c>
      <c r="L26" s="115"/>
      <c r="M26" s="27"/>
      <c r="N26" s="85"/>
      <c r="O26" s="85"/>
      <c r="P26" s="85"/>
      <c r="Q26" s="85"/>
      <c r="R26" s="85"/>
    </row>
    <row r="27" spans="1:18" ht="18">
      <c r="A27" s="30">
        <v>3</v>
      </c>
      <c r="B27" s="5" t="s">
        <v>90</v>
      </c>
      <c r="C27" s="8">
        <f t="shared" si="6"/>
        <v>5</v>
      </c>
      <c r="D27" s="5" t="s">
        <v>148</v>
      </c>
      <c r="E27" s="14">
        <v>464</v>
      </c>
      <c r="F27" s="56">
        <v>4.158</v>
      </c>
      <c r="G27" s="56" t="s">
        <v>70</v>
      </c>
      <c r="H27" s="6">
        <v>0.422</v>
      </c>
      <c r="I27" s="6">
        <f t="shared" si="5"/>
        <v>4.58</v>
      </c>
      <c r="J27" s="6">
        <v>0.422</v>
      </c>
      <c r="K27" s="263">
        <v>1</v>
      </c>
      <c r="L27" s="181"/>
      <c r="M27" s="27"/>
      <c r="N27" s="85"/>
      <c r="O27" s="85"/>
      <c r="P27" s="85"/>
      <c r="Q27" s="85"/>
      <c r="R27" s="85"/>
    </row>
    <row r="28" spans="1:18" ht="18">
      <c r="A28" s="30"/>
      <c r="B28" s="5"/>
      <c r="C28" s="8">
        <f t="shared" si="6"/>
        <v>6</v>
      </c>
      <c r="D28" s="5" t="s">
        <v>91</v>
      </c>
      <c r="E28" s="14">
        <v>1325</v>
      </c>
      <c r="F28" s="56">
        <v>4</v>
      </c>
      <c r="G28" s="56">
        <v>0.997</v>
      </c>
      <c r="H28" s="56">
        <v>0.216</v>
      </c>
      <c r="I28" s="56">
        <f>+H28+G28+F28</f>
        <v>5.213</v>
      </c>
      <c r="J28" s="56">
        <v>1.208</v>
      </c>
      <c r="K28" s="264">
        <v>1</v>
      </c>
      <c r="L28" s="115"/>
      <c r="M28" s="27"/>
      <c r="N28" s="85"/>
      <c r="O28" s="85"/>
      <c r="P28" s="85"/>
      <c r="Q28" s="85"/>
      <c r="R28" s="85"/>
    </row>
    <row r="29" spans="1:18" ht="18">
      <c r="A29" s="30">
        <f>+A27+1</f>
        <v>4</v>
      </c>
      <c r="B29" s="5" t="s">
        <v>18</v>
      </c>
      <c r="C29" s="8">
        <f t="shared" si="6"/>
        <v>7</v>
      </c>
      <c r="D29" s="5" t="s">
        <v>92</v>
      </c>
      <c r="E29" s="14">
        <v>4053</v>
      </c>
      <c r="F29" s="56">
        <v>8.543</v>
      </c>
      <c r="G29" s="56" t="s">
        <v>70</v>
      </c>
      <c r="H29" s="56">
        <v>2.167</v>
      </c>
      <c r="I29" s="56">
        <f>+H29+G29+F29</f>
        <v>10.709999999999999</v>
      </c>
      <c r="J29" s="56">
        <v>2.5</v>
      </c>
      <c r="K29" s="264">
        <v>1</v>
      </c>
      <c r="L29" s="182"/>
      <c r="M29" s="27"/>
      <c r="N29" s="85"/>
      <c r="O29" s="85"/>
      <c r="P29" s="85"/>
      <c r="Q29" s="85"/>
      <c r="R29" s="85"/>
    </row>
    <row r="30" spans="1:18" ht="18">
      <c r="A30" s="30"/>
      <c r="B30" s="5"/>
      <c r="C30" s="8">
        <f t="shared" si="6"/>
        <v>8</v>
      </c>
      <c r="D30" s="5" t="s">
        <v>93</v>
      </c>
      <c r="E30" s="14">
        <v>18740</v>
      </c>
      <c r="F30" s="56">
        <v>35.477</v>
      </c>
      <c r="G30" s="6">
        <v>6.06</v>
      </c>
      <c r="H30" s="6">
        <v>5.812</v>
      </c>
      <c r="I30" s="6">
        <f t="shared" si="5"/>
        <v>47.349</v>
      </c>
      <c r="J30" s="6">
        <v>12.503</v>
      </c>
      <c r="K30" s="264">
        <v>1</v>
      </c>
      <c r="L30" s="181"/>
      <c r="M30" s="27"/>
      <c r="N30" s="85"/>
      <c r="O30" s="85"/>
      <c r="P30" s="85"/>
      <c r="Q30" s="85"/>
      <c r="R30" s="85"/>
    </row>
    <row r="31" spans="1:18" ht="18">
      <c r="A31" s="30">
        <f>+A29+1</f>
        <v>5</v>
      </c>
      <c r="B31" s="5" t="s">
        <v>12</v>
      </c>
      <c r="C31" s="8">
        <f t="shared" si="6"/>
        <v>9</v>
      </c>
      <c r="D31" s="5" t="s">
        <v>149</v>
      </c>
      <c r="E31" s="14">
        <v>2342</v>
      </c>
      <c r="F31" s="56" t="s">
        <v>70</v>
      </c>
      <c r="G31" s="6">
        <v>0.409</v>
      </c>
      <c r="H31" s="56" t="s">
        <v>70</v>
      </c>
      <c r="I31" s="6">
        <f t="shared" si="5"/>
        <v>0.409</v>
      </c>
      <c r="J31" s="6">
        <v>0.409</v>
      </c>
      <c r="K31" s="265">
        <v>1</v>
      </c>
      <c r="L31" s="181"/>
      <c r="M31" s="27"/>
      <c r="N31" s="85"/>
      <c r="O31" s="85"/>
      <c r="P31" s="85"/>
      <c r="Q31" s="85"/>
      <c r="R31" s="85"/>
    </row>
    <row r="32" spans="1:18" ht="18">
      <c r="A32" s="30"/>
      <c r="B32" s="5"/>
      <c r="C32" s="8">
        <f t="shared" si="6"/>
        <v>10</v>
      </c>
      <c r="D32" s="5" t="s">
        <v>158</v>
      </c>
      <c r="E32" s="6">
        <v>1.06</v>
      </c>
      <c r="F32" s="56" t="s">
        <v>70</v>
      </c>
      <c r="G32" s="56">
        <v>0.27</v>
      </c>
      <c r="H32" s="56" t="s">
        <v>70</v>
      </c>
      <c r="I32" s="6">
        <f t="shared" si="5"/>
        <v>0.27</v>
      </c>
      <c r="J32" s="56">
        <v>0.248</v>
      </c>
      <c r="K32" s="265">
        <v>1</v>
      </c>
      <c r="L32" s="115"/>
      <c r="M32" s="27"/>
      <c r="N32" s="85"/>
      <c r="O32" s="85"/>
      <c r="P32" s="85"/>
      <c r="Q32" s="85"/>
      <c r="R32" s="85"/>
    </row>
    <row r="33" spans="1:18" ht="15">
      <c r="A33" s="30">
        <f>+A31+1</f>
        <v>6</v>
      </c>
      <c r="B33" s="5" t="s">
        <v>14</v>
      </c>
      <c r="C33" s="8">
        <f t="shared" si="6"/>
        <v>11</v>
      </c>
      <c r="D33" s="5" t="s">
        <v>94</v>
      </c>
      <c r="E33" s="14">
        <v>1342</v>
      </c>
      <c r="F33" s="56" t="s">
        <v>70</v>
      </c>
      <c r="G33" s="56" t="s">
        <v>70</v>
      </c>
      <c r="H33" s="56" t="s">
        <v>70</v>
      </c>
      <c r="I33" s="56" t="s">
        <v>70</v>
      </c>
      <c r="J33" s="56" t="s">
        <v>70</v>
      </c>
      <c r="K33" s="267" t="s">
        <v>196</v>
      </c>
      <c r="L33" s="115"/>
      <c r="M33" s="27"/>
      <c r="N33" s="85"/>
      <c r="O33" s="85"/>
      <c r="P33" s="85"/>
      <c r="Q33" s="85"/>
      <c r="R33" s="85"/>
    </row>
    <row r="34" spans="1:18" ht="18.75" thickBot="1">
      <c r="A34" s="40"/>
      <c r="B34" s="42"/>
      <c r="C34" s="8">
        <f t="shared" si="6"/>
        <v>12</v>
      </c>
      <c r="D34" s="42" t="s">
        <v>156</v>
      </c>
      <c r="E34" s="79" t="s">
        <v>157</v>
      </c>
      <c r="F34" s="80">
        <v>18.137</v>
      </c>
      <c r="G34" s="56" t="s">
        <v>70</v>
      </c>
      <c r="H34" s="56">
        <v>1.66</v>
      </c>
      <c r="I34" s="56">
        <f t="shared" si="5"/>
        <v>19.797</v>
      </c>
      <c r="J34" s="56">
        <v>1.746</v>
      </c>
      <c r="K34" s="265">
        <v>1</v>
      </c>
      <c r="L34" s="51"/>
      <c r="M34" s="27"/>
      <c r="N34" s="85"/>
      <c r="O34" s="85"/>
      <c r="P34" s="85"/>
      <c r="Q34" s="85"/>
      <c r="R34" s="85"/>
    </row>
    <row r="35" spans="1:18" ht="18.75" thickBot="1">
      <c r="A35" s="64"/>
      <c r="B35" s="410" t="s">
        <v>135</v>
      </c>
      <c r="C35" s="411"/>
      <c r="D35" s="412"/>
      <c r="E35" s="66">
        <f aca="true" t="shared" si="7" ref="E35:J35">SUM(E23:E34)</f>
        <v>45166.06</v>
      </c>
      <c r="F35" s="65">
        <f t="shared" si="7"/>
        <v>189.30700000000002</v>
      </c>
      <c r="G35" s="65">
        <f t="shared" si="7"/>
        <v>17.072</v>
      </c>
      <c r="H35" s="65">
        <f t="shared" si="7"/>
        <v>19.041</v>
      </c>
      <c r="I35" s="65">
        <f t="shared" si="7"/>
        <v>225.42</v>
      </c>
      <c r="J35" s="65">
        <f t="shared" si="7"/>
        <v>37.217</v>
      </c>
      <c r="K35" s="266">
        <v>1</v>
      </c>
      <c r="L35" s="181"/>
      <c r="M35" s="27"/>
      <c r="N35" s="85"/>
      <c r="O35" s="85"/>
      <c r="P35" s="85"/>
      <c r="Q35" s="85"/>
      <c r="R35" s="85"/>
    </row>
    <row r="36" spans="1:18" ht="19.5" thickBot="1" thickTop="1">
      <c r="A36" s="26" t="s">
        <v>77</v>
      </c>
      <c r="B36" s="421" t="s">
        <v>78</v>
      </c>
      <c r="C36" s="422"/>
      <c r="D36" s="422"/>
      <c r="E36" s="21"/>
      <c r="F36" s="76"/>
      <c r="G36" s="19"/>
      <c r="H36" s="19"/>
      <c r="I36" s="19"/>
      <c r="J36" s="19"/>
      <c r="K36" s="71"/>
      <c r="L36" s="181"/>
      <c r="M36" s="27"/>
      <c r="N36" s="85"/>
      <c r="O36" s="85"/>
      <c r="P36" s="85"/>
      <c r="Q36" s="85"/>
      <c r="R36" s="85"/>
    </row>
    <row r="37" spans="1:18" ht="18.75" thickTop="1">
      <c r="A37" s="39">
        <v>1</v>
      </c>
      <c r="B37" s="4" t="s">
        <v>13</v>
      </c>
      <c r="C37" s="55">
        <v>1</v>
      </c>
      <c r="D37" s="11" t="s">
        <v>186</v>
      </c>
      <c r="E37" s="22">
        <v>1379</v>
      </c>
      <c r="F37" s="126">
        <v>1.027</v>
      </c>
      <c r="G37" s="126" t="s">
        <v>70</v>
      </c>
      <c r="H37" s="126" t="s">
        <v>70</v>
      </c>
      <c r="I37" s="126">
        <f>+H37+G37+F37</f>
        <v>1.027</v>
      </c>
      <c r="J37" s="126">
        <v>1.13</v>
      </c>
      <c r="K37" s="198">
        <f>+I37/J37</f>
        <v>0.9088495575221239</v>
      </c>
      <c r="L37" s="60"/>
      <c r="M37" s="92">
        <f>SUM(K37:K48)/12</f>
        <v>0.7451894835879912</v>
      </c>
      <c r="N37" s="85"/>
      <c r="O37" s="85"/>
      <c r="P37" s="85"/>
      <c r="Q37" s="85"/>
      <c r="R37" s="85"/>
    </row>
    <row r="38" spans="1:18" ht="18">
      <c r="A38" s="39"/>
      <c r="B38" s="4"/>
      <c r="C38" s="55">
        <f>+C37+1</f>
        <v>2</v>
      </c>
      <c r="D38" s="11" t="s">
        <v>152</v>
      </c>
      <c r="E38" s="22">
        <v>989</v>
      </c>
      <c r="F38" s="56">
        <v>2.87</v>
      </c>
      <c r="G38" s="56">
        <v>0.648</v>
      </c>
      <c r="H38" s="81" t="s">
        <v>70</v>
      </c>
      <c r="I38" s="6">
        <f>SUM(F38:H38)</f>
        <v>3.5180000000000002</v>
      </c>
      <c r="J38" s="56">
        <v>0.586</v>
      </c>
      <c r="K38" s="269">
        <v>1</v>
      </c>
      <c r="L38" s="116"/>
      <c r="M38" s="27"/>
      <c r="N38" s="85"/>
      <c r="O38" s="85"/>
      <c r="P38" s="85"/>
      <c r="Q38" s="85"/>
      <c r="R38" s="85"/>
    </row>
    <row r="39" spans="1:18" ht="18">
      <c r="A39" s="28">
        <f>+A37+1</f>
        <v>2</v>
      </c>
      <c r="B39" s="7" t="s">
        <v>14</v>
      </c>
      <c r="C39" s="55">
        <f aca="true" t="shared" si="8" ref="C39:C48">+C38+1</f>
        <v>3</v>
      </c>
      <c r="D39" s="5" t="s">
        <v>15</v>
      </c>
      <c r="E39" s="14">
        <v>5137</v>
      </c>
      <c r="F39" s="56">
        <v>1.305</v>
      </c>
      <c r="G39" s="56" t="s">
        <v>70</v>
      </c>
      <c r="H39" s="56" t="s">
        <v>70</v>
      </c>
      <c r="I39" s="56">
        <f>+H39+G39+F39</f>
        <v>1.305</v>
      </c>
      <c r="J39" s="56">
        <v>5.137</v>
      </c>
      <c r="K39" s="269">
        <f>+I39/J39</f>
        <v>0.2540393225618065</v>
      </c>
      <c r="L39" s="182"/>
      <c r="M39" s="155" t="s">
        <v>182</v>
      </c>
      <c r="N39" s="85"/>
      <c r="O39" s="85"/>
      <c r="P39" s="85"/>
      <c r="Q39" s="85"/>
      <c r="R39" s="85"/>
    </row>
    <row r="40" spans="1:18" ht="15">
      <c r="A40" s="28">
        <f>+A39+1</f>
        <v>3</v>
      </c>
      <c r="B40" s="7" t="s">
        <v>18</v>
      </c>
      <c r="C40" s="55">
        <f t="shared" si="8"/>
        <v>4</v>
      </c>
      <c r="D40" s="5" t="s">
        <v>19</v>
      </c>
      <c r="E40" s="14">
        <v>585</v>
      </c>
      <c r="F40" s="56" t="s">
        <v>70</v>
      </c>
      <c r="G40" s="56" t="s">
        <v>70</v>
      </c>
      <c r="H40" s="56" t="s">
        <v>70</v>
      </c>
      <c r="I40" s="56" t="s">
        <v>70</v>
      </c>
      <c r="J40" s="56" t="s">
        <v>70</v>
      </c>
      <c r="K40" s="267" t="s">
        <v>196</v>
      </c>
      <c r="L40" s="182"/>
      <c r="M40" s="27"/>
      <c r="N40" s="85"/>
      <c r="O40" s="85"/>
      <c r="P40" s="85"/>
      <c r="Q40" s="85"/>
      <c r="R40" s="85"/>
    </row>
    <row r="41" spans="1:18" ht="18">
      <c r="A41" s="28">
        <f>+A40+1</f>
        <v>4</v>
      </c>
      <c r="B41" s="7" t="s">
        <v>20</v>
      </c>
      <c r="C41" s="55">
        <f t="shared" si="8"/>
        <v>5</v>
      </c>
      <c r="D41" s="5" t="s">
        <v>21</v>
      </c>
      <c r="E41" s="14">
        <v>665</v>
      </c>
      <c r="F41" s="56">
        <v>0.35</v>
      </c>
      <c r="G41" s="56">
        <v>0.18</v>
      </c>
      <c r="H41" s="56">
        <v>0.133</v>
      </c>
      <c r="I41" s="56">
        <f>+H41+G41+F41</f>
        <v>0.663</v>
      </c>
      <c r="J41" s="56">
        <v>0.84</v>
      </c>
      <c r="K41" s="198">
        <f>+I41/J41</f>
        <v>0.7892857142857144</v>
      </c>
      <c r="L41" s="182"/>
      <c r="M41" s="27"/>
      <c r="N41" s="85"/>
      <c r="O41" s="85"/>
      <c r="P41" s="85"/>
      <c r="Q41" s="85"/>
      <c r="R41" s="85"/>
    </row>
    <row r="42" spans="1:18" ht="18">
      <c r="A42" s="28"/>
      <c r="B42" s="7"/>
      <c r="C42" s="55">
        <f t="shared" si="8"/>
        <v>6</v>
      </c>
      <c r="D42" s="5" t="s">
        <v>153</v>
      </c>
      <c r="E42" s="14">
        <v>1590</v>
      </c>
      <c r="F42" s="56">
        <v>0.095</v>
      </c>
      <c r="G42" s="56">
        <v>1.402</v>
      </c>
      <c r="H42" s="56" t="s">
        <v>70</v>
      </c>
      <c r="I42" s="56">
        <f>+H42+G42+F42</f>
        <v>1.4969999999999999</v>
      </c>
      <c r="J42" s="56">
        <v>1.987</v>
      </c>
      <c r="K42" s="269">
        <f>+I42/J42</f>
        <v>0.7533970810266732</v>
      </c>
      <c r="L42" s="182"/>
      <c r="M42" s="27"/>
      <c r="N42" s="85"/>
      <c r="O42" s="85"/>
      <c r="P42" s="85"/>
      <c r="Q42" s="85"/>
      <c r="R42" s="85"/>
    </row>
    <row r="43" spans="1:18" ht="18">
      <c r="A43" s="28">
        <f>+A41+1</f>
        <v>5</v>
      </c>
      <c r="B43" s="7" t="s">
        <v>22</v>
      </c>
      <c r="C43" s="55">
        <f t="shared" si="8"/>
        <v>7</v>
      </c>
      <c r="D43" s="5" t="s">
        <v>23</v>
      </c>
      <c r="E43" s="14">
        <v>779</v>
      </c>
      <c r="F43" s="56">
        <v>1.075</v>
      </c>
      <c r="G43" s="56">
        <v>0.61</v>
      </c>
      <c r="H43" s="56" t="s">
        <v>70</v>
      </c>
      <c r="I43" s="56">
        <f>+H43+G43+F43</f>
        <v>1.685</v>
      </c>
      <c r="J43" s="56">
        <v>0.974</v>
      </c>
      <c r="K43" s="268">
        <v>1</v>
      </c>
      <c r="L43" s="182"/>
      <c r="M43" s="27"/>
      <c r="N43" s="85"/>
      <c r="O43" s="85"/>
      <c r="P43" s="85"/>
      <c r="Q43" s="85"/>
      <c r="R43" s="85"/>
    </row>
    <row r="44" spans="1:18" ht="18">
      <c r="A44" s="28"/>
      <c r="B44" s="7"/>
      <c r="C44" s="55">
        <f t="shared" si="8"/>
        <v>8</v>
      </c>
      <c r="D44" s="5" t="s">
        <v>154</v>
      </c>
      <c r="E44" s="14">
        <v>1375</v>
      </c>
      <c r="F44" s="56">
        <v>1.212</v>
      </c>
      <c r="G44" s="56">
        <v>0.196</v>
      </c>
      <c r="H44" s="56">
        <v>0.052</v>
      </c>
      <c r="I44" s="56">
        <f>+H44+G44+F44</f>
        <v>1.46</v>
      </c>
      <c r="J44" s="56">
        <v>0.667</v>
      </c>
      <c r="K44" s="198">
        <v>1</v>
      </c>
      <c r="L44" s="183"/>
      <c r="M44" s="27"/>
      <c r="N44" s="85"/>
      <c r="O44" s="85"/>
      <c r="P44" s="85"/>
      <c r="Q44" s="85"/>
      <c r="R44" s="85"/>
    </row>
    <row r="45" spans="1:18" ht="18">
      <c r="A45" s="28">
        <f>+A43+1</f>
        <v>6</v>
      </c>
      <c r="B45" s="7" t="s">
        <v>24</v>
      </c>
      <c r="C45" s="55">
        <f t="shared" si="8"/>
        <v>9</v>
      </c>
      <c r="D45" s="5" t="s">
        <v>25</v>
      </c>
      <c r="E45" s="14">
        <v>2865</v>
      </c>
      <c r="F45" s="81">
        <v>2.925</v>
      </c>
      <c r="G45" s="56" t="s">
        <v>70</v>
      </c>
      <c r="H45" s="56">
        <f>+J45</f>
        <v>2.325</v>
      </c>
      <c r="I45" s="6">
        <f>SUM(F45:H45)</f>
        <v>5.25</v>
      </c>
      <c r="J45" s="6">
        <v>2.325</v>
      </c>
      <c r="K45" s="198">
        <v>1</v>
      </c>
      <c r="L45" s="184"/>
      <c r="M45" s="27"/>
      <c r="N45" s="85"/>
      <c r="O45" s="85"/>
      <c r="P45" s="85"/>
      <c r="Q45" s="85"/>
      <c r="R45" s="85"/>
    </row>
    <row r="46" spans="1:18" ht="18">
      <c r="A46" s="28"/>
      <c r="B46" s="9"/>
      <c r="C46" s="55">
        <f t="shared" si="8"/>
        <v>10</v>
      </c>
      <c r="D46" s="10" t="s">
        <v>155</v>
      </c>
      <c r="E46" s="14">
        <v>683</v>
      </c>
      <c r="F46" s="81">
        <v>1.435</v>
      </c>
      <c r="G46" s="81">
        <v>0.421</v>
      </c>
      <c r="H46" s="81" t="s">
        <v>70</v>
      </c>
      <c r="I46" s="81">
        <f>+H46+G46+F46</f>
        <v>1.856</v>
      </c>
      <c r="J46" s="81">
        <v>0.36</v>
      </c>
      <c r="K46" s="198">
        <v>1</v>
      </c>
      <c r="L46" s="60"/>
      <c r="M46" s="27"/>
      <c r="N46" s="85"/>
      <c r="O46" s="85"/>
      <c r="P46" s="85"/>
      <c r="Q46" s="85"/>
      <c r="R46" s="85"/>
    </row>
    <row r="47" spans="1:18" ht="18">
      <c r="A47" s="28">
        <v>7</v>
      </c>
      <c r="B47" s="9" t="s">
        <v>26</v>
      </c>
      <c r="C47" s="55">
        <f t="shared" si="8"/>
        <v>11</v>
      </c>
      <c r="D47" s="10" t="s">
        <v>27</v>
      </c>
      <c r="E47" s="15">
        <v>3760</v>
      </c>
      <c r="F47" s="56" t="s">
        <v>70</v>
      </c>
      <c r="G47" s="56">
        <v>0.445</v>
      </c>
      <c r="H47" s="56">
        <v>0.445</v>
      </c>
      <c r="I47" s="56">
        <f>+H47+G47+F47</f>
        <v>0.89</v>
      </c>
      <c r="J47" s="56">
        <v>3.76</v>
      </c>
      <c r="K47" s="270">
        <f>+I47/J47</f>
        <v>0.2367021276595745</v>
      </c>
      <c r="L47" s="182"/>
      <c r="M47" s="191"/>
      <c r="N47" s="85"/>
      <c r="O47" s="85"/>
      <c r="P47" s="85"/>
      <c r="Q47" s="85"/>
      <c r="R47" s="85"/>
    </row>
    <row r="48" spans="1:18" ht="18.75" thickBot="1">
      <c r="A48" s="40"/>
      <c r="B48" s="41"/>
      <c r="C48" s="55">
        <f t="shared" si="8"/>
        <v>12</v>
      </c>
      <c r="D48" s="42" t="s">
        <v>147</v>
      </c>
      <c r="E48" s="67">
        <v>1759</v>
      </c>
      <c r="F48" s="56">
        <v>0.45</v>
      </c>
      <c r="G48" s="56">
        <v>1.202</v>
      </c>
      <c r="H48" s="56">
        <v>0.214</v>
      </c>
      <c r="I48" s="56">
        <f>+F48+G48+H48</f>
        <v>1.8659999999999999</v>
      </c>
      <c r="J48" s="56">
        <v>1.759</v>
      </c>
      <c r="K48" s="198">
        <v>1</v>
      </c>
      <c r="L48" s="182"/>
      <c r="M48" s="27"/>
      <c r="N48" s="85"/>
      <c r="O48" s="85"/>
      <c r="P48" s="85"/>
      <c r="Q48" s="85"/>
      <c r="R48" s="85"/>
    </row>
    <row r="49" spans="1:18" ht="18.75" thickBot="1">
      <c r="A49" s="70"/>
      <c r="B49" s="410" t="s">
        <v>136</v>
      </c>
      <c r="C49" s="411"/>
      <c r="D49" s="412"/>
      <c r="E49" s="66">
        <f>SUM(E37:E48)</f>
        <v>21566</v>
      </c>
      <c r="F49" s="84">
        <f>SUM(F37:F48)</f>
        <v>12.743999999999998</v>
      </c>
      <c r="G49" s="65">
        <f>SUM(G37:G48)</f>
        <v>5.103999999999999</v>
      </c>
      <c r="H49" s="65">
        <f>SUM(H37:H48)</f>
        <v>3.169</v>
      </c>
      <c r="I49" s="65">
        <f>SUM(I37:I48)/12</f>
        <v>1.7514166666666668</v>
      </c>
      <c r="J49" s="65">
        <f>SUM(J37:J48)/12</f>
        <v>1.6270833333333332</v>
      </c>
      <c r="K49" s="200">
        <v>1</v>
      </c>
      <c r="L49" s="185"/>
      <c r="M49" s="27"/>
      <c r="N49" s="85"/>
      <c r="O49" s="85"/>
      <c r="P49" s="85"/>
      <c r="Q49" s="85"/>
      <c r="R49" s="85"/>
    </row>
    <row r="50" spans="5:12" ht="13.5" thickBot="1">
      <c r="E50" s="77"/>
      <c r="F50" s="77"/>
      <c r="G50" s="77"/>
      <c r="H50" s="77"/>
      <c r="I50" s="77"/>
      <c r="J50" s="77"/>
      <c r="K50" s="83"/>
      <c r="L50" s="83"/>
    </row>
    <row r="51" spans="2:12" ht="16.5" thickBot="1">
      <c r="B51" s="125"/>
      <c r="C51" s="124"/>
      <c r="D51" s="186" t="s">
        <v>188</v>
      </c>
      <c r="E51" s="190"/>
      <c r="F51" s="189" t="s">
        <v>192</v>
      </c>
      <c r="G51" s="187"/>
      <c r="H51" s="187"/>
      <c r="I51" s="187"/>
      <c r="J51" s="77"/>
      <c r="K51" s="77"/>
      <c r="L51" s="77"/>
    </row>
    <row r="52" spans="5:9" ht="16.5" thickBot="1">
      <c r="E52" s="122"/>
      <c r="F52" s="122"/>
      <c r="G52" s="188"/>
      <c r="H52" s="188"/>
      <c r="I52" s="188"/>
    </row>
    <row r="53" spans="5:9" ht="16.5" thickBot="1">
      <c r="E53" s="203"/>
      <c r="F53" s="189" t="s">
        <v>189</v>
      </c>
      <c r="G53" s="188"/>
      <c r="H53" s="188"/>
      <c r="I53" s="188"/>
    </row>
    <row r="54" spans="5:9" ht="16.5" thickBot="1">
      <c r="E54" s="122"/>
      <c r="F54" s="122"/>
      <c r="G54" s="188"/>
      <c r="H54" s="188"/>
      <c r="I54" s="188"/>
    </row>
    <row r="55" spans="5:9" ht="16.5" thickBot="1">
      <c r="E55" s="202"/>
      <c r="F55" s="189" t="s">
        <v>191</v>
      </c>
      <c r="G55" s="188"/>
      <c r="H55" s="188"/>
      <c r="I55" s="188"/>
    </row>
    <row r="56" spans="5:9" ht="16.5" thickBot="1">
      <c r="E56" s="122"/>
      <c r="F56" s="122"/>
      <c r="G56" s="188"/>
      <c r="H56" s="188"/>
      <c r="I56" s="188"/>
    </row>
    <row r="57" spans="5:9" ht="18.75" thickBot="1">
      <c r="E57" s="201"/>
      <c r="F57" s="189" t="s">
        <v>190</v>
      </c>
      <c r="G57" s="188"/>
      <c r="H57" s="188"/>
      <c r="I57" s="188"/>
    </row>
  </sheetData>
  <sheetProtection/>
  <mergeCells count="15">
    <mergeCell ref="A1:K1"/>
    <mergeCell ref="A2:K2"/>
    <mergeCell ref="A3:K3"/>
    <mergeCell ref="A5:A7"/>
    <mergeCell ref="B5:C7"/>
    <mergeCell ref="D5:D7"/>
    <mergeCell ref="G5:H5"/>
    <mergeCell ref="K6:K7"/>
    <mergeCell ref="B49:D49"/>
    <mergeCell ref="B21:D21"/>
    <mergeCell ref="B22:D22"/>
    <mergeCell ref="F22:J22"/>
    <mergeCell ref="B35:D35"/>
    <mergeCell ref="B9:D9"/>
    <mergeCell ref="B36:D3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  <selection activeCell="A1" sqref="A1"/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  <selection activeCell="A1" sqref="A1"/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  <selection activeCell="A1" sqref="A1"/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 2000</dc:creator>
  <cp:keywords/>
  <dc:description/>
  <cp:lastModifiedBy>PSDA</cp:lastModifiedBy>
  <cp:lastPrinted>2010-12-28T01:24:43Z</cp:lastPrinted>
  <dcterms:created xsi:type="dcterms:W3CDTF">2001-01-08T14:44:55Z</dcterms:created>
  <dcterms:modified xsi:type="dcterms:W3CDTF">2010-12-28T01:25:09Z</dcterms:modified>
  <cp:category/>
  <cp:version/>
  <cp:contentType/>
  <cp:contentStatus/>
</cp:coreProperties>
</file>