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1775" windowHeight="2790" tabRatio="535" firstSheet="4" activeTab="4"/>
  </bookViews>
  <sheets>
    <sheet name="REKAP 5 TH" sheetId="15" r:id="rId1"/>
    <sheet name="REKAP PROP" sheetId="10" r:id="rId2"/>
    <sheet name="BENG.SOLO" sheetId="8" r:id="rId3"/>
    <sheet name="PROB-SCIT" sheetId="5" r:id="rId4"/>
    <sheet name="PC-JT-SL" sheetId="4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</sheets>
  <definedNames>
    <definedName name="_xlnm.Print_Area" localSheetId="2">BENG.SOLO!$A$2:$K$63</definedName>
    <definedName name="_xlnm.Print_Area" localSheetId="4">'PC-JT-SL'!$A$1:$K$77</definedName>
    <definedName name="_xlnm.Print_Area" localSheetId="3">'PROB-SCIT'!$A$1:$L$64</definedName>
    <definedName name="_xlnm.Print_Area" localSheetId="0">'REKAP 5 TH'!$B$1:$L$52</definedName>
  </definedNames>
  <calcPr calcId="124519"/>
</workbook>
</file>

<file path=xl/calcChain.xml><?xml version="1.0" encoding="utf-8"?>
<calcChain xmlns="http://schemas.openxmlformats.org/spreadsheetml/2006/main">
  <c r="H55" i="8"/>
  <c r="J28" i="5"/>
  <c r="J27"/>
  <c r="J26"/>
  <c r="J25"/>
  <c r="J24"/>
  <c r="J23"/>
  <c r="J22"/>
  <c r="J21"/>
  <c r="J20"/>
  <c r="J19"/>
  <c r="J18"/>
  <c r="J17"/>
  <c r="J16"/>
  <c r="J15"/>
  <c r="J14"/>
  <c r="J13"/>
  <c r="J12"/>
  <c r="J11"/>
  <c r="E11" i="8"/>
  <c r="I29" i="5"/>
  <c r="I39" i="4"/>
  <c r="I38"/>
  <c r="I37"/>
  <c r="I36"/>
  <c r="I35"/>
  <c r="I34"/>
  <c r="I33"/>
  <c r="I32"/>
  <c r="I31"/>
  <c r="I30"/>
  <c r="I29"/>
  <c r="I28"/>
  <c r="I27"/>
  <c r="I26"/>
  <c r="I25"/>
  <c r="I24"/>
  <c r="I16"/>
  <c r="I35" i="8"/>
  <c r="I42" i="4"/>
  <c r="I56"/>
  <c r="F53"/>
  <c r="I54" i="8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J48" i="5"/>
  <c r="J47"/>
  <c r="J46"/>
  <c r="J45"/>
  <c r="J44"/>
  <c r="J43"/>
  <c r="J42"/>
  <c r="J41"/>
  <c r="J40"/>
  <c r="J39"/>
  <c r="J38"/>
  <c r="J37"/>
  <c r="J36"/>
  <c r="J35"/>
  <c r="J34"/>
  <c r="J33"/>
  <c r="J32"/>
  <c r="J31"/>
  <c r="R39" i="8"/>
  <c r="I43" i="4"/>
  <c r="E53"/>
  <c r="I55"/>
  <c r="I57"/>
  <c r="I58"/>
  <c r="I59"/>
  <c r="I64"/>
  <c r="I65"/>
  <c r="I66"/>
  <c r="I67"/>
  <c r="J10" i="15"/>
  <c r="J11"/>
  <c r="J12"/>
  <c r="J13"/>
  <c r="J9"/>
  <c r="A4" i="8"/>
  <c r="A4" i="5"/>
  <c r="K31" i="4"/>
  <c r="K29"/>
  <c r="K27"/>
  <c r="K21"/>
  <c r="L28" i="5"/>
  <c r="L27"/>
  <c r="R11" i="8"/>
  <c r="K47"/>
  <c r="R43"/>
  <c r="L47" i="5"/>
  <c r="L45"/>
  <c r="L42"/>
  <c r="L40"/>
  <c r="L38"/>
  <c r="L32"/>
  <c r="L26"/>
  <c r="L24"/>
  <c r="L23"/>
  <c r="I52" i="4"/>
  <c r="I51"/>
  <c r="I50"/>
  <c r="I49"/>
  <c r="I48"/>
  <c r="I47"/>
  <c r="I46"/>
  <c r="I45"/>
  <c r="K45"/>
  <c r="K17"/>
  <c r="K14"/>
  <c r="K12"/>
  <c r="K11"/>
  <c r="L19" i="5"/>
  <c r="L18"/>
  <c r="L16"/>
  <c r="L15"/>
  <c r="K66" i="4"/>
  <c r="K63"/>
  <c r="K62"/>
  <c r="K61"/>
  <c r="K58"/>
  <c r="K57"/>
  <c r="L43" i="5"/>
  <c r="J30"/>
  <c r="L22"/>
  <c r="L21"/>
  <c r="L20"/>
  <c r="L14"/>
  <c r="L13"/>
  <c r="K34" i="4"/>
  <c r="K24"/>
  <c r="K23"/>
  <c r="I44"/>
  <c r="R26" i="8"/>
  <c r="K52"/>
  <c r="K51"/>
  <c r="K48"/>
  <c r="K42"/>
  <c r="K37"/>
  <c r="K36"/>
  <c r="K33"/>
  <c r="K23"/>
  <c r="K19"/>
  <c r="K17"/>
  <c r="K14"/>
  <c r="K12"/>
  <c r="K37" i="4"/>
  <c r="K36"/>
  <c r="K35"/>
  <c r="K33"/>
  <c r="K64"/>
  <c r="K60"/>
  <c r="K49"/>
  <c r="K68"/>
  <c r="K67"/>
  <c r="K65"/>
  <c r="K59"/>
  <c r="K56"/>
  <c r="K55"/>
  <c r="L44" i="5"/>
  <c r="K43" i="4"/>
  <c r="K29" i="5"/>
  <c r="K50" s="1"/>
  <c r="L12"/>
  <c r="L11"/>
  <c r="K49" i="8"/>
  <c r="K50"/>
  <c r="K53"/>
  <c r="K54"/>
  <c r="K38"/>
  <c r="K39"/>
  <c r="K40"/>
  <c r="K41"/>
  <c r="K44"/>
  <c r="K45"/>
  <c r="K46"/>
  <c r="K28"/>
  <c r="K29"/>
  <c r="K30"/>
  <c r="K31"/>
  <c r="K32"/>
  <c r="K34"/>
  <c r="K35"/>
  <c r="K21"/>
  <c r="K22"/>
  <c r="K24"/>
  <c r="K25"/>
  <c r="K26"/>
  <c r="K27"/>
  <c r="K13"/>
  <c r="K15"/>
  <c r="K16"/>
  <c r="K18"/>
  <c r="K20"/>
  <c r="K38" i="4"/>
  <c r="K39"/>
  <c r="K26"/>
  <c r="K28"/>
  <c r="K30"/>
  <c r="K32"/>
  <c r="K15"/>
  <c r="K16"/>
  <c r="K18"/>
  <c r="K19"/>
  <c r="K20"/>
  <c r="K22"/>
  <c r="K13"/>
  <c r="K10"/>
  <c r="A12" i="5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14" i="8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11" i="4"/>
  <c r="A12" s="1"/>
  <c r="A13" s="1"/>
  <c r="A14" s="1"/>
  <c r="A15" s="1"/>
  <c r="A16" s="1"/>
  <c r="A17" s="1"/>
  <c r="A19"/>
  <c r="A20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I49" i="5"/>
  <c r="G15" i="10" s="1"/>
  <c r="F69" i="4"/>
  <c r="E12" i="10" s="1"/>
  <c r="G69" i="4"/>
  <c r="H52" i="5" s="1"/>
  <c r="H69" i="4"/>
  <c r="I52" i="5" s="1"/>
  <c r="L48"/>
  <c r="I10" i="11"/>
  <c r="M10"/>
  <c r="N10"/>
  <c r="O10"/>
  <c r="P10"/>
  <c r="Q10"/>
  <c r="C11"/>
  <c r="I11"/>
  <c r="M11"/>
  <c r="N11"/>
  <c r="C12"/>
  <c r="I12"/>
  <c r="M12"/>
  <c r="N12"/>
  <c r="C13"/>
  <c r="I13"/>
  <c r="M13"/>
  <c r="N13"/>
  <c r="C14"/>
  <c r="I14"/>
  <c r="M14"/>
  <c r="N14"/>
  <c r="C15"/>
  <c r="I15"/>
  <c r="M15"/>
  <c r="N15"/>
  <c r="C16"/>
  <c r="I16"/>
  <c r="M16"/>
  <c r="N16"/>
  <c r="C17"/>
  <c r="I17"/>
  <c r="M17"/>
  <c r="N17"/>
  <c r="C18"/>
  <c r="I18"/>
  <c r="M18"/>
  <c r="N18"/>
  <c r="C19"/>
  <c r="I19"/>
  <c r="M19"/>
  <c r="N19"/>
  <c r="C20"/>
  <c r="I20"/>
  <c r="M20"/>
  <c r="N20"/>
  <c r="E21"/>
  <c r="F21"/>
  <c r="G21"/>
  <c r="H21"/>
  <c r="I21"/>
  <c r="J21"/>
  <c r="M21"/>
  <c r="I23"/>
  <c r="M23"/>
  <c r="A24"/>
  <c r="C24"/>
  <c r="I24"/>
  <c r="C25"/>
  <c r="I25"/>
  <c r="C26"/>
  <c r="I26"/>
  <c r="C27"/>
  <c r="I27"/>
  <c r="C28"/>
  <c r="I28"/>
  <c r="A29"/>
  <c r="C29"/>
  <c r="I29"/>
  <c r="C30"/>
  <c r="I30"/>
  <c r="A31"/>
  <c r="C31"/>
  <c r="I31"/>
  <c r="C32"/>
  <c r="I32"/>
  <c r="A33"/>
  <c r="C33"/>
  <c r="C34"/>
  <c r="I34"/>
  <c r="E35"/>
  <c r="F35"/>
  <c r="G35"/>
  <c r="H35"/>
  <c r="I35"/>
  <c r="J35"/>
  <c r="I37"/>
  <c r="K37"/>
  <c r="M37"/>
  <c r="C38"/>
  <c r="I38"/>
  <c r="A39"/>
  <c r="C39"/>
  <c r="I39"/>
  <c r="K39"/>
  <c r="A40"/>
  <c r="C40"/>
  <c r="A41"/>
  <c r="C41"/>
  <c r="I41"/>
  <c r="K41"/>
  <c r="C42"/>
  <c r="I42"/>
  <c r="K42"/>
  <c r="A43"/>
  <c r="C43"/>
  <c r="I43"/>
  <c r="C44"/>
  <c r="I44"/>
  <c r="A45"/>
  <c r="C45"/>
  <c r="H45"/>
  <c r="I45"/>
  <c r="C46"/>
  <c r="I46"/>
  <c r="C47"/>
  <c r="I47"/>
  <c r="K47"/>
  <c r="C48"/>
  <c r="I48"/>
  <c r="E49"/>
  <c r="F49"/>
  <c r="G49"/>
  <c r="H49"/>
  <c r="I49"/>
  <c r="J49"/>
  <c r="E40" i="4"/>
  <c r="F54" i="5" s="1"/>
  <c r="G40" i="4"/>
  <c r="H54" i="5" s="1"/>
  <c r="K42" i="4"/>
  <c r="A43"/>
  <c r="K44"/>
  <c r="K46"/>
  <c r="K48"/>
  <c r="K50"/>
  <c r="K52"/>
  <c r="G53" i="5"/>
  <c r="G53" i="4"/>
  <c r="H53" i="5" s="1"/>
  <c r="H53" i="4"/>
  <c r="I53" i="5" s="1"/>
  <c r="J69" i="4"/>
  <c r="K52" i="5" s="1"/>
  <c r="E69" i="4"/>
  <c r="F52" i="5" s="1"/>
  <c r="F29"/>
  <c r="F50" s="1"/>
  <c r="G29"/>
  <c r="G50" s="1"/>
  <c r="E14" i="10" s="1"/>
  <c r="H29" i="5"/>
  <c r="H50" s="1"/>
  <c r="F14" i="10" s="1"/>
  <c r="I50" i="5"/>
  <c r="G14" i="10" s="1"/>
  <c r="L31" i="5"/>
  <c r="C32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L33"/>
  <c r="L34"/>
  <c r="L35"/>
  <c r="L36"/>
  <c r="L37"/>
  <c r="L39"/>
  <c r="L41"/>
  <c r="L46"/>
  <c r="F49"/>
  <c r="G49"/>
  <c r="E15" i="10" s="1"/>
  <c r="H49" i="5"/>
  <c r="F15" i="10" s="1"/>
  <c r="R12" i="8"/>
  <c r="L12"/>
  <c r="AM12"/>
  <c r="AN12"/>
  <c r="AN13"/>
  <c r="R13"/>
  <c r="R14"/>
  <c r="L15"/>
  <c r="M15"/>
  <c r="R16"/>
  <c r="Q16"/>
  <c r="Q17"/>
  <c r="Q18"/>
  <c r="R19"/>
  <c r="L23"/>
  <c r="M23"/>
  <c r="L24"/>
  <c r="M24"/>
  <c r="L25"/>
  <c r="M25"/>
  <c r="L26"/>
  <c r="M26"/>
  <c r="R27"/>
  <c r="R29"/>
  <c r="L29"/>
  <c r="M29"/>
  <c r="R30"/>
  <c r="L30"/>
  <c r="L31"/>
  <c r="M31"/>
  <c r="R32"/>
  <c r="L32"/>
  <c r="M32"/>
  <c r="R33"/>
  <c r="L33"/>
  <c r="M33"/>
  <c r="R34"/>
  <c r="L34"/>
  <c r="M34"/>
  <c r="L36"/>
  <c r="M36"/>
  <c r="L37"/>
  <c r="M37"/>
  <c r="L39"/>
  <c r="M39"/>
  <c r="L40"/>
  <c r="M40"/>
  <c r="L43"/>
  <c r="M43"/>
  <c r="L44"/>
  <c r="M44"/>
  <c r="L45"/>
  <c r="M45"/>
  <c r="R46"/>
  <c r="L46"/>
  <c r="L47"/>
  <c r="M47"/>
  <c r="L48"/>
  <c r="M48"/>
  <c r="L51"/>
  <c r="M51"/>
  <c r="R52"/>
  <c r="L53"/>
  <c r="L56" s="1"/>
  <c r="M53"/>
  <c r="E55"/>
  <c r="F51" i="5" s="1"/>
  <c r="F55" i="8"/>
  <c r="G51" i="5" s="1"/>
  <c r="G55" i="8"/>
  <c r="F13" i="10" s="1"/>
  <c r="I51" i="5"/>
  <c r="D12" i="10"/>
  <c r="D15"/>
  <c r="J55" i="8"/>
  <c r="K51" i="5" s="1"/>
  <c r="R24" i="8"/>
  <c r="J40" i="4"/>
  <c r="K54" i="5" s="1"/>
  <c r="H40" i="4"/>
  <c r="I54" i="5" s="1"/>
  <c r="F40" i="4"/>
  <c r="G54" i="5" s="1"/>
  <c r="K49"/>
  <c r="I15" i="10" s="1"/>
  <c r="R44" i="8"/>
  <c r="R21"/>
  <c r="R18"/>
  <c r="R28"/>
  <c r="R15"/>
  <c r="R20"/>
  <c r="R49"/>
  <c r="R35"/>
  <c r="J53" i="4"/>
  <c r="I11" i="10" s="1"/>
  <c r="R25" i="8"/>
  <c r="R38"/>
  <c r="K51" i="4"/>
  <c r="K47"/>
  <c r="R45" i="8"/>
  <c r="R47"/>
  <c r="R23"/>
  <c r="K25" i="4"/>
  <c r="I12" i="10"/>
  <c r="G11"/>
  <c r="F12"/>
  <c r="G12"/>
  <c r="I69" i="4"/>
  <c r="K69" s="1"/>
  <c r="G52" i="5"/>
  <c r="R17" i="8"/>
  <c r="K43"/>
  <c r="E11" i="10"/>
  <c r="K11" i="8"/>
  <c r="I53" i="4"/>
  <c r="J53" i="5" s="1"/>
  <c r="E13" i="10"/>
  <c r="J29" i="5" l="1"/>
  <c r="I40" i="4"/>
  <c r="I55" i="8"/>
  <c r="F10" i="10"/>
  <c r="J52" i="5"/>
  <c r="M56" i="8"/>
  <c r="H13" i="10"/>
  <c r="G13"/>
  <c r="D13"/>
  <c r="F11"/>
  <c r="H12"/>
  <c r="J12" s="1"/>
  <c r="J49" i="5"/>
  <c r="H15" i="10" s="1"/>
  <c r="J15" s="1"/>
  <c r="H51" i="5"/>
  <c r="H55" s="1"/>
  <c r="I13" i="10"/>
  <c r="L55" i="8"/>
  <c r="J50" i="5"/>
  <c r="H14" i="10" s="1"/>
  <c r="E10"/>
  <c r="E16" s="1"/>
  <c r="E14" i="15" s="1"/>
  <c r="G10" i="10"/>
  <c r="G16" s="1"/>
  <c r="G14" i="15" s="1"/>
  <c r="I10" i="10"/>
  <c r="K40" i="4"/>
  <c r="D10" i="10"/>
  <c r="L52" i="5"/>
  <c r="J51"/>
  <c r="L51" s="1"/>
  <c r="F16" i="10"/>
  <c r="F14" i="15" s="1"/>
  <c r="L25" i="5"/>
  <c r="D14" i="10"/>
  <c r="I14"/>
  <c r="L50" i="5"/>
  <c r="I55"/>
  <c r="G55"/>
  <c r="I16" i="10"/>
  <c r="H11"/>
  <c r="K53" i="5"/>
  <c r="K55" s="1"/>
  <c r="K53" i="4"/>
  <c r="J13" i="10" l="1"/>
  <c r="K55" i="8"/>
  <c r="R55"/>
  <c r="L49" i="5"/>
  <c r="L29"/>
  <c r="J14" i="10"/>
  <c r="I14" i="15"/>
  <c r="H10" i="10"/>
  <c r="J10" s="1"/>
  <c r="J54" i="5"/>
  <c r="J11" i="10"/>
  <c r="L53" i="5"/>
  <c r="H16" i="10" l="1"/>
  <c r="H14" i="15" s="1"/>
  <c r="J14" s="1"/>
  <c r="L54" i="5"/>
  <c r="J55"/>
  <c r="L55" s="1"/>
  <c r="F53"/>
  <c r="F55" s="1"/>
  <c r="D11" i="10"/>
  <c r="D16"/>
  <c r="D14" i="15" s="1"/>
  <c r="J16" i="10" l="1"/>
</calcChain>
</file>

<file path=xl/sharedStrings.xml><?xml version="1.0" encoding="utf-8"?>
<sst xmlns="http://schemas.openxmlformats.org/spreadsheetml/2006/main" count="774" uniqueCount="395">
  <si>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</si>
  <si>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</si>
  <si>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</si>
  <si>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</si>
  <si>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</si>
  <si>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</si>
  <si>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</si>
  <si>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</si>
  <si>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</si>
  <si>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</si>
  <si>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</si>
  <si>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</si>
  <si>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</si>
  <si>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</si>
  <si>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</si>
  <si>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</si>
  <si>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</si>
  <si>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</si>
  <si>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</si>
  <si>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</si>
  <si>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</si>
  <si>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</si>
  <si>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</si>
  <si>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</si>
  <si>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</si>
  <si>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</si>
  <si>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</si>
  <si>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</si>
  <si>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Temon</t>
  </si>
  <si>
    <t>Klaten</t>
  </si>
  <si>
    <t>Kaligawe</t>
  </si>
  <si>
    <t>Karanganyar</t>
  </si>
  <si>
    <t>Boyolali</t>
  </si>
  <si>
    <t>Sragen</t>
  </si>
  <si>
    <t>Bonggo</t>
  </si>
  <si>
    <t>Parean</t>
  </si>
  <si>
    <t>Trani</t>
  </si>
  <si>
    <t>Dimoro</t>
  </si>
  <si>
    <t>Sukoharjo</t>
  </si>
  <si>
    <t>Grogol</t>
  </si>
  <si>
    <t>Purworejo</t>
  </si>
  <si>
    <t>Kebumen</t>
  </si>
  <si>
    <t>Pringtutul</t>
  </si>
  <si>
    <t>Watubarut</t>
  </si>
  <si>
    <t>Banjarnegara</t>
  </si>
  <si>
    <t>Wonosobo</t>
  </si>
  <si>
    <t>Pingit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</si>
  <si>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</si>
  <si>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</si>
  <si>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</si>
  <si>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</si>
  <si>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</si>
  <si>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</si>
  <si>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</si>
  <si>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</si>
  <si>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</si>
  <si>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</si>
  <si>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</si>
  <si>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</si>
  <si>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</si>
  <si>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</si>
  <si>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</si>
  <si>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</si>
  <si>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</si>
  <si>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</si>
  <si>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</si>
  <si>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</si>
  <si>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</si>
  <si>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</si>
  <si>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</si>
  <si>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</si>
  <si>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</si>
  <si>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</si>
  <si>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</si>
  <si>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</si>
  <si>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</si>
  <si>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</si>
  <si>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</si>
  <si>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</si>
  <si>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</si>
  <si>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</si>
  <si>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</si>
  <si>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</si>
  <si>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</si>
  <si>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</si>
  <si>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</si>
  <si>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</si>
  <si>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</si>
  <si>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</si>
  <si>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</si>
  <si>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</si>
  <si>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</si>
  <si>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</si>
  <si>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</si>
  <si>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</si>
  <si>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</si>
  <si>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</si>
  <si>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</si>
  <si>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</si>
  <si>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</si>
  <si>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</si>
  <si>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</si>
  <si>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Pepen</t>
  </si>
  <si>
    <t>Lemah Bang II</t>
  </si>
  <si>
    <t>BALAI PSDA PROBOLO DAN BALAI PSDA SERCIT</t>
  </si>
  <si>
    <t>Karag I</t>
  </si>
  <si>
    <t>Karag  II</t>
  </si>
  <si>
    <t>Siragas</t>
  </si>
  <si>
    <t>Kedung Gabel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</si>
  <si>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</si>
  <si>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</si>
  <si>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</si>
  <si>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</si>
  <si>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</si>
  <si>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</si>
  <si>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</si>
  <si>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</si>
  <si>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</si>
  <si>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</si>
  <si>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</si>
  <si>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Watuleter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</si>
  <si>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</si>
  <si>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</si>
  <si>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</si>
  <si>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</si>
  <si>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</si>
  <si>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</si>
  <si>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</si>
  <si>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</si>
  <si>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</si>
  <si>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</si>
  <si>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</si>
  <si>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</si>
  <si>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</si>
  <si>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</si>
  <si>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</si>
  <si>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</si>
  <si>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</si>
  <si>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</si>
  <si>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BALAI PSDA BENGAWAN SOLO</t>
  </si>
  <si>
    <t>Jumlah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</si>
  <si>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</si>
  <si>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</si>
  <si>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</si>
  <si>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</si>
  <si>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</si>
  <si>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</si>
  <si>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</si>
  <si>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Kalongan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</si>
  <si>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</si>
  <si>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</si>
  <si>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</si>
  <si>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</si>
  <si>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</si>
  <si>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</si>
  <si>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</si>
  <si>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</si>
  <si>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</si>
  <si>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</si>
  <si>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</si>
  <si>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</si>
  <si>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BALAI PSDA</t>
  </si>
  <si>
    <t xml:space="preserve">PER BALAI PSDA SE JAWA TENGAH </t>
  </si>
  <si>
    <t>REKAP PANTAUAN  DEBIT BENDUNG KONTROL POINT</t>
  </si>
  <si>
    <t>JRAGUNG TUNTANG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</si>
  <si>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</si>
  <si>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</si>
  <si>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</si>
  <si>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</si>
  <si>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</si>
  <si>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</si>
  <si>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</si>
  <si>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</si>
  <si>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</si>
  <si>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</si>
  <si>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</si>
  <si>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</si>
  <si>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</si>
  <si>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</si>
  <si>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</si>
  <si>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</si>
  <si>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</si>
  <si>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</si>
  <si>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</si>
  <si>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</si>
  <si>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</si>
  <si>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</si>
  <si>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</si>
  <si>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</si>
  <si>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</si>
  <si>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</si>
  <si>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</si>
  <si>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</si>
  <si>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</si>
  <si>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</si>
  <si>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Mejagong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</si>
  <si>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</si>
  <si>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</si>
  <si>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</si>
  <si>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</si>
  <si>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</si>
  <si>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</si>
  <si>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</si>
  <si>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</si>
  <si>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</si>
  <si>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</si>
  <si>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</si>
  <si>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</si>
  <si>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</si>
  <si>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</si>
  <si>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</si>
  <si>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</si>
  <si>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</si>
  <si>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</si>
  <si>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</si>
  <si>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</si>
  <si>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</si>
  <si>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</si>
  <si>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</si>
  <si>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</si>
  <si>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</si>
  <si>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</si>
  <si>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</si>
  <si>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</si>
  <si>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</si>
  <si>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</si>
  <si>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</si>
  <si>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</si>
  <si>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</si>
  <si>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</si>
  <si>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</si>
  <si>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</si>
  <si>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</si>
  <si>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</si>
  <si>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</si>
  <si>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</si>
  <si>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</si>
  <si>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</si>
  <si>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</si>
  <si>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</si>
  <si>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</si>
  <si>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</si>
  <si>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</si>
  <si>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</si>
  <si>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</si>
  <si>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Pejengkolan SIWT</t>
  </si>
  <si>
    <t>Pejengkolan SIWB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</si>
  <si>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</si>
  <si>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</si>
  <si>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</si>
  <si>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</si>
  <si>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</si>
  <si>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</si>
  <si>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</si>
  <si>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</si>
  <si>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Kabuyutan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</si>
  <si>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</si>
  <si>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</si>
  <si>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</si>
  <si>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</si>
  <si>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</si>
  <si>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</si>
  <si>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</si>
  <si>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</si>
  <si>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</si>
  <si>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</si>
  <si>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</si>
  <si>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</si>
  <si>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</si>
  <si>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</si>
  <si>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</si>
  <si>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</si>
  <si>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</si>
  <si>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</si>
  <si>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jengkelok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</si>
  <si>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</si>
  <si>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</si>
  <si>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</si>
  <si>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</si>
  <si>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</si>
  <si>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</si>
  <si>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</si>
  <si>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</si>
  <si>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</si>
  <si>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</si>
  <si>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</si>
  <si>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</si>
  <si>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</si>
  <si>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</si>
  <si>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</si>
  <si>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</si>
  <si>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</si>
  <si>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</si>
  <si>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</si>
  <si>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</si>
  <si>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</si>
  <si>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</si>
  <si>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</si>
  <si>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Jajar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</si>
  <si>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</si>
  <si>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</si>
  <si>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</si>
  <si>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</si>
  <si>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</si>
  <si>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</si>
  <si>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</si>
  <si>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</si>
  <si>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</si>
  <si>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</si>
  <si>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</si>
  <si>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</si>
  <si>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</si>
  <si>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Kaligawe</t>
  </si>
  <si>
    <t xml:space="preserve"> Jebol</t>
  </si>
  <si>
    <t xml:space="preserve"> Pusur</t>
  </si>
  <si>
    <t xml:space="preserve"> Jlantah</t>
  </si>
  <si>
    <t xml:space="preserve"> Temon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</si>
  <si>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</si>
  <si>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</si>
  <si>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</si>
  <si>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</si>
  <si>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</si>
  <si>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</si>
  <si>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</si>
  <si>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</si>
  <si>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</si>
  <si>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Butak</t>
  </si>
  <si>
    <t xml:space="preserve"> Pepe</t>
  </si>
  <si>
    <t xml:space="preserve"> Legok</t>
  </si>
  <si>
    <t xml:space="preserve"> Kumpul</t>
  </si>
  <si>
    <t xml:space="preserve"> Kenatan</t>
  </si>
  <si>
    <t xml:space="preserve"> Sragen</t>
  </si>
  <si>
    <t xml:space="preserve"> Jamplang</t>
  </si>
  <si>
    <t xml:space="preserve"> tangsi</t>
  </si>
  <si>
    <t xml:space="preserve"> Butuh</t>
  </si>
  <si>
    <t xml:space="preserve"> Bogowonto</t>
  </si>
  <si>
    <t xml:space="preserve"> Pringtutul</t>
  </si>
  <si>
    <t xml:space="preserve"> Karag</t>
  </si>
  <si>
    <t xml:space="preserve"> Kemit</t>
  </si>
  <si>
    <t xml:space="preserve"> Bedegolan</t>
  </si>
  <si>
    <t xml:space="preserve"> Badegolan</t>
  </si>
  <si>
    <t xml:space="preserve"> Serayu</t>
  </si>
  <si>
    <t xml:space="preserve"> Datar</t>
  </si>
  <si>
    <t xml:space="preserve"> Galeh</t>
  </si>
  <si>
    <t xml:space="preserve"> Progo</t>
  </si>
  <si>
    <t xml:space="preserve"> Elo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</si>
  <si>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</si>
  <si>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</si>
  <si>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</si>
  <si>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</si>
  <si>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</si>
  <si>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</si>
  <si>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</si>
  <si>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</si>
  <si>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</si>
  <si>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</si>
  <si>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</si>
  <si>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</si>
  <si>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</si>
  <si>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</si>
  <si>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</si>
  <si>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2010 / September</t>
  </si>
  <si>
    <t>2011 / september</t>
  </si>
  <si>
    <t>2012 / september</t>
  </si>
  <si>
    <t>Dumpil</t>
  </si>
  <si>
    <t>Lusi</t>
  </si>
  <si>
    <t>2014 / september</t>
  </si>
  <si>
    <t>2013 /  September</t>
  </si>
  <si>
    <t xml:space="preserve">   </t>
  </si>
  <si>
    <r>
      <t>(m</t>
    </r>
    <r>
      <rPr>
        <b/>
        <vertAlign val="superscript"/>
        <sz val="12"/>
        <rFont val="Calibri"/>
        <family val="2"/>
      </rPr>
      <t>3</t>
    </r>
    <r>
      <rPr>
        <b/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</si>
  <si>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</si>
  <si>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</si>
  <si>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r>
      <t>(m</t>
    </r>
    <r>
      <rPr>
        <b/>
        <vertAlign val="superscript"/>
        <sz val="12"/>
        <rFont val="Calibri"/>
        <family val="2"/>
        <scheme val="minor"/>
      </rPr>
      <t>3</t>
    </r>
    <r>
      <rPr>
        <b/>
        <sz val="12"/>
        <rFont val="Calibri"/>
        <family val="2"/>
        <scheme val="minor"/>
      </rPr>
      <t>/dt).</t>
    </r>
  </si>
  <si>
    <r>
      <t>(m</t>
    </r>
    <r>
      <rPr>
        <b/>
        <vertAlign val="superscript"/>
        <sz val="12"/>
        <color theme="0"/>
        <rFont val="Calibri"/>
        <family val="2"/>
        <scheme val="minor"/>
      </rPr>
      <t>3</t>
    </r>
    <r>
      <rPr>
        <b/>
        <sz val="12"/>
        <color theme="0"/>
        <rFont val="Calibri"/>
        <family val="2"/>
        <scheme val="minor"/>
      </rPr>
      <t>/dt).</t>
    </r>
  </si>
  <si>
    <t>REKAP PANTAUAN DEBIT BENDUNG KONTROL POINT</t>
  </si>
  <si>
    <r>
      <t>(m</t>
    </r>
    <r>
      <rPr>
        <b/>
        <vertAlign val="superscript"/>
        <sz val="12"/>
        <color theme="0"/>
        <rFont val="Calibri"/>
        <family val="2"/>
      </rPr>
      <t>3</t>
    </r>
    <r>
      <rPr>
        <b/>
        <sz val="12"/>
        <color theme="0"/>
        <rFont val="Calibri"/>
        <family val="2"/>
      </rPr>
      <t>/dt).</t>
    </r>
  </si>
  <si>
    <t xml:space="preserve"> Naruan</t>
  </si>
  <si>
    <t xml:space="preserve">   Faktor K  &gt;  0.7</t>
  </si>
  <si>
    <t xml:space="preserve">   Faktor K  =  0.5 s/d 0.7</t>
  </si>
  <si>
    <t xml:space="preserve">   Faktor K  =   0.3 s/d 0.5</t>
  </si>
  <si>
    <t xml:space="preserve">   Faktor K  &lt;  0.3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</si>
  <si>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</si>
  <si>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</si>
  <si>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</si>
  <si>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</si>
  <si>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</si>
  <si>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</si>
  <si>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</si>
  <si>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Sudah 19 - 25 Oktober 2015</t>
  </si>
  <si>
    <t>Probolo Sudah 26 - 1 November</t>
  </si>
  <si>
    <t>Sudah 20 - 26 Oktober 2015</t>
  </si>
  <si>
    <t>Sudah 27 - 2 November 2015</t>
  </si>
  <si>
    <t>2015 / Desember</t>
  </si>
  <si>
    <t xml:space="preserve">MINGGU ke II ( Tgl. 7 Juni s/d 13 juni  2016 )  </t>
  </si>
  <si>
    <t xml:space="preserve">MINGGU ke II ( Tgl.  7 Juni  s/d  13  juni 2016 )  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</si>
</sst>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</numFmts>
  <fonts count="4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</font>
    <font>
      <b/>
      <sz val="12"/>
      <color theme="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mediumGray"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6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0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0" fontId="2" fillId="0" borderId="0" xfId="0" applyFont="1" applyBorder="1"/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 applyBorder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quotePrefix="1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left"/>
    </xf>
    <xf numFmtId="43" fontId="2" fillId="0" borderId="0" xfId="1" quotePrefix="1" applyNumberFormat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NumberFormat="1" applyFont="1" applyFill="1" applyBorder="1" applyAlignment="1">
      <alignment horizontal="center"/>
    </xf>
    <xf numFmtId="43" fontId="2" fillId="3" borderId="0" xfId="1" quotePrefix="1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NumberFormat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NumberFormat="1" applyFont="1" applyBorder="1" applyAlignment="1">
      <alignment horizontal="center"/>
    </xf>
    <xf numFmtId="43" fontId="2" fillId="4" borderId="2" xfId="1" quotePrefix="1" applyNumberFormat="1" applyFont="1" applyFill="1" applyBorder="1" applyAlignment="1">
      <alignment horizontal="center"/>
    </xf>
    <xf numFmtId="43" fontId="2" fillId="3" borderId="2" xfId="1" quotePrefix="1" applyNumberFormat="1" applyFont="1" applyFill="1" applyBorder="1" applyAlignment="1">
      <alignment horizontal="center"/>
    </xf>
    <xf numFmtId="43" fontId="2" fillId="0" borderId="2" xfId="1" applyNumberFormat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 applyBorder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NumberFormat="1" applyFont="1" applyBorder="1"/>
    <xf numFmtId="0" fontId="3" fillId="0" borderId="0" xfId="0" applyFont="1" applyFill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NumberFormat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NumberFormat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NumberFormat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43" fontId="2" fillId="0" borderId="49" xfId="1" applyNumberFormat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NumberFormat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NumberFormat="1" applyFont="1" applyFill="1" applyBorder="1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vertical="center"/>
    </xf>
    <xf numFmtId="0" fontId="33" fillId="0" borderId="0" xfId="0" applyFont="1"/>
    <xf numFmtId="0" fontId="34" fillId="7" borderId="50" xfId="0" applyFont="1" applyFill="1" applyBorder="1" applyAlignment="1">
      <alignment horizontal="center"/>
    </xf>
    <xf numFmtId="0" fontId="34" fillId="6" borderId="50" xfId="0" applyFont="1" applyFill="1" applyBorder="1" applyAlignment="1">
      <alignment horizontal="center"/>
    </xf>
    <xf numFmtId="0" fontId="34" fillId="9" borderId="50" xfId="0" applyFont="1" applyFill="1" applyBorder="1" applyAlignment="1">
      <alignment horizontal="center"/>
    </xf>
    <xf numFmtId="0" fontId="34" fillId="10" borderId="51" xfId="0" applyFont="1" applyFill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0" fontId="34" fillId="2" borderId="7" xfId="0" applyFont="1" applyFill="1" applyBorder="1" applyAlignment="1">
      <alignment horizontal="center"/>
    </xf>
    <xf numFmtId="0" fontId="34" fillId="8" borderId="7" xfId="0" applyFont="1" applyFill="1" applyBorder="1" applyAlignment="1">
      <alignment horizontal="center"/>
    </xf>
    <xf numFmtId="0" fontId="34" fillId="9" borderId="7" xfId="0" applyFont="1" applyFill="1" applyBorder="1" applyAlignment="1">
      <alignment horizontal="center"/>
    </xf>
    <xf numFmtId="0" fontId="34" fillId="7" borderId="6" xfId="0" applyFont="1" applyFill="1" applyBorder="1" applyAlignment="1">
      <alignment horizontal="center"/>
    </xf>
    <xf numFmtId="0" fontId="34" fillId="6" borderId="6" xfId="0" applyFont="1" applyFill="1" applyBorder="1" applyAlignment="1">
      <alignment horizontal="center"/>
    </xf>
    <xf numFmtId="0" fontId="34" fillId="2" borderId="6" xfId="0" applyFont="1" applyFill="1" applyBorder="1" applyAlignment="1">
      <alignment horizontal="center"/>
    </xf>
    <xf numFmtId="0" fontId="34" fillId="8" borderId="6" xfId="0" applyFont="1" applyFill="1" applyBorder="1" applyAlignment="1">
      <alignment horizontal="center"/>
    </xf>
    <xf numFmtId="0" fontId="34" fillId="9" borderId="6" xfId="0" applyFont="1" applyFill="1" applyBorder="1" applyAlignment="1">
      <alignment horizontal="center"/>
    </xf>
    <xf numFmtId="0" fontId="34" fillId="11" borderId="52" xfId="0" applyFont="1" applyFill="1" applyBorder="1" applyAlignment="1">
      <alignment horizontal="center"/>
    </xf>
    <xf numFmtId="0" fontId="34" fillId="11" borderId="53" xfId="0" applyFont="1" applyFill="1" applyBorder="1" applyAlignment="1">
      <alignment horizontal="center"/>
    </xf>
    <xf numFmtId="0" fontId="34" fillId="11" borderId="2" xfId="0" applyFont="1" applyFill="1" applyBorder="1" applyAlignment="1">
      <alignment horizontal="center"/>
    </xf>
    <xf numFmtId="0" fontId="34" fillId="11" borderId="47" xfId="0" applyFont="1" applyFill="1" applyBorder="1" applyAlignment="1">
      <alignment horizontal="center"/>
    </xf>
    <xf numFmtId="0" fontId="34" fillId="0" borderId="52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5" fillId="0" borderId="2" xfId="0" applyFont="1" applyBorder="1"/>
    <xf numFmtId="164" fontId="33" fillId="0" borderId="2" xfId="1" applyNumberFormat="1" applyFont="1" applyBorder="1" applyAlignment="1">
      <alignment horizontal="left"/>
    </xf>
    <xf numFmtId="43" fontId="33" fillId="0" borderId="2" xfId="1" applyFont="1" applyBorder="1"/>
    <xf numFmtId="0" fontId="33" fillId="0" borderId="53" xfId="0" applyFont="1" applyBorder="1"/>
    <xf numFmtId="0" fontId="33" fillId="0" borderId="2" xfId="0" applyFont="1" applyBorder="1"/>
    <xf numFmtId="164" fontId="33" fillId="3" borderId="2" xfId="1" applyNumberFormat="1" applyFont="1" applyFill="1" applyBorder="1" applyAlignment="1">
      <alignment horizontal="left"/>
    </xf>
    <xf numFmtId="0" fontId="33" fillId="17" borderId="2" xfId="0" applyFont="1" applyFill="1" applyBorder="1"/>
    <xf numFmtId="0" fontId="33" fillId="19" borderId="2" xfId="0" applyFont="1" applyFill="1" applyBorder="1"/>
    <xf numFmtId="0" fontId="33" fillId="0" borderId="54" xfId="0" applyFont="1" applyBorder="1" applyAlignment="1">
      <alignment horizontal="center"/>
    </xf>
    <xf numFmtId="0" fontId="34" fillId="0" borderId="0" xfId="0" applyFont="1" applyFill="1" applyBorder="1"/>
    <xf numFmtId="164" fontId="34" fillId="0" borderId="0" xfId="1" applyNumberFormat="1" applyFont="1"/>
    <xf numFmtId="0" fontId="34" fillId="0" borderId="0" xfId="0" applyFont="1"/>
    <xf numFmtId="0" fontId="33" fillId="0" borderId="2" xfId="0" applyFont="1" applyBorder="1" applyAlignment="1">
      <alignment horizontal="center"/>
    </xf>
    <xf numFmtId="164" fontId="33" fillId="0" borderId="2" xfId="1" applyNumberFormat="1" applyFont="1" applyBorder="1"/>
    <xf numFmtId="165" fontId="33" fillId="0" borderId="2" xfId="0" applyNumberFormat="1" applyFont="1" applyBorder="1" applyAlignment="1">
      <alignment horizontal="center"/>
    </xf>
    <xf numFmtId="43" fontId="33" fillId="0" borderId="2" xfId="1" quotePrefix="1" applyFont="1" applyBorder="1" applyAlignment="1">
      <alignment horizontal="center"/>
    </xf>
    <xf numFmtId="164" fontId="33" fillId="0" borderId="2" xfId="1" quotePrefix="1" applyNumberFormat="1" applyFont="1" applyBorder="1" applyAlignment="1">
      <alignment horizontal="center"/>
    </xf>
    <xf numFmtId="43" fontId="33" fillId="0" borderId="47" xfId="1" quotePrefix="1" applyFont="1" applyBorder="1" applyAlignment="1">
      <alignment horizontal="center"/>
    </xf>
    <xf numFmtId="164" fontId="33" fillId="0" borderId="0" xfId="0" applyNumberFormat="1" applyFont="1" applyBorder="1" applyAlignment="1">
      <alignment horizontal="center" vertical="center"/>
    </xf>
    <xf numFmtId="164" fontId="33" fillId="0" borderId="2" xfId="1" applyNumberFormat="1" applyFont="1" applyBorder="1" applyAlignment="1">
      <alignment horizontal="center"/>
    </xf>
    <xf numFmtId="164" fontId="33" fillId="0" borderId="2" xfId="1" applyNumberFormat="1" applyFont="1" applyBorder="1" applyAlignment="1">
      <alignment horizontal="center" vertical="center"/>
    </xf>
    <xf numFmtId="0" fontId="33" fillId="0" borderId="57" xfId="0" applyFont="1" applyBorder="1" applyAlignment="1">
      <alignment horizontal="center"/>
    </xf>
    <xf numFmtId="164" fontId="33" fillId="0" borderId="5" xfId="1" applyNumberFormat="1" applyFont="1" applyBorder="1"/>
    <xf numFmtId="0" fontId="34" fillId="0" borderId="21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164" fontId="33" fillId="0" borderId="58" xfId="1" applyNumberFormat="1" applyFont="1" applyBorder="1"/>
    <xf numFmtId="0" fontId="33" fillId="0" borderId="59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5" xfId="0" applyFont="1" applyBorder="1"/>
    <xf numFmtId="0" fontId="33" fillId="0" borderId="5" xfId="0" applyFont="1" applyBorder="1" applyAlignment="1">
      <alignment horizontal="center"/>
    </xf>
    <xf numFmtId="164" fontId="33" fillId="0" borderId="5" xfId="1" applyNumberFormat="1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43" fontId="33" fillId="0" borderId="61" xfId="1" applyFont="1" applyBorder="1"/>
    <xf numFmtId="164" fontId="34" fillId="0" borderId="17" xfId="1" applyNumberFormat="1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quotePrefix="1" applyFont="1"/>
    <xf numFmtId="43" fontId="33" fillId="0" borderId="0" xfId="1" applyFont="1"/>
    <xf numFmtId="43" fontId="33" fillId="0" borderId="0" xfId="1" applyFont="1" applyBorder="1"/>
    <xf numFmtId="170" fontId="33" fillId="0" borderId="47" xfId="1" applyNumberFormat="1" applyFont="1" applyFill="1" applyBorder="1" applyAlignment="1" applyProtection="1">
      <alignment horizontal="center"/>
    </xf>
    <xf numFmtId="43" fontId="33" fillId="0" borderId="63" xfId="1" applyFont="1" applyBorder="1" applyAlignment="1">
      <alignment horizontal="center"/>
    </xf>
    <xf numFmtId="0" fontId="34" fillId="0" borderId="6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6" fillId="0" borderId="0" xfId="0" applyFont="1" applyAlignment="1">
      <alignment horizontal="right"/>
    </xf>
    <xf numFmtId="0" fontId="34" fillId="11" borderId="57" xfId="0" applyFont="1" applyFill="1" applyBorder="1" applyAlignment="1">
      <alignment horizontal="center"/>
    </xf>
    <xf numFmtId="0" fontId="34" fillId="11" borderId="5" xfId="0" applyFont="1" applyFill="1" applyBorder="1" applyAlignment="1">
      <alignment horizontal="center"/>
    </xf>
    <xf numFmtId="0" fontId="34" fillId="11" borderId="62" xfId="0" applyFont="1" applyFill="1" applyBorder="1" applyAlignment="1">
      <alignment horizontal="center"/>
    </xf>
    <xf numFmtId="0" fontId="33" fillId="0" borderId="6" xfId="0" applyFont="1" applyBorder="1"/>
    <xf numFmtId="164" fontId="33" fillId="0" borderId="6" xfId="1" applyNumberFormat="1" applyFont="1" applyBorder="1" applyAlignment="1">
      <alignment horizontal="center"/>
    </xf>
    <xf numFmtId="170" fontId="33" fillId="0" borderId="46" xfId="1" applyNumberFormat="1" applyFont="1" applyFill="1" applyBorder="1" applyAlignment="1" applyProtection="1">
      <alignment horizontal="center"/>
    </xf>
    <xf numFmtId="0" fontId="34" fillId="0" borderId="58" xfId="0" applyFont="1" applyBorder="1" applyAlignment="1">
      <alignment horizontal="center" vertical="center"/>
    </xf>
    <xf numFmtId="0" fontId="33" fillId="20" borderId="2" xfId="0" applyFont="1" applyFill="1" applyBorder="1"/>
    <xf numFmtId="167" fontId="34" fillId="0" borderId="17" xfId="1" applyNumberFormat="1" applyFont="1" applyBorder="1"/>
    <xf numFmtId="164" fontId="33" fillId="0" borderId="17" xfId="1" applyNumberFormat="1" applyFont="1" applyBorder="1"/>
    <xf numFmtId="0" fontId="33" fillId="0" borderId="63" xfId="0" applyFont="1" applyBorder="1" applyAlignment="1">
      <alignment horizontal="center"/>
    </xf>
    <xf numFmtId="167" fontId="34" fillId="0" borderId="5" xfId="1" applyNumberFormat="1" applyFont="1" applyBorder="1" applyAlignment="1">
      <alignment horizontal="left"/>
    </xf>
    <xf numFmtId="0" fontId="33" fillId="0" borderId="21" xfId="0" applyFont="1" applyBorder="1" applyAlignment="1">
      <alignment horizontal="center"/>
    </xf>
    <xf numFmtId="167" fontId="34" fillId="0" borderId="58" xfId="1" applyNumberFormat="1" applyFont="1" applyBorder="1" applyAlignment="1">
      <alignment horizontal="left"/>
    </xf>
    <xf numFmtId="167" fontId="34" fillId="0" borderId="58" xfId="1" applyNumberFormat="1" applyFont="1" applyBorder="1"/>
    <xf numFmtId="170" fontId="34" fillId="0" borderId="0" xfId="1" applyNumberFormat="1" applyFont="1" applyFill="1" applyBorder="1" applyAlignment="1" applyProtection="1">
      <alignment horizontal="center"/>
    </xf>
    <xf numFmtId="0" fontId="34" fillId="0" borderId="0" xfId="0" applyFont="1" applyFill="1" applyAlignment="1">
      <alignment horizontal="center"/>
    </xf>
    <xf numFmtId="0" fontId="33" fillId="0" borderId="0" xfId="0" applyFont="1" applyFill="1"/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/>
    </xf>
    <xf numFmtId="4" fontId="34" fillId="0" borderId="0" xfId="2" quotePrefix="1" applyNumberFormat="1" applyFont="1" applyFill="1" applyBorder="1" applyAlignment="1">
      <alignment horizontal="right"/>
    </xf>
    <xf numFmtId="43" fontId="33" fillId="0" borderId="0" xfId="1" applyFont="1" applyFill="1" applyBorder="1" applyAlignment="1"/>
    <xf numFmtId="43" fontId="34" fillId="0" borderId="0" xfId="1" applyFont="1" applyFill="1" applyBorder="1" applyAlignment="1">
      <alignment horizontal="center" vertical="center"/>
    </xf>
    <xf numFmtId="43" fontId="34" fillId="0" borderId="0" xfId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0" fillId="0" borderId="0" xfId="0" applyFill="1"/>
    <xf numFmtId="0" fontId="38" fillId="0" borderId="0" xfId="0" applyFont="1"/>
    <xf numFmtId="43" fontId="38" fillId="0" borderId="0" xfId="0" applyNumberFormat="1" applyFont="1"/>
    <xf numFmtId="0" fontId="39" fillId="0" borderId="0" xfId="0" applyFont="1" applyAlignment="1"/>
    <xf numFmtId="0" fontId="40" fillId="0" borderId="0" xfId="0" applyFont="1" applyAlignment="1"/>
    <xf numFmtId="168" fontId="33" fillId="0" borderId="6" xfId="1" applyNumberFormat="1" applyFont="1" applyBorder="1" applyAlignment="1">
      <alignment horizontal="center" vertical="center"/>
    </xf>
    <xf numFmtId="168" fontId="33" fillId="0" borderId="46" xfId="0" applyNumberFormat="1" applyFont="1" applyBorder="1" applyAlignment="1">
      <alignment horizontal="center" vertical="center"/>
    </xf>
    <xf numFmtId="168" fontId="33" fillId="0" borderId="2" xfId="1" applyNumberFormat="1" applyFont="1" applyBorder="1" applyAlignment="1">
      <alignment horizontal="center" vertical="center"/>
    </xf>
    <xf numFmtId="168" fontId="33" fillId="0" borderId="17" xfId="0" applyNumberFormat="1" applyFont="1" applyBorder="1" applyAlignment="1">
      <alignment horizontal="center" vertical="center"/>
    </xf>
    <xf numFmtId="168" fontId="33" fillId="0" borderId="56" xfId="0" applyNumberFormat="1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8" fillId="0" borderId="51" xfId="0" applyFont="1" applyBorder="1" applyAlignment="1">
      <alignment vertical="center"/>
    </xf>
    <xf numFmtId="0" fontId="33" fillId="0" borderId="65" xfId="0" applyFont="1" applyBorder="1" applyAlignment="1">
      <alignment horizontal="center" vertical="center"/>
    </xf>
    <xf numFmtId="0" fontId="33" fillId="0" borderId="83" xfId="0" applyFont="1" applyBorder="1" applyAlignment="1">
      <alignment horizontal="center" vertical="center"/>
    </xf>
    <xf numFmtId="43" fontId="33" fillId="0" borderId="17" xfId="1" applyFont="1" applyBorder="1"/>
    <xf numFmtId="0" fontId="33" fillId="0" borderId="50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8" fillId="0" borderId="51" xfId="0" applyFont="1" applyBorder="1"/>
    <xf numFmtId="0" fontId="33" fillId="0" borderId="65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4" fillId="0" borderId="58" xfId="0" applyFont="1" applyBorder="1" applyAlignment="1">
      <alignment horizontal="center" vertical="center"/>
    </xf>
    <xf numFmtId="170" fontId="33" fillId="0" borderId="6" xfId="1" applyNumberFormat="1" applyFont="1" applyFill="1" applyBorder="1" applyAlignment="1" applyProtection="1">
      <alignment horizontal="center"/>
    </xf>
    <xf numFmtId="170" fontId="33" fillId="0" borderId="2" xfId="1" applyNumberFormat="1" applyFont="1" applyBorder="1"/>
    <xf numFmtId="170" fontId="33" fillId="0" borderId="2" xfId="1" applyNumberFormat="1" applyFont="1" applyFill="1" applyBorder="1" applyAlignment="1" applyProtection="1">
      <alignment horizontal="center"/>
    </xf>
    <xf numFmtId="170" fontId="33" fillId="17" borderId="2" xfId="1" applyNumberFormat="1" applyFont="1" applyFill="1" applyBorder="1" applyAlignment="1" applyProtection="1">
      <alignment horizontal="center"/>
    </xf>
    <xf numFmtId="170" fontId="33" fillId="0" borderId="5" xfId="1" applyNumberFormat="1" applyFont="1" applyBorder="1"/>
    <xf numFmtId="170" fontId="33" fillId="0" borderId="5" xfId="1" applyNumberFormat="1" applyFont="1" applyFill="1" applyBorder="1"/>
    <xf numFmtId="170" fontId="33" fillId="0" borderId="5" xfId="1" applyNumberFormat="1" applyFont="1" applyFill="1" applyBorder="1" applyAlignment="1" applyProtection="1">
      <alignment horizontal="center"/>
    </xf>
    <xf numFmtId="170" fontId="33" fillId="0" borderId="62" xfId="1" applyNumberFormat="1" applyFont="1" applyBorder="1" applyAlignment="1">
      <alignment horizontal="center"/>
    </xf>
    <xf numFmtId="170" fontId="33" fillId="0" borderId="58" xfId="1" applyNumberFormat="1" applyFont="1" applyBorder="1"/>
    <xf numFmtId="170" fontId="33" fillId="0" borderId="58" xfId="0" applyNumberFormat="1" applyFont="1" applyFill="1" applyBorder="1" applyAlignment="1">
      <alignment horizontal="center"/>
    </xf>
    <xf numFmtId="170" fontId="33" fillId="0" borderId="58" xfId="1" applyNumberFormat="1" applyFont="1" applyFill="1" applyBorder="1" applyAlignment="1" applyProtection="1">
      <alignment horizontal="center"/>
    </xf>
    <xf numFmtId="170" fontId="33" fillId="0" borderId="63" xfId="1" applyNumberFormat="1" applyFont="1" applyBorder="1" applyAlignment="1">
      <alignment horizontal="center"/>
    </xf>
    <xf numFmtId="170" fontId="33" fillId="0" borderId="6" xfId="1" quotePrefix="1" applyNumberFormat="1" applyFont="1" applyBorder="1" applyAlignment="1">
      <alignment horizontal="center"/>
    </xf>
    <xf numFmtId="170" fontId="33" fillId="0" borderId="46" xfId="1" applyNumberFormat="1" applyFont="1" applyBorder="1" applyAlignment="1">
      <alignment horizontal="center"/>
    </xf>
    <xf numFmtId="170" fontId="33" fillId="0" borderId="2" xfId="1" quotePrefix="1" applyNumberFormat="1" applyFont="1" applyFill="1" applyBorder="1" applyAlignment="1">
      <alignment horizontal="center"/>
    </xf>
    <xf numFmtId="170" fontId="33" fillId="0" borderId="2" xfId="1" applyNumberFormat="1" applyFont="1" applyBorder="1" applyAlignment="1">
      <alignment horizontal="center"/>
    </xf>
    <xf numFmtId="170" fontId="33" fillId="0" borderId="2" xfId="1" quotePrefix="1" applyNumberFormat="1" applyFont="1" applyBorder="1" applyAlignment="1">
      <alignment horizontal="center"/>
    </xf>
    <xf numFmtId="170" fontId="33" fillId="0" borderId="47" xfId="1" applyNumberFormat="1" applyFont="1" applyBorder="1" applyAlignment="1">
      <alignment horizontal="center"/>
    </xf>
    <xf numFmtId="170" fontId="33" fillId="0" borderId="2" xfId="1" applyNumberFormat="1" applyFont="1" applyFill="1" applyBorder="1" applyAlignment="1">
      <alignment horizontal="center"/>
    </xf>
    <xf numFmtId="170" fontId="33" fillId="0" borderId="5" xfId="1" quotePrefix="1" applyNumberFormat="1" applyFont="1" applyBorder="1" applyAlignment="1">
      <alignment horizontal="center"/>
    </xf>
    <xf numFmtId="170" fontId="33" fillId="0" borderId="61" xfId="1" applyNumberFormat="1" applyFont="1" applyBorder="1"/>
    <xf numFmtId="170" fontId="33" fillId="0" borderId="61" xfId="1" applyNumberFormat="1" applyFont="1" applyFill="1" applyBorder="1"/>
    <xf numFmtId="170" fontId="33" fillId="0" borderId="64" xfId="1" applyNumberFormat="1" applyFont="1" applyBorder="1" applyAlignment="1">
      <alignment horizontal="center"/>
    </xf>
    <xf numFmtId="170" fontId="33" fillId="0" borderId="2" xfId="1" applyNumberFormat="1" applyFont="1" applyFill="1" applyBorder="1"/>
    <xf numFmtId="170" fontId="34" fillId="0" borderId="17" xfId="1" applyNumberFormat="1" applyFont="1" applyBorder="1" applyAlignment="1">
      <alignment horizontal="center" vertical="center"/>
    </xf>
    <xf numFmtId="170" fontId="34" fillId="0" borderId="17" xfId="1" applyNumberFormat="1" applyFont="1" applyFill="1" applyBorder="1" applyAlignment="1">
      <alignment horizontal="center" vertical="center"/>
    </xf>
    <xf numFmtId="0" fontId="33" fillId="0" borderId="2" xfId="0" applyFont="1" applyFill="1" applyBorder="1"/>
    <xf numFmtId="170" fontId="33" fillId="3" borderId="2" xfId="1" quotePrefix="1" applyNumberFormat="1" applyFont="1" applyFill="1" applyBorder="1" applyAlignment="1">
      <alignment horizontal="center"/>
    </xf>
    <xf numFmtId="170" fontId="33" fillId="3" borderId="2" xfId="1" applyNumberFormat="1" applyFont="1" applyFill="1" applyBorder="1" applyAlignment="1">
      <alignment horizontal="center"/>
    </xf>
    <xf numFmtId="170" fontId="33" fillId="0" borderId="17" xfId="1" applyNumberFormat="1" applyFont="1" applyBorder="1"/>
    <xf numFmtId="171" fontId="33" fillId="0" borderId="0" xfId="0" applyNumberFormat="1" applyFont="1"/>
    <xf numFmtId="171" fontId="34" fillId="6" borderId="50" xfId="0" applyNumberFormat="1" applyFont="1" applyFill="1" applyBorder="1" applyAlignment="1">
      <alignment horizontal="center"/>
    </xf>
    <xf numFmtId="171" fontId="34" fillId="6" borderId="7" xfId="0" applyNumberFormat="1" applyFont="1" applyFill="1" applyBorder="1" applyAlignment="1">
      <alignment horizontal="center"/>
    </xf>
    <xf numFmtId="171" fontId="34" fillId="6" borderId="6" xfId="0" applyNumberFormat="1" applyFont="1" applyFill="1" applyBorder="1" applyAlignment="1">
      <alignment horizontal="center"/>
    </xf>
    <xf numFmtId="171" fontId="34" fillId="11" borderId="2" xfId="0" applyNumberFormat="1" applyFont="1" applyFill="1" applyBorder="1" applyAlignment="1">
      <alignment horizontal="center"/>
    </xf>
    <xf numFmtId="171" fontId="33" fillId="0" borderId="2" xfId="1" applyNumberFormat="1" applyFont="1" applyBorder="1"/>
    <xf numFmtId="171" fontId="34" fillId="0" borderId="0" xfId="1" applyNumberFormat="1" applyFont="1"/>
    <xf numFmtId="171" fontId="34" fillId="0" borderId="0" xfId="0" applyNumberFormat="1" applyFont="1"/>
    <xf numFmtId="171" fontId="0" fillId="0" borderId="0" xfId="0" applyNumberFormat="1"/>
    <xf numFmtId="171" fontId="33" fillId="0" borderId="0" xfId="0" applyNumberFormat="1" applyFont="1" applyBorder="1" applyAlignment="1">
      <alignment horizontal="center" vertical="center"/>
    </xf>
    <xf numFmtId="171" fontId="34" fillId="11" borderId="5" xfId="0" applyNumberFormat="1" applyFont="1" applyFill="1" applyBorder="1" applyAlignment="1">
      <alignment horizontal="center"/>
    </xf>
    <xf numFmtId="171" fontId="33" fillId="0" borderId="58" xfId="1" applyNumberFormat="1" applyFont="1" applyBorder="1"/>
    <xf numFmtId="171" fontId="33" fillId="0" borderId="6" xfId="1" applyNumberFormat="1" applyFont="1" applyBorder="1"/>
    <xf numFmtId="171" fontId="33" fillId="0" borderId="5" xfId="1" applyNumberFormat="1" applyFont="1" applyBorder="1"/>
    <xf numFmtId="171" fontId="33" fillId="0" borderId="2" xfId="2" applyNumberFormat="1" applyFont="1" applyBorder="1"/>
    <xf numFmtId="171" fontId="33" fillId="0" borderId="61" xfId="1" applyNumberFormat="1" applyFont="1" applyBorder="1"/>
    <xf numFmtId="171" fontId="34" fillId="0" borderId="17" xfId="1" applyNumberFormat="1" applyFont="1" applyBorder="1" applyAlignment="1">
      <alignment horizontal="center" vertical="center"/>
    </xf>
    <xf numFmtId="171" fontId="33" fillId="0" borderId="0" xfId="0" quotePrefix="1" applyNumberFormat="1" applyFont="1"/>
    <xf numFmtId="170" fontId="33" fillId="0" borderId="6" xfId="2" applyNumberFormat="1" applyFont="1" applyBorder="1" applyAlignment="1">
      <alignment horizontal="right"/>
    </xf>
    <xf numFmtId="170" fontId="33" fillId="0" borderId="6" xfId="2" quotePrefix="1" applyNumberFormat="1" applyFont="1" applyBorder="1" applyAlignment="1">
      <alignment horizontal="center"/>
    </xf>
    <xf numFmtId="170" fontId="33" fillId="0" borderId="6" xfId="2" quotePrefix="1" applyNumberFormat="1" applyFont="1" applyBorder="1" applyAlignment="1">
      <alignment horizontal="right"/>
    </xf>
    <xf numFmtId="170" fontId="33" fillId="0" borderId="2" xfId="2" applyNumberFormat="1" applyFont="1" applyBorder="1" applyAlignment="1">
      <alignment horizontal="right"/>
    </xf>
    <xf numFmtId="170" fontId="33" fillId="0" borderId="2" xfId="2" quotePrefix="1" applyNumberFormat="1" applyFont="1" applyBorder="1" applyAlignment="1">
      <alignment horizontal="right"/>
    </xf>
    <xf numFmtId="170" fontId="33" fillId="0" borderId="2" xfId="1" applyNumberFormat="1" applyFont="1" applyBorder="1" applyAlignment="1">
      <alignment horizontal="right"/>
    </xf>
    <xf numFmtId="170" fontId="34" fillId="0" borderId="62" xfId="2" quotePrefix="1" applyNumberFormat="1" applyFont="1" applyBorder="1" applyAlignment="1">
      <alignment horizontal="right"/>
    </xf>
    <xf numFmtId="170" fontId="33" fillId="0" borderId="63" xfId="1" applyNumberFormat="1" applyFont="1" applyBorder="1" applyAlignment="1"/>
    <xf numFmtId="170" fontId="33" fillId="0" borderId="6" xfId="1" quotePrefix="1" applyNumberFormat="1" applyFont="1" applyBorder="1" applyAlignment="1">
      <alignment horizontal="center" vertical="center"/>
    </xf>
    <xf numFmtId="170" fontId="33" fillId="0" borderId="2" xfId="1" quotePrefix="1" applyNumberFormat="1" applyFont="1" applyBorder="1" applyAlignment="1">
      <alignment horizontal="center" vertical="center"/>
    </xf>
    <xf numFmtId="170" fontId="33" fillId="3" borderId="2" xfId="1" quotePrefix="1" applyNumberFormat="1" applyFont="1" applyFill="1" applyBorder="1"/>
    <xf numFmtId="170" fontId="33" fillId="0" borderId="58" xfId="1" applyNumberFormat="1" applyFont="1" applyBorder="1" applyAlignment="1">
      <alignment horizontal="center"/>
    </xf>
    <xf numFmtId="170" fontId="33" fillId="0" borderId="2" xfId="1" applyNumberFormat="1" applyFont="1" applyFill="1" applyBorder="1" applyAlignment="1" applyProtection="1"/>
    <xf numFmtId="170" fontId="33" fillId="0" borderId="17" xfId="1" quotePrefix="1" applyNumberFormat="1" applyFont="1" applyBorder="1" applyAlignment="1">
      <alignment horizontal="center"/>
    </xf>
    <xf numFmtId="170" fontId="33" fillId="0" borderId="17" xfId="1" applyNumberFormat="1" applyFont="1" applyFill="1" applyBorder="1" applyAlignment="1" applyProtection="1"/>
    <xf numFmtId="170" fontId="34" fillId="0" borderId="56" xfId="1" applyNumberFormat="1" applyFont="1" applyBorder="1" applyAlignment="1">
      <alignment horizontal="center"/>
    </xf>
    <xf numFmtId="170" fontId="33" fillId="0" borderId="56" xfId="1" applyNumberFormat="1" applyFont="1" applyBorder="1" applyAlignment="1">
      <alignment horizontal="center" vertical="center"/>
    </xf>
    <xf numFmtId="171" fontId="38" fillId="0" borderId="0" xfId="0" applyNumberFormat="1" applyFont="1"/>
    <xf numFmtId="0" fontId="42" fillId="7" borderId="50" xfId="0" applyFont="1" applyFill="1" applyBorder="1" applyAlignment="1">
      <alignment horizontal="center"/>
    </xf>
    <xf numFmtId="0" fontId="42" fillId="7" borderId="7" xfId="0" applyFont="1" applyFill="1" applyBorder="1" applyAlignment="1">
      <alignment horizontal="center"/>
    </xf>
    <xf numFmtId="0" fontId="42" fillId="7" borderId="6" xfId="0" applyFont="1" applyFill="1" applyBorder="1" applyAlignment="1">
      <alignment horizontal="center"/>
    </xf>
    <xf numFmtId="3" fontId="34" fillId="0" borderId="5" xfId="1" applyNumberFormat="1" applyFont="1" applyBorder="1"/>
    <xf numFmtId="43" fontId="33" fillId="0" borderId="47" xfId="1" applyFont="1" applyBorder="1"/>
    <xf numFmtId="43" fontId="33" fillId="0" borderId="56" xfId="1" applyFont="1" applyBorder="1"/>
    <xf numFmtId="170" fontId="33" fillId="0" borderId="0" xfId="1" applyNumberFormat="1" applyFont="1" applyFill="1" applyBorder="1" applyAlignment="1" applyProtection="1">
      <alignment horizontal="center"/>
    </xf>
    <xf numFmtId="43" fontId="33" fillId="0" borderId="0" xfId="1" applyFont="1" applyFill="1" applyBorder="1" applyAlignment="1">
      <alignment horizontal="center"/>
    </xf>
    <xf numFmtId="170" fontId="33" fillId="0" borderId="0" xfId="1" applyNumberFormat="1" applyFont="1" applyFill="1" applyBorder="1" applyAlignment="1">
      <alignment horizontal="center"/>
    </xf>
    <xf numFmtId="170" fontId="33" fillId="0" borderId="0" xfId="1" applyNumberFormat="1" applyFont="1" applyFill="1" applyBorder="1" applyAlignment="1">
      <alignment horizontal="center" vertical="center"/>
    </xf>
    <xf numFmtId="43" fontId="33" fillId="0" borderId="0" xfId="1" applyFont="1" applyFill="1" applyBorder="1"/>
    <xf numFmtId="43" fontId="33" fillId="0" borderId="0" xfId="1" applyFont="1" applyFill="1"/>
    <xf numFmtId="0" fontId="38" fillId="0" borderId="0" xfId="0" applyFont="1" applyFill="1"/>
    <xf numFmtId="171" fontId="34" fillId="21" borderId="42" xfId="1" applyNumberFormat="1" applyFont="1" applyFill="1" applyBorder="1"/>
    <xf numFmtId="171" fontId="34" fillId="22" borderId="42" xfId="0" applyNumberFormat="1" applyFont="1" applyFill="1" applyBorder="1"/>
    <xf numFmtId="171" fontId="34" fillId="23" borderId="42" xfId="0" applyNumberFormat="1" applyFont="1" applyFill="1" applyBorder="1"/>
    <xf numFmtId="171" fontId="34" fillId="24" borderId="42" xfId="0" applyNumberFormat="1" applyFont="1" applyFill="1" applyBorder="1"/>
    <xf numFmtId="164" fontId="34" fillId="21" borderId="42" xfId="1" applyNumberFormat="1" applyFont="1" applyFill="1" applyBorder="1"/>
    <xf numFmtId="0" fontId="34" fillId="22" borderId="42" xfId="0" applyFont="1" applyFill="1" applyBorder="1"/>
    <xf numFmtId="0" fontId="34" fillId="23" borderId="42" xfId="0" applyFont="1" applyFill="1" applyBorder="1"/>
    <xf numFmtId="43" fontId="34" fillId="24" borderId="42" xfId="1" applyFont="1" applyFill="1" applyBorder="1" applyAlignment="1"/>
    <xf numFmtId="0" fontId="33" fillId="0" borderId="54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170" fontId="33" fillId="0" borderId="2" xfId="2" applyNumberFormat="1" applyFont="1" applyFill="1" applyBorder="1" applyAlignment="1">
      <alignment horizontal="right"/>
    </xf>
    <xf numFmtId="170" fontId="33" fillId="0" borderId="2" xfId="1" quotePrefix="1" applyNumberFormat="1" applyFont="1" applyFill="1" applyBorder="1" applyAlignment="1">
      <alignment horizontal="right"/>
    </xf>
    <xf numFmtId="170" fontId="33" fillId="0" borderId="6" xfId="1" quotePrefix="1" applyNumberFormat="1" applyFont="1" applyFill="1" applyBorder="1" applyAlignment="1">
      <alignment horizontal="center"/>
    </xf>
    <xf numFmtId="0" fontId="33" fillId="0" borderId="55" xfId="0" applyFont="1" applyBorder="1" applyAlignment="1">
      <alignment vertical="center"/>
    </xf>
    <xf numFmtId="171" fontId="33" fillId="0" borderId="17" xfId="1" applyNumberFormat="1" applyFont="1" applyBorder="1" applyAlignment="1">
      <alignment vertical="center"/>
    </xf>
    <xf numFmtId="170" fontId="33" fillId="3" borderId="17" xfId="1" applyNumberFormat="1" applyFont="1" applyFill="1" applyBorder="1" applyAlignment="1">
      <alignment vertical="center"/>
    </xf>
    <xf numFmtId="43" fontId="2" fillId="0" borderId="24" xfId="1" applyNumberFormat="1" applyFont="1" applyBorder="1" applyAlignment="1">
      <alignment horizontal="center" vertical="center"/>
    </xf>
    <xf numFmtId="43" fontId="2" fillId="0" borderId="2" xfId="1" applyNumberFormat="1" applyFont="1" applyBorder="1" applyAlignment="1">
      <alignment horizontal="center" vertical="center"/>
    </xf>
    <xf numFmtId="43" fontId="2" fillId="0" borderId="0" xfId="1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3" fillId="0" borderId="5" xfId="1" quotePrefix="1" applyNumberFormat="1" applyFont="1" applyFill="1" applyBorder="1" applyAlignment="1">
      <alignment horizontal="center"/>
    </xf>
    <xf numFmtId="170" fontId="33" fillId="0" borderId="2" xfId="1" applyNumberFormat="1" applyFont="1" applyFill="1" applyBorder="1" applyAlignment="1" applyProtection="1">
      <alignment vertical="center"/>
    </xf>
    <xf numFmtId="170" fontId="33" fillId="0" borderId="0" xfId="1" applyNumberFormat="1" applyFont="1" applyFill="1" applyBorder="1" applyAlignment="1" applyProtection="1">
      <alignment horizontal="left"/>
    </xf>
    <xf numFmtId="0" fontId="33" fillId="0" borderId="2" xfId="0" applyFont="1" applyBorder="1" applyAlignment="1">
      <alignment horizontal="center"/>
    </xf>
    <xf numFmtId="0" fontId="1" fillId="0" borderId="0" xfId="0" applyFont="1" applyBorder="1"/>
    <xf numFmtId="164" fontId="33" fillId="0" borderId="6" xfId="1" applyNumberFormat="1" applyFont="1" applyBorder="1" applyAlignment="1">
      <alignment horizontal="left"/>
    </xf>
    <xf numFmtId="3" fontId="33" fillId="0" borderId="6" xfId="1" applyNumberFormat="1" applyFont="1" applyBorder="1"/>
    <xf numFmtId="170" fontId="33" fillId="0" borderId="46" xfId="2" quotePrefix="1" applyNumberFormat="1" applyFont="1" applyBorder="1" applyAlignment="1">
      <alignment horizontal="right"/>
    </xf>
    <xf numFmtId="167" fontId="33" fillId="0" borderId="2" xfId="1" applyNumberFormat="1" applyFont="1" applyBorder="1" applyAlignment="1">
      <alignment horizontal="left"/>
    </xf>
    <xf numFmtId="3" fontId="33" fillId="0" borderId="2" xfId="1" applyNumberFormat="1" applyFont="1" applyBorder="1"/>
    <xf numFmtId="170" fontId="33" fillId="0" borderId="47" xfId="2" quotePrefix="1" applyNumberFormat="1" applyFont="1" applyBorder="1" applyAlignment="1">
      <alignment horizontal="right"/>
    </xf>
    <xf numFmtId="41" fontId="33" fillId="0" borderId="2" xfId="2" applyNumberFormat="1" applyFont="1" applyBorder="1" applyAlignment="1">
      <alignment horizontal="left"/>
    </xf>
    <xf numFmtId="3" fontId="33" fillId="0" borderId="2" xfId="2" applyNumberFormat="1" applyFont="1" applyBorder="1"/>
    <xf numFmtId="169" fontId="33" fillId="0" borderId="2" xfId="2" applyNumberFormat="1" applyFont="1" applyBorder="1" applyAlignment="1">
      <alignment horizontal="left"/>
    </xf>
    <xf numFmtId="167" fontId="33" fillId="0" borderId="6" xfId="1" applyNumberFormat="1" applyFont="1" applyBorder="1" applyAlignment="1">
      <alignment horizontal="left"/>
    </xf>
    <xf numFmtId="167" fontId="33" fillId="0" borderId="6" xfId="1" applyNumberFormat="1" applyFont="1" applyBorder="1"/>
    <xf numFmtId="170" fontId="33" fillId="0" borderId="46" xfId="1" applyNumberFormat="1" applyFont="1" applyBorder="1" applyAlignment="1">
      <alignment horizontal="center" vertical="center"/>
    </xf>
    <xf numFmtId="167" fontId="33" fillId="0" borderId="2" xfId="1" applyNumberFormat="1" applyFont="1" applyBorder="1"/>
    <xf numFmtId="170" fontId="33" fillId="0" borderId="47" xfId="1" applyNumberFormat="1" applyFont="1" applyBorder="1" applyAlignment="1">
      <alignment horizontal="center" vertical="center"/>
    </xf>
    <xf numFmtId="167" fontId="33" fillId="0" borderId="2" xfId="1" applyNumberFormat="1" applyFont="1" applyBorder="1" applyAlignment="1">
      <alignment horizontal="center"/>
    </xf>
    <xf numFmtId="167" fontId="33" fillId="0" borderId="5" xfId="1" applyNumberFormat="1" applyFont="1" applyBorder="1" applyAlignment="1">
      <alignment horizontal="left"/>
    </xf>
    <xf numFmtId="167" fontId="33" fillId="0" borderId="5" xfId="1" applyNumberFormat="1" applyFont="1" applyBorder="1"/>
    <xf numFmtId="170" fontId="33" fillId="0" borderId="62" xfId="1" applyNumberFormat="1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37" fillId="0" borderId="0" xfId="0" applyFont="1" applyAlignment="1"/>
    <xf numFmtId="170" fontId="33" fillId="0" borderId="0" xfId="1" applyNumberFormat="1" applyFont="1" applyFill="1" applyBorder="1" applyAlignment="1">
      <alignment horizontal="left"/>
    </xf>
    <xf numFmtId="170" fontId="33" fillId="0" borderId="6" xfId="1" applyNumberFormat="1" applyFont="1" applyBorder="1" applyAlignment="1">
      <alignment horizontal="center"/>
    </xf>
    <xf numFmtId="170" fontId="33" fillId="25" borderId="2" xfId="1" quotePrefix="1" applyNumberFormat="1" applyFont="1" applyFill="1" applyBorder="1" applyAlignment="1">
      <alignment horizontal="center"/>
    </xf>
    <xf numFmtId="170" fontId="33" fillId="25" borderId="5" xfId="1" applyNumberFormat="1" applyFont="1" applyFill="1" applyBorder="1"/>
    <xf numFmtId="170" fontId="33" fillId="26" borderId="6" xfId="1" quotePrefix="1" applyNumberFormat="1" applyFont="1" applyFill="1" applyBorder="1" applyAlignment="1">
      <alignment horizontal="center"/>
    </xf>
    <xf numFmtId="170" fontId="33" fillId="26" borderId="2" xfId="1" quotePrefix="1" applyNumberFormat="1" applyFont="1" applyFill="1" applyBorder="1" applyAlignment="1">
      <alignment horizontal="center"/>
    </xf>
    <xf numFmtId="170" fontId="33" fillId="27" borderId="2" xfId="1" applyNumberFormat="1" applyFont="1" applyFill="1" applyBorder="1" applyAlignment="1" applyProtection="1">
      <alignment horizontal="center"/>
    </xf>
    <xf numFmtId="170" fontId="33" fillId="26" borderId="6" xfId="1" applyNumberFormat="1" applyFont="1" applyFill="1" applyBorder="1" applyAlignment="1" applyProtection="1">
      <alignment horizontal="center"/>
    </xf>
    <xf numFmtId="170" fontId="33" fillId="26" borderId="2" xfId="1" applyNumberFormat="1" applyFont="1" applyFill="1" applyBorder="1" applyAlignment="1" applyProtection="1">
      <alignment horizontal="center"/>
    </xf>
    <xf numFmtId="170" fontId="33" fillId="20" borderId="2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8" fillId="0" borderId="6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/>
    </xf>
    <xf numFmtId="0" fontId="33" fillId="0" borderId="8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9" fillId="0" borderId="0" xfId="0" applyNumberFormat="1" applyFont="1" applyAlignment="1">
      <alignment horizontal="center"/>
    </xf>
    <xf numFmtId="0" fontId="33" fillId="0" borderId="17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43" fontId="2" fillId="0" borderId="0" xfId="1" applyNumberFormat="1" applyFont="1" applyBorder="1" applyAlignment="1">
      <alignment horizontal="center"/>
    </xf>
    <xf numFmtId="0" fontId="18" fillId="2" borderId="66" xfId="0" applyFont="1" applyFill="1" applyBorder="1" applyAlignment="1">
      <alignment horizontal="center" vertical="center"/>
    </xf>
    <xf numFmtId="0" fontId="19" fillId="2" borderId="67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10" borderId="60" xfId="0" applyFont="1" applyFill="1" applyBorder="1" applyAlignment="1">
      <alignment horizontal="center" vertical="center"/>
    </xf>
    <xf numFmtId="0" fontId="34" fillId="10" borderId="52" xfId="0" applyFont="1" applyFill="1" applyBorder="1" applyAlignment="1">
      <alignment horizontal="center" vertical="center"/>
    </xf>
    <xf numFmtId="0" fontId="34" fillId="16" borderId="61" xfId="0" applyFont="1" applyFill="1" applyBorder="1" applyAlignment="1">
      <alignment horizontal="center" vertical="center"/>
    </xf>
    <xf numFmtId="0" fontId="34" fillId="16" borderId="2" xfId="0" applyFont="1" applyFill="1" applyBorder="1" applyAlignment="1">
      <alignment horizontal="center" vertical="center"/>
    </xf>
    <xf numFmtId="0" fontId="34" fillId="10" borderId="61" xfId="0" applyFont="1" applyFill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4" fillId="18" borderId="61" xfId="0" applyFont="1" applyFill="1" applyBorder="1" applyAlignment="1">
      <alignment horizontal="center" vertical="center"/>
    </xf>
    <xf numFmtId="0" fontId="33" fillId="18" borderId="2" xfId="0" applyFont="1" applyFill="1" applyBorder="1" applyAlignment="1">
      <alignment horizontal="center" vertical="center"/>
    </xf>
    <xf numFmtId="0" fontId="34" fillId="10" borderId="65" xfId="0" applyFont="1" applyFill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165" fontId="34" fillId="0" borderId="58" xfId="0" applyNumberFormat="1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/>
    </xf>
    <xf numFmtId="0" fontId="33" fillId="18" borderId="61" xfId="0" applyFont="1" applyFill="1" applyBorder="1" applyAlignment="1">
      <alignment horizontal="center" vertical="center"/>
    </xf>
    <xf numFmtId="0" fontId="34" fillId="0" borderId="58" xfId="0" applyFont="1" applyBorder="1" applyAlignment="1">
      <alignment horizontal="center"/>
    </xf>
    <xf numFmtId="170" fontId="33" fillId="0" borderId="58" xfId="1" applyNumberFormat="1" applyFont="1" applyBorder="1" applyAlignment="1">
      <alignment horizontal="center" vertical="center"/>
    </xf>
    <xf numFmtId="170" fontId="33" fillId="0" borderId="58" xfId="0" applyNumberFormat="1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6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8" borderId="70" xfId="0" applyFont="1" applyFill="1" applyBorder="1" applyAlignment="1">
      <alignment horizontal="center" vertical="center"/>
    </xf>
    <xf numFmtId="0" fontId="2" fillId="18" borderId="71" xfId="0" applyFont="1" applyFill="1" applyBorder="1" applyAlignment="1">
      <alignment horizontal="center" vertical="center"/>
    </xf>
    <xf numFmtId="0" fontId="2" fillId="18" borderId="72" xfId="0" applyFont="1" applyFill="1" applyBorder="1" applyAlignment="1">
      <alignment horizontal="center" vertical="center"/>
    </xf>
    <xf numFmtId="0" fontId="2" fillId="18" borderId="73" xfId="0" applyFont="1" applyFill="1" applyBorder="1" applyAlignment="1">
      <alignment horizontal="center" vertical="center"/>
    </xf>
    <xf numFmtId="0" fontId="2" fillId="18" borderId="74" xfId="0" applyFont="1" applyFill="1" applyBorder="1" applyAlignment="1">
      <alignment horizontal="center" vertical="center"/>
    </xf>
    <xf numFmtId="0" fontId="2" fillId="18" borderId="75" xfId="0" applyFont="1" applyFill="1" applyBorder="1" applyAlignment="1">
      <alignment horizontal="center" vertical="center"/>
    </xf>
    <xf numFmtId="0" fontId="3" fillId="16" borderId="76" xfId="0" applyFont="1" applyFill="1" applyBorder="1" applyAlignment="1">
      <alignment horizontal="center" vertical="center"/>
    </xf>
    <xf numFmtId="0" fontId="6" fillId="16" borderId="0" xfId="0" applyFont="1" applyFill="1" applyBorder="1" applyAlignment="1">
      <alignment horizontal="center" vertical="center"/>
    </xf>
    <xf numFmtId="0" fontId="3" fillId="10" borderId="76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12"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GRAFIK</a:t>
            </a:r>
            <a:r>
              <a:rPr lang="en-US" baseline="0"/>
              <a:t> REKAP PANTAUAN DEBIT</a:t>
            </a:r>
          </a:p>
          <a:p>
            <a:pPr>
              <a:defRPr/>
            </a:pPr>
            <a:r>
              <a:rPr lang="en-US" baseline="0"/>
              <a:t>BENDUNG KONTROL POINT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2010 / September</c:v>
                </c:pt>
                <c:pt idx="1">
                  <c:v>2011 / september</c:v>
                </c:pt>
                <c:pt idx="2">
                  <c:v>2012 / september</c:v>
                </c:pt>
                <c:pt idx="3">
                  <c:v>2013 /  September</c:v>
                </c:pt>
                <c:pt idx="4">
                  <c:v>2014 / september</c:v>
                </c:pt>
                <c:pt idx="5">
                  <c:v>2015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marker val="1"/>
        <c:axId val="46476288"/>
        <c:axId val="46543616"/>
      </c:lineChart>
      <c:catAx>
        <c:axId val="46476288"/>
        <c:scaling>
          <c:orientation val="minMax"/>
        </c:scaling>
        <c:axPos val="b"/>
        <c:majorTickMark val="none"/>
        <c:tickLblPos val="nextTo"/>
        <c:crossAx val="46543616"/>
        <c:crossesAt val="0.5"/>
        <c:auto val="1"/>
        <c:lblAlgn val="ctr"/>
        <c:lblOffset val="100"/>
      </c:catAx>
      <c:valAx>
        <c:axId val="46543616"/>
        <c:scaling>
          <c:orientation val="minMax"/>
          <c:max val="1.1000000000000001"/>
          <c:min val="3.0000000000000002E-2"/>
        </c:scaling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76288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1678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GRAFIK</a:t>
            </a:r>
            <a:r>
              <a:rPr lang="en-US" baseline="0"/>
              <a:t> REKAP PANTAUAN</a:t>
            </a:r>
          </a:p>
          <a:p>
            <a:pPr>
              <a:defRPr/>
            </a:pPr>
            <a:r>
              <a:rPr lang="en-US" baseline="0"/>
              <a:t>DEBIT BENDUNG KONTROL POINT</a:t>
            </a:r>
          </a:p>
        </c:rich>
      </c:tx>
    </c:title>
    <c:plotArea>
      <c:layout/>
      <c:lineChart>
        <c:grouping val="standard"/>
        <c:ser>
          <c:idx val="2"/>
          <c:order val="0"/>
          <c:tx>
            <c:v>FAKTOR K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tar"/>
            <c:size val="7"/>
            <c:spPr>
              <a:solidFill>
                <a:srgbClr val="0000FF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'REKAP PROP'!$B$10:$C$15</c:f>
              <c:strCache>
                <c:ptCount val="6"/>
                <c:pt idx="0">
                  <c:v>PEMALI COMAL</c:v>
                </c:pt>
                <c:pt idx="1">
                  <c:v>JRAGUNG TUNTANG</c:v>
                </c:pt>
                <c:pt idx="2">
                  <c:v>SERANG LUSI JUANA</c:v>
                </c:pt>
                <c:pt idx="3">
                  <c:v>BENGAWAN SOLO</c:v>
                </c:pt>
                <c:pt idx="4">
                  <c:v>PROBOLO</c:v>
                </c:pt>
                <c:pt idx="5">
                  <c:v>SERAYU CITANDUY</c:v>
                </c:pt>
              </c:strCache>
            </c:strRef>
          </c:cat>
          <c:val>
            <c:numRef>
              <c:f>'REKAP PROP'!$J$10:$J$15</c:f>
              <c:numCache>
                <c:formatCode>_(* #,##0.00_);_(* \(#,##0.00\);_(* "-"_);_(@_)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marker val="1"/>
        <c:axId val="55957376"/>
        <c:axId val="57651200"/>
      </c:lineChart>
      <c:catAx>
        <c:axId val="55957376"/>
        <c:scaling>
          <c:orientation val="minMax"/>
        </c:scaling>
        <c:axPos val="b"/>
        <c:majorTickMark val="none"/>
        <c:tickLblPos val="nextTo"/>
        <c:crossAx val="57651200"/>
        <c:crossesAt val="0.5"/>
        <c:auto val="1"/>
        <c:lblAlgn val="ctr"/>
        <c:lblOffset val="100"/>
      </c:catAx>
      <c:valAx>
        <c:axId val="57651200"/>
        <c:scaling>
          <c:orientation val="minMax"/>
          <c:max val="1.100000000000000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0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957376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1633" r="0" t="0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strike="noStrike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strike="noStrike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3445724664768155E-2"/>
          <c:y val="0.13231328947444174"/>
          <c:w val="0.84194818143449024"/>
          <c:h val="0.66516680899053193"/>
        </c:manualLayout>
      </c:layout>
      <c:barChart>
        <c:barDir val="col"/>
        <c:grouping val="clustered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BENG.SOLO!$C$11:$C$54</c:f>
              <c:strCache>
                <c:ptCount val="44"/>
                <c:pt idx="0">
                  <c:v>Colo </c:v>
                </c:pt>
                <c:pt idx="1">
                  <c:v>Kaligawe</c:v>
                </c:pt>
                <c:pt idx="2">
                  <c:v>Jaban</c:v>
                </c:pt>
                <c:pt idx="3">
                  <c:v>Ploso Wareng</c:v>
                </c:pt>
                <c:pt idx="4">
                  <c:v>Grogol</c:v>
                </c:pt>
                <c:pt idx="5">
                  <c:v>Temon</c:v>
                </c:pt>
                <c:pt idx="6">
                  <c:v>Walikan</c:v>
                </c:pt>
                <c:pt idx="7">
                  <c:v>Pepen</c:v>
                </c:pt>
                <c:pt idx="8">
                  <c:v>Lemah Bang II</c:v>
                </c:pt>
                <c:pt idx="9">
                  <c:v>Cangkring</c:v>
                </c:pt>
                <c:pt idx="10">
                  <c:v>Sidomakmur</c:v>
                </c:pt>
                <c:pt idx="11">
                  <c:v>Braholo</c:v>
                </c:pt>
                <c:pt idx="12">
                  <c:v>Nglasem</c:v>
                </c:pt>
                <c:pt idx="13">
                  <c:v>Menggok</c:v>
                </c:pt>
                <c:pt idx="14">
                  <c:v>Parean</c:v>
                </c:pt>
                <c:pt idx="15">
                  <c:v>Bapang</c:v>
                </c:pt>
                <c:pt idx="16">
                  <c:v>Kedung Boyo </c:v>
                </c:pt>
                <c:pt idx="17">
                  <c:v>Wonotoro</c:v>
                </c:pt>
                <c:pt idx="18">
                  <c:v>Garat I</c:v>
                </c:pt>
                <c:pt idx="19">
                  <c:v>Pager/Tlatar</c:v>
                </c:pt>
                <c:pt idx="20">
                  <c:v>Jumeneng</c:v>
                </c:pt>
                <c:pt idx="21">
                  <c:v>Nyaen</c:v>
                </c:pt>
                <c:pt idx="22">
                  <c:v>Gunung maling</c:v>
                </c:pt>
                <c:pt idx="23">
                  <c:v>Baran</c:v>
                </c:pt>
                <c:pt idx="24">
                  <c:v>Pundung</c:v>
                </c:pt>
                <c:pt idx="25">
                  <c:v>Pakelan</c:v>
                </c:pt>
                <c:pt idx="26">
                  <c:v>Watuleter</c:v>
                </c:pt>
                <c:pt idx="27">
                  <c:v>Gisik</c:v>
                </c:pt>
                <c:pt idx="28">
                  <c:v>Ngasem</c:v>
                </c:pt>
                <c:pt idx="29">
                  <c:v>Tritis </c:v>
                </c:pt>
                <c:pt idx="30">
                  <c:v>Mantren</c:v>
                </c:pt>
                <c:pt idx="31">
                  <c:v>Brajan</c:v>
                </c:pt>
                <c:pt idx="32">
                  <c:v>Glodok</c:v>
                </c:pt>
                <c:pt idx="33">
                  <c:v>Trani</c:v>
                </c:pt>
                <c:pt idx="34">
                  <c:v>Dimoro</c:v>
                </c:pt>
                <c:pt idx="35">
                  <c:v>Bonggo</c:v>
                </c:pt>
                <c:pt idx="36">
                  <c:v>Sudangan</c:v>
                </c:pt>
                <c:pt idx="37">
                  <c:v>Temantenan</c:v>
                </c:pt>
                <c:pt idx="38">
                  <c:v>Jetis</c:v>
                </c:pt>
                <c:pt idx="39">
                  <c:v>Kepoh</c:v>
                </c:pt>
                <c:pt idx="40">
                  <c:v>Kasihan II</c:v>
                </c:pt>
                <c:pt idx="41">
                  <c:v>Kalongan</c:v>
                </c:pt>
                <c:pt idx="42">
                  <c:v>Jetu</c:v>
                </c:pt>
                <c:pt idx="43">
                  <c:v>Munggur</c:v>
                </c:pt>
              </c:strCache>
            </c:strRef>
          </c:cat>
          <c:val>
            <c:numRef>
              <c:f>BENG.SOLO!$I$11:$I$54</c:f>
              <c:numCache>
                <c:formatCode>_(* #,##0.00_);_(* \(#,##0.00\);_(* \-??_);_(@_)</c:formatCode>
                <c:ptCount val="44"/>
                <c:pt idx="0">
                  <c:v>36.400000000000006</c:v>
                </c:pt>
                <c:pt idx="1">
                  <c:v>2.4530000000000003</c:v>
                </c:pt>
                <c:pt idx="2">
                  <c:v>1.1240000000000001</c:v>
                </c:pt>
                <c:pt idx="3">
                  <c:v>1.83</c:v>
                </c:pt>
                <c:pt idx="4">
                  <c:v>0.41</c:v>
                </c:pt>
                <c:pt idx="5">
                  <c:v>0.45100000000000001</c:v>
                </c:pt>
                <c:pt idx="6">
                  <c:v>2.9169999999999998</c:v>
                </c:pt>
                <c:pt idx="7">
                  <c:v>7.4999999999999997E-2</c:v>
                </c:pt>
                <c:pt idx="8">
                  <c:v>0.90400000000000003</c:v>
                </c:pt>
                <c:pt idx="9">
                  <c:v>0.104</c:v>
                </c:pt>
                <c:pt idx="10">
                  <c:v>8.8999999999999996E-2</c:v>
                </c:pt>
                <c:pt idx="11">
                  <c:v>0.27800000000000002</c:v>
                </c:pt>
                <c:pt idx="12">
                  <c:v>0.34599999999999997</c:v>
                </c:pt>
                <c:pt idx="13">
                  <c:v>0.30099999999999999</c:v>
                </c:pt>
                <c:pt idx="14">
                  <c:v>3.7610000000000001</c:v>
                </c:pt>
                <c:pt idx="15">
                  <c:v>2.1190000000000002</c:v>
                </c:pt>
                <c:pt idx="16">
                  <c:v>1.2829999999999999</c:v>
                </c:pt>
                <c:pt idx="17">
                  <c:v>0.41</c:v>
                </c:pt>
                <c:pt idx="18">
                  <c:v>0.125</c:v>
                </c:pt>
                <c:pt idx="19">
                  <c:v>0.46500000000000002</c:v>
                </c:pt>
                <c:pt idx="20">
                  <c:v>2.2540000000000004</c:v>
                </c:pt>
                <c:pt idx="21">
                  <c:v>2.9580000000000002</c:v>
                </c:pt>
                <c:pt idx="22">
                  <c:v>0.27600000000000002</c:v>
                </c:pt>
                <c:pt idx="23">
                  <c:v>2.2959999999999998</c:v>
                </c:pt>
                <c:pt idx="24">
                  <c:v>3.4460000000000002</c:v>
                </c:pt>
                <c:pt idx="25">
                  <c:v>0.27</c:v>
                </c:pt>
                <c:pt idx="26">
                  <c:v>5.569</c:v>
                </c:pt>
                <c:pt idx="27">
                  <c:v>0.81600000000000006</c:v>
                </c:pt>
                <c:pt idx="28">
                  <c:v>0.21000000000000002</c:v>
                </c:pt>
                <c:pt idx="29">
                  <c:v>1.232</c:v>
                </c:pt>
                <c:pt idx="30">
                  <c:v>10.072000000000001</c:v>
                </c:pt>
                <c:pt idx="31">
                  <c:v>0.27800000000000002</c:v>
                </c:pt>
                <c:pt idx="32">
                  <c:v>0.20200000000000001</c:v>
                </c:pt>
                <c:pt idx="33">
                  <c:v>4.9860000000000007</c:v>
                </c:pt>
                <c:pt idx="34">
                  <c:v>0.81</c:v>
                </c:pt>
                <c:pt idx="35">
                  <c:v>2.3890000000000002</c:v>
                </c:pt>
                <c:pt idx="36">
                  <c:v>2.3979999999999997</c:v>
                </c:pt>
                <c:pt idx="37">
                  <c:v>3.11</c:v>
                </c:pt>
                <c:pt idx="38">
                  <c:v>1.9780000000000002</c:v>
                </c:pt>
                <c:pt idx="39">
                  <c:v>1.3599999999999999</c:v>
                </c:pt>
                <c:pt idx="40">
                  <c:v>7.0000000000000007E-2</c:v>
                </c:pt>
                <c:pt idx="41">
                  <c:v>0.33100000000000002</c:v>
                </c:pt>
                <c:pt idx="42">
                  <c:v>1.6320000000000001</c:v>
                </c:pt>
                <c:pt idx="43">
                  <c:v>0.17499999999999999</c:v>
                </c:pt>
              </c:numCache>
            </c:numRef>
          </c:val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BENG.SOLO!$C$11:$C$54</c:f>
              <c:strCache>
                <c:ptCount val="44"/>
                <c:pt idx="0">
                  <c:v>Colo </c:v>
                </c:pt>
                <c:pt idx="1">
                  <c:v>Kaligawe</c:v>
                </c:pt>
                <c:pt idx="2">
                  <c:v>Jaban</c:v>
                </c:pt>
                <c:pt idx="3">
                  <c:v>Ploso Wareng</c:v>
                </c:pt>
                <c:pt idx="4">
                  <c:v>Grogol</c:v>
                </c:pt>
                <c:pt idx="5">
                  <c:v>Temon</c:v>
                </c:pt>
                <c:pt idx="6">
                  <c:v>Walikan</c:v>
                </c:pt>
                <c:pt idx="7">
                  <c:v>Pepen</c:v>
                </c:pt>
                <c:pt idx="8">
                  <c:v>Lemah Bang II</c:v>
                </c:pt>
                <c:pt idx="9">
                  <c:v>Cangkring</c:v>
                </c:pt>
                <c:pt idx="10">
                  <c:v>Sidomakmur</c:v>
                </c:pt>
                <c:pt idx="11">
                  <c:v>Braholo</c:v>
                </c:pt>
                <c:pt idx="12">
                  <c:v>Nglasem</c:v>
                </c:pt>
                <c:pt idx="13">
                  <c:v>Menggok</c:v>
                </c:pt>
                <c:pt idx="14">
                  <c:v>Parean</c:v>
                </c:pt>
                <c:pt idx="15">
                  <c:v>Bapang</c:v>
                </c:pt>
                <c:pt idx="16">
                  <c:v>Kedung Boyo </c:v>
                </c:pt>
                <c:pt idx="17">
                  <c:v>Wonotoro</c:v>
                </c:pt>
                <c:pt idx="18">
                  <c:v>Garat I</c:v>
                </c:pt>
                <c:pt idx="19">
                  <c:v>Pager/Tlatar</c:v>
                </c:pt>
                <c:pt idx="20">
                  <c:v>Jumeneng</c:v>
                </c:pt>
                <c:pt idx="21">
                  <c:v>Nyaen</c:v>
                </c:pt>
                <c:pt idx="22">
                  <c:v>Gunung maling</c:v>
                </c:pt>
                <c:pt idx="23">
                  <c:v>Baran</c:v>
                </c:pt>
                <c:pt idx="24">
                  <c:v>Pundung</c:v>
                </c:pt>
                <c:pt idx="25">
                  <c:v>Pakelan</c:v>
                </c:pt>
                <c:pt idx="26">
                  <c:v>Watuleter</c:v>
                </c:pt>
                <c:pt idx="27">
                  <c:v>Gisik</c:v>
                </c:pt>
                <c:pt idx="28">
                  <c:v>Ngasem</c:v>
                </c:pt>
                <c:pt idx="29">
                  <c:v>Tritis </c:v>
                </c:pt>
                <c:pt idx="30">
                  <c:v>Mantren</c:v>
                </c:pt>
                <c:pt idx="31">
                  <c:v>Brajan</c:v>
                </c:pt>
                <c:pt idx="32">
                  <c:v>Glodok</c:v>
                </c:pt>
                <c:pt idx="33">
                  <c:v>Trani</c:v>
                </c:pt>
                <c:pt idx="34">
                  <c:v>Dimoro</c:v>
                </c:pt>
                <c:pt idx="35">
                  <c:v>Bonggo</c:v>
                </c:pt>
                <c:pt idx="36">
                  <c:v>Sudangan</c:v>
                </c:pt>
                <c:pt idx="37">
                  <c:v>Temantenan</c:v>
                </c:pt>
                <c:pt idx="38">
                  <c:v>Jetis</c:v>
                </c:pt>
                <c:pt idx="39">
                  <c:v>Kepoh</c:v>
                </c:pt>
                <c:pt idx="40">
                  <c:v>Kasihan II</c:v>
                </c:pt>
                <c:pt idx="41">
                  <c:v>Kalongan</c:v>
                </c:pt>
                <c:pt idx="42">
                  <c:v>Jetu</c:v>
                </c:pt>
                <c:pt idx="43">
                  <c:v>Munggur</c:v>
                </c:pt>
              </c:strCache>
            </c:strRef>
          </c:cat>
          <c:val>
            <c:numRef>
              <c:f>BENG.SOLO!$J$11:$J$54</c:f>
              <c:numCache>
                <c:formatCode>_(* #,##0.00_);_(* \(#,##0.00\);_(* \-??_);_(@_)</c:formatCode>
                <c:ptCount val="44"/>
                <c:pt idx="0">
                  <c:v>21</c:v>
                </c:pt>
                <c:pt idx="1">
                  <c:v>0.45800000000000002</c:v>
                </c:pt>
                <c:pt idx="2">
                  <c:v>0.95</c:v>
                </c:pt>
                <c:pt idx="3">
                  <c:v>0.88</c:v>
                </c:pt>
                <c:pt idx="4">
                  <c:v>0.27500000000000002</c:v>
                </c:pt>
                <c:pt idx="5">
                  <c:v>0.47499999999999998</c:v>
                </c:pt>
                <c:pt idx="6">
                  <c:v>0.22500000000000001</c:v>
                </c:pt>
                <c:pt idx="7">
                  <c:v>0.05</c:v>
                </c:pt>
                <c:pt idx="8">
                  <c:v>0.45</c:v>
                </c:pt>
                <c:pt idx="9">
                  <c:v>0.13</c:v>
                </c:pt>
                <c:pt idx="10">
                  <c:v>0.1</c:v>
                </c:pt>
                <c:pt idx="11">
                  <c:v>0.09</c:v>
                </c:pt>
                <c:pt idx="12">
                  <c:v>0.156</c:v>
                </c:pt>
                <c:pt idx="13">
                  <c:v>0.22</c:v>
                </c:pt>
                <c:pt idx="14">
                  <c:v>0.5</c:v>
                </c:pt>
                <c:pt idx="15">
                  <c:v>1</c:v>
                </c:pt>
                <c:pt idx="16">
                  <c:v>0.25</c:v>
                </c:pt>
                <c:pt idx="17">
                  <c:v>0.4</c:v>
                </c:pt>
                <c:pt idx="18">
                  <c:v>0.11</c:v>
                </c:pt>
                <c:pt idx="19">
                  <c:v>0.2</c:v>
                </c:pt>
                <c:pt idx="20">
                  <c:v>0.52700000000000002</c:v>
                </c:pt>
                <c:pt idx="21">
                  <c:v>0.36199999999999999</c:v>
                </c:pt>
                <c:pt idx="22">
                  <c:v>8.2000000000000003E-2</c:v>
                </c:pt>
                <c:pt idx="23">
                  <c:v>0.17899999999999999</c:v>
                </c:pt>
                <c:pt idx="24">
                  <c:v>0.46</c:v>
                </c:pt>
                <c:pt idx="25">
                  <c:v>2.5999999999999999E-2</c:v>
                </c:pt>
                <c:pt idx="26">
                  <c:v>6.2E-2</c:v>
                </c:pt>
                <c:pt idx="27">
                  <c:v>0.21</c:v>
                </c:pt>
                <c:pt idx="28">
                  <c:v>0.13</c:v>
                </c:pt>
                <c:pt idx="29">
                  <c:v>0.315</c:v>
                </c:pt>
                <c:pt idx="30">
                  <c:v>0.112</c:v>
                </c:pt>
                <c:pt idx="31">
                  <c:v>0.13700000000000001</c:v>
                </c:pt>
                <c:pt idx="32">
                  <c:v>7.0000000000000007E-2</c:v>
                </c:pt>
                <c:pt idx="33">
                  <c:v>0.65</c:v>
                </c:pt>
                <c:pt idx="34">
                  <c:v>0.47499999999999998</c:v>
                </c:pt>
                <c:pt idx="35">
                  <c:v>1</c:v>
                </c:pt>
                <c:pt idx="36">
                  <c:v>0.26600000000000001</c:v>
                </c:pt>
                <c:pt idx="37">
                  <c:v>0.154</c:v>
                </c:pt>
                <c:pt idx="38">
                  <c:v>0.27500000000000002</c:v>
                </c:pt>
                <c:pt idx="39">
                  <c:v>0.17499999999999999</c:v>
                </c:pt>
                <c:pt idx="40">
                  <c:v>0.05</c:v>
                </c:pt>
                <c:pt idx="41">
                  <c:v>0.35</c:v>
                </c:pt>
                <c:pt idx="42">
                  <c:v>0.5</c:v>
                </c:pt>
                <c:pt idx="43">
                  <c:v>0.22500000000000001</c:v>
                </c:pt>
              </c:numCache>
            </c:numRef>
          </c:val>
        </c:ser>
        <c:gapWidth val="100"/>
        <c:axId val="66031616"/>
        <c:axId val="66033152"/>
      </c:barChart>
      <c:catAx>
        <c:axId val="66031616"/>
        <c:scaling>
          <c:orientation val="minMax"/>
        </c:scaling>
        <c:axPos val="b"/>
        <c:numFmt formatCode="General" sourceLinked="0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033152"/>
        <c:crossesAt val="0.1"/>
        <c:auto val="1"/>
        <c:lblAlgn val="ctr"/>
        <c:lblOffset val="100"/>
        <c:tickLblSkip val="1"/>
        <c:tickMarkSkip val="1"/>
      </c:catAx>
      <c:valAx>
        <c:axId val="66033152"/>
        <c:scaling>
          <c:orientation val="minMax"/>
          <c:min val="0"/>
        </c:scaling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6494"/>
            </c:manualLayout>
          </c:layout>
          <c:spPr>
            <a:noFill/>
            <a:ln w="25400">
              <a:noFill/>
            </a:ln>
          </c:spPr>
        </c:title>
        <c:numFmt formatCode="_(* #,##0.00_);_(* \(#,##0.00\);_(* \-??_);_(@_)" sourceLinked="1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031616"/>
        <c:crosses val="max"/>
        <c:crossBetween val="between"/>
        <c:majorUnit val="5"/>
        <c:minorUnit val="1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49635"/>
          <c:w val="0.24868929586049773"/>
          <c:h val="2.160216021602161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43" r="0.75000000000001443" t="0.5" header="0.5" footer="0.5"/>
    <c:pageSetup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22"/>
          <c:h val="0.60000042769191075"/>
        </c:manualLayout>
      </c:layout>
      <c:lineChart>
        <c:grouping val="standard"/>
        <c:ser>
          <c:idx val="0"/>
          <c:order val="0"/>
          <c:cat>
            <c:strRef>
              <c:f>BENG.SOLO!$C$11:$C$54</c:f>
              <c:strCache>
                <c:ptCount val="44"/>
                <c:pt idx="0">
                  <c:v>Colo </c:v>
                </c:pt>
                <c:pt idx="1">
                  <c:v>Kaligawe</c:v>
                </c:pt>
                <c:pt idx="2">
                  <c:v>Jaban</c:v>
                </c:pt>
                <c:pt idx="3">
                  <c:v>Ploso Wareng</c:v>
                </c:pt>
                <c:pt idx="4">
                  <c:v>Grogol</c:v>
                </c:pt>
                <c:pt idx="5">
                  <c:v>Temon</c:v>
                </c:pt>
                <c:pt idx="6">
                  <c:v>Walikan</c:v>
                </c:pt>
                <c:pt idx="7">
                  <c:v>Pepen</c:v>
                </c:pt>
                <c:pt idx="8">
                  <c:v>Lemah Bang II</c:v>
                </c:pt>
                <c:pt idx="9">
                  <c:v>Cangkring</c:v>
                </c:pt>
                <c:pt idx="10">
                  <c:v>Sidomakmur</c:v>
                </c:pt>
                <c:pt idx="11">
                  <c:v>Braholo</c:v>
                </c:pt>
                <c:pt idx="12">
                  <c:v>Nglasem</c:v>
                </c:pt>
                <c:pt idx="13">
                  <c:v>Menggok</c:v>
                </c:pt>
                <c:pt idx="14">
                  <c:v>Parean</c:v>
                </c:pt>
                <c:pt idx="15">
                  <c:v>Bapang</c:v>
                </c:pt>
                <c:pt idx="16">
                  <c:v>Kedung Boyo </c:v>
                </c:pt>
                <c:pt idx="17">
                  <c:v>Wonotoro</c:v>
                </c:pt>
                <c:pt idx="18">
                  <c:v>Garat I</c:v>
                </c:pt>
                <c:pt idx="19">
                  <c:v>Pager/Tlatar</c:v>
                </c:pt>
                <c:pt idx="20">
                  <c:v>Jumeneng</c:v>
                </c:pt>
                <c:pt idx="21">
                  <c:v>Nyaen</c:v>
                </c:pt>
                <c:pt idx="22">
                  <c:v>Gunung maling</c:v>
                </c:pt>
                <c:pt idx="23">
                  <c:v>Baran</c:v>
                </c:pt>
                <c:pt idx="24">
                  <c:v>Pundung</c:v>
                </c:pt>
                <c:pt idx="25">
                  <c:v>Pakelan</c:v>
                </c:pt>
                <c:pt idx="26">
                  <c:v>Watuleter</c:v>
                </c:pt>
                <c:pt idx="27">
                  <c:v>Gisik</c:v>
                </c:pt>
                <c:pt idx="28">
                  <c:v>Ngasem</c:v>
                </c:pt>
                <c:pt idx="29">
                  <c:v>Tritis </c:v>
                </c:pt>
                <c:pt idx="30">
                  <c:v>Mantren</c:v>
                </c:pt>
                <c:pt idx="31">
                  <c:v>Brajan</c:v>
                </c:pt>
                <c:pt idx="32">
                  <c:v>Glodok</c:v>
                </c:pt>
                <c:pt idx="33">
                  <c:v>Trani</c:v>
                </c:pt>
                <c:pt idx="34">
                  <c:v>Dimoro</c:v>
                </c:pt>
                <c:pt idx="35">
                  <c:v>Bonggo</c:v>
                </c:pt>
                <c:pt idx="36">
                  <c:v>Sudangan</c:v>
                </c:pt>
                <c:pt idx="37">
                  <c:v>Temantenan</c:v>
                </c:pt>
                <c:pt idx="38">
                  <c:v>Jetis</c:v>
                </c:pt>
                <c:pt idx="39">
                  <c:v>Kepoh</c:v>
                </c:pt>
                <c:pt idx="40">
                  <c:v>Kasihan II</c:v>
                </c:pt>
                <c:pt idx="41">
                  <c:v>Kalongan</c:v>
                </c:pt>
                <c:pt idx="42">
                  <c:v>Jetu</c:v>
                </c:pt>
                <c:pt idx="43">
                  <c:v>Munggur</c:v>
                </c:pt>
              </c:strCache>
            </c:strRef>
          </c:cat>
          <c:val>
            <c:numRef>
              <c:f>BENG.SOLO!$K$11:$K$54</c:f>
              <c:numCache>
                <c:formatCode>_(* #,##0.00_);_(* \(#,##0.00\);_(* \-??_);_(@_)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0.94947368421052636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0.79999999999999993</c:v>
                </c:pt>
                <c:pt idx="10">
                  <c:v>0.8899999999999999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0.94571428571428584</c:v>
                </c:pt>
                <c:pt idx="42">
                  <c:v>1</c:v>
                </c:pt>
                <c:pt idx="43">
                  <c:v>0.77777777777777768</c:v>
                </c:pt>
              </c:numCache>
            </c:numRef>
          </c:val>
        </c:ser>
        <c:ser>
          <c:idx val="1"/>
          <c:order val="1"/>
          <c:cat>
            <c:strRef>
              <c:f>BENG.SOLO!$C$11:$C$54</c:f>
              <c:strCache>
                <c:ptCount val="44"/>
                <c:pt idx="0">
                  <c:v>Colo </c:v>
                </c:pt>
                <c:pt idx="1">
                  <c:v>Kaligawe</c:v>
                </c:pt>
                <c:pt idx="2">
                  <c:v>Jaban</c:v>
                </c:pt>
                <c:pt idx="3">
                  <c:v>Ploso Wareng</c:v>
                </c:pt>
                <c:pt idx="4">
                  <c:v>Grogol</c:v>
                </c:pt>
                <c:pt idx="5">
                  <c:v>Temon</c:v>
                </c:pt>
                <c:pt idx="6">
                  <c:v>Walikan</c:v>
                </c:pt>
                <c:pt idx="7">
                  <c:v>Pepen</c:v>
                </c:pt>
                <c:pt idx="8">
                  <c:v>Lemah Bang II</c:v>
                </c:pt>
                <c:pt idx="9">
                  <c:v>Cangkring</c:v>
                </c:pt>
                <c:pt idx="10">
                  <c:v>Sidomakmur</c:v>
                </c:pt>
                <c:pt idx="11">
                  <c:v>Braholo</c:v>
                </c:pt>
                <c:pt idx="12">
                  <c:v>Nglasem</c:v>
                </c:pt>
                <c:pt idx="13">
                  <c:v>Menggok</c:v>
                </c:pt>
                <c:pt idx="14">
                  <c:v>Parean</c:v>
                </c:pt>
                <c:pt idx="15">
                  <c:v>Bapang</c:v>
                </c:pt>
                <c:pt idx="16">
                  <c:v>Kedung Boyo </c:v>
                </c:pt>
                <c:pt idx="17">
                  <c:v>Wonotoro</c:v>
                </c:pt>
                <c:pt idx="18">
                  <c:v>Garat I</c:v>
                </c:pt>
                <c:pt idx="19">
                  <c:v>Pager/Tlatar</c:v>
                </c:pt>
                <c:pt idx="20">
                  <c:v>Jumeneng</c:v>
                </c:pt>
                <c:pt idx="21">
                  <c:v>Nyaen</c:v>
                </c:pt>
                <c:pt idx="22">
                  <c:v>Gunung maling</c:v>
                </c:pt>
                <c:pt idx="23">
                  <c:v>Baran</c:v>
                </c:pt>
                <c:pt idx="24">
                  <c:v>Pundung</c:v>
                </c:pt>
                <c:pt idx="25">
                  <c:v>Pakelan</c:v>
                </c:pt>
                <c:pt idx="26">
                  <c:v>Watuleter</c:v>
                </c:pt>
                <c:pt idx="27">
                  <c:v>Gisik</c:v>
                </c:pt>
                <c:pt idx="28">
                  <c:v>Ngasem</c:v>
                </c:pt>
                <c:pt idx="29">
                  <c:v>Tritis </c:v>
                </c:pt>
                <c:pt idx="30">
                  <c:v>Mantren</c:v>
                </c:pt>
                <c:pt idx="31">
                  <c:v>Brajan</c:v>
                </c:pt>
                <c:pt idx="32">
                  <c:v>Glodok</c:v>
                </c:pt>
                <c:pt idx="33">
                  <c:v>Trani</c:v>
                </c:pt>
                <c:pt idx="34">
                  <c:v>Dimoro</c:v>
                </c:pt>
                <c:pt idx="35">
                  <c:v>Bonggo</c:v>
                </c:pt>
                <c:pt idx="36">
                  <c:v>Sudangan</c:v>
                </c:pt>
                <c:pt idx="37">
                  <c:v>Temantenan</c:v>
                </c:pt>
                <c:pt idx="38">
                  <c:v>Jetis</c:v>
                </c:pt>
                <c:pt idx="39">
                  <c:v>Kepoh</c:v>
                </c:pt>
                <c:pt idx="40">
                  <c:v>Kasihan II</c:v>
                </c:pt>
                <c:pt idx="41">
                  <c:v>Kalongan</c:v>
                </c:pt>
                <c:pt idx="42">
                  <c:v>Jetu</c:v>
                </c:pt>
                <c:pt idx="43">
                  <c:v>Munggur</c:v>
                </c:pt>
              </c:strCache>
            </c:strRef>
          </c:cat>
          <c:val>
            <c:numRef>
              <c:f>BENG.SOLO!$K$11:$K$54</c:f>
              <c:numCache>
                <c:formatCode>_(* #,##0.00_);_(* \(#,##0.00\);_(* \-??_);_(@_)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0.94947368421052636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0.79999999999999993</c:v>
                </c:pt>
                <c:pt idx="10">
                  <c:v>0.8899999999999999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0.94571428571428584</c:v>
                </c:pt>
                <c:pt idx="42">
                  <c:v>1</c:v>
                </c:pt>
                <c:pt idx="43">
                  <c:v>0.77777777777777768</c:v>
                </c:pt>
              </c:numCache>
            </c:numRef>
          </c:val>
        </c:ser>
        <c:marker val="1"/>
        <c:axId val="58129408"/>
        <c:axId val="66278528"/>
      </c:lineChart>
      <c:catAx>
        <c:axId val="58129408"/>
        <c:scaling>
          <c:orientation val="minMax"/>
        </c:scaling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n-US"/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66278528"/>
        <c:crosses val="autoZero"/>
        <c:lblAlgn val="ctr"/>
        <c:lblOffset val="100"/>
      </c:catAx>
      <c:valAx>
        <c:axId val="66278528"/>
        <c:scaling>
          <c:orientation val="minMax"/>
          <c:max val="1.1000000000000001"/>
          <c:min val="0"/>
        </c:scaling>
        <c:axPos val="l"/>
        <c:majorGridlines/>
        <c:numFmt formatCode="_(* #,##0.00_);_(* \(#,##0.00\);_(* \-??_);_(@_)" sourceLinked="1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8129408"/>
        <c:crosses val="autoZero"/>
        <c:crossBetween val="between"/>
        <c:majorUnit val="0.1"/>
        <c:minorUnit val="0.1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0772" header="0.30000000000000032" footer="0.30000000000000032"/>
    <c:pageSetup orientation="landscape" horizont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'PROB-SCIT'!$D$10:$D$48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Ref>
              <c:f>'PROB-SCIT'!$L$10:$L$48</c:f>
              <c:numCache>
                <c:formatCode>_(* #,##0.00_);_(* \(#,##0.00\);_(* \-??_);_(@_)</c:formatCode>
                <c:ptCount val="3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0.99987880256938555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7.5514018691588788E-2</c:v>
                </c:pt>
                <c:pt idx="18">
                  <c:v>1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</c:numCache>
            </c:numRef>
          </c:val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'PROB-SCIT'!$D$10:$D$48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'PROB-SCIT'!$D$10:$D$48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'PROB-SCIT'!$D$10:$D$48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'PROB-SCIT'!$D$10:$D$48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axId val="68708224"/>
        <c:axId val="68709760"/>
      </c:lineChart>
      <c:catAx>
        <c:axId val="68708224"/>
        <c:scaling>
          <c:orientation val="minMax"/>
        </c:scaling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09760"/>
        <c:crossesAt val="1"/>
        <c:auto val="1"/>
        <c:lblAlgn val="ctr"/>
        <c:lblOffset val="100"/>
        <c:tickLblSkip val="1"/>
        <c:tickMarkSkip val="1"/>
      </c:catAx>
      <c:valAx>
        <c:axId val="68709760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7876"/>
            </c:manualLayout>
          </c:layout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08224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dispBlanksAs val="gap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0858"/>
          <c:h val="0.60622117235348161"/>
        </c:manualLayout>
      </c:layout>
      <c:barChart>
        <c:barDir val="col"/>
        <c:grouping val="clustered"/>
        <c:ser>
          <c:idx val="0"/>
          <c:order val="0"/>
          <c:tx>
            <c:v>Q SUNGAI</c:v>
          </c:tx>
          <c:cat>
            <c:strRef>
              <c:f>'PC-JT-SL'!$C$10:$C$39</c:f>
              <c:strCache>
                <c:ptCount val="30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Kejene</c:v>
                </c:pt>
                <c:pt idx="21">
                  <c:v>Pesayangan</c:v>
                </c:pt>
                <c:pt idx="22">
                  <c:v>Sidapurna</c:v>
                </c:pt>
                <c:pt idx="23">
                  <c:v>Gangsa/G. Lumingser</c:v>
                </c:pt>
                <c:pt idx="24">
                  <c:v>Parakan Kidang</c:v>
                </c:pt>
                <c:pt idx="25">
                  <c:v>Gondang</c:v>
                </c:pt>
                <c:pt idx="26">
                  <c:v>Lenggor</c:v>
                </c:pt>
                <c:pt idx="27">
                  <c:v>Karanganyar</c:v>
                </c:pt>
                <c:pt idx="28">
                  <c:v>Beji</c:v>
                </c:pt>
                <c:pt idx="29">
                  <c:v>Kemaron</c:v>
                </c:pt>
              </c:strCache>
            </c:strRef>
          </c:cat>
          <c:val>
            <c:numRef>
              <c:f>'PC-JT-SL'!$I$10:$I$39</c:f>
              <c:numCache>
                <c:formatCode>_(* #,##0.00_);_(* \(#,##0.00\);_(* \-??_);_(@_)</c:formatCode>
                <c:ptCount val="30"/>
                <c:pt idx="0">
                  <c:v>3.04</c:v>
                </c:pt>
                <c:pt idx="1">
                  <c:v>3.5190000000000001</c:v>
                </c:pt>
                <c:pt idx="2">
                  <c:v>14.548999999999999</c:v>
                </c:pt>
                <c:pt idx="3">
                  <c:v>26.952000000000002</c:v>
                </c:pt>
                <c:pt idx="4">
                  <c:v>9.0050000000000008</c:v>
                </c:pt>
                <c:pt idx="5">
                  <c:v>4.6230000000000002</c:v>
                </c:pt>
                <c:pt idx="6">
                  <c:v>11.803999999999998</c:v>
                </c:pt>
                <c:pt idx="7">
                  <c:v>2.27</c:v>
                </c:pt>
                <c:pt idx="8">
                  <c:v>4.1660000000000004</c:v>
                </c:pt>
                <c:pt idx="9">
                  <c:v>7.7990000000000004</c:v>
                </c:pt>
                <c:pt idx="10">
                  <c:v>5.3689999999999998</c:v>
                </c:pt>
                <c:pt idx="11">
                  <c:v>6.6319999999999997</c:v>
                </c:pt>
                <c:pt idx="12">
                  <c:v>7.6340000000000003</c:v>
                </c:pt>
                <c:pt idx="13">
                  <c:v>2.85</c:v>
                </c:pt>
                <c:pt idx="14">
                  <c:v>5.947000000000001</c:v>
                </c:pt>
                <c:pt idx="15">
                  <c:v>13.205</c:v>
                </c:pt>
                <c:pt idx="16">
                  <c:v>2.4790000000000001</c:v>
                </c:pt>
                <c:pt idx="17">
                  <c:v>17.301000000000002</c:v>
                </c:pt>
                <c:pt idx="18">
                  <c:v>1.8860000000000001</c:v>
                </c:pt>
                <c:pt idx="19">
                  <c:v>7.8940000000000001</c:v>
                </c:pt>
                <c:pt idx="20">
                  <c:v>7.5729999999999995</c:v>
                </c:pt>
                <c:pt idx="21">
                  <c:v>5.96</c:v>
                </c:pt>
                <c:pt idx="22">
                  <c:v>2.923</c:v>
                </c:pt>
                <c:pt idx="23">
                  <c:v>12.401</c:v>
                </c:pt>
                <c:pt idx="24">
                  <c:v>1.274</c:v>
                </c:pt>
                <c:pt idx="25">
                  <c:v>1.2370000000000001</c:v>
                </c:pt>
                <c:pt idx="26">
                  <c:v>0.755</c:v>
                </c:pt>
                <c:pt idx="27">
                  <c:v>1.216</c:v>
                </c:pt>
                <c:pt idx="28">
                  <c:v>1.3120000000000001</c:v>
                </c:pt>
                <c:pt idx="29">
                  <c:v>1.2050000000000001</c:v>
                </c:pt>
              </c:numCache>
            </c:numRef>
          </c:val>
        </c:ser>
        <c:ser>
          <c:idx val="1"/>
          <c:order val="1"/>
          <c:tx>
            <c:v>Q KEBUTUHAN</c:v>
          </c:tx>
          <c:cat>
            <c:strRef>
              <c:f>'PC-JT-SL'!$C$10:$C$39</c:f>
              <c:strCache>
                <c:ptCount val="30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Kejene</c:v>
                </c:pt>
                <c:pt idx="21">
                  <c:v>Pesayangan</c:v>
                </c:pt>
                <c:pt idx="22">
                  <c:v>Sidapurna</c:v>
                </c:pt>
                <c:pt idx="23">
                  <c:v>Gangsa/G. Lumingser</c:v>
                </c:pt>
                <c:pt idx="24">
                  <c:v>Parakan Kidang</c:v>
                </c:pt>
                <c:pt idx="25">
                  <c:v>Gondang</c:v>
                </c:pt>
                <c:pt idx="26">
                  <c:v>Lenggor</c:v>
                </c:pt>
                <c:pt idx="27">
                  <c:v>Karanganyar</c:v>
                </c:pt>
                <c:pt idx="28">
                  <c:v>Beji</c:v>
                </c:pt>
                <c:pt idx="29">
                  <c:v>Kemaron</c:v>
                </c:pt>
              </c:strCache>
            </c:strRef>
          </c:cat>
          <c:val>
            <c:numRef>
              <c:f>'PC-JT-SL'!$J$10:$J$39</c:f>
              <c:numCache>
                <c:formatCode>_(* #,##0.00_);_(* \(#,##0.00\);_(* \-??_);_(@_)</c:formatCode>
                <c:ptCount val="30"/>
                <c:pt idx="0">
                  <c:v>3.04</c:v>
                </c:pt>
                <c:pt idx="1">
                  <c:v>3.5190000000000001</c:v>
                </c:pt>
                <c:pt idx="2">
                  <c:v>21.5</c:v>
                </c:pt>
                <c:pt idx="3">
                  <c:v>26.952000000000002</c:v>
                </c:pt>
                <c:pt idx="4">
                  <c:v>14.391999999999999</c:v>
                </c:pt>
                <c:pt idx="5">
                  <c:v>4.6230000000000002</c:v>
                </c:pt>
                <c:pt idx="6">
                  <c:v>6.5919999999999996</c:v>
                </c:pt>
                <c:pt idx="7">
                  <c:v>1.405</c:v>
                </c:pt>
                <c:pt idx="8">
                  <c:v>3.8759999999999999</c:v>
                </c:pt>
                <c:pt idx="9">
                  <c:v>6.4370000000000003</c:v>
                </c:pt>
                <c:pt idx="10">
                  <c:v>4.7690000000000001</c:v>
                </c:pt>
                <c:pt idx="11">
                  <c:v>6.3</c:v>
                </c:pt>
                <c:pt idx="12">
                  <c:v>7.6340000000000003</c:v>
                </c:pt>
                <c:pt idx="13">
                  <c:v>2.57</c:v>
                </c:pt>
                <c:pt idx="14">
                  <c:v>1.1000000000000001</c:v>
                </c:pt>
                <c:pt idx="15">
                  <c:v>0.45</c:v>
                </c:pt>
                <c:pt idx="16">
                  <c:v>1.3640000000000001</c:v>
                </c:pt>
                <c:pt idx="17">
                  <c:v>4.3570000000000002</c:v>
                </c:pt>
                <c:pt idx="18">
                  <c:v>1.135</c:v>
                </c:pt>
                <c:pt idx="19">
                  <c:v>0.20399999999999999</c:v>
                </c:pt>
                <c:pt idx="20">
                  <c:v>0.66600000000000004</c:v>
                </c:pt>
                <c:pt idx="21">
                  <c:v>2.4260000000000002</c:v>
                </c:pt>
                <c:pt idx="22">
                  <c:v>0.35799999999999998</c:v>
                </c:pt>
                <c:pt idx="23">
                  <c:v>0.53900000000000003</c:v>
                </c:pt>
                <c:pt idx="24">
                  <c:v>0.81299999999999994</c:v>
                </c:pt>
                <c:pt idx="25">
                  <c:v>8.1000000000000003E-2</c:v>
                </c:pt>
                <c:pt idx="26">
                  <c:v>0.30499999999999999</c:v>
                </c:pt>
                <c:pt idx="27">
                  <c:v>0.32100000000000001</c:v>
                </c:pt>
                <c:pt idx="28">
                  <c:v>0.28000000000000003</c:v>
                </c:pt>
                <c:pt idx="29">
                  <c:v>1.026</c:v>
                </c:pt>
              </c:numCache>
            </c:numRef>
          </c:val>
        </c:ser>
        <c:ser>
          <c:idx val="2"/>
          <c:order val="2"/>
          <c:tx>
            <c:v>FAKTOR K</c:v>
          </c:tx>
          <c:val>
            <c:numRef>
              <c:f>'PC-JT-SL'!$K$10:$K$39</c:f>
              <c:numCache>
                <c:formatCode>_(* #,##0.00_);_(* \(#,##0.00\);_(* \-??_);_(@_)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0.67669767441860462</c:v>
                </c:pt>
                <c:pt idx="3">
                  <c:v>1</c:v>
                </c:pt>
                <c:pt idx="4">
                  <c:v>0.62569483046136753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</c:ser>
        <c:gapWidth val="300"/>
        <c:axId val="69850624"/>
        <c:axId val="69852160"/>
      </c:barChart>
      <c:catAx>
        <c:axId val="6985062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 anchor="ctr" anchorCtr="1"/>
          <a:lstStyle/>
          <a:p>
            <a:pPr>
              <a:defRPr sz="1200"/>
            </a:pPr>
            <a:endParaRPr lang="en-US"/>
          </a:p>
        </c:txPr>
        <c:crossAx val="69852160"/>
        <c:crosses val="autoZero"/>
        <c:auto val="1"/>
        <c:lblAlgn val="ctr"/>
        <c:lblOffset val="100"/>
      </c:catAx>
      <c:valAx>
        <c:axId val="69852160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/>
                  <a:t>M/DETIK</a:t>
                </a:r>
              </a:p>
            </c:rich>
          </c:tx>
        </c:title>
        <c:numFmt formatCode="_(* #,##0.00_);_(* \(#,##0.00\);_(* \-??_);_(@_)" sourceLinked="1"/>
        <c:tickLblPos val="nextTo"/>
        <c:crossAx val="69850624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</c:chart>
  <c:printSettings>
    <c:headerFooter/>
    <c:pageMargins b="0.75000000000001443" l="0.70000000000000062" r="0.70000000000000062" t="0.75000000000001443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1"/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strike="noStrike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strike="noStrike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6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555633637854297"/>
          <c:y val="0.12845933311591018"/>
          <c:w val="0.82876876511307485"/>
          <c:h val="0.68103968069081677"/>
        </c:manualLayout>
      </c:layout>
      <c:lineChart>
        <c:grouping val="standard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'PC-JT-SL'!$C$10:$C$65</c:f>
              <c:strCache>
                <c:ptCount val="56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Kejene</c:v>
                </c:pt>
                <c:pt idx="21">
                  <c:v>Pesayangan</c:v>
                </c:pt>
                <c:pt idx="22">
                  <c:v>Sidapurna</c:v>
                </c:pt>
                <c:pt idx="23">
                  <c:v>Gangsa/G. Lumingser</c:v>
                </c:pt>
                <c:pt idx="24">
                  <c:v>Parakan Kidang</c:v>
                </c:pt>
                <c:pt idx="25">
                  <c:v>Gondang</c:v>
                </c:pt>
                <c:pt idx="26">
                  <c:v>Lenggor</c:v>
                </c:pt>
                <c:pt idx="27">
                  <c:v>Karanganyar</c:v>
                </c:pt>
                <c:pt idx="28">
                  <c:v>Beji</c:v>
                </c:pt>
                <c:pt idx="29">
                  <c:v>Kemaron</c:v>
                </c:pt>
                <c:pt idx="32">
                  <c:v>Kedungasem</c:v>
                </c:pt>
                <c:pt idx="33">
                  <c:v>Juwero</c:v>
                </c:pt>
                <c:pt idx="34">
                  <c:v>Sojomerto</c:v>
                </c:pt>
                <c:pt idx="35">
                  <c:v>Kedung Pengilon</c:v>
                </c:pt>
                <c:pt idx="36">
                  <c:v>Plumbon</c:v>
                </c:pt>
                <c:pt idx="37">
                  <c:v>Pucang Gading</c:v>
                </c:pt>
                <c:pt idx="38">
                  <c:v>Jragung</c:v>
                </c:pt>
                <c:pt idx="39">
                  <c:v>Glapan</c:v>
                </c:pt>
                <c:pt idx="40">
                  <c:v>Senjoyo (Ajiawur)</c:v>
                </c:pt>
                <c:pt idx="41">
                  <c:v>Sidopangus</c:v>
                </c:pt>
                <c:pt idx="42">
                  <c:v>Jajar</c:v>
                </c:pt>
                <c:pt idx="45">
                  <c:v>Bakalan</c:v>
                </c:pt>
                <c:pt idx="46">
                  <c:v>Medani</c:v>
                </c:pt>
                <c:pt idx="47">
                  <c:v>Bang (Mijen )</c:v>
                </c:pt>
                <c:pt idx="48">
                  <c:v>Dumpil</c:v>
                </c:pt>
                <c:pt idx="49">
                  <c:v>Kedungsapen</c:v>
                </c:pt>
                <c:pt idx="50">
                  <c:v>Kramat</c:v>
                </c:pt>
                <c:pt idx="51">
                  <c:v>Kedungwaru</c:v>
                </c:pt>
                <c:pt idx="52">
                  <c:v>Logung</c:v>
                </c:pt>
                <c:pt idx="53">
                  <c:v>Siwayut</c:v>
                </c:pt>
                <c:pt idx="54">
                  <c:v>Widodaren</c:v>
                </c:pt>
                <c:pt idx="55">
                  <c:v>Sentul</c:v>
                </c:pt>
              </c:strCache>
            </c:strRef>
          </c:cat>
          <c:val>
            <c:numRef>
              <c:f>'PC-JT-SL'!$K$10:$K$65</c:f>
              <c:numCache>
                <c:formatCode>_(* #,##0.00_);_(* \(#,##0.00\);_(* \-??_);_(@_)</c:formatCode>
                <c:ptCount val="56"/>
                <c:pt idx="0">
                  <c:v>1</c:v>
                </c:pt>
                <c:pt idx="1">
                  <c:v>1</c:v>
                </c:pt>
                <c:pt idx="2">
                  <c:v>0.67669767441860462</c:v>
                </c:pt>
                <c:pt idx="3">
                  <c:v>1</c:v>
                </c:pt>
                <c:pt idx="4">
                  <c:v>0.62569483046136753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0.99639855942376954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5">
                  <c:v>0.49864007252946513</c:v>
                </c:pt>
                <c:pt idx="46">
                  <c:v>1</c:v>
                </c:pt>
                <c:pt idx="47">
                  <c:v>0.41323923095643705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0.20846905537459284</c:v>
                </c:pt>
              </c:numCache>
            </c:numRef>
          </c:val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'PC-JT-SL'!$C$10:$C$65</c:f>
              <c:strCache>
                <c:ptCount val="56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Kejene</c:v>
                </c:pt>
                <c:pt idx="21">
                  <c:v>Pesayangan</c:v>
                </c:pt>
                <c:pt idx="22">
                  <c:v>Sidapurna</c:v>
                </c:pt>
                <c:pt idx="23">
                  <c:v>Gangsa/G. Lumingser</c:v>
                </c:pt>
                <c:pt idx="24">
                  <c:v>Parakan Kidang</c:v>
                </c:pt>
                <c:pt idx="25">
                  <c:v>Gondang</c:v>
                </c:pt>
                <c:pt idx="26">
                  <c:v>Lenggor</c:v>
                </c:pt>
                <c:pt idx="27">
                  <c:v>Karanganyar</c:v>
                </c:pt>
                <c:pt idx="28">
                  <c:v>Beji</c:v>
                </c:pt>
                <c:pt idx="29">
                  <c:v>Kemaron</c:v>
                </c:pt>
                <c:pt idx="32">
                  <c:v>Kedungasem</c:v>
                </c:pt>
                <c:pt idx="33">
                  <c:v>Juwero</c:v>
                </c:pt>
                <c:pt idx="34">
                  <c:v>Sojomerto</c:v>
                </c:pt>
                <c:pt idx="35">
                  <c:v>Kedung Pengilon</c:v>
                </c:pt>
                <c:pt idx="36">
                  <c:v>Plumbon</c:v>
                </c:pt>
                <c:pt idx="37">
                  <c:v>Pucang Gading</c:v>
                </c:pt>
                <c:pt idx="38">
                  <c:v>Jragung</c:v>
                </c:pt>
                <c:pt idx="39">
                  <c:v>Glapan</c:v>
                </c:pt>
                <c:pt idx="40">
                  <c:v>Senjoyo (Ajiawur)</c:v>
                </c:pt>
                <c:pt idx="41">
                  <c:v>Sidopangus</c:v>
                </c:pt>
                <c:pt idx="42">
                  <c:v>Jajar</c:v>
                </c:pt>
                <c:pt idx="45">
                  <c:v>Bakalan</c:v>
                </c:pt>
                <c:pt idx="46">
                  <c:v>Medani</c:v>
                </c:pt>
                <c:pt idx="47">
                  <c:v>Bang (Mijen )</c:v>
                </c:pt>
                <c:pt idx="48">
                  <c:v>Dumpil</c:v>
                </c:pt>
                <c:pt idx="49">
                  <c:v>Kedungsapen</c:v>
                </c:pt>
                <c:pt idx="50">
                  <c:v>Kramat</c:v>
                </c:pt>
                <c:pt idx="51">
                  <c:v>Kedungwaru</c:v>
                </c:pt>
                <c:pt idx="52">
                  <c:v>Logung</c:v>
                </c:pt>
                <c:pt idx="53">
                  <c:v>Siwayut</c:v>
                </c:pt>
                <c:pt idx="54">
                  <c:v>Widodaren</c:v>
                </c:pt>
                <c:pt idx="5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'PC-JT-SL'!$C$10:$C$65</c:f>
              <c:strCache>
                <c:ptCount val="56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Kejene</c:v>
                </c:pt>
                <c:pt idx="21">
                  <c:v>Pesayangan</c:v>
                </c:pt>
                <c:pt idx="22">
                  <c:v>Sidapurna</c:v>
                </c:pt>
                <c:pt idx="23">
                  <c:v>Gangsa/G. Lumingser</c:v>
                </c:pt>
                <c:pt idx="24">
                  <c:v>Parakan Kidang</c:v>
                </c:pt>
                <c:pt idx="25">
                  <c:v>Gondang</c:v>
                </c:pt>
                <c:pt idx="26">
                  <c:v>Lenggor</c:v>
                </c:pt>
                <c:pt idx="27">
                  <c:v>Karanganyar</c:v>
                </c:pt>
                <c:pt idx="28">
                  <c:v>Beji</c:v>
                </c:pt>
                <c:pt idx="29">
                  <c:v>Kemaron</c:v>
                </c:pt>
                <c:pt idx="32">
                  <c:v>Kedungasem</c:v>
                </c:pt>
                <c:pt idx="33">
                  <c:v>Juwero</c:v>
                </c:pt>
                <c:pt idx="34">
                  <c:v>Sojomerto</c:v>
                </c:pt>
                <c:pt idx="35">
                  <c:v>Kedung Pengilon</c:v>
                </c:pt>
                <c:pt idx="36">
                  <c:v>Plumbon</c:v>
                </c:pt>
                <c:pt idx="37">
                  <c:v>Pucang Gading</c:v>
                </c:pt>
                <c:pt idx="38">
                  <c:v>Jragung</c:v>
                </c:pt>
                <c:pt idx="39">
                  <c:v>Glapan</c:v>
                </c:pt>
                <c:pt idx="40">
                  <c:v>Senjoyo (Ajiawur)</c:v>
                </c:pt>
                <c:pt idx="41">
                  <c:v>Sidopangus</c:v>
                </c:pt>
                <c:pt idx="42">
                  <c:v>Jajar</c:v>
                </c:pt>
                <c:pt idx="45">
                  <c:v>Bakalan</c:v>
                </c:pt>
                <c:pt idx="46">
                  <c:v>Medani</c:v>
                </c:pt>
                <c:pt idx="47">
                  <c:v>Bang (Mijen )</c:v>
                </c:pt>
                <c:pt idx="48">
                  <c:v>Dumpil</c:v>
                </c:pt>
                <c:pt idx="49">
                  <c:v>Kedungsapen</c:v>
                </c:pt>
                <c:pt idx="50">
                  <c:v>Kramat</c:v>
                </c:pt>
                <c:pt idx="51">
                  <c:v>Kedungwaru</c:v>
                </c:pt>
                <c:pt idx="52">
                  <c:v>Logung</c:v>
                </c:pt>
                <c:pt idx="53">
                  <c:v>Siwayut</c:v>
                </c:pt>
                <c:pt idx="54">
                  <c:v>Widodaren</c:v>
                </c:pt>
                <c:pt idx="5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'PC-JT-SL'!$C$10:$C$65</c:f>
              <c:strCache>
                <c:ptCount val="56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Kejene</c:v>
                </c:pt>
                <c:pt idx="21">
                  <c:v>Pesayangan</c:v>
                </c:pt>
                <c:pt idx="22">
                  <c:v>Sidapurna</c:v>
                </c:pt>
                <c:pt idx="23">
                  <c:v>Gangsa/G. Lumingser</c:v>
                </c:pt>
                <c:pt idx="24">
                  <c:v>Parakan Kidang</c:v>
                </c:pt>
                <c:pt idx="25">
                  <c:v>Gondang</c:v>
                </c:pt>
                <c:pt idx="26">
                  <c:v>Lenggor</c:v>
                </c:pt>
                <c:pt idx="27">
                  <c:v>Karanganyar</c:v>
                </c:pt>
                <c:pt idx="28">
                  <c:v>Beji</c:v>
                </c:pt>
                <c:pt idx="29">
                  <c:v>Kemaron</c:v>
                </c:pt>
                <c:pt idx="32">
                  <c:v>Kedungasem</c:v>
                </c:pt>
                <c:pt idx="33">
                  <c:v>Juwero</c:v>
                </c:pt>
                <c:pt idx="34">
                  <c:v>Sojomerto</c:v>
                </c:pt>
                <c:pt idx="35">
                  <c:v>Kedung Pengilon</c:v>
                </c:pt>
                <c:pt idx="36">
                  <c:v>Plumbon</c:v>
                </c:pt>
                <c:pt idx="37">
                  <c:v>Pucang Gading</c:v>
                </c:pt>
                <c:pt idx="38">
                  <c:v>Jragung</c:v>
                </c:pt>
                <c:pt idx="39">
                  <c:v>Glapan</c:v>
                </c:pt>
                <c:pt idx="40">
                  <c:v>Senjoyo (Ajiawur)</c:v>
                </c:pt>
                <c:pt idx="41">
                  <c:v>Sidopangus</c:v>
                </c:pt>
                <c:pt idx="42">
                  <c:v>Jajar</c:v>
                </c:pt>
                <c:pt idx="45">
                  <c:v>Bakalan</c:v>
                </c:pt>
                <c:pt idx="46">
                  <c:v>Medani</c:v>
                </c:pt>
                <c:pt idx="47">
                  <c:v>Bang (Mijen )</c:v>
                </c:pt>
                <c:pt idx="48">
                  <c:v>Dumpil</c:v>
                </c:pt>
                <c:pt idx="49">
                  <c:v>Kedungsapen</c:v>
                </c:pt>
                <c:pt idx="50">
                  <c:v>Kramat</c:v>
                </c:pt>
                <c:pt idx="51">
                  <c:v>Kedungwaru</c:v>
                </c:pt>
                <c:pt idx="52">
                  <c:v>Logung</c:v>
                </c:pt>
                <c:pt idx="53">
                  <c:v>Siwayut</c:v>
                </c:pt>
                <c:pt idx="54">
                  <c:v>Widodaren</c:v>
                </c:pt>
                <c:pt idx="5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'PC-JT-SL'!$C$10:$C$65</c:f>
              <c:strCache>
                <c:ptCount val="56"/>
                <c:pt idx="0">
                  <c:v>Krompeng/Kupang</c:v>
                </c:pt>
                <c:pt idx="1">
                  <c:v>Pesantren Kletak</c:v>
                </c:pt>
                <c:pt idx="2">
                  <c:v>Kaliwadas</c:v>
                </c:pt>
                <c:pt idx="3">
                  <c:v>Notog/P. Bawah</c:v>
                </c:pt>
                <c:pt idx="4">
                  <c:v>Sukowati</c:v>
                </c:pt>
                <c:pt idx="5">
                  <c:v>Brondong</c:v>
                </c:pt>
                <c:pt idx="6">
                  <c:v>Sungapan</c:v>
                </c:pt>
                <c:pt idx="7">
                  <c:v>Cisadap</c:v>
                </c:pt>
                <c:pt idx="8">
                  <c:v>Nambo</c:v>
                </c:pt>
                <c:pt idx="9">
                  <c:v>Cibendung</c:v>
                </c:pt>
                <c:pt idx="10">
                  <c:v>Dukuhjati</c:v>
                </c:pt>
                <c:pt idx="11">
                  <c:v>Danawarih</c:v>
                </c:pt>
                <c:pt idx="12">
                  <c:v>Cipero</c:v>
                </c:pt>
                <c:pt idx="13">
                  <c:v>Cawitali</c:v>
                </c:pt>
                <c:pt idx="14">
                  <c:v>Kd.Dowo Kramat</c:v>
                </c:pt>
                <c:pt idx="15">
                  <c:v>Asem Siketek</c:v>
                </c:pt>
                <c:pt idx="16">
                  <c:v>Tapak Menjangan</c:v>
                </c:pt>
                <c:pt idx="17">
                  <c:v>Padurekso</c:v>
                </c:pt>
                <c:pt idx="18">
                  <c:v>Sudikampir</c:v>
                </c:pt>
                <c:pt idx="19">
                  <c:v>Mejagong</c:v>
                </c:pt>
                <c:pt idx="20">
                  <c:v>Kejene</c:v>
                </c:pt>
                <c:pt idx="21">
                  <c:v>Pesayangan</c:v>
                </c:pt>
                <c:pt idx="22">
                  <c:v>Sidapurna</c:v>
                </c:pt>
                <c:pt idx="23">
                  <c:v>Gangsa/G. Lumingser</c:v>
                </c:pt>
                <c:pt idx="24">
                  <c:v>Parakan Kidang</c:v>
                </c:pt>
                <c:pt idx="25">
                  <c:v>Gondang</c:v>
                </c:pt>
                <c:pt idx="26">
                  <c:v>Lenggor</c:v>
                </c:pt>
                <c:pt idx="27">
                  <c:v>Karanganyar</c:v>
                </c:pt>
                <c:pt idx="28">
                  <c:v>Beji</c:v>
                </c:pt>
                <c:pt idx="29">
                  <c:v>Kemaron</c:v>
                </c:pt>
                <c:pt idx="32">
                  <c:v>Kedungasem</c:v>
                </c:pt>
                <c:pt idx="33">
                  <c:v>Juwero</c:v>
                </c:pt>
                <c:pt idx="34">
                  <c:v>Sojomerto</c:v>
                </c:pt>
                <c:pt idx="35">
                  <c:v>Kedung Pengilon</c:v>
                </c:pt>
                <c:pt idx="36">
                  <c:v>Plumbon</c:v>
                </c:pt>
                <c:pt idx="37">
                  <c:v>Pucang Gading</c:v>
                </c:pt>
                <c:pt idx="38">
                  <c:v>Jragung</c:v>
                </c:pt>
                <c:pt idx="39">
                  <c:v>Glapan</c:v>
                </c:pt>
                <c:pt idx="40">
                  <c:v>Senjoyo (Ajiawur)</c:v>
                </c:pt>
                <c:pt idx="41">
                  <c:v>Sidopangus</c:v>
                </c:pt>
                <c:pt idx="42">
                  <c:v>Jajar</c:v>
                </c:pt>
                <c:pt idx="45">
                  <c:v>Bakalan</c:v>
                </c:pt>
                <c:pt idx="46">
                  <c:v>Medani</c:v>
                </c:pt>
                <c:pt idx="47">
                  <c:v>Bang (Mijen )</c:v>
                </c:pt>
                <c:pt idx="48">
                  <c:v>Dumpil</c:v>
                </c:pt>
                <c:pt idx="49">
                  <c:v>Kedungsapen</c:v>
                </c:pt>
                <c:pt idx="50">
                  <c:v>Kramat</c:v>
                </c:pt>
                <c:pt idx="51">
                  <c:v>Kedungwaru</c:v>
                </c:pt>
                <c:pt idx="52">
                  <c:v>Logung</c:v>
                </c:pt>
                <c:pt idx="53">
                  <c:v>Siwayut</c:v>
                </c:pt>
                <c:pt idx="54">
                  <c:v>Widodaren</c:v>
                </c:pt>
                <c:pt idx="5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axId val="70114304"/>
        <c:axId val="70128384"/>
      </c:lineChart>
      <c:catAx>
        <c:axId val="7011430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128384"/>
        <c:crossesAt val="0.5"/>
        <c:auto val="1"/>
        <c:lblAlgn val="ctr"/>
        <c:lblOffset val="100"/>
        <c:tickLblSkip val="1"/>
        <c:tickMarkSkip val="1"/>
      </c:catAx>
      <c:valAx>
        <c:axId val="70128384"/>
        <c:scaling>
          <c:orientation val="minMax"/>
          <c:max val="1.1000000000000001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852E-3"/>
              <c:y val="0.451365171069601"/>
            </c:manualLayout>
          </c:layout>
          <c:spPr>
            <a:noFill/>
            <a:ln w="25400">
              <a:noFill/>
            </a:ln>
          </c:spPr>
        </c:title>
        <c:numFmt formatCode="_(* #,##0.00_);_(* \(#,##0.00\);_(* \-??_);_(@_)" sourceLinked="1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114304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1662046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17</xdr:row>
      <xdr:rowOff>47625</xdr:rowOff>
    </xdr:from>
    <xdr:to>
      <xdr:col>9</xdr:col>
      <xdr:colOff>762000</xdr:colOff>
      <xdr:row>49</xdr:row>
      <xdr:rowOff>152400</xdr:rowOff>
    </xdr:to>
    <xdr:graphicFrame macro="">
      <xdr:nvGraphicFramePr>
        <xdr:cNvPr id="1986921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666750</xdr:colOff>
      <xdr:row>4</xdr:row>
      <xdr:rowOff>142875</xdr:rowOff>
    </xdr:from>
    <xdr:to>
      <xdr:col>33</xdr:col>
      <xdr:colOff>76200</xdr:colOff>
      <xdr:row>55</xdr:row>
      <xdr:rowOff>161925</xdr:rowOff>
    </xdr:to>
    <xdr:graphicFrame macro="">
      <xdr:nvGraphicFramePr>
        <xdr:cNvPr id="240517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809625</xdr:colOff>
      <xdr:row>57</xdr:row>
      <xdr:rowOff>19050</xdr:rowOff>
    </xdr:from>
    <xdr:to>
      <xdr:col>30</xdr:col>
      <xdr:colOff>161925</xdr:colOff>
      <xdr:row>97</xdr:row>
      <xdr:rowOff>123825</xdr:rowOff>
    </xdr:to>
    <xdr:graphicFrame macro="">
      <xdr:nvGraphicFramePr>
        <xdr:cNvPr id="240517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476250</xdr:colOff>
      <xdr:row>7</xdr:row>
      <xdr:rowOff>180975</xdr:rowOff>
    </xdr:from>
    <xdr:to>
      <xdr:col>33</xdr:col>
      <xdr:colOff>381000</xdr:colOff>
      <xdr:row>53</xdr:row>
      <xdr:rowOff>95250</xdr:rowOff>
    </xdr:to>
    <xdr:graphicFrame macro="">
      <xdr:nvGraphicFramePr>
        <xdr:cNvPr id="185504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2</xdr:row>
      <xdr:rowOff>171450</xdr:rowOff>
    </xdr:from>
    <xdr:to>
      <xdr:col>30</xdr:col>
      <xdr:colOff>419100</xdr:colOff>
      <xdr:row>42</xdr:row>
      <xdr:rowOff>238125</xdr:rowOff>
    </xdr:to>
    <xdr:graphicFrame macro="">
      <xdr:nvGraphicFramePr>
        <xdr:cNvPr id="2289835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36708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14"/>
  <sheetViews>
    <sheetView showGridLines="0" workbookViewId="0">
      <selection activeCell="B11" sqref="B11:C11"/>
    </sheetView>
  </sheetViews>
  <sheetFormatPr defaultRowHeight="12.75"/>
  <cols>
    <col min="1" max="1" width="9.140625" style="273"/>
    <col min="2" max="2" width="19.28515625" style="273" customWidth="1"/>
    <col min="3" max="3" width="10.85546875" style="273" customWidth="1"/>
    <col min="4" max="4" width="15.5703125" style="273" customWidth="1"/>
    <col min="5" max="5" width="15.140625" style="273" customWidth="1"/>
    <col min="6" max="6" width="14" style="273" customWidth="1"/>
    <col min="7" max="7" width="14.28515625" style="273" customWidth="1"/>
    <col min="8" max="8" width="14.85546875" style="273" customWidth="1"/>
    <col min="9" max="9" width="13.85546875" style="273" customWidth="1"/>
    <col min="10" max="10" width="16.85546875" style="273" customWidth="1"/>
    <col min="11" max="11" width="12.28515625" style="273" customWidth="1"/>
    <col min="12" max="16384" width="9.140625" style="273"/>
  </cols>
  <sheetData>
    <row r="3" spans="2:12" ht="23.25">
      <c r="B3" s="433" t="s">
        <v>374</v>
      </c>
      <c r="C3" s="433"/>
      <c r="D3" s="433"/>
      <c r="E3" s="433"/>
      <c r="F3" s="433"/>
      <c r="G3" s="433"/>
      <c r="H3" s="433"/>
      <c r="I3" s="433"/>
      <c r="J3" s="433"/>
      <c r="K3" s="275"/>
      <c r="L3" s="275"/>
    </row>
    <row r="4" spans="2:12" ht="23.25">
      <c r="B4" s="433" t="s">
        <v>360</v>
      </c>
      <c r="C4" s="433"/>
      <c r="D4" s="433"/>
      <c r="E4" s="433"/>
      <c r="F4" s="433"/>
      <c r="G4" s="433"/>
      <c r="H4" s="433"/>
      <c r="I4" s="433"/>
      <c r="J4" s="433"/>
      <c r="K4" s="275"/>
      <c r="L4" s="275"/>
    </row>
    <row r="5" spans="2:12" ht="13.5" thickBot="1"/>
    <row r="6" spans="2:12" ht="23.1" customHeight="1">
      <c r="B6" s="438" t="s">
        <v>359</v>
      </c>
      <c r="C6" s="439"/>
      <c r="D6" s="290" t="s">
        <v>51</v>
      </c>
      <c r="E6" s="290" t="s">
        <v>57</v>
      </c>
      <c r="F6" s="441" t="s">
        <v>54</v>
      </c>
      <c r="G6" s="441"/>
      <c r="H6" s="290" t="s">
        <v>57</v>
      </c>
      <c r="I6" s="290" t="s">
        <v>57</v>
      </c>
      <c r="J6" s="292"/>
    </row>
    <row r="7" spans="2:12" ht="23.1" customHeight="1">
      <c r="B7" s="440"/>
      <c r="C7" s="435"/>
      <c r="D7" s="291" t="s">
        <v>52</v>
      </c>
      <c r="E7" s="291" t="s">
        <v>62</v>
      </c>
      <c r="F7" s="231" t="s">
        <v>55</v>
      </c>
      <c r="G7" s="231" t="s">
        <v>56</v>
      </c>
      <c r="H7" s="291" t="s">
        <v>58</v>
      </c>
      <c r="I7" s="291" t="s">
        <v>59</v>
      </c>
      <c r="J7" s="293" t="s">
        <v>159</v>
      </c>
    </row>
    <row r="8" spans="2:12" ht="23.1" customHeight="1">
      <c r="B8" s="440"/>
      <c r="C8" s="435"/>
      <c r="D8" s="229" t="s">
        <v>53</v>
      </c>
      <c r="E8" s="229" t="s">
        <v>370</v>
      </c>
      <c r="F8" s="229" t="s">
        <v>371</v>
      </c>
      <c r="G8" s="229" t="s">
        <v>370</v>
      </c>
      <c r="H8" s="229" t="s">
        <v>370</v>
      </c>
      <c r="I8" s="229" t="s">
        <v>370</v>
      </c>
      <c r="J8" s="294" t="s">
        <v>160</v>
      </c>
    </row>
    <row r="9" spans="2:12" ht="23.1" customHeight="1">
      <c r="B9" s="442" t="s">
        <v>361</v>
      </c>
      <c r="C9" s="443"/>
      <c r="D9" s="204">
        <v>353856</v>
      </c>
      <c r="E9" s="221">
        <v>791.96</v>
      </c>
      <c r="F9" s="215">
        <v>101.79</v>
      </c>
      <c r="G9" s="215">
        <v>136.11000000000001</v>
      </c>
      <c r="H9" s="215">
        <v>1026.8499999999999</v>
      </c>
      <c r="I9" s="215">
        <v>218.99</v>
      </c>
      <c r="J9" s="367">
        <f>IF(I9=0,0,(IF(H9/I9&gt;1,1,H9/I9)))</f>
        <v>1</v>
      </c>
      <c r="K9" s="274"/>
    </row>
    <row r="10" spans="2:12" ht="23.1" customHeight="1">
      <c r="B10" s="442" t="s">
        <v>362</v>
      </c>
      <c r="C10" s="443"/>
      <c r="D10" s="204">
        <v>354280</v>
      </c>
      <c r="E10" s="215">
        <v>111.4</v>
      </c>
      <c r="F10" s="215">
        <v>61.72</v>
      </c>
      <c r="G10" s="215">
        <v>81.11</v>
      </c>
      <c r="H10" s="215">
        <v>253.03</v>
      </c>
      <c r="I10" s="215">
        <v>181.15</v>
      </c>
      <c r="J10" s="367">
        <f t="shared" ref="J10:J14" si="0">IF(I10=0,0,(IF(H10/I10&gt;1,1,H10/I10)))</f>
        <v>1</v>
      </c>
      <c r="K10" s="274"/>
    </row>
    <row r="11" spans="2:12" ht="23.1" customHeight="1">
      <c r="B11" s="434" t="s">
        <v>363</v>
      </c>
      <c r="C11" s="435"/>
      <c r="D11" s="204">
        <v>350714</v>
      </c>
      <c r="E11" s="215">
        <v>41.9</v>
      </c>
      <c r="F11" s="215">
        <v>85.8</v>
      </c>
      <c r="G11" s="215">
        <v>70.28</v>
      </c>
      <c r="H11" s="215">
        <v>197.98</v>
      </c>
      <c r="I11" s="215">
        <v>187.32</v>
      </c>
      <c r="J11" s="367">
        <f t="shared" si="0"/>
        <v>1</v>
      </c>
      <c r="K11" s="274"/>
    </row>
    <row r="12" spans="2:12" ht="23.1" customHeight="1">
      <c r="B12" s="434" t="s">
        <v>367</v>
      </c>
      <c r="C12" s="435"/>
      <c r="D12" s="204">
        <v>339342</v>
      </c>
      <c r="E12" s="215">
        <v>235.648</v>
      </c>
      <c r="F12" s="215">
        <v>116.265</v>
      </c>
      <c r="G12" s="215">
        <v>90.072999999999993</v>
      </c>
      <c r="H12" s="215">
        <v>388.23700000000002</v>
      </c>
      <c r="I12" s="215">
        <v>173.14</v>
      </c>
      <c r="J12" s="367">
        <f t="shared" si="0"/>
        <v>1</v>
      </c>
      <c r="K12" s="274"/>
    </row>
    <row r="13" spans="2:12" ht="23.1" customHeight="1">
      <c r="B13" s="434" t="s">
        <v>366</v>
      </c>
      <c r="C13" s="435"/>
      <c r="D13" s="204">
        <v>338451</v>
      </c>
      <c r="E13" s="215">
        <v>270.25</v>
      </c>
      <c r="F13" s="215">
        <v>66.093000000000004</v>
      </c>
      <c r="G13" s="215">
        <v>124.496</v>
      </c>
      <c r="H13" s="215">
        <v>457.27300000000002</v>
      </c>
      <c r="I13" s="215">
        <v>189.37</v>
      </c>
      <c r="J13" s="367">
        <f t="shared" si="0"/>
        <v>1</v>
      </c>
      <c r="K13" s="274"/>
    </row>
    <row r="14" spans="2:12" ht="23.1" customHeight="1" thickBot="1">
      <c r="B14" s="436" t="s">
        <v>392</v>
      </c>
      <c r="C14" s="437"/>
      <c r="D14" s="289">
        <f>'REKAP PROP'!D16</f>
        <v>403891.06</v>
      </c>
      <c r="E14" s="254">
        <f>'REKAP PROP'!E16</f>
        <v>1645.1999999999998</v>
      </c>
      <c r="F14" s="254">
        <f>'REKAP PROP'!F16</f>
        <v>153.11799999999997</v>
      </c>
      <c r="G14" s="254">
        <f>'REKAP PROP'!G16</f>
        <v>163.07400000000001</v>
      </c>
      <c r="H14" s="254">
        <f>'REKAP PROP'!H16</f>
        <v>1950.0300000000002</v>
      </c>
      <c r="I14" s="254">
        <f>'REKAP PROP'!I16</f>
        <v>352.887</v>
      </c>
      <c r="J14" s="368">
        <f t="shared" si="0"/>
        <v>1</v>
      </c>
      <c r="K14" s="274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L16"/>
  <sheetViews>
    <sheetView showGridLines="0" topLeftCell="B7" workbookViewId="0">
      <selection activeCell="B5" sqref="B5:J5"/>
    </sheetView>
  </sheetViews>
  <sheetFormatPr defaultRowHeight="12.75"/>
  <cols>
    <col min="1" max="1" width="9.140625" style="273"/>
    <col min="2" max="2" width="19.28515625" style="273" customWidth="1"/>
    <col min="3" max="3" width="10.85546875" style="273" customWidth="1"/>
    <col min="4" max="4" width="15.5703125" style="273" customWidth="1"/>
    <col min="5" max="5" width="15.140625" style="273" customWidth="1"/>
    <col min="6" max="6" width="14" style="273" customWidth="1"/>
    <col min="7" max="7" width="14.28515625" style="273" customWidth="1"/>
    <col min="8" max="8" width="14.85546875" style="273" customWidth="1"/>
    <col min="9" max="9" width="13.85546875" style="273" customWidth="1"/>
    <col min="10" max="12" width="13.42578125" style="273" customWidth="1"/>
    <col min="13" max="16384" width="9.140625" style="273"/>
  </cols>
  <sheetData>
    <row r="3" spans="2:12" ht="23.25">
      <c r="B3" s="433" t="s">
        <v>163</v>
      </c>
      <c r="C3" s="433"/>
      <c r="D3" s="433"/>
      <c r="E3" s="433"/>
      <c r="F3" s="433"/>
      <c r="G3" s="433"/>
      <c r="H3" s="433"/>
      <c r="I3" s="433"/>
      <c r="J3" s="433"/>
      <c r="K3" s="275"/>
      <c r="L3" s="275"/>
    </row>
    <row r="4" spans="2:12" ht="23.25">
      <c r="B4" s="433" t="s">
        <v>162</v>
      </c>
      <c r="C4" s="433"/>
      <c r="D4" s="433"/>
      <c r="E4" s="433"/>
      <c r="F4" s="433"/>
      <c r="G4" s="433"/>
      <c r="H4" s="433"/>
      <c r="I4" s="433"/>
      <c r="J4" s="433"/>
      <c r="K4" s="275"/>
      <c r="L4" s="275"/>
    </row>
    <row r="5" spans="2:12" ht="23.25">
      <c r="B5" s="444" t="s">
        <v>394</v>
      </c>
      <c r="C5" s="444"/>
      <c r="D5" s="444"/>
      <c r="E5" s="444"/>
      <c r="F5" s="444"/>
      <c r="G5" s="444"/>
      <c r="H5" s="444"/>
      <c r="I5" s="444"/>
      <c r="J5" s="444"/>
      <c r="K5" s="276"/>
      <c r="L5" s="276"/>
    </row>
    <row r="6" spans="2:12" ht="13.5" thickBot="1"/>
    <row r="7" spans="2:12" ht="23.1" customHeight="1">
      <c r="B7" s="438" t="s">
        <v>161</v>
      </c>
      <c r="C7" s="439"/>
      <c r="D7" s="282" t="s">
        <v>51</v>
      </c>
      <c r="E7" s="282" t="s">
        <v>57</v>
      </c>
      <c r="F7" s="446" t="s">
        <v>54</v>
      </c>
      <c r="G7" s="446"/>
      <c r="H7" s="282" t="s">
        <v>57</v>
      </c>
      <c r="I7" s="282" t="s">
        <v>57</v>
      </c>
      <c r="J7" s="286"/>
    </row>
    <row r="8" spans="2:12" ht="23.1" customHeight="1">
      <c r="B8" s="440"/>
      <c r="C8" s="435"/>
      <c r="D8" s="283" t="s">
        <v>52</v>
      </c>
      <c r="E8" s="283" t="s">
        <v>62</v>
      </c>
      <c r="F8" s="285" t="s">
        <v>55</v>
      </c>
      <c r="G8" s="285" t="s">
        <v>56</v>
      </c>
      <c r="H8" s="283" t="s">
        <v>58</v>
      </c>
      <c r="I8" s="283" t="s">
        <v>59</v>
      </c>
      <c r="J8" s="287" t="s">
        <v>159</v>
      </c>
    </row>
    <row r="9" spans="2:12" ht="23.1" customHeight="1" thickBot="1">
      <c r="B9" s="449"/>
      <c r="C9" s="437"/>
      <c r="D9" s="284" t="s">
        <v>53</v>
      </c>
      <c r="E9" s="284" t="s">
        <v>370</v>
      </c>
      <c r="F9" s="284" t="s">
        <v>371</v>
      </c>
      <c r="G9" s="284" t="s">
        <v>370</v>
      </c>
      <c r="H9" s="284" t="s">
        <v>370</v>
      </c>
      <c r="I9" s="284" t="s">
        <v>370</v>
      </c>
      <c r="J9" s="288" t="s">
        <v>160</v>
      </c>
    </row>
    <row r="10" spans="2:12" ht="23.1" customHeight="1">
      <c r="B10" s="447" t="s">
        <v>74</v>
      </c>
      <c r="C10" s="448"/>
      <c r="D10" s="277">
        <f>+'PC-JT-SL'!E40</f>
        <v>115703</v>
      </c>
      <c r="E10" s="277">
        <f>+'PC-JT-SL'!F40</f>
        <v>214.59</v>
      </c>
      <c r="F10" s="277">
        <f>+'PC-JT-SL'!G40</f>
        <v>50.156999999999989</v>
      </c>
      <c r="G10" s="277">
        <f>+'PC-JT-SL'!H40</f>
        <v>56.903999999999989</v>
      </c>
      <c r="H10" s="277">
        <f>+'PC-JT-SL'!I40</f>
        <v>321.65100000000001</v>
      </c>
      <c r="I10" s="277">
        <f>+'PC-JT-SL'!J40</f>
        <v>129.03400000000002</v>
      </c>
      <c r="J10" s="278">
        <f>IF(I10=0,0,(IF(H10/I10&gt;1,1,H10/I10)))</f>
        <v>1</v>
      </c>
      <c r="K10" s="274"/>
    </row>
    <row r="11" spans="2:12" ht="23.1" customHeight="1">
      <c r="B11" s="434" t="s">
        <v>164</v>
      </c>
      <c r="C11" s="435"/>
      <c r="D11" s="279">
        <f>+'PC-JT-SL'!E53</f>
        <v>43552.06</v>
      </c>
      <c r="E11" s="279">
        <f>+'PC-JT-SL'!F53</f>
        <v>64.67</v>
      </c>
      <c r="F11" s="279">
        <f>+'PC-JT-SL'!G53</f>
        <v>24.43</v>
      </c>
      <c r="G11" s="279">
        <f>+'PC-JT-SL'!H53</f>
        <v>19.072000000000003</v>
      </c>
      <c r="H11" s="279">
        <f>+'PC-JT-SL'!I53</f>
        <v>108.172</v>
      </c>
      <c r="I11" s="279">
        <f>+'PC-JT-SL'!J53</f>
        <v>41.727999999999994</v>
      </c>
      <c r="J11" s="278">
        <f t="shared" ref="J11:J16" si="0">IF(I11=0,0,(IF(H11/I11&gt;1,1,H11/I11)))</f>
        <v>1</v>
      </c>
      <c r="K11" s="274"/>
    </row>
    <row r="12" spans="2:12" ht="23.1" customHeight="1">
      <c r="B12" s="434" t="s">
        <v>144</v>
      </c>
      <c r="C12" s="435"/>
      <c r="D12" s="279">
        <f>+'PC-JT-SL'!E69</f>
        <v>89463</v>
      </c>
      <c r="E12" s="279">
        <f>+'PC-JT-SL'!F69</f>
        <v>62.484999999999999</v>
      </c>
      <c r="F12" s="279">
        <f>+'PC-JT-SL'!G69</f>
        <v>8.9510000000000005</v>
      </c>
      <c r="G12" s="279">
        <f>+'PC-JT-SL'!H69</f>
        <v>10.954000000000001</v>
      </c>
      <c r="H12" s="279">
        <f>+'PC-JT-SL'!I69</f>
        <v>82.390000000000015</v>
      </c>
      <c r="I12" s="279">
        <f>+'PC-JT-SL'!J69</f>
        <v>41.42</v>
      </c>
      <c r="J12" s="278">
        <f t="shared" si="0"/>
        <v>1</v>
      </c>
      <c r="K12" s="274"/>
    </row>
    <row r="13" spans="2:12" ht="23.1" customHeight="1">
      <c r="B13" s="434" t="s">
        <v>80</v>
      </c>
      <c r="C13" s="435"/>
      <c r="D13" s="279">
        <f>+BENG.SOLO!E55</f>
        <v>47129</v>
      </c>
      <c r="E13" s="279">
        <f>+BENG.SOLO!F55</f>
        <v>65.705999999999989</v>
      </c>
      <c r="F13" s="279">
        <f>+BENG.SOLO!G55</f>
        <v>22.34</v>
      </c>
      <c r="G13" s="279">
        <f>+BENG.SOLO!H55</f>
        <v>15.531000000000002</v>
      </c>
      <c r="H13" s="279">
        <f>+BENG.SOLO!I55</f>
        <v>103.577</v>
      </c>
      <c r="I13" s="279">
        <f>+BENG.SOLO!J55</f>
        <v>34.48599999999999</v>
      </c>
      <c r="J13" s="278">
        <f t="shared" si="0"/>
        <v>1</v>
      </c>
      <c r="K13" s="274"/>
    </row>
    <row r="14" spans="2:12" ht="23.1" customHeight="1">
      <c r="B14" s="434" t="s">
        <v>82</v>
      </c>
      <c r="C14" s="435"/>
      <c r="D14" s="279">
        <f>+'PROB-SCIT'!F50</f>
        <v>40145</v>
      </c>
      <c r="E14" s="279">
        <f>+'PROB-SCIT'!G50</f>
        <v>88.149999999999977</v>
      </c>
      <c r="F14" s="279">
        <f>+'PROB-SCIT'!H50</f>
        <v>31.861000000000001</v>
      </c>
      <c r="G14" s="279">
        <f>+'PROB-SCIT'!I50</f>
        <v>11.362</v>
      </c>
      <c r="H14" s="279">
        <f>+'PROB-SCIT'!J50</f>
        <v>120.01099999999998</v>
      </c>
      <c r="I14" s="279">
        <f>+'PROB-SCIT'!K50</f>
        <v>43.222999999999999</v>
      </c>
      <c r="J14" s="278">
        <f t="shared" si="0"/>
        <v>1</v>
      </c>
      <c r="K14" s="274"/>
    </row>
    <row r="15" spans="2:12" ht="23.1" customHeight="1">
      <c r="B15" s="434" t="s">
        <v>84</v>
      </c>
      <c r="C15" s="435"/>
      <c r="D15" s="279">
        <f>+'PROB-SCIT'!F49</f>
        <v>67899</v>
      </c>
      <c r="E15" s="279">
        <f>+'PROB-SCIT'!G49</f>
        <v>1149.5989999999997</v>
      </c>
      <c r="F15" s="279">
        <f>+'PROB-SCIT'!H49</f>
        <v>15.379000000000003</v>
      </c>
      <c r="G15" s="279">
        <f>+'PROB-SCIT'!I49</f>
        <v>49.251000000000012</v>
      </c>
      <c r="H15" s="279">
        <f>+'PROB-SCIT'!J49</f>
        <v>1214.2290000000003</v>
      </c>
      <c r="I15" s="279">
        <f>+'PROB-SCIT'!K49</f>
        <v>62.996000000000002</v>
      </c>
      <c r="J15" s="278">
        <f t="shared" si="0"/>
        <v>1</v>
      </c>
      <c r="K15" s="274"/>
    </row>
    <row r="16" spans="2:12" ht="28.5" customHeight="1" thickBot="1">
      <c r="B16" s="436" t="s">
        <v>358</v>
      </c>
      <c r="C16" s="445"/>
      <c r="D16" s="280">
        <f t="shared" ref="D16:I16" si="1">SUM(D10:D15)</f>
        <v>403891.06</v>
      </c>
      <c r="E16" s="280">
        <f t="shared" si="1"/>
        <v>1645.1999999999998</v>
      </c>
      <c r="F16" s="280">
        <f t="shared" si="1"/>
        <v>153.11799999999997</v>
      </c>
      <c r="G16" s="280">
        <f t="shared" si="1"/>
        <v>163.07400000000001</v>
      </c>
      <c r="H16" s="280">
        <f t="shared" si="1"/>
        <v>1950.0300000000002</v>
      </c>
      <c r="I16" s="280">
        <f t="shared" si="1"/>
        <v>352.887</v>
      </c>
      <c r="J16" s="281">
        <f t="shared" si="0"/>
        <v>1</v>
      </c>
    </row>
  </sheetData>
  <mergeCells count="12">
    <mergeCell ref="B3:J3"/>
    <mergeCell ref="B4:J4"/>
    <mergeCell ref="B5:J5"/>
    <mergeCell ref="B16:C16"/>
    <mergeCell ref="B15:C15"/>
    <mergeCell ref="F7:G7"/>
    <mergeCell ref="B10:C10"/>
    <mergeCell ref="B11:C11"/>
    <mergeCell ref="B12:C12"/>
    <mergeCell ref="B13:C13"/>
    <mergeCell ref="B7:C9"/>
    <mergeCell ref="B14:C14"/>
  </mergeCells>
  <phoneticPr fontId="10" type="noConversion"/>
  <printOptions horizontalCentered="1"/>
  <pageMargins left="0.19" right="0.15" top="2.14" bottom="1" header="0.5" footer="0.5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2:AP64"/>
  <sheetViews>
    <sheetView showGridLines="0" topLeftCell="A7" zoomScale="170" zoomScaleNormal="170" workbookViewId="0">
      <pane xSplit="5940" ySplit="1620" topLeftCell="G44" activePane="bottomRight"/>
      <selection activeCell="B6" sqref="B1:B1048576"/>
      <selection pane="topRight" activeCell="D7" sqref="D7"/>
      <selection pane="bottomLeft" activeCell="A9" sqref="A9"/>
      <selection pane="bottomRight" activeCell="J44" sqref="J44"/>
    </sheetView>
  </sheetViews>
  <sheetFormatPr defaultRowHeight="12.75"/>
  <cols>
    <col min="1" max="1" width="0.42578125" customWidth="1"/>
    <col min="2" max="2" width="15" customWidth="1"/>
    <col min="3" max="3" width="13.7109375" customWidth="1"/>
    <col min="4" max="4" width="12.28515625" customWidth="1"/>
    <col min="5" max="5" width="11.28515625" style="335" customWidth="1"/>
    <col min="6" max="6" width="9.42578125" customWidth="1"/>
    <col min="7" max="7" width="9" customWidth="1"/>
    <col min="8" max="8" width="9.140625" customWidth="1"/>
    <col min="9" max="9" width="10.42578125" customWidth="1"/>
    <col min="10" max="10" width="11.42578125" customWidth="1"/>
    <col min="11" max="11" width="8.5703125" customWidth="1"/>
    <col min="12" max="12" width="11.85546875" hidden="1" customWidth="1"/>
    <col min="13" max="13" width="13.42578125" hidden="1" customWidth="1"/>
    <col min="14" max="14" width="12.5703125" hidden="1" customWidth="1"/>
    <col min="15" max="15" width="11.140625" hidden="1" customWidth="1"/>
    <col min="16" max="17" width="11.5703125" hidden="1" customWidth="1"/>
    <col min="18" max="18" width="15.5703125" hidden="1" customWidth="1"/>
    <col min="19" max="37" width="0" hidden="1" customWidth="1"/>
    <col min="38" max="38" width="17.5703125" hidden="1" customWidth="1"/>
    <col min="39" max="39" width="12.7109375" hidden="1" customWidth="1"/>
    <col min="40" max="40" width="13.42578125" hidden="1" customWidth="1"/>
  </cols>
  <sheetData>
    <row r="2" spans="1:42" ht="21.75">
      <c r="A2" s="454" t="s">
        <v>244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38"/>
      <c r="M2" s="38"/>
      <c r="N2" s="38"/>
      <c r="O2" s="38"/>
      <c r="P2" s="38"/>
      <c r="Q2" s="38"/>
      <c r="R2" s="38"/>
    </row>
    <row r="3" spans="1:42" ht="21.75">
      <c r="A3" s="454" t="s">
        <v>139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38"/>
      <c r="M3" s="38"/>
      <c r="N3" s="38"/>
      <c r="O3" s="38"/>
      <c r="P3" s="38"/>
      <c r="Q3" s="38"/>
      <c r="R3" s="38"/>
    </row>
    <row r="4" spans="1:42" ht="21.75">
      <c r="A4" s="454" t="str">
        <f>'PC-JT-SL'!$A$3:$K$3</f>
        <v xml:space="preserve">MINGGU ke II ( Tgl. 7 Juni s/d 13 juni  2016 )  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38"/>
      <c r="M4" s="38"/>
      <c r="N4" s="38"/>
      <c r="O4" s="38"/>
      <c r="P4" s="38"/>
      <c r="Q4" s="38"/>
      <c r="R4" s="38"/>
    </row>
    <row r="5" spans="1:42" ht="16.5" thickBot="1">
      <c r="A5" s="182" t="s">
        <v>72</v>
      </c>
      <c r="B5" s="182"/>
      <c r="C5" s="182"/>
      <c r="D5" s="182"/>
      <c r="E5" s="327"/>
      <c r="F5" s="182"/>
      <c r="G5" s="182"/>
      <c r="H5" s="182"/>
      <c r="I5" s="182"/>
      <c r="J5" s="182"/>
      <c r="K5" s="182"/>
      <c r="L5" s="1"/>
      <c r="M5" s="1"/>
      <c r="N5" s="1"/>
      <c r="O5" s="1"/>
      <c r="P5" s="1"/>
      <c r="Q5" s="1"/>
      <c r="R5" s="1"/>
    </row>
    <row r="6" spans="1:42" ht="17.25" customHeight="1" thickTop="1">
      <c r="A6" s="455" t="s">
        <v>0</v>
      </c>
      <c r="B6" s="461" t="s">
        <v>266</v>
      </c>
      <c r="C6" s="457" t="s">
        <v>4</v>
      </c>
      <c r="D6" s="183"/>
      <c r="E6" s="328" t="s">
        <v>51</v>
      </c>
      <c r="F6" s="363" t="s">
        <v>57</v>
      </c>
      <c r="G6" s="459" t="s">
        <v>54</v>
      </c>
      <c r="H6" s="459"/>
      <c r="I6" s="363" t="s">
        <v>57</v>
      </c>
      <c r="J6" s="185" t="s">
        <v>57</v>
      </c>
      <c r="K6" s="186" t="s">
        <v>60</v>
      </c>
      <c r="L6" s="451" t="s">
        <v>174</v>
      </c>
      <c r="M6" s="97"/>
      <c r="N6" s="145"/>
      <c r="O6" s="41"/>
      <c r="P6" s="41"/>
      <c r="Q6" s="41"/>
      <c r="R6" s="41"/>
      <c r="Y6" s="148"/>
    </row>
    <row r="7" spans="1:42" ht="15.75" customHeight="1">
      <c r="A7" s="456"/>
      <c r="B7" s="462"/>
      <c r="C7" s="458"/>
      <c r="D7" s="364" t="s">
        <v>260</v>
      </c>
      <c r="E7" s="329" t="s">
        <v>52</v>
      </c>
      <c r="F7" s="364" t="s">
        <v>62</v>
      </c>
      <c r="G7" s="188" t="s">
        <v>55</v>
      </c>
      <c r="H7" s="189" t="s">
        <v>56</v>
      </c>
      <c r="I7" s="364" t="s">
        <v>58</v>
      </c>
      <c r="J7" s="190" t="s">
        <v>267</v>
      </c>
      <c r="K7" s="463" t="s">
        <v>61</v>
      </c>
      <c r="L7" s="452"/>
      <c r="M7" s="98" t="s">
        <v>175</v>
      </c>
      <c r="N7" s="146"/>
      <c r="O7" s="41"/>
      <c r="P7" s="41"/>
      <c r="Q7" s="41"/>
      <c r="R7" s="41"/>
    </row>
    <row r="8" spans="1:42" ht="18.75" thickBot="1">
      <c r="A8" s="456"/>
      <c r="B8" s="462"/>
      <c r="C8" s="458"/>
      <c r="D8" s="191"/>
      <c r="E8" s="330" t="s">
        <v>53</v>
      </c>
      <c r="F8" s="365" t="s">
        <v>375</v>
      </c>
      <c r="G8" s="193" t="s">
        <v>369</v>
      </c>
      <c r="H8" s="194" t="s">
        <v>369</v>
      </c>
      <c r="I8" s="365" t="s">
        <v>375</v>
      </c>
      <c r="J8" s="195" t="s">
        <v>369</v>
      </c>
      <c r="K8" s="464"/>
      <c r="L8" s="453"/>
      <c r="M8" s="99"/>
      <c r="N8" s="147"/>
      <c r="O8" s="41"/>
      <c r="P8" s="41"/>
      <c r="Q8" s="41"/>
      <c r="R8" s="41"/>
    </row>
    <row r="9" spans="1:42" ht="17.25" thickTop="1" thickBot="1">
      <c r="A9" s="196">
        <v>1</v>
      </c>
      <c r="B9" s="197">
        <v>2</v>
      </c>
      <c r="C9" s="198">
        <v>3</v>
      </c>
      <c r="D9" s="198"/>
      <c r="E9" s="331">
        <v>4</v>
      </c>
      <c r="F9" s="198">
        <v>5</v>
      </c>
      <c r="G9" s="198">
        <v>6</v>
      </c>
      <c r="H9" s="198">
        <v>7</v>
      </c>
      <c r="I9" s="198">
        <v>3</v>
      </c>
      <c r="J9" s="198">
        <v>9</v>
      </c>
      <c r="K9" s="199">
        <v>10</v>
      </c>
      <c r="L9" s="85"/>
      <c r="M9" s="90"/>
      <c r="N9" s="41"/>
      <c r="O9" s="41"/>
      <c r="P9" s="41"/>
      <c r="Q9" s="41"/>
      <c r="R9" s="41"/>
    </row>
    <row r="10" spans="1:42" ht="19.5" thickTop="1" thickBot="1">
      <c r="A10" s="200" t="s">
        <v>79</v>
      </c>
      <c r="B10" s="460" t="s">
        <v>80</v>
      </c>
      <c r="C10" s="460"/>
      <c r="D10" s="214"/>
      <c r="E10" s="332"/>
      <c r="F10" s="216"/>
      <c r="G10" s="217"/>
      <c r="H10" s="217"/>
      <c r="I10" s="218"/>
      <c r="J10" s="221" t="s">
        <v>2</v>
      </c>
      <c r="K10" s="219"/>
      <c r="L10" s="86"/>
      <c r="M10" s="91"/>
      <c r="N10" s="42"/>
      <c r="O10" s="42"/>
      <c r="P10" s="42"/>
      <c r="Q10" s="42"/>
      <c r="R10" s="42"/>
      <c r="AM10" s="33" t="s">
        <v>112</v>
      </c>
      <c r="AN10" s="33" t="s">
        <v>113</v>
      </c>
    </row>
    <row r="11" spans="1:42" ht="15.75" customHeight="1" thickTop="1">
      <c r="A11" s="201">
        <v>1</v>
      </c>
      <c r="B11" s="205" t="s">
        <v>142</v>
      </c>
      <c r="C11" s="202" t="s">
        <v>136</v>
      </c>
      <c r="D11" s="203" t="s">
        <v>311</v>
      </c>
      <c r="E11" s="332">
        <f>3030+7484+1888+439+1903+9717</f>
        <v>24461</v>
      </c>
      <c r="F11" s="311">
        <v>20.2</v>
      </c>
      <c r="G11" s="324">
        <v>12.14</v>
      </c>
      <c r="H11" s="324">
        <v>4.0599999999999996</v>
      </c>
      <c r="I11" s="324">
        <f>F11+G11+H11</f>
        <v>36.400000000000006</v>
      </c>
      <c r="J11" s="324">
        <v>21</v>
      </c>
      <c r="K11" s="314">
        <f>IF(J11=0,0,(IF(I11/J11&gt;1,1,I11/J11)))</f>
        <v>1</v>
      </c>
      <c r="L11" s="87"/>
      <c r="M11" s="92"/>
      <c r="N11" s="101"/>
      <c r="O11" s="71" t="s">
        <v>166</v>
      </c>
      <c r="P11" s="72" t="s">
        <v>38</v>
      </c>
      <c r="Q11" s="76">
        <v>10514</v>
      </c>
      <c r="R11" s="53">
        <f>+I11/J11</f>
        <v>1.7333333333333336</v>
      </c>
      <c r="AL11" s="33" t="s">
        <v>38</v>
      </c>
      <c r="AM11" s="34">
        <v>3030</v>
      </c>
      <c r="AN11" s="34">
        <v>7484</v>
      </c>
      <c r="AP11" t="s">
        <v>386</v>
      </c>
    </row>
    <row r="12" spans="1:42" ht="15.75">
      <c r="A12" s="201">
        <v>2</v>
      </c>
      <c r="B12" s="205" t="s">
        <v>29</v>
      </c>
      <c r="C12" s="206" t="s">
        <v>30</v>
      </c>
      <c r="D12" s="207" t="s">
        <v>312</v>
      </c>
      <c r="E12" s="332">
        <v>650</v>
      </c>
      <c r="F12" s="311">
        <v>1.768</v>
      </c>
      <c r="G12" s="324">
        <v>0.68500000000000005</v>
      </c>
      <c r="H12" s="324">
        <v>0</v>
      </c>
      <c r="I12" s="324">
        <f t="shared" ref="I12:I55" si="0">F12+G12+H12</f>
        <v>2.4530000000000003</v>
      </c>
      <c r="J12" s="324">
        <v>0.45800000000000002</v>
      </c>
      <c r="K12" s="314">
        <f t="shared" ref="K12:K55" si="1">IF(J12=0,0,(IF(I12/J12&gt;1,1,I12/J12)))</f>
        <v>1</v>
      </c>
      <c r="L12" s="88">
        <f>+J12*0.1+J12</f>
        <v>0.50380000000000003</v>
      </c>
      <c r="M12" s="92"/>
      <c r="N12" s="70"/>
      <c r="O12" s="70"/>
      <c r="P12" s="72" t="s">
        <v>29</v>
      </c>
      <c r="Q12" s="76">
        <v>1888</v>
      </c>
      <c r="R12" s="53">
        <f t="shared" ref="R12:R55" si="2">+I12/J12</f>
        <v>5.3558951965065509</v>
      </c>
      <c r="S12" s="1"/>
      <c r="AL12" s="3" t="s">
        <v>140</v>
      </c>
      <c r="AM12" s="44">
        <f>SUM(AM11:AM11)</f>
        <v>3030</v>
      </c>
      <c r="AN12" s="12">
        <f>SUM(AN11:AN11)</f>
        <v>7484</v>
      </c>
    </row>
    <row r="13" spans="1:42" ht="15.75">
      <c r="A13" s="201">
        <v>3</v>
      </c>
      <c r="B13" s="205" t="s">
        <v>29</v>
      </c>
      <c r="C13" s="206" t="s">
        <v>99</v>
      </c>
      <c r="D13" s="207" t="s">
        <v>313</v>
      </c>
      <c r="E13" s="332">
        <v>1191</v>
      </c>
      <c r="F13" s="311">
        <v>0</v>
      </c>
      <c r="G13" s="324">
        <v>1.1240000000000001</v>
      </c>
      <c r="H13" s="324">
        <v>0</v>
      </c>
      <c r="I13" s="324">
        <f t="shared" si="0"/>
        <v>1.1240000000000001</v>
      </c>
      <c r="J13" s="324">
        <v>0.95</v>
      </c>
      <c r="K13" s="314">
        <f t="shared" si="1"/>
        <v>1</v>
      </c>
      <c r="L13" s="88"/>
      <c r="M13" s="92"/>
      <c r="N13" s="70"/>
      <c r="O13" s="70"/>
      <c r="P13" s="72" t="s">
        <v>1</v>
      </c>
      <c r="Q13" s="76">
        <v>439</v>
      </c>
      <c r="R13" s="53">
        <f t="shared" si="2"/>
        <v>1.1831578947368422</v>
      </c>
      <c r="S13" s="1"/>
      <c r="AL13" s="3" t="s">
        <v>141</v>
      </c>
      <c r="AM13" s="44"/>
      <c r="AN13" s="12">
        <f>+AN12+AM12</f>
        <v>10514</v>
      </c>
    </row>
    <row r="14" spans="1:42" ht="15.75">
      <c r="A14" s="201">
        <f t="shared" ref="A14:A54" si="3">+A13+1</f>
        <v>4</v>
      </c>
      <c r="B14" s="205" t="s">
        <v>29</v>
      </c>
      <c r="C14" s="206" t="s">
        <v>100</v>
      </c>
      <c r="D14" s="207" t="s">
        <v>314</v>
      </c>
      <c r="E14" s="332">
        <v>1100</v>
      </c>
      <c r="F14" s="311">
        <v>0.94499999999999995</v>
      </c>
      <c r="G14" s="324">
        <v>0.88500000000000001</v>
      </c>
      <c r="H14" s="324">
        <v>0</v>
      </c>
      <c r="I14" s="324">
        <f t="shared" si="0"/>
        <v>1.83</v>
      </c>
      <c r="J14" s="324">
        <v>0.88</v>
      </c>
      <c r="K14" s="314">
        <f t="shared" si="1"/>
        <v>1</v>
      </c>
      <c r="L14" s="88"/>
      <c r="M14" s="92"/>
      <c r="N14" s="70"/>
      <c r="O14" s="53"/>
      <c r="P14" s="74" t="s">
        <v>167</v>
      </c>
      <c r="Q14" s="76">
        <v>1903</v>
      </c>
      <c r="R14" s="53">
        <f t="shared" si="2"/>
        <v>2.0795454545454546</v>
      </c>
      <c r="S14" s="1"/>
      <c r="AL14" s="36"/>
      <c r="AM14" s="50"/>
      <c r="AN14" s="49"/>
    </row>
    <row r="15" spans="1:42" ht="15.75">
      <c r="A15" s="201">
        <f t="shared" si="3"/>
        <v>5</v>
      </c>
      <c r="B15" s="205" t="s">
        <v>33</v>
      </c>
      <c r="C15" s="206" t="s">
        <v>39</v>
      </c>
      <c r="D15" s="207" t="s">
        <v>315</v>
      </c>
      <c r="E15" s="332">
        <v>550</v>
      </c>
      <c r="F15" s="311">
        <v>0.17499999999999999</v>
      </c>
      <c r="G15" s="324">
        <v>0.16</v>
      </c>
      <c r="H15" s="324">
        <v>7.4999999999999997E-2</v>
      </c>
      <c r="I15" s="324">
        <f t="shared" si="0"/>
        <v>0.41</v>
      </c>
      <c r="J15" s="324">
        <v>0.27500000000000002</v>
      </c>
      <c r="K15" s="314">
        <f t="shared" si="1"/>
        <v>1</v>
      </c>
      <c r="L15" s="88">
        <f>+J15*0.1+J15</f>
        <v>0.30250000000000005</v>
      </c>
      <c r="M15" s="92">
        <f>+H15</f>
        <v>7.4999999999999997E-2</v>
      </c>
      <c r="N15" s="70"/>
      <c r="O15" s="70"/>
      <c r="P15" s="72" t="s">
        <v>33</v>
      </c>
      <c r="Q15" s="76">
        <v>9717</v>
      </c>
      <c r="R15" s="53">
        <f t="shared" si="2"/>
        <v>1.4909090909090907</v>
      </c>
      <c r="S15" s="1"/>
      <c r="AL15" s="36"/>
      <c r="AM15" s="50"/>
      <c r="AN15" s="49"/>
    </row>
    <row r="16" spans="1:42" ht="15.75">
      <c r="A16" s="201">
        <f t="shared" si="3"/>
        <v>6</v>
      </c>
      <c r="B16" s="205" t="s">
        <v>1</v>
      </c>
      <c r="C16" s="206" t="s">
        <v>28</v>
      </c>
      <c r="D16" s="207" t="s">
        <v>316</v>
      </c>
      <c r="E16" s="332">
        <v>637</v>
      </c>
      <c r="F16" s="311">
        <v>0</v>
      </c>
      <c r="G16" s="324">
        <v>0</v>
      </c>
      <c r="H16" s="324">
        <v>0.45100000000000001</v>
      </c>
      <c r="I16" s="324">
        <f t="shared" si="0"/>
        <v>0.45100000000000001</v>
      </c>
      <c r="J16" s="324">
        <v>0.47499999999999998</v>
      </c>
      <c r="K16" s="314">
        <f t="shared" si="1"/>
        <v>0.94947368421052636</v>
      </c>
      <c r="L16" s="88"/>
      <c r="M16" s="92"/>
      <c r="N16" s="70"/>
      <c r="O16" s="70"/>
      <c r="P16" s="73"/>
      <c r="Q16" s="75">
        <f>SUM(Q11:Q15)</f>
        <v>24461</v>
      </c>
      <c r="R16" s="53">
        <f t="shared" si="2"/>
        <v>0.94947368421052636</v>
      </c>
      <c r="S16" s="1"/>
      <c r="AL16" s="36"/>
      <c r="AM16" s="50"/>
      <c r="AN16" s="49"/>
    </row>
    <row r="17" spans="1:19" ht="15.75">
      <c r="A17" s="201">
        <f t="shared" si="3"/>
        <v>7</v>
      </c>
      <c r="B17" s="205" t="s">
        <v>29</v>
      </c>
      <c r="C17" s="206" t="s">
        <v>101</v>
      </c>
      <c r="D17" s="207" t="s">
        <v>317</v>
      </c>
      <c r="E17" s="332">
        <v>325</v>
      </c>
      <c r="F17" s="311">
        <v>2.5179999999999998</v>
      </c>
      <c r="G17" s="324">
        <v>0.39900000000000002</v>
      </c>
      <c r="H17" s="324">
        <v>0</v>
      </c>
      <c r="I17" s="324">
        <f t="shared" si="0"/>
        <v>2.9169999999999998</v>
      </c>
      <c r="J17" s="324">
        <v>0.22500000000000001</v>
      </c>
      <c r="K17" s="314">
        <f t="shared" si="1"/>
        <v>1</v>
      </c>
      <c r="L17" s="89"/>
      <c r="M17" s="93"/>
      <c r="N17" s="84"/>
      <c r="O17" s="450" t="s">
        <v>113</v>
      </c>
      <c r="P17" s="450"/>
      <c r="Q17" s="75">
        <f>+Q13+Q14+Q15+Q11</f>
        <v>22573</v>
      </c>
      <c r="R17" s="53">
        <f t="shared" si="2"/>
        <v>12.964444444444442</v>
      </c>
      <c r="S17" s="1"/>
    </row>
    <row r="18" spans="1:19" ht="15.75">
      <c r="A18" s="201">
        <f t="shared" si="3"/>
        <v>8</v>
      </c>
      <c r="B18" s="205" t="s">
        <v>38</v>
      </c>
      <c r="C18" s="206" t="s">
        <v>102</v>
      </c>
      <c r="D18" s="207" t="s">
        <v>315</v>
      </c>
      <c r="E18" s="332">
        <v>51</v>
      </c>
      <c r="F18" s="311">
        <v>0</v>
      </c>
      <c r="G18" s="324">
        <v>7.4999999999999997E-2</v>
      </c>
      <c r="H18" s="324">
        <v>0</v>
      </c>
      <c r="I18" s="324">
        <f t="shared" si="0"/>
        <v>7.4999999999999997E-2</v>
      </c>
      <c r="J18" s="324">
        <v>0.05</v>
      </c>
      <c r="K18" s="314">
        <f t="shared" si="1"/>
        <v>1</v>
      </c>
      <c r="L18" s="88"/>
      <c r="M18" s="92"/>
      <c r="N18" s="70"/>
      <c r="O18" s="450" t="s">
        <v>112</v>
      </c>
      <c r="P18" s="450"/>
      <c r="Q18" s="75">
        <f>+Q12</f>
        <v>1888</v>
      </c>
      <c r="R18" s="53">
        <f t="shared" si="2"/>
        <v>1.4999999999999998</v>
      </c>
      <c r="S18" s="1"/>
    </row>
    <row r="19" spans="1:19" ht="15.75">
      <c r="A19" s="201">
        <f t="shared" si="3"/>
        <v>9</v>
      </c>
      <c r="B19" s="205" t="s">
        <v>31</v>
      </c>
      <c r="C19" s="206" t="s">
        <v>103</v>
      </c>
      <c r="D19" s="207" t="s">
        <v>318</v>
      </c>
      <c r="E19" s="332">
        <v>748</v>
      </c>
      <c r="F19" s="311">
        <v>0</v>
      </c>
      <c r="G19" s="324">
        <v>0</v>
      </c>
      <c r="H19" s="324">
        <v>0.90400000000000003</v>
      </c>
      <c r="I19" s="324">
        <f t="shared" si="0"/>
        <v>0.90400000000000003</v>
      </c>
      <c r="J19" s="324">
        <v>0.45</v>
      </c>
      <c r="K19" s="314">
        <f t="shared" si="1"/>
        <v>1</v>
      </c>
      <c r="L19" s="88"/>
      <c r="M19" s="92"/>
      <c r="N19" s="70"/>
      <c r="O19" s="70"/>
      <c r="P19" s="70"/>
      <c r="Q19" s="78" t="s">
        <v>2</v>
      </c>
      <c r="R19" s="53">
        <f t="shared" si="2"/>
        <v>2.0088888888888889</v>
      </c>
      <c r="S19" s="1"/>
    </row>
    <row r="20" spans="1:19" ht="15.75">
      <c r="A20" s="201">
        <f t="shared" si="3"/>
        <v>10</v>
      </c>
      <c r="B20" s="205" t="s">
        <v>31</v>
      </c>
      <c r="C20" s="206" t="s">
        <v>121</v>
      </c>
      <c r="D20" s="207" t="s">
        <v>319</v>
      </c>
      <c r="E20" s="332">
        <v>168</v>
      </c>
      <c r="F20" s="311">
        <v>0</v>
      </c>
      <c r="G20" s="324">
        <v>0.104</v>
      </c>
      <c r="H20" s="324">
        <v>0</v>
      </c>
      <c r="I20" s="324">
        <f t="shared" si="0"/>
        <v>0.104</v>
      </c>
      <c r="J20" s="324">
        <v>0.13</v>
      </c>
      <c r="K20" s="314">
        <f t="shared" si="1"/>
        <v>0.79999999999999993</v>
      </c>
      <c r="L20" s="88"/>
      <c r="M20" s="92"/>
      <c r="N20" s="70"/>
      <c r="O20" s="70"/>
      <c r="P20" s="70"/>
      <c r="Q20" s="53"/>
      <c r="R20" s="53">
        <f t="shared" si="2"/>
        <v>0.79999999999999993</v>
      </c>
      <c r="S20" s="1"/>
    </row>
    <row r="21" spans="1:19" ht="15.75">
      <c r="A21" s="201">
        <f t="shared" si="3"/>
        <v>11</v>
      </c>
      <c r="B21" s="205" t="s">
        <v>31</v>
      </c>
      <c r="C21" s="206" t="s">
        <v>122</v>
      </c>
      <c r="D21" s="207" t="s">
        <v>320</v>
      </c>
      <c r="E21" s="332">
        <v>156</v>
      </c>
      <c r="F21" s="311">
        <v>0</v>
      </c>
      <c r="G21" s="324">
        <v>4.4999999999999998E-2</v>
      </c>
      <c r="H21" s="324">
        <v>4.3999999999999997E-2</v>
      </c>
      <c r="I21" s="324">
        <f t="shared" si="0"/>
        <v>8.8999999999999996E-2</v>
      </c>
      <c r="J21" s="324">
        <v>0.1</v>
      </c>
      <c r="K21" s="314">
        <f t="shared" si="1"/>
        <v>0.8899999999999999</v>
      </c>
      <c r="L21" s="88"/>
      <c r="M21" s="92"/>
      <c r="N21" s="70"/>
      <c r="O21" s="70"/>
      <c r="P21" s="70"/>
      <c r="Q21" s="43"/>
      <c r="R21" s="53">
        <f t="shared" si="2"/>
        <v>0.8899999999999999</v>
      </c>
      <c r="S21" s="1"/>
    </row>
    <row r="22" spans="1:19" ht="15.75">
      <c r="A22" s="201">
        <f t="shared" si="3"/>
        <v>12</v>
      </c>
      <c r="B22" s="205" t="s">
        <v>31</v>
      </c>
      <c r="C22" s="206" t="s">
        <v>123</v>
      </c>
      <c r="D22" s="207" t="s">
        <v>317</v>
      </c>
      <c r="E22" s="332">
        <v>192</v>
      </c>
      <c r="F22" s="311">
        <v>0</v>
      </c>
      <c r="G22" s="324">
        <v>0</v>
      </c>
      <c r="H22" s="324">
        <v>0.27800000000000002</v>
      </c>
      <c r="I22" s="324">
        <f t="shared" si="0"/>
        <v>0.27800000000000002</v>
      </c>
      <c r="J22" s="324">
        <v>0.09</v>
      </c>
      <c r="K22" s="314">
        <f t="shared" si="1"/>
        <v>1</v>
      </c>
      <c r="L22" s="88"/>
      <c r="M22" s="92"/>
      <c r="N22" s="70"/>
      <c r="O22" s="70"/>
      <c r="P22" s="70"/>
      <c r="Q22" s="43"/>
      <c r="R22" s="53"/>
      <c r="S22" s="1"/>
    </row>
    <row r="23" spans="1:19" ht="15.75">
      <c r="A23" s="201">
        <f t="shared" si="3"/>
        <v>13</v>
      </c>
      <c r="B23" s="205" t="s">
        <v>31</v>
      </c>
      <c r="C23" s="206" t="s">
        <v>124</v>
      </c>
      <c r="D23" s="207" t="s">
        <v>317</v>
      </c>
      <c r="E23" s="332">
        <v>348</v>
      </c>
      <c r="F23" s="311">
        <v>0</v>
      </c>
      <c r="G23" s="324">
        <v>0</v>
      </c>
      <c r="H23" s="325">
        <v>0.34599999999999997</v>
      </c>
      <c r="I23" s="324">
        <f t="shared" si="0"/>
        <v>0.34599999999999997</v>
      </c>
      <c r="J23" s="324">
        <v>0.156</v>
      </c>
      <c r="K23" s="314">
        <f>IF(J23=0,0,(IF(I23/J23&gt;1,1,I23/J23)))</f>
        <v>1</v>
      </c>
      <c r="L23" s="88">
        <f>+J23*0.1+J23</f>
        <v>0.1716</v>
      </c>
      <c r="M23" s="92">
        <f>+H23</f>
        <v>0.34599999999999997</v>
      </c>
      <c r="N23" s="70"/>
      <c r="O23" s="174"/>
      <c r="P23" s="53"/>
      <c r="Q23" s="43"/>
      <c r="R23" s="53">
        <f t="shared" si="2"/>
        <v>2.2179487179487176</v>
      </c>
      <c r="S23" s="1"/>
    </row>
    <row r="24" spans="1:19" ht="15.75">
      <c r="A24" s="201">
        <f t="shared" si="3"/>
        <v>14</v>
      </c>
      <c r="B24" s="205" t="s">
        <v>31</v>
      </c>
      <c r="C24" s="206" t="s">
        <v>125</v>
      </c>
      <c r="D24" s="207" t="s">
        <v>376</v>
      </c>
      <c r="E24" s="332">
        <v>437</v>
      </c>
      <c r="F24" s="311">
        <v>0</v>
      </c>
      <c r="G24" s="324">
        <v>0.30099999999999999</v>
      </c>
      <c r="H24" s="324">
        <v>0</v>
      </c>
      <c r="I24" s="324">
        <f t="shared" si="0"/>
        <v>0.30099999999999999</v>
      </c>
      <c r="J24" s="324">
        <v>0.22</v>
      </c>
      <c r="K24" s="314">
        <f t="shared" si="1"/>
        <v>1</v>
      </c>
      <c r="L24" s="88">
        <f>+J24*0.1+J24</f>
        <v>0.24199999999999999</v>
      </c>
      <c r="M24" s="92">
        <f>+G24</f>
        <v>0.30099999999999999</v>
      </c>
      <c r="N24" s="70"/>
      <c r="O24" s="70"/>
      <c r="P24" s="70"/>
      <c r="Q24" s="43"/>
      <c r="R24" s="53">
        <f t="shared" si="2"/>
        <v>1.3681818181818182</v>
      </c>
      <c r="S24" s="1"/>
    </row>
    <row r="25" spans="1:19" ht="15.75">
      <c r="A25" s="201">
        <f t="shared" si="3"/>
        <v>15</v>
      </c>
      <c r="B25" s="205" t="s">
        <v>12</v>
      </c>
      <c r="C25" s="206" t="s">
        <v>35</v>
      </c>
      <c r="D25" s="207" t="s">
        <v>301</v>
      </c>
      <c r="E25" s="332">
        <v>653</v>
      </c>
      <c r="F25" s="311">
        <v>2.9910000000000001</v>
      </c>
      <c r="G25" s="325">
        <v>0.77</v>
      </c>
      <c r="H25" s="324">
        <v>0</v>
      </c>
      <c r="I25" s="324">
        <f t="shared" si="0"/>
        <v>3.7610000000000001</v>
      </c>
      <c r="J25" s="324">
        <v>0.5</v>
      </c>
      <c r="K25" s="314">
        <f t="shared" si="1"/>
        <v>1</v>
      </c>
      <c r="L25" s="88">
        <f>+J25*0.1+J25</f>
        <v>0.55000000000000004</v>
      </c>
      <c r="M25" s="92">
        <f>+H25</f>
        <v>0</v>
      </c>
      <c r="N25" s="70"/>
      <c r="O25" s="70"/>
      <c r="P25" s="70"/>
      <c r="Q25" s="43"/>
      <c r="R25" s="53">
        <f t="shared" si="2"/>
        <v>7.5220000000000002</v>
      </c>
      <c r="S25" s="1"/>
    </row>
    <row r="26" spans="1:19" ht="15.75">
      <c r="A26" s="201">
        <f t="shared" si="3"/>
        <v>16</v>
      </c>
      <c r="B26" s="205" t="s">
        <v>33</v>
      </c>
      <c r="C26" s="206" t="s">
        <v>114</v>
      </c>
      <c r="D26" s="207" t="s">
        <v>321</v>
      </c>
      <c r="E26" s="332">
        <v>2814</v>
      </c>
      <c r="F26" s="311">
        <v>0</v>
      </c>
      <c r="G26" s="324">
        <v>0</v>
      </c>
      <c r="H26" s="324">
        <v>2.1190000000000002</v>
      </c>
      <c r="I26" s="324">
        <f t="shared" si="0"/>
        <v>2.1190000000000002</v>
      </c>
      <c r="J26" s="324">
        <v>1</v>
      </c>
      <c r="K26" s="314">
        <f t="shared" si="1"/>
        <v>1</v>
      </c>
      <c r="L26" s="88">
        <f>+J26*0.1+J26</f>
        <v>1.1000000000000001</v>
      </c>
      <c r="M26" s="92">
        <f>+G26</f>
        <v>0</v>
      </c>
      <c r="N26" s="70"/>
      <c r="O26" s="53"/>
      <c r="P26" s="53"/>
      <c r="Q26" s="43"/>
      <c r="R26" s="53">
        <f t="shared" si="2"/>
        <v>2.1190000000000002</v>
      </c>
      <c r="S26" s="1"/>
    </row>
    <row r="27" spans="1:19" ht="15.75">
      <c r="A27" s="201">
        <f t="shared" si="3"/>
        <v>17</v>
      </c>
      <c r="B27" s="205" t="s">
        <v>32</v>
      </c>
      <c r="C27" s="206" t="s">
        <v>181</v>
      </c>
      <c r="D27" s="207" t="s">
        <v>321</v>
      </c>
      <c r="E27" s="332">
        <v>706</v>
      </c>
      <c r="F27" s="311">
        <v>0.76400000000000001</v>
      </c>
      <c r="G27" s="324">
        <v>0.51900000000000002</v>
      </c>
      <c r="H27" s="324">
        <v>0</v>
      </c>
      <c r="I27" s="324">
        <f t="shared" si="0"/>
        <v>1.2829999999999999</v>
      </c>
      <c r="J27" s="324">
        <v>0.25</v>
      </c>
      <c r="K27" s="314">
        <f t="shared" si="1"/>
        <v>1</v>
      </c>
      <c r="L27" s="178"/>
      <c r="M27" s="179"/>
      <c r="N27" s="84"/>
      <c r="O27" s="70"/>
      <c r="P27" s="70"/>
      <c r="Q27" s="43"/>
      <c r="R27" s="53">
        <f t="shared" si="2"/>
        <v>5.1319999999999997</v>
      </c>
      <c r="S27" s="1"/>
    </row>
    <row r="28" spans="1:19" ht="15.75">
      <c r="A28" s="201">
        <f t="shared" si="3"/>
        <v>18</v>
      </c>
      <c r="B28" s="205" t="s">
        <v>12</v>
      </c>
      <c r="C28" s="206" t="s">
        <v>115</v>
      </c>
      <c r="D28" s="207" t="s">
        <v>321</v>
      </c>
      <c r="E28" s="332">
        <v>472</v>
      </c>
      <c r="F28" s="311">
        <v>0</v>
      </c>
      <c r="G28" s="324">
        <v>0</v>
      </c>
      <c r="H28" s="324">
        <v>0.41</v>
      </c>
      <c r="I28" s="324">
        <f t="shared" si="0"/>
        <v>0.41</v>
      </c>
      <c r="J28" s="324">
        <v>0.4</v>
      </c>
      <c r="K28" s="314">
        <f t="shared" si="1"/>
        <v>1</v>
      </c>
      <c r="L28" s="88"/>
      <c r="M28" s="92"/>
      <c r="N28" s="70"/>
      <c r="O28" s="70"/>
      <c r="P28" s="70"/>
      <c r="Q28" s="43"/>
      <c r="R28" s="53">
        <f t="shared" si="2"/>
        <v>1.0249999999999999</v>
      </c>
      <c r="S28" s="1"/>
    </row>
    <row r="29" spans="1:19" ht="15.75">
      <c r="A29" s="201">
        <f t="shared" si="3"/>
        <v>19</v>
      </c>
      <c r="B29" s="205" t="s">
        <v>12</v>
      </c>
      <c r="C29" s="206" t="s">
        <v>116</v>
      </c>
      <c r="D29" s="207" t="s">
        <v>321</v>
      </c>
      <c r="E29" s="332">
        <v>113</v>
      </c>
      <c r="F29" s="311">
        <v>0</v>
      </c>
      <c r="G29" s="325">
        <v>0.125</v>
      </c>
      <c r="H29" s="324">
        <v>0</v>
      </c>
      <c r="I29" s="324">
        <f t="shared" si="0"/>
        <v>0.125</v>
      </c>
      <c r="J29" s="324">
        <v>0.11</v>
      </c>
      <c r="K29" s="314">
        <f t="shared" si="1"/>
        <v>1</v>
      </c>
      <c r="L29" s="88">
        <f t="shared" ref="L29:L48" si="4">+J29*0.1+J29</f>
        <v>0.121</v>
      </c>
      <c r="M29" s="92">
        <f>+H29</f>
        <v>0</v>
      </c>
      <c r="N29" s="70"/>
      <c r="O29" s="70"/>
      <c r="P29" s="70"/>
      <c r="Q29" s="43"/>
      <c r="R29" s="53">
        <f t="shared" si="2"/>
        <v>1.1363636363636365</v>
      </c>
      <c r="S29" s="1"/>
    </row>
    <row r="30" spans="1:19" ht="15.75">
      <c r="A30" s="201">
        <f t="shared" si="3"/>
        <v>20</v>
      </c>
      <c r="B30" s="205" t="s">
        <v>32</v>
      </c>
      <c r="C30" s="206" t="s">
        <v>170</v>
      </c>
      <c r="D30" s="207" t="s">
        <v>269</v>
      </c>
      <c r="E30" s="332">
        <v>149</v>
      </c>
      <c r="F30" s="311">
        <v>0</v>
      </c>
      <c r="G30" s="324">
        <v>0.46500000000000002</v>
      </c>
      <c r="H30" s="324">
        <v>0</v>
      </c>
      <c r="I30" s="324">
        <f t="shared" si="0"/>
        <v>0.46500000000000002</v>
      </c>
      <c r="J30" s="324">
        <v>0.2</v>
      </c>
      <c r="K30" s="314">
        <f t="shared" si="1"/>
        <v>1</v>
      </c>
      <c r="L30" s="88">
        <f t="shared" si="4"/>
        <v>0.22000000000000003</v>
      </c>
      <c r="M30" s="92"/>
      <c r="N30" s="70"/>
      <c r="O30" s="70"/>
      <c r="P30" s="70"/>
      <c r="Q30" s="43"/>
      <c r="R30" s="53">
        <f t="shared" si="2"/>
        <v>2.3250000000000002</v>
      </c>
      <c r="S30" s="1"/>
    </row>
    <row r="31" spans="1:19" ht="15.75">
      <c r="A31" s="201">
        <f t="shared" si="3"/>
        <v>21</v>
      </c>
      <c r="B31" s="205" t="s">
        <v>29</v>
      </c>
      <c r="C31" s="206" t="s">
        <v>137</v>
      </c>
      <c r="D31" s="207" t="s">
        <v>322</v>
      </c>
      <c r="E31" s="332">
        <v>753</v>
      </c>
      <c r="F31" s="311">
        <v>1.5720000000000001</v>
      </c>
      <c r="G31" s="324">
        <v>0.12</v>
      </c>
      <c r="H31" s="324">
        <v>0.56200000000000006</v>
      </c>
      <c r="I31" s="324">
        <f t="shared" si="0"/>
        <v>2.2540000000000004</v>
      </c>
      <c r="J31" s="324">
        <v>0.52700000000000002</v>
      </c>
      <c r="K31" s="314">
        <f>IF(J31=0,0,(IF(I31/J31&gt;1,1,I31/J31)))</f>
        <v>1</v>
      </c>
      <c r="L31" s="88">
        <f t="shared" si="4"/>
        <v>0.57969999999999999</v>
      </c>
      <c r="M31" s="92">
        <f>+G31+H31</f>
        <v>0.68200000000000005</v>
      </c>
      <c r="N31" s="70"/>
      <c r="O31" s="53"/>
      <c r="P31" s="53"/>
      <c r="Q31" s="43"/>
      <c r="R31" s="53"/>
      <c r="S31" s="1"/>
    </row>
    <row r="32" spans="1:19" ht="15.75">
      <c r="A32" s="201">
        <f t="shared" si="3"/>
        <v>22</v>
      </c>
      <c r="B32" s="205" t="s">
        <v>29</v>
      </c>
      <c r="C32" s="206" t="s">
        <v>138</v>
      </c>
      <c r="D32" s="207" t="s">
        <v>322</v>
      </c>
      <c r="E32" s="332">
        <v>362</v>
      </c>
      <c r="F32" s="311">
        <v>2.66</v>
      </c>
      <c r="G32" s="324">
        <v>0.13400000000000001</v>
      </c>
      <c r="H32" s="324">
        <v>0.16400000000000001</v>
      </c>
      <c r="I32" s="324">
        <f t="shared" si="0"/>
        <v>2.9580000000000002</v>
      </c>
      <c r="J32" s="324">
        <v>0.36199999999999999</v>
      </c>
      <c r="K32" s="314">
        <f t="shared" si="1"/>
        <v>1</v>
      </c>
      <c r="L32" s="88">
        <f t="shared" si="4"/>
        <v>0.3982</v>
      </c>
      <c r="M32" s="92">
        <f>+H32</f>
        <v>0.16400000000000001</v>
      </c>
      <c r="N32" s="70"/>
      <c r="O32" s="70"/>
      <c r="P32" s="70"/>
      <c r="Q32" s="43"/>
      <c r="R32" s="53">
        <f t="shared" si="2"/>
        <v>8.1712707182320443</v>
      </c>
      <c r="S32" s="1"/>
    </row>
    <row r="33" spans="1:19" ht="15.75">
      <c r="A33" s="201">
        <f t="shared" si="3"/>
        <v>23</v>
      </c>
      <c r="B33" s="205" t="s">
        <v>32</v>
      </c>
      <c r="C33" s="206" t="s">
        <v>249</v>
      </c>
      <c r="D33" s="207" t="s">
        <v>323</v>
      </c>
      <c r="E33" s="332">
        <v>82</v>
      </c>
      <c r="F33" s="311">
        <v>0.16900000000000001</v>
      </c>
      <c r="G33" s="324">
        <v>0.107</v>
      </c>
      <c r="H33" s="324">
        <v>0</v>
      </c>
      <c r="I33" s="324">
        <f t="shared" si="0"/>
        <v>0.27600000000000002</v>
      </c>
      <c r="J33" s="324">
        <v>8.2000000000000003E-2</v>
      </c>
      <c r="K33" s="314">
        <f t="shared" si="1"/>
        <v>1</v>
      </c>
      <c r="L33" s="88">
        <f t="shared" si="4"/>
        <v>9.0200000000000002E-2</v>
      </c>
      <c r="M33" s="92">
        <f>+G33</f>
        <v>0.107</v>
      </c>
      <c r="N33" s="70"/>
      <c r="O33" s="70"/>
      <c r="P33" s="70"/>
      <c r="Q33" s="43"/>
      <c r="R33" s="53">
        <f t="shared" si="2"/>
        <v>3.3658536585365857</v>
      </c>
      <c r="S33" s="1"/>
    </row>
    <row r="34" spans="1:19" ht="15.75">
      <c r="A34" s="201">
        <f t="shared" si="3"/>
        <v>24</v>
      </c>
      <c r="B34" s="205" t="s">
        <v>32</v>
      </c>
      <c r="C34" s="206" t="s">
        <v>117</v>
      </c>
      <c r="D34" s="207" t="s">
        <v>324</v>
      </c>
      <c r="E34" s="332">
        <v>179</v>
      </c>
      <c r="F34" s="311">
        <v>0.32</v>
      </c>
      <c r="G34" s="324">
        <v>0</v>
      </c>
      <c r="H34" s="324">
        <v>0.28199999999999997</v>
      </c>
      <c r="I34" s="324">
        <v>2.2959999999999998</v>
      </c>
      <c r="J34" s="324">
        <v>0.17899999999999999</v>
      </c>
      <c r="K34" s="314">
        <f t="shared" si="1"/>
        <v>1</v>
      </c>
      <c r="L34" s="88">
        <f t="shared" si="4"/>
        <v>0.19689999999999999</v>
      </c>
      <c r="M34" s="92">
        <f>+H34+G34</f>
        <v>0.28199999999999997</v>
      </c>
      <c r="N34" s="70"/>
      <c r="O34" s="70"/>
      <c r="P34" s="70"/>
      <c r="Q34" s="43"/>
      <c r="R34" s="53">
        <f t="shared" si="2"/>
        <v>12.826815642458101</v>
      </c>
      <c r="S34" s="1"/>
    </row>
    <row r="35" spans="1:19" ht="15.75">
      <c r="A35" s="201">
        <f t="shared" si="3"/>
        <v>25</v>
      </c>
      <c r="B35" s="205" t="s">
        <v>29</v>
      </c>
      <c r="C35" s="206" t="s">
        <v>118</v>
      </c>
      <c r="D35" s="207" t="s">
        <v>322</v>
      </c>
      <c r="E35" s="332">
        <v>609</v>
      </c>
      <c r="F35" s="311">
        <v>3.294</v>
      </c>
      <c r="G35" s="324">
        <v>0.152</v>
      </c>
      <c r="H35" s="324">
        <v>0.308</v>
      </c>
      <c r="I35" s="324">
        <f>F35+G35+H435</f>
        <v>3.4460000000000002</v>
      </c>
      <c r="J35" s="324">
        <v>0.46</v>
      </c>
      <c r="K35" s="314">
        <f t="shared" si="1"/>
        <v>1</v>
      </c>
      <c r="L35" s="88"/>
      <c r="M35" s="92"/>
      <c r="N35" s="70"/>
      <c r="O35" s="70"/>
      <c r="P35" s="70"/>
      <c r="Q35" s="43"/>
      <c r="R35" s="53">
        <f t="shared" si="2"/>
        <v>7.4913043478260875</v>
      </c>
      <c r="S35" s="1"/>
    </row>
    <row r="36" spans="1:19" ht="15.75">
      <c r="A36" s="201">
        <f t="shared" si="3"/>
        <v>26</v>
      </c>
      <c r="B36" s="205" t="s">
        <v>32</v>
      </c>
      <c r="C36" s="206" t="s">
        <v>119</v>
      </c>
      <c r="D36" s="207" t="s">
        <v>325</v>
      </c>
      <c r="E36" s="332">
        <v>26</v>
      </c>
      <c r="F36" s="311">
        <v>0.245</v>
      </c>
      <c r="G36" s="324">
        <v>2.5000000000000001E-2</v>
      </c>
      <c r="H36" s="324">
        <v>0</v>
      </c>
      <c r="I36" s="324">
        <f t="shared" si="0"/>
        <v>0.27</v>
      </c>
      <c r="J36" s="324">
        <v>2.5999999999999999E-2</v>
      </c>
      <c r="K36" s="314">
        <f t="shared" si="1"/>
        <v>1</v>
      </c>
      <c r="L36" s="88">
        <f t="shared" si="4"/>
        <v>2.86E-2</v>
      </c>
      <c r="M36" s="92">
        <f>+G36</f>
        <v>2.5000000000000001E-2</v>
      </c>
      <c r="N36" s="70"/>
      <c r="O36" s="70"/>
      <c r="P36" s="70"/>
      <c r="Q36" s="43"/>
      <c r="R36" s="53"/>
      <c r="S36" s="1"/>
    </row>
    <row r="37" spans="1:19" ht="15.75">
      <c r="A37" s="201">
        <f t="shared" si="3"/>
        <v>27</v>
      </c>
      <c r="B37" s="205" t="s">
        <v>32</v>
      </c>
      <c r="C37" s="206" t="s">
        <v>120</v>
      </c>
      <c r="D37" s="207" t="s">
        <v>326</v>
      </c>
      <c r="E37" s="332">
        <v>66</v>
      </c>
      <c r="F37" s="311">
        <v>5.4939999999999998</v>
      </c>
      <c r="G37" s="324">
        <v>0</v>
      </c>
      <c r="H37" s="324">
        <v>7.4999999999999997E-2</v>
      </c>
      <c r="I37" s="324">
        <f t="shared" si="0"/>
        <v>5.569</v>
      </c>
      <c r="J37" s="324">
        <v>6.2E-2</v>
      </c>
      <c r="K37" s="314">
        <f t="shared" si="1"/>
        <v>1</v>
      </c>
      <c r="L37" s="88">
        <f t="shared" si="4"/>
        <v>6.8199999999999997E-2</v>
      </c>
      <c r="M37" s="92">
        <f>+H37</f>
        <v>7.4999999999999997E-2</v>
      </c>
      <c r="N37" s="70"/>
      <c r="O37" s="70"/>
      <c r="P37" s="70"/>
      <c r="Q37" s="43"/>
      <c r="R37" s="53"/>
      <c r="S37" s="1"/>
    </row>
    <row r="38" spans="1:19" ht="15.75">
      <c r="A38" s="201">
        <f t="shared" si="3"/>
        <v>28</v>
      </c>
      <c r="B38" s="205" t="s">
        <v>32</v>
      </c>
      <c r="C38" s="206" t="s">
        <v>165</v>
      </c>
      <c r="D38" s="207" t="s">
        <v>327</v>
      </c>
      <c r="E38" s="332">
        <v>301</v>
      </c>
      <c r="F38" s="311">
        <v>0.28100000000000003</v>
      </c>
      <c r="G38" s="324">
        <v>0.32500000000000001</v>
      </c>
      <c r="H38" s="324">
        <v>0.21</v>
      </c>
      <c r="I38" s="324">
        <f t="shared" si="0"/>
        <v>0.81600000000000006</v>
      </c>
      <c r="J38" s="324">
        <v>0.21</v>
      </c>
      <c r="K38" s="314">
        <f>IF(J38=0,0,(IF(I38/J38&gt;1,1,I38/J38)))</f>
        <v>1</v>
      </c>
      <c r="L38" s="88"/>
      <c r="M38" s="92"/>
      <c r="N38" s="70"/>
      <c r="O38" s="70"/>
      <c r="P38" s="70"/>
      <c r="Q38" s="43"/>
      <c r="R38" s="53">
        <f t="shared" si="2"/>
        <v>3.8857142857142861</v>
      </c>
      <c r="S38" s="1"/>
    </row>
    <row r="39" spans="1:19" ht="15.75">
      <c r="A39" s="201">
        <f t="shared" si="3"/>
        <v>29</v>
      </c>
      <c r="B39" s="205" t="s">
        <v>31</v>
      </c>
      <c r="C39" s="206" t="s">
        <v>158</v>
      </c>
      <c r="D39" s="207" t="s">
        <v>323</v>
      </c>
      <c r="E39" s="332">
        <v>153</v>
      </c>
      <c r="F39" s="311">
        <v>0</v>
      </c>
      <c r="G39" s="324">
        <v>7.0000000000000007E-2</v>
      </c>
      <c r="H39" s="324">
        <v>0.14000000000000001</v>
      </c>
      <c r="I39" s="324">
        <f t="shared" si="0"/>
        <v>0.21000000000000002</v>
      </c>
      <c r="J39" s="324">
        <v>0.13</v>
      </c>
      <c r="K39" s="314">
        <f t="shared" si="1"/>
        <v>1</v>
      </c>
      <c r="L39" s="88">
        <f t="shared" si="4"/>
        <v>0.14300000000000002</v>
      </c>
      <c r="M39" s="92">
        <f>+H39+G39</f>
        <v>0.21000000000000002</v>
      </c>
      <c r="N39" s="70"/>
      <c r="O39" s="83"/>
      <c r="P39" s="70"/>
      <c r="Q39" s="43"/>
      <c r="R39" s="53">
        <f t="shared" si="2"/>
        <v>1.6153846153846154</v>
      </c>
      <c r="S39" s="1"/>
    </row>
    <row r="40" spans="1:19" ht="15.75">
      <c r="A40" s="201">
        <f t="shared" si="3"/>
        <v>30</v>
      </c>
      <c r="B40" s="205" t="s">
        <v>32</v>
      </c>
      <c r="C40" s="206" t="s">
        <v>157</v>
      </c>
      <c r="D40" s="207" t="s">
        <v>327</v>
      </c>
      <c r="E40" s="332">
        <v>450</v>
      </c>
      <c r="F40" s="311">
        <v>0.754</v>
      </c>
      <c r="G40" s="324">
        <v>0.47799999999999998</v>
      </c>
      <c r="H40" s="324">
        <v>0</v>
      </c>
      <c r="I40" s="324">
        <f t="shared" si="0"/>
        <v>1.232</v>
      </c>
      <c r="J40" s="324">
        <v>0.315</v>
      </c>
      <c r="K40" s="314">
        <f t="shared" si="1"/>
        <v>1</v>
      </c>
      <c r="L40" s="88">
        <f t="shared" si="4"/>
        <v>0.34650000000000003</v>
      </c>
      <c r="M40" s="92">
        <f>+H40+G40</f>
        <v>0.47799999999999998</v>
      </c>
      <c r="N40" s="70"/>
      <c r="O40" s="70"/>
      <c r="P40" s="70"/>
      <c r="Q40" s="43"/>
      <c r="R40" s="53"/>
      <c r="S40" s="1"/>
    </row>
    <row r="41" spans="1:19" ht="15.75">
      <c r="A41" s="201">
        <f t="shared" si="3"/>
        <v>31</v>
      </c>
      <c r="B41" s="205" t="s">
        <v>31</v>
      </c>
      <c r="C41" s="208" t="s">
        <v>177</v>
      </c>
      <c r="D41" s="207" t="s">
        <v>327</v>
      </c>
      <c r="E41" s="332">
        <v>112</v>
      </c>
      <c r="F41" s="311">
        <v>9.91</v>
      </c>
      <c r="G41" s="324">
        <v>0.16200000000000001</v>
      </c>
      <c r="H41" s="324">
        <v>0</v>
      </c>
      <c r="I41" s="324">
        <f t="shared" si="0"/>
        <v>10.072000000000001</v>
      </c>
      <c r="J41" s="324">
        <v>0.112</v>
      </c>
      <c r="K41" s="314">
        <f t="shared" si="1"/>
        <v>1</v>
      </c>
      <c r="L41" s="88"/>
      <c r="M41" s="92"/>
      <c r="N41" s="70"/>
      <c r="O41" s="70"/>
      <c r="P41" s="70"/>
      <c r="Q41" s="43"/>
      <c r="R41" s="53"/>
      <c r="S41" s="1"/>
    </row>
    <row r="42" spans="1:19" ht="15.75">
      <c r="A42" s="201">
        <f t="shared" si="3"/>
        <v>32</v>
      </c>
      <c r="B42" s="205" t="s">
        <v>31</v>
      </c>
      <c r="C42" s="206" t="s">
        <v>178</v>
      </c>
      <c r="D42" s="207" t="s">
        <v>327</v>
      </c>
      <c r="E42" s="332">
        <v>137</v>
      </c>
      <c r="F42" s="311">
        <v>0</v>
      </c>
      <c r="G42" s="324">
        <v>0.27800000000000002</v>
      </c>
      <c r="H42" s="324">
        <v>0</v>
      </c>
      <c r="I42" s="324">
        <f t="shared" si="0"/>
        <v>0.27800000000000002</v>
      </c>
      <c r="J42" s="324">
        <v>0.13700000000000001</v>
      </c>
      <c r="K42" s="314">
        <f t="shared" si="1"/>
        <v>1</v>
      </c>
      <c r="L42" s="88"/>
      <c r="M42" s="92"/>
      <c r="N42" s="70"/>
      <c r="O42" s="70"/>
      <c r="P42" s="70"/>
      <c r="Q42" s="43"/>
      <c r="R42" s="53"/>
      <c r="S42" s="1"/>
    </row>
    <row r="43" spans="1:19" ht="15.75">
      <c r="A43" s="201">
        <f t="shared" si="3"/>
        <v>33</v>
      </c>
      <c r="B43" s="205" t="s">
        <v>32</v>
      </c>
      <c r="C43" s="206" t="s">
        <v>179</v>
      </c>
      <c r="D43" s="207" t="s">
        <v>328</v>
      </c>
      <c r="E43" s="332">
        <v>82</v>
      </c>
      <c r="F43" s="311">
        <v>9.9000000000000005E-2</v>
      </c>
      <c r="G43" s="324">
        <v>0.04</v>
      </c>
      <c r="H43" s="324">
        <v>6.3E-2</v>
      </c>
      <c r="I43" s="324">
        <f t="shared" si="0"/>
        <v>0.20200000000000001</v>
      </c>
      <c r="J43" s="324">
        <v>7.0000000000000007E-2</v>
      </c>
      <c r="K43" s="314">
        <f t="shared" si="1"/>
        <v>1</v>
      </c>
      <c r="L43" s="88">
        <f t="shared" si="4"/>
        <v>7.7000000000000013E-2</v>
      </c>
      <c r="M43" s="92">
        <f>+G43</f>
        <v>0.04</v>
      </c>
      <c r="N43" s="70"/>
      <c r="O43" s="70"/>
      <c r="P43" s="70"/>
      <c r="Q43" s="43"/>
      <c r="R43" s="53">
        <f t="shared" si="2"/>
        <v>2.8857142857142857</v>
      </c>
      <c r="S43" s="1"/>
    </row>
    <row r="44" spans="1:19" ht="15.75">
      <c r="A44" s="201">
        <f t="shared" si="3"/>
        <v>34</v>
      </c>
      <c r="B44" s="205" t="s">
        <v>250</v>
      </c>
      <c r="C44" s="206" t="s">
        <v>36</v>
      </c>
      <c r="D44" s="207" t="s">
        <v>319</v>
      </c>
      <c r="E44" s="332">
        <v>1896</v>
      </c>
      <c r="F44" s="311">
        <v>3.6880000000000002</v>
      </c>
      <c r="G44" s="324">
        <v>1.298</v>
      </c>
      <c r="H44" s="324">
        <v>0</v>
      </c>
      <c r="I44" s="324">
        <f t="shared" si="0"/>
        <v>4.9860000000000007</v>
      </c>
      <c r="J44" s="324">
        <v>0.65</v>
      </c>
      <c r="K44" s="314">
        <f t="shared" si="1"/>
        <v>1</v>
      </c>
      <c r="L44" s="88">
        <f t="shared" si="4"/>
        <v>0.71500000000000008</v>
      </c>
      <c r="M44" s="92">
        <f>+H44</f>
        <v>0</v>
      </c>
      <c r="N44" s="70"/>
      <c r="O44" s="70"/>
      <c r="P44" s="70"/>
      <c r="Q44" s="43"/>
      <c r="R44" s="53">
        <f t="shared" si="2"/>
        <v>7.6707692307692312</v>
      </c>
      <c r="S44" s="1"/>
    </row>
    <row r="45" spans="1:19" ht="15.75">
      <c r="A45" s="201">
        <f t="shared" si="3"/>
        <v>35</v>
      </c>
      <c r="B45" s="205" t="s">
        <v>31</v>
      </c>
      <c r="C45" s="206" t="s">
        <v>37</v>
      </c>
      <c r="D45" s="207" t="s">
        <v>329</v>
      </c>
      <c r="E45" s="332">
        <v>525</v>
      </c>
      <c r="F45" s="311">
        <v>0</v>
      </c>
      <c r="G45" s="324">
        <v>0</v>
      </c>
      <c r="H45" s="324">
        <v>0.81</v>
      </c>
      <c r="I45" s="324">
        <f t="shared" si="0"/>
        <v>0.81</v>
      </c>
      <c r="J45" s="324">
        <v>0.47499999999999998</v>
      </c>
      <c r="K45" s="314">
        <f>IF(J45=0,0,(IF(I45/J45&gt;1,1,I45/J45)))</f>
        <v>1</v>
      </c>
      <c r="L45" s="88">
        <f t="shared" si="4"/>
        <v>0.52249999999999996</v>
      </c>
      <c r="M45" s="92">
        <f>+G45</f>
        <v>0</v>
      </c>
      <c r="N45" s="70"/>
      <c r="O45" s="70"/>
      <c r="P45" s="70"/>
      <c r="Q45" s="43"/>
      <c r="R45" s="53">
        <f t="shared" si="2"/>
        <v>1.705263157894737</v>
      </c>
      <c r="S45" s="1"/>
    </row>
    <row r="46" spans="1:19" ht="15.75">
      <c r="A46" s="201">
        <f t="shared" si="3"/>
        <v>36</v>
      </c>
      <c r="B46" s="205" t="s">
        <v>33</v>
      </c>
      <c r="C46" s="206" t="s">
        <v>34</v>
      </c>
      <c r="D46" s="207" t="s">
        <v>330</v>
      </c>
      <c r="E46" s="332">
        <v>1811</v>
      </c>
      <c r="F46" s="311">
        <v>1.2649999999999999</v>
      </c>
      <c r="G46" s="324">
        <v>0</v>
      </c>
      <c r="H46" s="324">
        <v>1.1240000000000001</v>
      </c>
      <c r="I46" s="324">
        <f t="shared" si="0"/>
        <v>2.3890000000000002</v>
      </c>
      <c r="J46" s="324">
        <v>1</v>
      </c>
      <c r="K46" s="314">
        <f t="shared" si="1"/>
        <v>1</v>
      </c>
      <c r="L46" s="88">
        <f t="shared" si="4"/>
        <v>1.1000000000000001</v>
      </c>
      <c r="M46" s="95"/>
      <c r="N46" s="71"/>
      <c r="O46" s="70"/>
      <c r="P46" s="70"/>
      <c r="Q46" s="43"/>
      <c r="R46" s="53">
        <f t="shared" si="2"/>
        <v>2.3890000000000002</v>
      </c>
      <c r="S46" s="1"/>
    </row>
    <row r="47" spans="1:19" ht="15.75">
      <c r="A47" s="201">
        <f t="shared" si="3"/>
        <v>37</v>
      </c>
      <c r="B47" s="205" t="s">
        <v>31</v>
      </c>
      <c r="C47" s="206" t="s">
        <v>126</v>
      </c>
      <c r="D47" s="207" t="s">
        <v>331</v>
      </c>
      <c r="E47" s="332">
        <v>379</v>
      </c>
      <c r="F47" s="311">
        <v>2.13</v>
      </c>
      <c r="G47" s="324">
        <v>0.26800000000000002</v>
      </c>
      <c r="H47" s="324">
        <v>0</v>
      </c>
      <c r="I47" s="324">
        <f t="shared" si="0"/>
        <v>2.3979999999999997</v>
      </c>
      <c r="J47" s="324">
        <v>0.26600000000000001</v>
      </c>
      <c r="K47" s="314">
        <f t="shared" si="1"/>
        <v>1</v>
      </c>
      <c r="L47" s="88">
        <f t="shared" si="4"/>
        <v>0.29260000000000003</v>
      </c>
      <c r="M47" s="92">
        <f>+G47</f>
        <v>0.26800000000000002</v>
      </c>
      <c r="N47" s="70"/>
      <c r="O47" s="70"/>
      <c r="P47" s="70"/>
      <c r="Q47" s="43"/>
      <c r="R47" s="53">
        <f t="shared" si="2"/>
        <v>9.0150375939849603</v>
      </c>
      <c r="S47" s="1"/>
    </row>
    <row r="48" spans="1:19" ht="15.75">
      <c r="A48" s="201">
        <f t="shared" si="3"/>
        <v>38</v>
      </c>
      <c r="B48" s="205" t="s">
        <v>31</v>
      </c>
      <c r="C48" s="209" t="s">
        <v>127</v>
      </c>
      <c r="D48" s="207" t="s">
        <v>331</v>
      </c>
      <c r="E48" s="332">
        <v>215</v>
      </c>
      <c r="F48" s="311">
        <v>2.79</v>
      </c>
      <c r="G48" s="324">
        <v>0.154</v>
      </c>
      <c r="H48" s="324">
        <v>0.16600000000000001</v>
      </c>
      <c r="I48" s="324">
        <f t="shared" si="0"/>
        <v>3.11</v>
      </c>
      <c r="J48" s="324">
        <v>0.154</v>
      </c>
      <c r="K48" s="314">
        <f t="shared" si="1"/>
        <v>1</v>
      </c>
      <c r="L48" s="88">
        <f t="shared" si="4"/>
        <v>0.1694</v>
      </c>
      <c r="M48" s="92">
        <f>+H48</f>
        <v>0.16600000000000001</v>
      </c>
      <c r="N48" s="70"/>
      <c r="O48" s="70"/>
      <c r="P48" s="70"/>
      <c r="Q48" s="43"/>
      <c r="R48" s="53"/>
      <c r="S48" s="1"/>
    </row>
    <row r="49" spans="1:19" ht="15.75">
      <c r="A49" s="201">
        <f t="shared" si="3"/>
        <v>39</v>
      </c>
      <c r="B49" s="205" t="s">
        <v>31</v>
      </c>
      <c r="C49" s="206" t="s">
        <v>128</v>
      </c>
      <c r="D49" s="207" t="s">
        <v>331</v>
      </c>
      <c r="E49" s="332">
        <v>814</v>
      </c>
      <c r="F49" s="311">
        <v>0.68400000000000005</v>
      </c>
      <c r="G49" s="324">
        <v>0</v>
      </c>
      <c r="H49" s="324">
        <v>1.294</v>
      </c>
      <c r="I49" s="324">
        <f t="shared" si="0"/>
        <v>1.9780000000000002</v>
      </c>
      <c r="J49" s="324">
        <v>0.27500000000000002</v>
      </c>
      <c r="K49" s="314">
        <f t="shared" si="1"/>
        <v>1</v>
      </c>
      <c r="L49" s="88"/>
      <c r="M49" s="92"/>
      <c r="N49" s="70"/>
      <c r="O49" s="70"/>
      <c r="P49" s="70"/>
      <c r="Q49" s="43"/>
      <c r="R49" s="53">
        <f t="shared" si="2"/>
        <v>7.1927272727272733</v>
      </c>
      <c r="S49" s="1"/>
    </row>
    <row r="50" spans="1:19" ht="15.75">
      <c r="A50" s="201">
        <f t="shared" si="3"/>
        <v>40</v>
      </c>
      <c r="B50" s="205" t="s">
        <v>31</v>
      </c>
      <c r="C50" s="206" t="s">
        <v>129</v>
      </c>
      <c r="D50" s="207" t="s">
        <v>330</v>
      </c>
      <c r="E50" s="332">
        <v>277</v>
      </c>
      <c r="F50" s="311">
        <v>0.99</v>
      </c>
      <c r="G50" s="324">
        <v>0.37</v>
      </c>
      <c r="H50" s="324">
        <v>0</v>
      </c>
      <c r="I50" s="324">
        <f t="shared" si="0"/>
        <v>1.3599999999999999</v>
      </c>
      <c r="J50" s="324">
        <v>0.17499999999999999</v>
      </c>
      <c r="K50" s="314">
        <f t="shared" si="1"/>
        <v>1</v>
      </c>
      <c r="L50" s="88"/>
      <c r="M50" s="92"/>
      <c r="N50" s="70"/>
      <c r="O50" s="70"/>
      <c r="P50" s="70"/>
      <c r="Q50" s="43"/>
      <c r="R50" s="53"/>
      <c r="S50" s="1"/>
    </row>
    <row r="51" spans="1:19" ht="15.75">
      <c r="A51" s="201">
        <f t="shared" si="3"/>
        <v>41</v>
      </c>
      <c r="B51" s="205" t="s">
        <v>31</v>
      </c>
      <c r="C51" s="206" t="s">
        <v>130</v>
      </c>
      <c r="D51" s="207" t="s">
        <v>332</v>
      </c>
      <c r="E51" s="332">
        <v>61</v>
      </c>
      <c r="F51" s="311">
        <v>0</v>
      </c>
      <c r="G51" s="324">
        <v>0</v>
      </c>
      <c r="H51" s="324">
        <v>7.0000000000000007E-2</v>
      </c>
      <c r="I51" s="324">
        <f t="shared" si="0"/>
        <v>7.0000000000000007E-2</v>
      </c>
      <c r="J51" s="324">
        <v>0.05</v>
      </c>
      <c r="K51" s="314">
        <f t="shared" si="1"/>
        <v>1</v>
      </c>
      <c r="L51" s="88">
        <f>+J51*0.1+J51</f>
        <v>5.5000000000000007E-2</v>
      </c>
      <c r="M51" s="94">
        <f>+H51+G51</f>
        <v>7.0000000000000007E-2</v>
      </c>
      <c r="N51" s="84"/>
      <c r="O51" s="70"/>
      <c r="P51" s="70"/>
      <c r="Q51" s="43"/>
      <c r="R51" s="53"/>
      <c r="S51" s="1"/>
    </row>
    <row r="52" spans="1:19" ht="15.75">
      <c r="A52" s="201">
        <f t="shared" si="3"/>
        <v>42</v>
      </c>
      <c r="B52" s="205" t="s">
        <v>31</v>
      </c>
      <c r="C52" s="206" t="s">
        <v>148</v>
      </c>
      <c r="D52" s="207" t="s">
        <v>310</v>
      </c>
      <c r="E52" s="332">
        <v>984</v>
      </c>
      <c r="F52" s="311">
        <v>0</v>
      </c>
      <c r="G52" s="324">
        <v>0.33100000000000002</v>
      </c>
      <c r="H52" s="324">
        <v>0</v>
      </c>
      <c r="I52" s="324">
        <f t="shared" si="0"/>
        <v>0.33100000000000002</v>
      </c>
      <c r="J52" s="324">
        <v>0.35</v>
      </c>
      <c r="K52" s="314">
        <f>IF(J52=0,0,(IF(I52/J52&gt;1,1,I52/J52)))</f>
        <v>0.94571428571428584</v>
      </c>
      <c r="L52" s="88"/>
      <c r="M52" s="92"/>
      <c r="N52" s="70"/>
      <c r="O52" s="70"/>
      <c r="P52" s="70"/>
      <c r="Q52" s="43"/>
      <c r="R52" s="53">
        <f t="shared" si="2"/>
        <v>0.94571428571428584</v>
      </c>
      <c r="S52" s="1"/>
    </row>
    <row r="53" spans="1:19" ht="15.75">
      <c r="A53" s="201">
        <f t="shared" si="3"/>
        <v>43</v>
      </c>
      <c r="B53" s="205" t="s">
        <v>31</v>
      </c>
      <c r="C53" s="206" t="s">
        <v>149</v>
      </c>
      <c r="D53" s="207" t="s">
        <v>310</v>
      </c>
      <c r="E53" s="332">
        <v>647</v>
      </c>
      <c r="F53" s="311">
        <v>0</v>
      </c>
      <c r="G53" s="324">
        <v>0.23100000000000001</v>
      </c>
      <c r="H53" s="324">
        <v>1.401</v>
      </c>
      <c r="I53" s="324">
        <f t="shared" si="0"/>
        <v>1.6320000000000001</v>
      </c>
      <c r="J53" s="324">
        <v>0.5</v>
      </c>
      <c r="K53" s="314">
        <f t="shared" si="1"/>
        <v>1</v>
      </c>
      <c r="L53" s="88">
        <f>+J53*0.1+J53</f>
        <v>0.55000000000000004</v>
      </c>
      <c r="M53" s="92">
        <f>+G53</f>
        <v>0.23100000000000001</v>
      </c>
      <c r="N53" s="70"/>
      <c r="O53" s="70"/>
      <c r="P53" s="70"/>
      <c r="Q53" s="43"/>
      <c r="R53" s="53"/>
      <c r="S53" s="1"/>
    </row>
    <row r="54" spans="1:19" ht="15.75">
      <c r="A54" s="201">
        <f t="shared" si="3"/>
        <v>44</v>
      </c>
      <c r="B54" s="205" t="s">
        <v>31</v>
      </c>
      <c r="C54" s="206" t="s">
        <v>173</v>
      </c>
      <c r="D54" s="207" t="s">
        <v>270</v>
      </c>
      <c r="E54" s="332">
        <v>287</v>
      </c>
      <c r="F54" s="311">
        <v>0</v>
      </c>
      <c r="G54" s="324">
        <v>0</v>
      </c>
      <c r="H54" s="324">
        <v>0.17499999999999999</v>
      </c>
      <c r="I54" s="324">
        <f t="shared" si="0"/>
        <v>0.17499999999999999</v>
      </c>
      <c r="J54" s="324">
        <v>0.22500000000000001</v>
      </c>
      <c r="K54" s="314">
        <f t="shared" si="1"/>
        <v>0.77777777777777768</v>
      </c>
      <c r="L54" s="88"/>
      <c r="M54" s="92"/>
      <c r="N54" s="70"/>
      <c r="O54" s="70"/>
      <c r="P54" s="70"/>
      <c r="Q54" s="43"/>
      <c r="R54" s="53"/>
      <c r="S54" s="1"/>
    </row>
    <row r="55" spans="1:19" s="148" customFormat="1" ht="23.1" customHeight="1" thickBot="1">
      <c r="A55" s="384"/>
      <c r="B55" s="389"/>
      <c r="C55" s="385"/>
      <c r="D55" s="385"/>
      <c r="E55" s="390">
        <f>SUM(E11:E54)</f>
        <v>47129</v>
      </c>
      <c r="F55" s="391">
        <f>SUM(F11:F52)</f>
        <v>65.705999999999989</v>
      </c>
      <c r="G55" s="391">
        <f>SUM(G11:G54)</f>
        <v>22.34</v>
      </c>
      <c r="H55" s="391">
        <f>SUM(H11:H54)</f>
        <v>15.531000000000002</v>
      </c>
      <c r="I55" s="324">
        <f t="shared" si="0"/>
        <v>103.577</v>
      </c>
      <c r="J55" s="391">
        <f>SUM(J11:J53)</f>
        <v>34.48599999999999</v>
      </c>
      <c r="K55" s="361">
        <f t="shared" si="1"/>
        <v>1</v>
      </c>
      <c r="L55" s="392">
        <f>SUM(K11:K54)/44</f>
        <v>0.98552194881142263</v>
      </c>
      <c r="M55" s="393"/>
      <c r="N55" s="394"/>
      <c r="O55" s="394"/>
      <c r="P55" s="394"/>
      <c r="Q55" s="395"/>
      <c r="R55" s="396">
        <f t="shared" si="2"/>
        <v>3.0034506756364912</v>
      </c>
      <c r="S55" s="397"/>
    </row>
    <row r="56" spans="1:19" ht="16.5" thickBot="1">
      <c r="A56" s="182"/>
      <c r="B56" s="182"/>
      <c r="C56" s="182"/>
      <c r="D56" s="182"/>
      <c r="E56" s="327"/>
      <c r="F56" s="182"/>
      <c r="G56" s="182"/>
      <c r="H56" s="182"/>
      <c r="I56" s="182"/>
      <c r="J56" s="182"/>
      <c r="K56" s="182"/>
      <c r="L56" s="96">
        <f>SUM(L11:L53)</f>
        <v>8.5437000000000012</v>
      </c>
      <c r="M56" s="96">
        <f>SUM(M11:M53)</f>
        <v>3.5199999999999996</v>
      </c>
      <c r="N56" s="100"/>
      <c r="O56" s="1"/>
      <c r="P56" s="1"/>
      <c r="Q56" s="1"/>
      <c r="R56" s="1"/>
      <c r="S56" s="1"/>
    </row>
    <row r="57" spans="1:19" ht="16.5" thickBot="1">
      <c r="A57" s="182"/>
      <c r="B57" s="211" t="s">
        <v>182</v>
      </c>
      <c r="C57" s="380"/>
      <c r="D57" s="333" t="s">
        <v>377</v>
      </c>
      <c r="E57" s="212"/>
      <c r="G57" s="421" t="s">
        <v>385</v>
      </c>
      <c r="H57" s="333" t="s">
        <v>381</v>
      </c>
    </row>
    <row r="58" spans="1:19" ht="6.95" customHeight="1" thickBot="1">
      <c r="A58" s="182"/>
      <c r="B58" s="182"/>
      <c r="C58" s="213"/>
      <c r="D58" s="334"/>
      <c r="E58" s="213"/>
      <c r="H58" s="333"/>
    </row>
    <row r="59" spans="1:19" ht="16.5" thickBot="1">
      <c r="A59" s="182"/>
      <c r="B59" s="182"/>
      <c r="C59" s="381"/>
      <c r="D59" s="333" t="s">
        <v>378</v>
      </c>
      <c r="E59" s="213"/>
      <c r="G59" s="421" t="s">
        <v>385</v>
      </c>
      <c r="H59" s="333" t="s">
        <v>382</v>
      </c>
    </row>
    <row r="60" spans="1:19" ht="6.95" customHeight="1" thickBot="1">
      <c r="A60" s="182"/>
      <c r="B60" s="182"/>
      <c r="C60" s="213"/>
      <c r="D60" s="334"/>
      <c r="E60" s="213"/>
      <c r="H60" s="333"/>
    </row>
    <row r="61" spans="1:19" ht="16.5" thickBot="1">
      <c r="A61" s="182"/>
      <c r="B61" s="182"/>
      <c r="C61" s="382"/>
      <c r="D61" s="333" t="s">
        <v>379</v>
      </c>
      <c r="E61" s="213"/>
      <c r="G61" s="421" t="s">
        <v>385</v>
      </c>
      <c r="H61" s="333" t="s">
        <v>383</v>
      </c>
    </row>
    <row r="62" spans="1:19" ht="6.95" customHeight="1" thickBot="1">
      <c r="A62" s="182"/>
      <c r="B62" s="182"/>
      <c r="C62" s="213"/>
      <c r="D62" s="334"/>
      <c r="E62" s="213"/>
      <c r="H62" s="333"/>
    </row>
    <row r="63" spans="1:19" ht="16.5" thickBot="1">
      <c r="A63" s="182"/>
      <c r="B63" s="182"/>
      <c r="C63" s="383"/>
      <c r="D63" s="333" t="s">
        <v>380</v>
      </c>
      <c r="E63" s="213"/>
      <c r="G63" s="421" t="s">
        <v>385</v>
      </c>
      <c r="H63" s="333" t="s">
        <v>384</v>
      </c>
    </row>
    <row r="64" spans="1:19" ht="15.75">
      <c r="A64" s="182"/>
      <c r="B64" s="182"/>
      <c r="C64" s="182"/>
      <c r="D64" s="182"/>
      <c r="E64" s="327"/>
      <c r="F64" s="182"/>
      <c r="G64" s="182"/>
      <c r="H64" s="182"/>
      <c r="I64" s="182"/>
      <c r="J64" s="182"/>
      <c r="K64" s="182"/>
    </row>
  </sheetData>
  <mergeCells count="12">
    <mergeCell ref="O18:P18"/>
    <mergeCell ref="O17:P17"/>
    <mergeCell ref="L6:L8"/>
    <mergeCell ref="A2:K2"/>
    <mergeCell ref="A4:K4"/>
    <mergeCell ref="A6:A8"/>
    <mergeCell ref="C6:C8"/>
    <mergeCell ref="G6:H6"/>
    <mergeCell ref="B10:C10"/>
    <mergeCell ref="A3:K3"/>
    <mergeCell ref="B6:B8"/>
    <mergeCell ref="K7:K8"/>
  </mergeCells>
  <phoneticPr fontId="10" type="noConversion"/>
  <conditionalFormatting sqref="K11:K54">
    <cfRule type="cellIs" dxfId="11" priority="1" operator="lessThan">
      <formula>0.3</formula>
    </cfRule>
    <cfRule type="cellIs" dxfId="10" priority="2" operator="between">
      <formula>0.3</formula>
      <formula>0.5</formula>
    </cfRule>
    <cfRule type="cellIs" dxfId="9" priority="3" operator="between">
      <formula>0.5</formula>
      <formula>0.7</formula>
    </cfRule>
    <cfRule type="cellIs" dxfId="8" priority="4" operator="greaterThan">
      <formula>0.7</formula>
    </cfRule>
  </conditionalFormatting>
  <printOptions horizontalCentered="1" verticalCentered="1"/>
  <pageMargins left="0" right="0" top="0" bottom="0.15" header="0.31496062992126" footer="0.31496062992126"/>
  <pageSetup paperSize="9" scale="70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AO65"/>
  <sheetViews>
    <sheetView showGridLines="0" topLeftCell="B7" zoomScale="120" zoomScaleNormal="120" workbookViewId="0">
      <pane xSplit="7020" ySplit="1335" topLeftCell="G30" activePane="bottomRight"/>
      <selection activeCell="B7" sqref="B7"/>
      <selection pane="topRight" activeCell="F7" sqref="F7"/>
      <selection pane="bottomLeft" activeCell="E35" sqref="E35"/>
      <selection pane="bottomRight" activeCell="K30" sqref="K30"/>
    </sheetView>
  </sheetViews>
  <sheetFormatPr defaultRowHeight="12.75"/>
  <cols>
    <col min="1" max="1" width="5.42578125" style="273" customWidth="1"/>
    <col min="2" max="2" width="15.7109375" style="273" customWidth="1"/>
    <col min="3" max="3" width="4.5703125" style="273" hidden="1" customWidth="1"/>
    <col min="4" max="4" width="21.85546875" style="273" customWidth="1"/>
    <col min="5" max="5" width="14" style="273" customWidth="1"/>
    <col min="6" max="6" width="12.85546875" style="362" customWidth="1"/>
    <col min="7" max="7" width="12.85546875" style="273" customWidth="1"/>
    <col min="8" max="8" width="11" style="273" customWidth="1"/>
    <col min="9" max="9" width="11.140625" style="273" customWidth="1"/>
    <col min="10" max="10" width="12.5703125" style="273" customWidth="1"/>
    <col min="11" max="11" width="11.5703125" style="273" customWidth="1"/>
    <col min="12" max="12" width="12.7109375" style="273" customWidth="1"/>
    <col min="13" max="13" width="12.7109375" style="375" customWidth="1"/>
    <col min="14" max="15" width="12.7109375" style="375" hidden="1" customWidth="1"/>
    <col min="16" max="40" width="0" style="273" hidden="1" customWidth="1"/>
    <col min="41" max="16384" width="9.140625" style="273"/>
  </cols>
  <sheetData>
    <row r="1" spans="1:41" ht="24.95" customHeight="1">
      <c r="A1" s="182"/>
      <c r="B1" s="182"/>
      <c r="C1" s="182"/>
      <c r="D1" s="182"/>
      <c r="E1" s="182"/>
      <c r="F1" s="336"/>
      <c r="G1" s="220"/>
      <c r="H1" s="220"/>
      <c r="I1" s="220"/>
      <c r="J1" s="220"/>
      <c r="K1" s="220"/>
      <c r="L1" s="182"/>
      <c r="M1" s="262"/>
      <c r="N1" s="262"/>
      <c r="O1" s="262"/>
    </row>
    <row r="2" spans="1:41" ht="21" customHeight="1">
      <c r="A2" s="454" t="s">
        <v>244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261"/>
      <c r="N2" s="261"/>
      <c r="O2" s="261"/>
    </row>
    <row r="3" spans="1:41" ht="21" customHeight="1">
      <c r="A3" s="454" t="s">
        <v>104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261"/>
      <c r="N3" s="261"/>
      <c r="O3" s="261"/>
    </row>
    <row r="4" spans="1:41" ht="21" customHeight="1">
      <c r="A4" s="454" t="str">
        <f>'PC-JT-SL'!$A$3:$K$3</f>
        <v xml:space="preserve">MINGGU ke II ( Tgl. 7 Juni s/d 13 juni  2016 )  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261"/>
      <c r="N4" s="261"/>
      <c r="O4" s="261"/>
    </row>
    <row r="5" spans="1:41" ht="21" customHeight="1" thickBot="1">
      <c r="A5" s="182" t="s">
        <v>72</v>
      </c>
      <c r="B5" s="182"/>
      <c r="C5" s="182"/>
      <c r="D5" s="182"/>
      <c r="E5" s="182"/>
      <c r="F5" s="327"/>
      <c r="G5" s="182"/>
      <c r="H5" s="182"/>
      <c r="I5" s="182"/>
      <c r="J5" s="182"/>
      <c r="K5" s="182"/>
      <c r="L5" s="182"/>
      <c r="M5" s="262"/>
      <c r="N5" s="262"/>
      <c r="O5" s="262"/>
    </row>
    <row r="6" spans="1:41" ht="21" customHeight="1">
      <c r="A6" s="455" t="s">
        <v>0</v>
      </c>
      <c r="B6" s="461" t="s">
        <v>268</v>
      </c>
      <c r="C6" s="472"/>
      <c r="D6" s="457" t="s">
        <v>4</v>
      </c>
      <c r="E6" s="363"/>
      <c r="F6" s="328" t="s">
        <v>51</v>
      </c>
      <c r="G6" s="363" t="s">
        <v>57</v>
      </c>
      <c r="H6" s="459" t="s">
        <v>54</v>
      </c>
      <c r="I6" s="459"/>
      <c r="J6" s="363" t="s">
        <v>57</v>
      </c>
      <c r="K6" s="185" t="s">
        <v>57</v>
      </c>
      <c r="L6" s="186" t="s">
        <v>60</v>
      </c>
      <c r="M6" s="263"/>
      <c r="N6" s="263"/>
      <c r="O6" s="263"/>
    </row>
    <row r="7" spans="1:41" ht="21" customHeight="1">
      <c r="A7" s="456"/>
      <c r="B7" s="462"/>
      <c r="C7" s="462"/>
      <c r="D7" s="458"/>
      <c r="E7" s="364" t="s">
        <v>58</v>
      </c>
      <c r="F7" s="329" t="s">
        <v>52</v>
      </c>
      <c r="G7" s="364" t="s">
        <v>62</v>
      </c>
      <c r="H7" s="188" t="s">
        <v>55</v>
      </c>
      <c r="I7" s="189" t="s">
        <v>56</v>
      </c>
      <c r="J7" s="364" t="s">
        <v>58</v>
      </c>
      <c r="K7" s="190" t="s">
        <v>267</v>
      </c>
      <c r="L7" s="463" t="s">
        <v>61</v>
      </c>
      <c r="M7" s="264"/>
      <c r="N7" s="264"/>
      <c r="O7" s="264"/>
    </row>
    <row r="8" spans="1:41" ht="21" customHeight="1">
      <c r="A8" s="456"/>
      <c r="B8" s="462"/>
      <c r="C8" s="462"/>
      <c r="D8" s="458"/>
      <c r="E8" s="365"/>
      <c r="F8" s="330" t="s">
        <v>53</v>
      </c>
      <c r="G8" s="365" t="s">
        <v>373</v>
      </c>
      <c r="H8" s="193" t="s">
        <v>372</v>
      </c>
      <c r="I8" s="194" t="s">
        <v>372</v>
      </c>
      <c r="J8" s="365" t="s">
        <v>373</v>
      </c>
      <c r="K8" s="195" t="s">
        <v>372</v>
      </c>
      <c r="L8" s="464"/>
      <c r="M8" s="265"/>
      <c r="N8" s="265"/>
      <c r="O8" s="265"/>
    </row>
    <row r="9" spans="1:41" ht="21" customHeight="1" thickBot="1">
      <c r="A9" s="245">
        <v>1</v>
      </c>
      <c r="B9" s="246">
        <v>2</v>
      </c>
      <c r="C9" s="246"/>
      <c r="D9" s="246">
        <v>3</v>
      </c>
      <c r="E9" s="246">
        <v>4</v>
      </c>
      <c r="F9" s="337">
        <v>5</v>
      </c>
      <c r="G9" s="246">
        <v>5</v>
      </c>
      <c r="H9" s="246">
        <v>6</v>
      </c>
      <c r="I9" s="246">
        <v>7</v>
      </c>
      <c r="J9" s="246" t="s">
        <v>64</v>
      </c>
      <c r="K9" s="246">
        <v>9</v>
      </c>
      <c r="L9" s="247">
        <v>10</v>
      </c>
      <c r="M9" s="263"/>
      <c r="N9" s="263"/>
      <c r="O9" s="263"/>
    </row>
    <row r="10" spans="1:41" ht="27" customHeight="1" thickBot="1">
      <c r="A10" s="225" t="s">
        <v>81</v>
      </c>
      <c r="B10" s="468" t="s">
        <v>82</v>
      </c>
      <c r="C10" s="468"/>
      <c r="D10" s="468"/>
      <c r="E10" s="296"/>
      <c r="F10" s="338"/>
      <c r="G10" s="469"/>
      <c r="H10" s="468"/>
      <c r="I10" s="468"/>
      <c r="J10" s="468"/>
      <c r="K10" s="227"/>
      <c r="L10" s="241"/>
      <c r="M10" s="370"/>
      <c r="N10" s="370"/>
      <c r="O10" s="370"/>
    </row>
    <row r="11" spans="1:41" ht="21" customHeight="1">
      <c r="A11" s="228">
        <v>1</v>
      </c>
      <c r="B11" s="248" t="s">
        <v>16</v>
      </c>
      <c r="C11" s="229"/>
      <c r="D11" s="248" t="s">
        <v>17</v>
      </c>
      <c r="E11" s="249" t="s">
        <v>333</v>
      </c>
      <c r="F11" s="339">
        <v>1448</v>
      </c>
      <c r="G11" s="297">
        <v>4.0439999999999996</v>
      </c>
      <c r="H11" s="297">
        <v>1.7749999999999999</v>
      </c>
      <c r="I11" s="430">
        <v>0</v>
      </c>
      <c r="J11" s="299">
        <f>G11+H11</f>
        <v>5.8189999999999991</v>
      </c>
      <c r="K11" s="297">
        <v>1.7749999999999999</v>
      </c>
      <c r="L11" s="250">
        <f>IF(K11=0,0,(IF(J11/K11&gt;1,1,J11/K11)))</f>
        <v>1</v>
      </c>
      <c r="M11" s="400"/>
      <c r="N11" s="369"/>
      <c r="O11" s="369"/>
      <c r="AO11" s="400" t="s">
        <v>389</v>
      </c>
    </row>
    <row r="12" spans="1:41" ht="21" customHeight="1">
      <c r="A12" s="201">
        <f>+A11+1</f>
        <v>2</v>
      </c>
      <c r="B12" s="206" t="s">
        <v>40</v>
      </c>
      <c r="C12" s="295"/>
      <c r="D12" s="206" t="s">
        <v>63</v>
      </c>
      <c r="E12" s="222" t="s">
        <v>334</v>
      </c>
      <c r="F12" s="332">
        <v>1227</v>
      </c>
      <c r="G12" s="399">
        <v>1.4330000000000001</v>
      </c>
      <c r="H12" s="299">
        <v>0.44500000000000001</v>
      </c>
      <c r="I12" s="299">
        <v>0.17899999999999999</v>
      </c>
      <c r="J12" s="299">
        <f t="shared" ref="J12:J29" si="0">G12+H12</f>
        <v>1.8780000000000001</v>
      </c>
      <c r="K12" s="299">
        <v>0.624</v>
      </c>
      <c r="L12" s="240">
        <f>IF(K12=0,0,(IF(J12/K12&gt;1,1,J12/K12)))</f>
        <v>1</v>
      </c>
      <c r="M12" s="369"/>
      <c r="N12" s="369"/>
      <c r="O12" s="369"/>
    </row>
    <row r="13" spans="1:41" ht="21" customHeight="1">
      <c r="A13" s="201">
        <f>+A12+1</f>
        <v>3</v>
      </c>
      <c r="B13" s="206" t="s">
        <v>40</v>
      </c>
      <c r="C13" s="295"/>
      <c r="D13" s="206" t="s">
        <v>168</v>
      </c>
      <c r="E13" s="221" t="s">
        <v>335</v>
      </c>
      <c r="F13" s="332">
        <v>4341</v>
      </c>
      <c r="G13" s="299">
        <v>30.809000000000001</v>
      </c>
      <c r="H13" s="300">
        <v>4.258</v>
      </c>
      <c r="I13" s="429">
        <v>0</v>
      </c>
      <c r="J13" s="299">
        <f t="shared" si="0"/>
        <v>35.067</v>
      </c>
      <c r="K13" s="300">
        <v>4.258</v>
      </c>
      <c r="L13" s="240">
        <f t="shared" ref="L13:L28" si="1">IF(K13=0,0,(IF(J13/K13&gt;1,1,J13/K13)))</f>
        <v>1</v>
      </c>
      <c r="M13" s="369"/>
      <c r="N13" s="369"/>
      <c r="O13" s="369"/>
    </row>
    <row r="14" spans="1:41" ht="21" customHeight="1">
      <c r="A14" s="201">
        <f>+A13+1</f>
        <v>4</v>
      </c>
      <c r="B14" s="206" t="s">
        <v>40</v>
      </c>
      <c r="C14" s="295"/>
      <c r="D14" s="206" t="s">
        <v>169</v>
      </c>
      <c r="E14" s="221" t="s">
        <v>335</v>
      </c>
      <c r="F14" s="332">
        <v>5126</v>
      </c>
      <c r="G14" s="299">
        <v>35.950000000000003</v>
      </c>
      <c r="H14" s="300">
        <v>3.335</v>
      </c>
      <c r="I14" s="429">
        <v>0</v>
      </c>
      <c r="J14" s="299">
        <f t="shared" si="0"/>
        <v>39.285000000000004</v>
      </c>
      <c r="K14" s="300">
        <v>3.335</v>
      </c>
      <c r="L14" s="240">
        <f t="shared" si="1"/>
        <v>1</v>
      </c>
      <c r="M14" s="369"/>
      <c r="N14" s="369"/>
      <c r="O14" s="369"/>
    </row>
    <row r="15" spans="1:41" ht="21" customHeight="1">
      <c r="A15" s="201">
        <f>+A14+1</f>
        <v>5</v>
      </c>
      <c r="B15" s="206" t="s">
        <v>41</v>
      </c>
      <c r="C15" s="295"/>
      <c r="D15" s="206" t="s">
        <v>42</v>
      </c>
      <c r="E15" s="221" t="s">
        <v>336</v>
      </c>
      <c r="F15" s="332">
        <v>436</v>
      </c>
      <c r="G15" s="299">
        <v>1.841</v>
      </c>
      <c r="H15" s="300">
        <v>0</v>
      </c>
      <c r="I15" s="300">
        <v>3.1E-2</v>
      </c>
      <c r="J15" s="299">
        <f t="shared" si="0"/>
        <v>1.841</v>
      </c>
      <c r="K15" s="300">
        <v>0.03</v>
      </c>
      <c r="L15" s="240">
        <f t="shared" si="1"/>
        <v>1</v>
      </c>
      <c r="M15" s="369"/>
      <c r="N15" s="369"/>
      <c r="O15" s="369"/>
    </row>
    <row r="16" spans="1:41" ht="21" customHeight="1">
      <c r="A16" s="201">
        <f>+A15+1</f>
        <v>6</v>
      </c>
      <c r="B16" s="206" t="s">
        <v>41</v>
      </c>
      <c r="C16" s="295"/>
      <c r="D16" s="206" t="s">
        <v>105</v>
      </c>
      <c r="E16" s="221" t="s">
        <v>337</v>
      </c>
      <c r="F16" s="332">
        <v>67</v>
      </c>
      <c r="G16" s="299">
        <v>0.46</v>
      </c>
      <c r="H16" s="300">
        <v>0</v>
      </c>
      <c r="I16" s="300">
        <v>0</v>
      </c>
      <c r="J16" s="299">
        <f t="shared" si="0"/>
        <v>0.46</v>
      </c>
      <c r="K16" s="300">
        <v>0</v>
      </c>
      <c r="L16" s="240">
        <f t="shared" si="1"/>
        <v>0</v>
      </c>
      <c r="M16" s="369"/>
      <c r="N16" s="369"/>
      <c r="O16" s="369"/>
    </row>
    <row r="17" spans="1:41" ht="21" customHeight="1">
      <c r="A17" s="201">
        <f t="shared" ref="A17:A28" si="2">+A16+1</f>
        <v>7</v>
      </c>
      <c r="B17" s="206" t="s">
        <v>41</v>
      </c>
      <c r="C17" s="295"/>
      <c r="D17" s="206" t="s">
        <v>106</v>
      </c>
      <c r="E17" s="221" t="s">
        <v>337</v>
      </c>
      <c r="F17" s="332">
        <v>57</v>
      </c>
      <c r="G17" s="299">
        <v>0.40300000000000002</v>
      </c>
      <c r="H17" s="300">
        <v>0</v>
      </c>
      <c r="I17" s="300">
        <v>0</v>
      </c>
      <c r="J17" s="299">
        <f t="shared" si="0"/>
        <v>0.40300000000000002</v>
      </c>
      <c r="K17" s="300">
        <v>0</v>
      </c>
      <c r="L17" s="240">
        <v>3</v>
      </c>
      <c r="M17" s="369"/>
      <c r="N17" s="369"/>
      <c r="O17" s="369"/>
    </row>
    <row r="18" spans="1:41" ht="21" customHeight="1">
      <c r="A18" s="201">
        <f t="shared" si="2"/>
        <v>8</v>
      </c>
      <c r="B18" s="206" t="s">
        <v>41</v>
      </c>
      <c r="C18" s="295"/>
      <c r="D18" s="206" t="s">
        <v>107</v>
      </c>
      <c r="E18" s="221" t="s">
        <v>336</v>
      </c>
      <c r="F18" s="332">
        <v>48</v>
      </c>
      <c r="G18" s="299">
        <v>0.51100000000000001</v>
      </c>
      <c r="H18" s="300">
        <v>0</v>
      </c>
      <c r="I18" s="300">
        <v>0</v>
      </c>
      <c r="J18" s="299">
        <f t="shared" si="0"/>
        <v>0.51100000000000001</v>
      </c>
      <c r="K18" s="300">
        <v>0</v>
      </c>
      <c r="L18" s="240">
        <f t="shared" si="1"/>
        <v>0</v>
      </c>
      <c r="M18" s="369"/>
      <c r="N18" s="369"/>
      <c r="O18" s="369"/>
    </row>
    <row r="19" spans="1:41" ht="21" customHeight="1">
      <c r="A19" s="201">
        <f t="shared" si="2"/>
        <v>9</v>
      </c>
      <c r="B19" s="206" t="s">
        <v>41</v>
      </c>
      <c r="C19" s="295"/>
      <c r="D19" s="206" t="s">
        <v>108</v>
      </c>
      <c r="E19" s="221" t="s">
        <v>336</v>
      </c>
      <c r="F19" s="332">
        <v>264</v>
      </c>
      <c r="G19" s="299">
        <v>0.46700000000000003</v>
      </c>
      <c r="H19" s="300">
        <v>0</v>
      </c>
      <c r="I19" s="300">
        <v>0.03</v>
      </c>
      <c r="J19" s="299">
        <f t="shared" si="0"/>
        <v>0.46700000000000003</v>
      </c>
      <c r="K19" s="300">
        <v>0.03</v>
      </c>
      <c r="L19" s="240">
        <f t="shared" si="1"/>
        <v>1</v>
      </c>
      <c r="M19" s="369"/>
      <c r="N19" s="369"/>
      <c r="O19" s="369"/>
    </row>
    <row r="20" spans="1:41" ht="21" customHeight="1">
      <c r="A20" s="201">
        <f t="shared" si="2"/>
        <v>10</v>
      </c>
      <c r="B20" s="206" t="s">
        <v>41</v>
      </c>
      <c r="C20" s="295"/>
      <c r="D20" s="206" t="s">
        <v>43</v>
      </c>
      <c r="E20" s="221" t="s">
        <v>338</v>
      </c>
      <c r="F20" s="332">
        <v>1607</v>
      </c>
      <c r="G20" s="299">
        <v>2.4420000000000002</v>
      </c>
      <c r="H20" s="300">
        <v>0.20699999999999999</v>
      </c>
      <c r="I20" s="300">
        <v>0</v>
      </c>
      <c r="J20" s="299">
        <f t="shared" si="0"/>
        <v>2.649</v>
      </c>
      <c r="K20" s="300">
        <v>0.20699999999999999</v>
      </c>
      <c r="L20" s="240">
        <f t="shared" si="1"/>
        <v>1</v>
      </c>
      <c r="M20" s="369"/>
      <c r="N20" s="369"/>
      <c r="O20" s="369"/>
    </row>
    <row r="21" spans="1:41" ht="21" customHeight="1">
      <c r="A21" s="201">
        <f t="shared" si="2"/>
        <v>11</v>
      </c>
      <c r="B21" s="206" t="s">
        <v>41</v>
      </c>
      <c r="C21" s="295"/>
      <c r="D21" s="206" t="s">
        <v>245</v>
      </c>
      <c r="E21" s="221" t="s">
        <v>339</v>
      </c>
      <c r="F21" s="332">
        <v>3500</v>
      </c>
      <c r="G21" s="299">
        <v>0</v>
      </c>
      <c r="H21" s="300">
        <v>0</v>
      </c>
      <c r="I21" s="300">
        <v>5.4720000000000004</v>
      </c>
      <c r="J21" s="299">
        <f t="shared" si="0"/>
        <v>0</v>
      </c>
      <c r="K21" s="300">
        <v>5.4720000000000004</v>
      </c>
      <c r="L21" s="240">
        <f t="shared" si="1"/>
        <v>0</v>
      </c>
      <c r="M21" s="369"/>
      <c r="N21" s="369"/>
      <c r="O21" s="369"/>
    </row>
    <row r="22" spans="1:41" ht="21" customHeight="1">
      <c r="A22" s="201">
        <f t="shared" si="2"/>
        <v>12</v>
      </c>
      <c r="B22" s="206" t="s">
        <v>41</v>
      </c>
      <c r="C22" s="295"/>
      <c r="D22" s="206" t="s">
        <v>246</v>
      </c>
      <c r="E22" s="221" t="s">
        <v>339</v>
      </c>
      <c r="F22" s="332">
        <v>8000</v>
      </c>
      <c r="G22" s="299">
        <v>0</v>
      </c>
      <c r="H22" s="300">
        <v>10.291</v>
      </c>
      <c r="I22" s="300">
        <v>0</v>
      </c>
      <c r="J22" s="299">
        <f t="shared" si="0"/>
        <v>10.291</v>
      </c>
      <c r="K22" s="300">
        <v>10.291</v>
      </c>
      <c r="L22" s="240">
        <f t="shared" si="1"/>
        <v>1</v>
      </c>
      <c r="M22" s="369"/>
      <c r="N22" s="369"/>
      <c r="O22" s="369"/>
    </row>
    <row r="23" spans="1:41" ht="21" customHeight="1">
      <c r="A23" s="201">
        <f t="shared" si="2"/>
        <v>13</v>
      </c>
      <c r="B23" s="206" t="s">
        <v>41</v>
      </c>
      <c r="C23" s="295"/>
      <c r="D23" s="206" t="s">
        <v>247</v>
      </c>
      <c r="E23" s="221" t="s">
        <v>340</v>
      </c>
      <c r="F23" s="332">
        <v>8295</v>
      </c>
      <c r="G23" s="299">
        <v>0</v>
      </c>
      <c r="H23" s="300">
        <v>8.25</v>
      </c>
      <c r="I23" s="300">
        <v>0</v>
      </c>
      <c r="J23" s="299">
        <f t="shared" si="0"/>
        <v>8.25</v>
      </c>
      <c r="K23" s="300">
        <v>8.2509999999999994</v>
      </c>
      <c r="L23" s="240">
        <f t="shared" si="1"/>
        <v>0.99987880256938555</v>
      </c>
      <c r="M23" s="369"/>
      <c r="N23" s="369"/>
      <c r="O23" s="369"/>
    </row>
    <row r="24" spans="1:41" ht="21" customHeight="1">
      <c r="A24" s="201">
        <f t="shared" si="2"/>
        <v>14</v>
      </c>
      <c r="B24" s="206" t="s">
        <v>45</v>
      </c>
      <c r="C24" s="295"/>
      <c r="D24" s="206" t="s">
        <v>46</v>
      </c>
      <c r="E24" s="221" t="s">
        <v>341</v>
      </c>
      <c r="F24" s="332">
        <v>271</v>
      </c>
      <c r="G24" s="299">
        <v>7.58</v>
      </c>
      <c r="H24" s="300">
        <v>0.36</v>
      </c>
      <c r="I24" s="300">
        <v>0</v>
      </c>
      <c r="J24" s="299">
        <f t="shared" si="0"/>
        <v>7.94</v>
      </c>
      <c r="K24" s="300">
        <v>0.36</v>
      </c>
      <c r="L24" s="240">
        <f t="shared" si="1"/>
        <v>1</v>
      </c>
      <c r="M24" s="369"/>
      <c r="N24" s="369"/>
      <c r="O24" s="369"/>
    </row>
    <row r="25" spans="1:41" ht="21" customHeight="1">
      <c r="A25" s="201">
        <f t="shared" si="2"/>
        <v>15</v>
      </c>
      <c r="B25" s="206" t="s">
        <v>47</v>
      </c>
      <c r="C25" s="295"/>
      <c r="D25" s="206" t="s">
        <v>48</v>
      </c>
      <c r="E25" s="221" t="s">
        <v>342</v>
      </c>
      <c r="F25" s="332">
        <v>528</v>
      </c>
      <c r="G25" s="299">
        <v>0</v>
      </c>
      <c r="H25" s="429">
        <v>0</v>
      </c>
      <c r="I25" s="300">
        <v>0.3</v>
      </c>
      <c r="J25" s="299">
        <f t="shared" si="0"/>
        <v>0</v>
      </c>
      <c r="K25" s="300">
        <v>0.3</v>
      </c>
      <c r="L25" s="240">
        <f t="shared" si="1"/>
        <v>0</v>
      </c>
      <c r="M25" s="369"/>
      <c r="N25" s="369"/>
      <c r="O25" s="369"/>
    </row>
    <row r="26" spans="1:41" ht="21" customHeight="1">
      <c r="A26" s="201">
        <f t="shared" si="2"/>
        <v>16</v>
      </c>
      <c r="B26" s="206" t="s">
        <v>47</v>
      </c>
      <c r="C26" s="295"/>
      <c r="D26" s="206" t="s">
        <v>109</v>
      </c>
      <c r="E26" s="221" t="s">
        <v>343</v>
      </c>
      <c r="F26" s="332">
        <v>1093</v>
      </c>
      <c r="G26" s="299">
        <v>0.69599999999999995</v>
      </c>
      <c r="H26" s="300">
        <v>0.78</v>
      </c>
      <c r="I26" s="300">
        <v>0</v>
      </c>
      <c r="J26" s="299">
        <f t="shared" si="0"/>
        <v>1.476</v>
      </c>
      <c r="K26" s="300">
        <v>0.78</v>
      </c>
      <c r="L26" s="240">
        <f t="shared" si="1"/>
        <v>1</v>
      </c>
      <c r="M26" s="369"/>
      <c r="N26" s="369"/>
      <c r="O26" s="369"/>
    </row>
    <row r="27" spans="1:41" ht="21" customHeight="1">
      <c r="A27" s="201">
        <f t="shared" si="2"/>
        <v>17</v>
      </c>
      <c r="B27" s="206" t="s">
        <v>47</v>
      </c>
      <c r="C27" s="295"/>
      <c r="D27" s="206" t="s">
        <v>110</v>
      </c>
      <c r="E27" s="221" t="s">
        <v>344</v>
      </c>
      <c r="F27" s="332">
        <v>3329</v>
      </c>
      <c r="G27" s="299">
        <v>0.40400000000000003</v>
      </c>
      <c r="H27" s="429">
        <v>0</v>
      </c>
      <c r="I27" s="300">
        <v>5.35</v>
      </c>
      <c r="J27" s="299">
        <f t="shared" si="0"/>
        <v>0.40400000000000003</v>
      </c>
      <c r="K27" s="300">
        <v>5.35</v>
      </c>
      <c r="L27" s="240">
        <f t="shared" si="1"/>
        <v>7.5514018691588788E-2</v>
      </c>
      <c r="M27" s="369"/>
      <c r="N27" s="369"/>
      <c r="O27" s="369"/>
    </row>
    <row r="28" spans="1:41" ht="21" customHeight="1">
      <c r="A28" s="201">
        <f t="shared" si="2"/>
        <v>18</v>
      </c>
      <c r="B28" s="206" t="s">
        <v>47</v>
      </c>
      <c r="C28" s="295"/>
      <c r="D28" s="206" t="s">
        <v>111</v>
      </c>
      <c r="E28" s="221" t="s">
        <v>345</v>
      </c>
      <c r="F28" s="332">
        <v>508</v>
      </c>
      <c r="G28" s="299">
        <v>1.1100000000000001</v>
      </c>
      <c r="H28" s="300">
        <v>2.16</v>
      </c>
      <c r="I28" s="429" t="s">
        <v>2</v>
      </c>
      <c r="J28" s="299">
        <f t="shared" si="0"/>
        <v>3.2700000000000005</v>
      </c>
      <c r="K28" s="300">
        <v>2.16</v>
      </c>
      <c r="L28" s="240">
        <f t="shared" si="1"/>
        <v>1</v>
      </c>
      <c r="M28" s="369"/>
      <c r="N28" s="369"/>
      <c r="O28" s="369"/>
    </row>
    <row r="29" spans="1:41" ht="21" customHeight="1" thickBot="1">
      <c r="A29" s="223"/>
      <c r="B29" s="471" t="s">
        <v>131</v>
      </c>
      <c r="C29" s="471"/>
      <c r="D29" s="471"/>
      <c r="E29" s="224"/>
      <c r="F29" s="340">
        <f t="shared" ref="F29:K29" si="3">SUM(F11:F28)</f>
        <v>40145</v>
      </c>
      <c r="G29" s="302">
        <f t="shared" si="3"/>
        <v>88.149999999999977</v>
      </c>
      <c r="H29" s="301">
        <f t="shared" si="3"/>
        <v>31.861000000000001</v>
      </c>
      <c r="I29" s="301">
        <f t="shared" si="3"/>
        <v>11.362</v>
      </c>
      <c r="J29" s="299">
        <f t="shared" si="0"/>
        <v>120.01099999999998</v>
      </c>
      <c r="K29" s="301">
        <f t="shared" si="3"/>
        <v>43.222999999999999</v>
      </c>
      <c r="L29" s="304">
        <f>IF(K29=0,0,(IF(J29/K29&gt;1,1,J29/K29)))</f>
        <v>1</v>
      </c>
      <c r="M29" s="371"/>
      <c r="N29" s="371"/>
      <c r="O29" s="371"/>
    </row>
    <row r="30" spans="1:41" ht="27" customHeight="1" thickBot="1">
      <c r="A30" s="225" t="s">
        <v>83</v>
      </c>
      <c r="B30" s="468" t="s">
        <v>84</v>
      </c>
      <c r="C30" s="468"/>
      <c r="D30" s="468"/>
      <c r="E30" s="226"/>
      <c r="F30" s="338"/>
      <c r="G30" s="306"/>
      <c r="H30" s="305"/>
      <c r="I30" s="305"/>
      <c r="J30" s="307">
        <f t="shared" ref="J30:J48" si="4">+I30+H30+G30</f>
        <v>0</v>
      </c>
      <c r="K30" s="305"/>
      <c r="L30" s="308"/>
      <c r="M30" s="371"/>
      <c r="N30" s="371"/>
      <c r="O30" s="371"/>
    </row>
    <row r="31" spans="1:41" ht="21" customHeight="1">
      <c r="A31" s="228">
        <v>1</v>
      </c>
      <c r="B31" s="248" t="s">
        <v>44</v>
      </c>
      <c r="C31" s="229">
        <v>1</v>
      </c>
      <c r="D31" s="248" t="s">
        <v>228</v>
      </c>
      <c r="E31" s="249" t="s">
        <v>341</v>
      </c>
      <c r="F31" s="339">
        <v>5001</v>
      </c>
      <c r="G31" s="388">
        <v>57</v>
      </c>
      <c r="H31" s="427">
        <v>0</v>
      </c>
      <c r="I31" s="309">
        <v>10</v>
      </c>
      <c r="J31" s="297">
        <f t="shared" si="4"/>
        <v>67</v>
      </c>
      <c r="K31" s="424">
        <v>10</v>
      </c>
      <c r="L31" s="310">
        <f>IF(K31=0,0,(IF(J31/K31&gt;1,1,J31/K31)))</f>
        <v>1</v>
      </c>
      <c r="M31" s="423"/>
      <c r="N31" s="371"/>
      <c r="O31" s="371"/>
      <c r="AO31" s="273" t="s">
        <v>388</v>
      </c>
    </row>
    <row r="32" spans="1:41" ht="21" customHeight="1">
      <c r="A32" s="201">
        <v>2</v>
      </c>
      <c r="B32" s="206" t="s">
        <v>49</v>
      </c>
      <c r="C32" s="401">
        <f t="shared" ref="C32:C48" si="5">+C31+1</f>
        <v>2</v>
      </c>
      <c r="D32" s="206" t="s">
        <v>213</v>
      </c>
      <c r="E32" s="221" t="s">
        <v>346</v>
      </c>
      <c r="F32" s="332">
        <v>3200</v>
      </c>
      <c r="G32" s="311">
        <v>10.62</v>
      </c>
      <c r="H32" s="312">
        <v>4.71</v>
      </c>
      <c r="I32" s="312">
        <v>8.5000000000000006E-2</v>
      </c>
      <c r="J32" s="299">
        <f t="shared" si="4"/>
        <v>15.414999999999999</v>
      </c>
      <c r="K32" s="313">
        <v>4.7949999999999999</v>
      </c>
      <c r="L32" s="314">
        <f>IF(K32=0,0,(IF(J32/K32&gt;1,1,J32/K32)))</f>
        <v>1</v>
      </c>
      <c r="M32" s="371"/>
      <c r="N32" s="371"/>
      <c r="O32" s="371"/>
    </row>
    <row r="33" spans="1:15" ht="21" customHeight="1">
      <c r="A33" s="201">
        <v>3</v>
      </c>
      <c r="B33" s="206" t="s">
        <v>44</v>
      </c>
      <c r="C33" s="401">
        <f t="shared" si="5"/>
        <v>3</v>
      </c>
      <c r="D33" s="206" t="s">
        <v>215</v>
      </c>
      <c r="E33" s="221" t="s">
        <v>341</v>
      </c>
      <c r="F33" s="332">
        <v>5863</v>
      </c>
      <c r="G33" s="311">
        <v>25.077000000000002</v>
      </c>
      <c r="H33" s="428">
        <v>0</v>
      </c>
      <c r="I33" s="313">
        <v>11.33</v>
      </c>
      <c r="J33" s="299">
        <f t="shared" si="4"/>
        <v>36.407000000000004</v>
      </c>
      <c r="K33" s="313">
        <v>11.329000000000001</v>
      </c>
      <c r="L33" s="314">
        <f>IF(K33=0,0,(IF(J33/K33&gt;1,1,J33/K33)))</f>
        <v>1</v>
      </c>
      <c r="M33" s="371"/>
      <c r="N33" s="371"/>
      <c r="O33" s="371"/>
    </row>
    <row r="34" spans="1:15" ht="21" customHeight="1">
      <c r="A34" s="201">
        <v>4</v>
      </c>
      <c r="B34" s="206" t="s">
        <v>49</v>
      </c>
      <c r="C34" s="401">
        <f t="shared" si="5"/>
        <v>4</v>
      </c>
      <c r="D34" s="206" t="s">
        <v>212</v>
      </c>
      <c r="E34" s="221" t="s">
        <v>341</v>
      </c>
      <c r="F34" s="332">
        <v>20793</v>
      </c>
      <c r="G34" s="311">
        <v>472.33</v>
      </c>
      <c r="H34" s="428">
        <v>0</v>
      </c>
      <c r="I34" s="313">
        <v>13.928000000000001</v>
      </c>
      <c r="J34" s="299">
        <f t="shared" si="4"/>
        <v>486.25799999999998</v>
      </c>
      <c r="K34" s="313">
        <v>13.928000000000001</v>
      </c>
      <c r="L34" s="314">
        <f>IF(K34=0,0,(IF(J34/K34&gt;1,1,J34/K34)))</f>
        <v>1</v>
      </c>
      <c r="M34" s="371"/>
      <c r="N34" s="371"/>
      <c r="O34" s="371"/>
    </row>
    <row r="35" spans="1:15" ht="21" customHeight="1">
      <c r="A35" s="201">
        <v>5</v>
      </c>
      <c r="B35" s="206" t="s">
        <v>50</v>
      </c>
      <c r="C35" s="401">
        <f t="shared" si="5"/>
        <v>5</v>
      </c>
      <c r="D35" s="206" t="s">
        <v>214</v>
      </c>
      <c r="E35" s="221" t="s">
        <v>347</v>
      </c>
      <c r="F35" s="332">
        <v>22417</v>
      </c>
      <c r="G35" s="311">
        <v>38.299999999999997</v>
      </c>
      <c r="H35" s="313">
        <v>2.5990000000000002</v>
      </c>
      <c r="I35" s="313">
        <v>7.54</v>
      </c>
      <c r="J35" s="299">
        <f t="shared" si="4"/>
        <v>48.438999999999993</v>
      </c>
      <c r="K35" s="313">
        <v>10.138999999999999</v>
      </c>
      <c r="L35" s="314">
        <f t="shared" ref="L35:L42" si="6">IF(K35=0,0,(IF(J35/K35&gt;1,1,J35/K35)))</f>
        <v>1</v>
      </c>
      <c r="M35" s="371"/>
      <c r="N35" s="371"/>
      <c r="O35" s="371"/>
    </row>
    <row r="36" spans="1:15" ht="21" customHeight="1">
      <c r="A36" s="201">
        <v>6</v>
      </c>
      <c r="B36" s="206" t="s">
        <v>49</v>
      </c>
      <c r="C36" s="295">
        <f t="shared" si="5"/>
        <v>6</v>
      </c>
      <c r="D36" s="206" t="s">
        <v>243</v>
      </c>
      <c r="E36" s="221" t="s">
        <v>348</v>
      </c>
      <c r="F36" s="332">
        <v>1406</v>
      </c>
      <c r="G36" s="311">
        <v>0.32500000000000001</v>
      </c>
      <c r="H36" s="428">
        <v>0</v>
      </c>
      <c r="I36" s="313">
        <v>1.8560000000000001</v>
      </c>
      <c r="J36" s="299">
        <f t="shared" si="4"/>
        <v>2.181</v>
      </c>
      <c r="K36" s="313">
        <v>1.91</v>
      </c>
      <c r="L36" s="314">
        <f t="shared" si="6"/>
        <v>1</v>
      </c>
      <c r="M36" s="371"/>
      <c r="N36" s="371"/>
      <c r="O36" s="371"/>
    </row>
    <row r="37" spans="1:15" ht="21" customHeight="1">
      <c r="A37" s="201">
        <v>7</v>
      </c>
      <c r="B37" s="206" t="s">
        <v>49</v>
      </c>
      <c r="C37" s="295">
        <f t="shared" si="5"/>
        <v>7</v>
      </c>
      <c r="D37" s="206" t="s">
        <v>216</v>
      </c>
      <c r="E37" s="221" t="s">
        <v>349</v>
      </c>
      <c r="F37" s="332">
        <v>1128</v>
      </c>
      <c r="G37" s="311">
        <v>0.63600000000000001</v>
      </c>
      <c r="H37" s="313">
        <v>1.7</v>
      </c>
      <c r="I37" s="428">
        <v>0</v>
      </c>
      <c r="J37" s="299">
        <f t="shared" si="4"/>
        <v>2.3359999999999999</v>
      </c>
      <c r="K37" s="313">
        <v>1.98</v>
      </c>
      <c r="L37" s="314">
        <f t="shared" si="6"/>
        <v>1</v>
      </c>
      <c r="M37" s="371"/>
      <c r="N37" s="371"/>
      <c r="O37" s="371"/>
    </row>
    <row r="38" spans="1:15" ht="21" customHeight="1">
      <c r="A38" s="201">
        <v>8</v>
      </c>
      <c r="B38" s="206" t="s">
        <v>49</v>
      </c>
      <c r="C38" s="295">
        <f t="shared" si="5"/>
        <v>8</v>
      </c>
      <c r="D38" s="206" t="s">
        <v>217</v>
      </c>
      <c r="E38" s="221" t="s">
        <v>350</v>
      </c>
      <c r="F38" s="332">
        <v>1127</v>
      </c>
      <c r="G38" s="311">
        <v>4.2469999999999999</v>
      </c>
      <c r="H38" s="313">
        <v>0.57999999999999996</v>
      </c>
      <c r="I38" s="313">
        <v>1.3460000000000001</v>
      </c>
      <c r="J38" s="299">
        <f t="shared" si="4"/>
        <v>6.173</v>
      </c>
      <c r="K38" s="313">
        <v>1.9319999999999999</v>
      </c>
      <c r="L38" s="314">
        <f>IF(K38=0,0,(IF(J38/K38&gt;1,1,J38/K38)))</f>
        <v>1</v>
      </c>
      <c r="M38" s="371"/>
      <c r="N38" s="371"/>
      <c r="O38" s="371"/>
    </row>
    <row r="39" spans="1:15" ht="21" customHeight="1">
      <c r="A39" s="201">
        <v>9</v>
      </c>
      <c r="B39" s="206" t="s">
        <v>96</v>
      </c>
      <c r="C39" s="295">
        <f t="shared" si="5"/>
        <v>9</v>
      </c>
      <c r="D39" s="206" t="s">
        <v>218</v>
      </c>
      <c r="E39" s="221" t="s">
        <v>351</v>
      </c>
      <c r="F39" s="332">
        <v>1375</v>
      </c>
      <c r="G39" s="311">
        <v>51.439</v>
      </c>
      <c r="H39" s="311">
        <v>1.909</v>
      </c>
      <c r="I39" s="428">
        <v>0</v>
      </c>
      <c r="J39" s="299">
        <f t="shared" si="4"/>
        <v>53.347999999999999</v>
      </c>
      <c r="K39" s="313">
        <v>1.909</v>
      </c>
      <c r="L39" s="314">
        <f t="shared" si="6"/>
        <v>1</v>
      </c>
      <c r="M39" s="371"/>
      <c r="N39" s="371"/>
      <c r="O39" s="371"/>
    </row>
    <row r="40" spans="1:15" ht="21" customHeight="1">
      <c r="A40" s="201">
        <v>10</v>
      </c>
      <c r="B40" s="206" t="s">
        <v>96</v>
      </c>
      <c r="C40" s="295">
        <f t="shared" si="5"/>
        <v>10</v>
      </c>
      <c r="D40" s="206" t="s">
        <v>219</v>
      </c>
      <c r="E40" s="221" t="s">
        <v>352</v>
      </c>
      <c r="F40" s="332">
        <v>240</v>
      </c>
      <c r="G40" s="311">
        <v>0</v>
      </c>
      <c r="H40" s="313">
        <v>2E-3</v>
      </c>
      <c r="I40" s="313">
        <v>0</v>
      </c>
      <c r="J40" s="299">
        <f t="shared" si="4"/>
        <v>2E-3</v>
      </c>
      <c r="K40" s="313">
        <v>0</v>
      </c>
      <c r="L40" s="314">
        <f t="shared" si="6"/>
        <v>0</v>
      </c>
      <c r="M40" s="371"/>
      <c r="N40" s="371"/>
      <c r="O40" s="371"/>
    </row>
    <row r="41" spans="1:15" ht="21" customHeight="1">
      <c r="A41" s="201">
        <v>11</v>
      </c>
      <c r="B41" s="206" t="s">
        <v>96</v>
      </c>
      <c r="C41" s="295">
        <f t="shared" si="5"/>
        <v>11</v>
      </c>
      <c r="D41" s="206" t="s">
        <v>252</v>
      </c>
      <c r="E41" s="221" t="s">
        <v>352</v>
      </c>
      <c r="F41" s="332">
        <v>100</v>
      </c>
      <c r="G41" s="311">
        <v>0.34499999999999997</v>
      </c>
      <c r="H41" s="428">
        <v>0</v>
      </c>
      <c r="I41" s="313">
        <v>0.41799999999999998</v>
      </c>
      <c r="J41" s="299">
        <f t="shared" si="4"/>
        <v>0.7629999999999999</v>
      </c>
      <c r="K41" s="313">
        <v>0.41799999999999998</v>
      </c>
      <c r="L41" s="314">
        <f>IF(K41=0,0,(IF(J41/K41&gt;1,1,J41/K41)))</f>
        <v>1</v>
      </c>
      <c r="M41" s="371"/>
      <c r="N41" s="371"/>
      <c r="O41" s="371"/>
    </row>
    <row r="42" spans="1:15" ht="21" customHeight="1">
      <c r="A42" s="201">
        <v>12</v>
      </c>
      <c r="B42" s="206" t="s">
        <v>96</v>
      </c>
      <c r="C42" s="295">
        <f t="shared" si="5"/>
        <v>12</v>
      </c>
      <c r="D42" s="206" t="s">
        <v>220</v>
      </c>
      <c r="E42" s="221" t="s">
        <v>353</v>
      </c>
      <c r="F42" s="332">
        <v>57</v>
      </c>
      <c r="G42" s="311">
        <v>0.21199999999999999</v>
      </c>
      <c r="H42" s="428">
        <v>0</v>
      </c>
      <c r="I42" s="313">
        <v>2.5999999999999999E-2</v>
      </c>
      <c r="J42" s="299">
        <f t="shared" si="4"/>
        <v>0.23799999999999999</v>
      </c>
      <c r="K42" s="313">
        <v>2.5999999999999999E-2</v>
      </c>
      <c r="L42" s="314">
        <f t="shared" si="6"/>
        <v>1</v>
      </c>
      <c r="M42" s="371"/>
      <c r="N42" s="371"/>
      <c r="O42" s="371"/>
    </row>
    <row r="43" spans="1:15" ht="21" customHeight="1">
      <c r="A43" s="201">
        <v>13</v>
      </c>
      <c r="B43" s="206" t="s">
        <v>49</v>
      </c>
      <c r="C43" s="295">
        <f t="shared" si="5"/>
        <v>13</v>
      </c>
      <c r="D43" s="206" t="s">
        <v>221</v>
      </c>
      <c r="E43" s="221" t="s">
        <v>341</v>
      </c>
      <c r="F43" s="332">
        <v>651</v>
      </c>
      <c r="G43" s="315">
        <v>472.33</v>
      </c>
      <c r="H43" s="428">
        <v>0</v>
      </c>
      <c r="I43" s="313">
        <v>0.32</v>
      </c>
      <c r="J43" s="299">
        <f t="shared" si="4"/>
        <v>472.65</v>
      </c>
      <c r="K43" s="313">
        <v>0.32</v>
      </c>
      <c r="L43" s="314">
        <f t="shared" ref="L43:L55" si="7">IF(K43=0,0,(IF(J43/K43&gt;1,1,J43/K43)))</f>
        <v>1</v>
      </c>
      <c r="M43" s="371"/>
      <c r="N43" s="371"/>
      <c r="O43" s="371"/>
    </row>
    <row r="44" spans="1:15" ht="21" customHeight="1">
      <c r="A44" s="201">
        <v>14</v>
      </c>
      <c r="B44" s="206" t="s">
        <v>50</v>
      </c>
      <c r="C44" s="295">
        <f t="shared" si="5"/>
        <v>14</v>
      </c>
      <c r="D44" s="206" t="s">
        <v>222</v>
      </c>
      <c r="E44" s="221" t="s">
        <v>354</v>
      </c>
      <c r="F44" s="332">
        <v>1377</v>
      </c>
      <c r="G44" s="311">
        <v>0.83</v>
      </c>
      <c r="H44" s="313">
        <v>1.2090000000000001</v>
      </c>
      <c r="I44" s="313">
        <v>1.0880000000000001</v>
      </c>
      <c r="J44" s="299">
        <f t="shared" si="4"/>
        <v>3.1270000000000002</v>
      </c>
      <c r="K44" s="313">
        <v>0.23499999999999999</v>
      </c>
      <c r="L44" s="314">
        <f t="shared" si="7"/>
        <v>1</v>
      </c>
      <c r="M44" s="371"/>
      <c r="N44" s="371"/>
      <c r="O44" s="371"/>
    </row>
    <row r="45" spans="1:15" ht="21" customHeight="1">
      <c r="A45" s="201">
        <v>15</v>
      </c>
      <c r="B45" s="206" t="s">
        <v>44</v>
      </c>
      <c r="C45" s="295">
        <f t="shared" si="5"/>
        <v>15</v>
      </c>
      <c r="D45" s="206" t="s">
        <v>223</v>
      </c>
      <c r="E45" s="221" t="s">
        <v>265</v>
      </c>
      <c r="F45" s="341">
        <v>1119</v>
      </c>
      <c r="G45" s="311">
        <v>14.967000000000001</v>
      </c>
      <c r="H45" s="313">
        <v>2.3839999999999999</v>
      </c>
      <c r="I45" s="428">
        <v>0</v>
      </c>
      <c r="J45" s="299">
        <f t="shared" si="4"/>
        <v>17.350999999999999</v>
      </c>
      <c r="K45" s="313">
        <v>2.3439999999999999</v>
      </c>
      <c r="L45" s="314">
        <f t="shared" si="7"/>
        <v>1</v>
      </c>
      <c r="M45" s="371"/>
      <c r="N45" s="371"/>
      <c r="O45" s="371"/>
    </row>
    <row r="46" spans="1:15" ht="21" customHeight="1">
      <c r="A46" s="201">
        <v>16</v>
      </c>
      <c r="B46" s="206" t="s">
        <v>49</v>
      </c>
      <c r="C46" s="295">
        <f t="shared" si="5"/>
        <v>16</v>
      </c>
      <c r="D46" s="206" t="s">
        <v>224</v>
      </c>
      <c r="E46" s="221" t="s">
        <v>355</v>
      </c>
      <c r="F46" s="332">
        <v>439</v>
      </c>
      <c r="G46" s="311">
        <v>0</v>
      </c>
      <c r="H46" s="313">
        <v>0.13100000000000001</v>
      </c>
      <c r="I46" s="313">
        <v>0.192</v>
      </c>
      <c r="J46" s="299">
        <f t="shared" si="4"/>
        <v>0.32300000000000001</v>
      </c>
      <c r="K46" s="313">
        <v>0.32300000000000001</v>
      </c>
      <c r="L46" s="314">
        <f t="shared" si="7"/>
        <v>1</v>
      </c>
      <c r="M46" s="371"/>
      <c r="N46" s="371"/>
      <c r="O46" s="371"/>
    </row>
    <row r="47" spans="1:15" ht="21" customHeight="1">
      <c r="A47" s="201">
        <v>17</v>
      </c>
      <c r="B47" s="206" t="s">
        <v>50</v>
      </c>
      <c r="C47" s="295">
        <f t="shared" si="5"/>
        <v>17</v>
      </c>
      <c r="D47" s="206" t="s">
        <v>225</v>
      </c>
      <c r="E47" s="221" t="s">
        <v>356</v>
      </c>
      <c r="F47" s="332">
        <v>1386</v>
      </c>
      <c r="G47" s="311">
        <v>0.84099999999999997</v>
      </c>
      <c r="H47" s="313">
        <v>0.105</v>
      </c>
      <c r="I47" s="313">
        <v>1.0620000000000001</v>
      </c>
      <c r="J47" s="299">
        <f t="shared" si="4"/>
        <v>2.008</v>
      </c>
      <c r="K47" s="313">
        <v>1.4079999999999999</v>
      </c>
      <c r="L47" s="314">
        <f t="shared" si="7"/>
        <v>1</v>
      </c>
      <c r="M47" s="371"/>
      <c r="N47" s="371"/>
      <c r="O47" s="371"/>
    </row>
    <row r="48" spans="1:15" ht="21" customHeight="1" thickBot="1">
      <c r="A48" s="223">
        <v>18</v>
      </c>
      <c r="B48" s="230" t="s">
        <v>49</v>
      </c>
      <c r="C48" s="231">
        <f t="shared" si="5"/>
        <v>18</v>
      </c>
      <c r="D48" s="230" t="s">
        <v>226</v>
      </c>
      <c r="E48" s="232" t="s">
        <v>357</v>
      </c>
      <c r="F48" s="340">
        <v>220</v>
      </c>
      <c r="G48" s="398">
        <v>0.1</v>
      </c>
      <c r="H48" s="316">
        <v>0.05</v>
      </c>
      <c r="I48" s="316">
        <v>0.06</v>
      </c>
      <c r="J48" s="303">
        <f t="shared" si="4"/>
        <v>0.21000000000000002</v>
      </c>
      <c r="K48" s="316">
        <v>0</v>
      </c>
      <c r="L48" s="304">
        <f t="shared" si="7"/>
        <v>0</v>
      </c>
      <c r="M48" s="371"/>
      <c r="N48" s="371"/>
      <c r="O48" s="371"/>
    </row>
    <row r="49" spans="1:15" ht="27" customHeight="1">
      <c r="A49" s="233"/>
      <c r="B49" s="242" t="s">
        <v>83</v>
      </c>
      <c r="C49" s="470" t="s">
        <v>135</v>
      </c>
      <c r="D49" s="446"/>
      <c r="E49" s="234"/>
      <c r="F49" s="342">
        <f t="shared" ref="F49:K49" si="8">SUM(F31:F48)</f>
        <v>67899</v>
      </c>
      <c r="G49" s="318">
        <f t="shared" si="8"/>
        <v>1149.5989999999997</v>
      </c>
      <c r="H49" s="317">
        <f t="shared" si="8"/>
        <v>15.379000000000003</v>
      </c>
      <c r="I49" s="317">
        <f t="shared" si="8"/>
        <v>49.251000000000012</v>
      </c>
      <c r="J49" s="317">
        <f t="shared" si="8"/>
        <v>1214.2290000000003</v>
      </c>
      <c r="K49" s="317">
        <f t="shared" si="8"/>
        <v>62.996000000000002</v>
      </c>
      <c r="L49" s="319">
        <f t="shared" si="7"/>
        <v>1</v>
      </c>
      <c r="M49" s="371"/>
      <c r="N49" s="371"/>
      <c r="O49" s="371"/>
    </row>
    <row r="50" spans="1:15" ht="27" customHeight="1">
      <c r="A50" s="201"/>
      <c r="B50" s="243" t="s">
        <v>81</v>
      </c>
      <c r="C50" s="466" t="s">
        <v>82</v>
      </c>
      <c r="D50" s="467"/>
      <c r="E50" s="215"/>
      <c r="F50" s="332">
        <f t="shared" ref="F50:K50" si="9">+F29</f>
        <v>40145</v>
      </c>
      <c r="G50" s="320">
        <f t="shared" si="9"/>
        <v>88.149999999999977</v>
      </c>
      <c r="H50" s="298">
        <f t="shared" si="9"/>
        <v>31.861000000000001</v>
      </c>
      <c r="I50" s="298">
        <f t="shared" si="9"/>
        <v>11.362</v>
      </c>
      <c r="J50" s="298">
        <f t="shared" si="9"/>
        <v>120.01099999999998</v>
      </c>
      <c r="K50" s="298">
        <f t="shared" si="9"/>
        <v>43.222999999999999</v>
      </c>
      <c r="L50" s="314">
        <f t="shared" si="7"/>
        <v>1</v>
      </c>
      <c r="M50" s="371"/>
      <c r="N50" s="371"/>
      <c r="O50" s="371"/>
    </row>
    <row r="51" spans="1:15" ht="27" customHeight="1">
      <c r="A51" s="201"/>
      <c r="B51" s="243" t="s">
        <v>79</v>
      </c>
      <c r="C51" s="466" t="s">
        <v>80</v>
      </c>
      <c r="D51" s="467"/>
      <c r="E51" s="215"/>
      <c r="F51" s="332">
        <f>+BENG.SOLO!E55</f>
        <v>47129</v>
      </c>
      <c r="G51" s="320">
        <f>+BENG.SOLO!F55</f>
        <v>65.705999999999989</v>
      </c>
      <c r="H51" s="298">
        <f>+BENG.SOLO!G55</f>
        <v>22.34</v>
      </c>
      <c r="I51" s="298">
        <f>+BENG.SOLO!H55</f>
        <v>15.531000000000002</v>
      </c>
      <c r="J51" s="298">
        <f>+BENG.SOLO!I55</f>
        <v>103.577</v>
      </c>
      <c r="K51" s="298">
        <f>+BENG.SOLO!J55</f>
        <v>34.48599999999999</v>
      </c>
      <c r="L51" s="314">
        <f t="shared" si="7"/>
        <v>1</v>
      </c>
      <c r="M51" s="371"/>
      <c r="N51" s="371"/>
      <c r="O51" s="371"/>
    </row>
    <row r="52" spans="1:15" ht="27" customHeight="1">
      <c r="A52" s="201"/>
      <c r="B52" s="243" t="s">
        <v>77</v>
      </c>
      <c r="C52" s="466" t="s">
        <v>78</v>
      </c>
      <c r="D52" s="467"/>
      <c r="E52" s="221"/>
      <c r="F52" s="332">
        <f>+'PC-JT-SL'!E69</f>
        <v>89463</v>
      </c>
      <c r="G52" s="315">
        <f>+'PC-JT-SL'!F69</f>
        <v>62.484999999999999</v>
      </c>
      <c r="H52" s="298">
        <f>+'PC-JT-SL'!G69</f>
        <v>8.9510000000000005</v>
      </c>
      <c r="I52" s="298">
        <f>+'PC-JT-SL'!H69</f>
        <v>10.954000000000001</v>
      </c>
      <c r="J52" s="298">
        <f>+'PC-JT-SL'!I69</f>
        <v>82.390000000000015</v>
      </c>
      <c r="K52" s="298">
        <f>+'PC-JT-SL'!J69</f>
        <v>41.42</v>
      </c>
      <c r="L52" s="314">
        <f t="shared" si="7"/>
        <v>1</v>
      </c>
      <c r="M52" s="371"/>
      <c r="N52" s="371"/>
      <c r="O52" s="371"/>
    </row>
    <row r="53" spans="1:15" ht="27" customHeight="1">
      <c r="A53" s="201"/>
      <c r="B53" s="243" t="s">
        <v>75</v>
      </c>
      <c r="C53" s="466" t="s">
        <v>76</v>
      </c>
      <c r="D53" s="467"/>
      <c r="E53" s="215"/>
      <c r="F53" s="332">
        <f>+'PC-JT-SL'!E53</f>
        <v>43552.06</v>
      </c>
      <c r="G53" s="320">
        <f>+'PC-JT-SL'!F53</f>
        <v>64.67</v>
      </c>
      <c r="H53" s="298">
        <f>+'PC-JT-SL'!G53</f>
        <v>24.43</v>
      </c>
      <c r="I53" s="298">
        <f>+'PC-JT-SL'!H53</f>
        <v>19.072000000000003</v>
      </c>
      <c r="J53" s="298">
        <f>+'PC-JT-SL'!I53</f>
        <v>108.172</v>
      </c>
      <c r="K53" s="298">
        <f>+'PC-JT-SL'!J53</f>
        <v>41.727999999999994</v>
      </c>
      <c r="L53" s="314">
        <f t="shared" si="7"/>
        <v>1</v>
      </c>
      <c r="M53" s="371"/>
      <c r="N53" s="371"/>
      <c r="O53" s="371"/>
    </row>
    <row r="54" spans="1:15" ht="27" customHeight="1">
      <c r="A54" s="201"/>
      <c r="B54" s="243" t="s">
        <v>73</v>
      </c>
      <c r="C54" s="466" t="s">
        <v>74</v>
      </c>
      <c r="D54" s="467"/>
      <c r="E54" s="215"/>
      <c r="F54" s="332">
        <f>+'PC-JT-SL'!E40</f>
        <v>115703</v>
      </c>
      <c r="G54" s="320">
        <f>+'PC-JT-SL'!F40</f>
        <v>214.59</v>
      </c>
      <c r="H54" s="298">
        <f>+'PC-JT-SL'!G40</f>
        <v>50.156999999999989</v>
      </c>
      <c r="I54" s="298">
        <f>+'PC-JT-SL'!H40</f>
        <v>56.903999999999989</v>
      </c>
      <c r="J54" s="298">
        <f>+'PC-JT-SL'!I40</f>
        <v>321.65100000000001</v>
      </c>
      <c r="K54" s="298">
        <f>+'PC-JT-SL'!J40</f>
        <v>129.03400000000002</v>
      </c>
      <c r="L54" s="314">
        <f t="shared" si="7"/>
        <v>1</v>
      </c>
      <c r="M54" s="371"/>
      <c r="N54" s="371"/>
      <c r="O54" s="371"/>
    </row>
    <row r="55" spans="1:15" ht="33" customHeight="1" thickBot="1">
      <c r="A55" s="210"/>
      <c r="B55" s="465" t="s">
        <v>97</v>
      </c>
      <c r="C55" s="465"/>
      <c r="D55" s="465"/>
      <c r="E55" s="235"/>
      <c r="F55" s="343">
        <f t="shared" ref="F55:K55" si="10">SUM(F49:F54)</f>
        <v>403891.06</v>
      </c>
      <c r="G55" s="322">
        <f t="shared" si="10"/>
        <v>1645.1999999999996</v>
      </c>
      <c r="H55" s="321">
        <f t="shared" si="10"/>
        <v>153.11799999999999</v>
      </c>
      <c r="I55" s="321">
        <f t="shared" si="10"/>
        <v>163.07400000000001</v>
      </c>
      <c r="J55" s="321">
        <f t="shared" si="10"/>
        <v>1950.0300000000004</v>
      </c>
      <c r="K55" s="321">
        <f t="shared" si="10"/>
        <v>352.88700000000006</v>
      </c>
      <c r="L55" s="361">
        <f t="shared" si="7"/>
        <v>1</v>
      </c>
      <c r="M55" s="372"/>
      <c r="N55" s="372"/>
      <c r="O55" s="372"/>
    </row>
    <row r="56" spans="1:15" ht="21" customHeight="1" thickBot="1">
      <c r="A56" s="236"/>
      <c r="B56" s="244"/>
      <c r="C56" s="182"/>
      <c r="D56" s="237"/>
      <c r="E56" s="237"/>
      <c r="F56" s="344"/>
      <c r="G56" s="182"/>
      <c r="H56" s="238"/>
      <c r="I56" s="182"/>
      <c r="J56" s="182"/>
      <c r="K56" s="182"/>
      <c r="L56" s="239"/>
      <c r="M56" s="373"/>
      <c r="N56" s="373"/>
      <c r="O56" s="373"/>
    </row>
    <row r="57" spans="1:15" ht="17.100000000000001" customHeight="1" thickBot="1">
      <c r="A57" s="236"/>
      <c r="D57" s="376"/>
      <c r="E57" s="212" t="s">
        <v>377</v>
      </c>
      <c r="G57" s="421" t="s">
        <v>385</v>
      </c>
      <c r="H57" s="333" t="s">
        <v>381</v>
      </c>
      <c r="I57" s="212"/>
      <c r="J57" s="373"/>
      <c r="M57" s="273"/>
      <c r="N57" s="273"/>
      <c r="O57" s="273"/>
    </row>
    <row r="58" spans="1:15" ht="12.95" customHeight="1" thickBot="1">
      <c r="A58" s="422"/>
      <c r="D58" s="334"/>
      <c r="E58" s="213"/>
      <c r="G58"/>
      <c r="H58" s="333"/>
      <c r="I58" s="213"/>
      <c r="J58" s="373"/>
      <c r="M58" s="273"/>
      <c r="N58" s="273"/>
      <c r="O58" s="273"/>
    </row>
    <row r="59" spans="1:15" ht="17.100000000000001" customHeight="1" thickBot="1">
      <c r="A59" s="236"/>
      <c r="D59" s="377"/>
      <c r="E59" s="212" t="s">
        <v>378</v>
      </c>
      <c r="G59" s="421" t="s">
        <v>385</v>
      </c>
      <c r="H59" s="333" t="s">
        <v>382</v>
      </c>
      <c r="I59" s="212"/>
      <c r="J59" s="374"/>
      <c r="M59" s="273"/>
      <c r="N59" s="273"/>
      <c r="O59" s="273"/>
    </row>
    <row r="60" spans="1:15" ht="6.95" customHeight="1" thickBot="1">
      <c r="A60" s="182"/>
      <c r="D60" s="334"/>
      <c r="E60" s="213"/>
      <c r="G60"/>
      <c r="H60" s="333"/>
      <c r="I60" s="213"/>
      <c r="J60" s="262"/>
      <c r="M60" s="273"/>
      <c r="N60" s="273"/>
      <c r="O60" s="273"/>
    </row>
    <row r="61" spans="1:15" ht="18.95" customHeight="1" thickBot="1">
      <c r="A61" s="182"/>
      <c r="D61" s="378"/>
      <c r="E61" s="212" t="s">
        <v>379</v>
      </c>
      <c r="G61" s="421" t="s">
        <v>385</v>
      </c>
      <c r="H61" s="333" t="s">
        <v>383</v>
      </c>
      <c r="I61" s="212"/>
      <c r="J61" s="262"/>
      <c r="M61" s="273"/>
      <c r="N61" s="273"/>
      <c r="O61" s="273"/>
    </row>
    <row r="62" spans="1:15" ht="6.95" customHeight="1" thickBot="1">
      <c r="A62" s="182"/>
      <c r="D62" s="334"/>
      <c r="E62" s="213"/>
      <c r="G62"/>
      <c r="H62" s="333"/>
      <c r="I62" s="213"/>
      <c r="J62" s="262"/>
      <c r="M62" s="273"/>
      <c r="N62" s="273"/>
      <c r="O62" s="273"/>
    </row>
    <row r="63" spans="1:15" ht="18.95" customHeight="1" thickBot="1">
      <c r="A63" s="182"/>
      <c r="D63" s="379"/>
      <c r="E63" s="212" t="s">
        <v>380</v>
      </c>
      <c r="G63" s="421" t="s">
        <v>385</v>
      </c>
      <c r="H63" s="333" t="s">
        <v>384</v>
      </c>
      <c r="I63" s="212"/>
      <c r="J63" s="262"/>
      <c r="M63" s="273"/>
      <c r="N63" s="273"/>
      <c r="O63" s="273"/>
    </row>
    <row r="64" spans="1:15" ht="15.75">
      <c r="A64" s="182"/>
      <c r="D64" s="182"/>
      <c r="E64" s="182"/>
      <c r="F64" s="182"/>
      <c r="G64" s="182"/>
      <c r="H64" s="327"/>
      <c r="I64" s="182"/>
      <c r="J64" s="182"/>
      <c r="K64" s="182"/>
      <c r="L64" s="182"/>
      <c r="M64" s="262"/>
      <c r="N64" s="262"/>
      <c r="O64" s="262"/>
    </row>
    <row r="65" spans="1:15" ht="15.75">
      <c r="A65" s="182"/>
      <c r="B65" s="182"/>
      <c r="C65" s="182"/>
      <c r="D65" s="182"/>
      <c r="E65" s="182"/>
      <c r="F65" s="327"/>
      <c r="G65" s="182"/>
      <c r="H65" s="182"/>
      <c r="I65" s="182"/>
      <c r="J65" s="182"/>
      <c r="K65" s="182"/>
      <c r="L65" s="182"/>
      <c r="M65" s="262"/>
      <c r="N65" s="262"/>
      <c r="O65" s="262"/>
    </row>
  </sheetData>
  <mergeCells count="19">
    <mergeCell ref="A2:L2"/>
    <mergeCell ref="A4:L4"/>
    <mergeCell ref="A6:A8"/>
    <mergeCell ref="D6:D8"/>
    <mergeCell ref="H6:I6"/>
    <mergeCell ref="A3:L3"/>
    <mergeCell ref="L7:L8"/>
    <mergeCell ref="B6:C8"/>
    <mergeCell ref="G10:J10"/>
    <mergeCell ref="B10:D10"/>
    <mergeCell ref="C49:D49"/>
    <mergeCell ref="B29:D29"/>
    <mergeCell ref="C54:D54"/>
    <mergeCell ref="C50:D50"/>
    <mergeCell ref="B55:D55"/>
    <mergeCell ref="C53:D53"/>
    <mergeCell ref="C52:D52"/>
    <mergeCell ref="C51:D51"/>
    <mergeCell ref="B30:D30"/>
  </mergeCells>
  <phoneticPr fontId="10" type="noConversion"/>
  <conditionalFormatting sqref="L11:L28 L31:L48">
    <cfRule type="cellIs" dxfId="7" priority="1" operator="lessThan">
      <formula>0.3</formula>
    </cfRule>
    <cfRule type="cellIs" dxfId="6" priority="2" operator="between">
      <formula>0.3</formula>
      <formula>0.5</formula>
    </cfRule>
    <cfRule type="cellIs" dxfId="5" priority="3" operator="between">
      <formula>0.5</formula>
      <formula>0.7</formula>
    </cfRule>
    <cfRule type="cellIs" dxfId="4" priority="4" operator="greaterThan">
      <formula>0.7</formula>
    </cfRule>
  </conditionalFormatting>
  <printOptions horizontalCentered="1" verticalCentered="1"/>
  <pageMargins left="0" right="0" top="0" bottom="0.19" header="0" footer="0"/>
  <pageSetup paperSize="9" scale="60" orientation="portrait" horizontalDpi="4294967293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AM77"/>
  <sheetViews>
    <sheetView showGridLines="0" tabSelected="1" topLeftCell="B4" zoomScale="120" zoomScaleNormal="120" workbookViewId="0">
      <pane xSplit="7305" ySplit="1950" topLeftCell="G24" activePane="bottomRight"/>
      <selection activeCell="B4" sqref="B4"/>
      <selection pane="topRight" activeCell="E4" sqref="E4"/>
      <selection pane="bottomLeft" activeCell="C30" sqref="C30"/>
      <selection pane="bottomRight" activeCell="J24" sqref="J24"/>
    </sheetView>
  </sheetViews>
  <sheetFormatPr defaultRowHeight="12.75"/>
  <cols>
    <col min="1" max="1" width="7.42578125" customWidth="1"/>
    <col min="2" max="2" width="18.85546875" customWidth="1"/>
    <col min="3" max="3" width="17.28515625" customWidth="1"/>
    <col min="4" max="4" width="17.85546875" customWidth="1"/>
    <col min="5" max="5" width="10" customWidth="1"/>
    <col min="6" max="6" width="11.85546875" customWidth="1"/>
    <col min="7" max="7" width="12" customWidth="1"/>
    <col min="8" max="8" width="10.5703125" customWidth="1"/>
    <col min="9" max="9" width="11.42578125" customWidth="1"/>
    <col min="10" max="10" width="13.140625" customWidth="1"/>
    <col min="11" max="11" width="14.42578125" customWidth="1"/>
    <col min="12" max="12" width="14.42578125" style="272" hidden="1" customWidth="1"/>
    <col min="13" max="34" width="0" hidden="1" customWidth="1"/>
  </cols>
  <sheetData>
    <row r="1" spans="1:39" ht="15.75">
      <c r="A1" s="454" t="s">
        <v>244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261"/>
    </row>
    <row r="2" spans="1:39" ht="15.75">
      <c r="A2" s="454" t="s">
        <v>143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261"/>
    </row>
    <row r="3" spans="1:39" ht="15.75">
      <c r="A3" s="454" t="s">
        <v>393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261"/>
    </row>
    <row r="4" spans="1:39" ht="15.75" customHeight="1" thickBot="1">
      <c r="A4" s="182" t="s">
        <v>72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262"/>
    </row>
    <row r="5" spans="1:39" ht="17.25" customHeight="1">
      <c r="A5" s="455" t="s">
        <v>0</v>
      </c>
      <c r="B5" s="461" t="s">
        <v>95</v>
      </c>
      <c r="C5" s="457" t="s">
        <v>209</v>
      </c>
      <c r="D5" s="363"/>
      <c r="E5" s="184" t="s">
        <v>51</v>
      </c>
      <c r="F5" s="363" t="s">
        <v>57</v>
      </c>
      <c r="G5" s="459" t="s">
        <v>54</v>
      </c>
      <c r="H5" s="459"/>
      <c r="I5" s="363" t="s">
        <v>57</v>
      </c>
      <c r="J5" s="185" t="s">
        <v>57</v>
      </c>
      <c r="K5" s="186" t="s">
        <v>60</v>
      </c>
      <c r="L5" s="263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</row>
    <row r="6" spans="1:39" ht="16.5" customHeight="1">
      <c r="A6" s="456"/>
      <c r="B6" s="462"/>
      <c r="C6" s="458"/>
      <c r="D6" s="364" t="s">
        <v>58</v>
      </c>
      <c r="E6" s="187" t="s">
        <v>52</v>
      </c>
      <c r="F6" s="364" t="s">
        <v>62</v>
      </c>
      <c r="G6" s="188" t="s">
        <v>55</v>
      </c>
      <c r="H6" s="189" t="s">
        <v>56</v>
      </c>
      <c r="I6" s="364" t="s">
        <v>58</v>
      </c>
      <c r="J6" s="190" t="s">
        <v>59</v>
      </c>
      <c r="K6" s="463" t="s">
        <v>61</v>
      </c>
      <c r="L6" s="264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</row>
    <row r="7" spans="1:39" ht="18.75" customHeight="1">
      <c r="A7" s="456"/>
      <c r="B7" s="462"/>
      <c r="C7" s="458"/>
      <c r="D7" s="365"/>
      <c r="E7" s="192" t="s">
        <v>53</v>
      </c>
      <c r="F7" s="365" t="s">
        <v>375</v>
      </c>
      <c r="G7" s="193" t="s">
        <v>369</v>
      </c>
      <c r="H7" s="194" t="s">
        <v>369</v>
      </c>
      <c r="I7" s="365" t="s">
        <v>375</v>
      </c>
      <c r="J7" s="195" t="s">
        <v>369</v>
      </c>
      <c r="K7" s="464"/>
      <c r="L7" s="265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</row>
    <row r="8" spans="1:39" ht="16.5" customHeight="1" thickBot="1">
      <c r="A8" s="245">
        <v>1</v>
      </c>
      <c r="B8" s="246">
        <v>2</v>
      </c>
      <c r="C8" s="246">
        <v>3</v>
      </c>
      <c r="D8" s="246"/>
      <c r="E8" s="246">
        <v>4</v>
      </c>
      <c r="F8" s="246" t="s">
        <v>2</v>
      </c>
      <c r="G8" s="246">
        <v>6</v>
      </c>
      <c r="H8" s="246">
        <v>7</v>
      </c>
      <c r="I8" s="246" t="s">
        <v>64</v>
      </c>
      <c r="J8" s="246">
        <v>9</v>
      </c>
      <c r="K8" s="247">
        <v>10</v>
      </c>
      <c r="L8" s="263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</row>
    <row r="9" spans="1:39" ht="27" customHeight="1" thickBot="1">
      <c r="A9" s="225" t="s">
        <v>73</v>
      </c>
      <c r="B9" s="468" t="s">
        <v>74</v>
      </c>
      <c r="C9" s="468"/>
      <c r="D9" s="251"/>
      <c r="E9" s="226"/>
      <c r="F9" s="226"/>
      <c r="G9" s="226"/>
      <c r="H9" s="226"/>
      <c r="I9" s="226"/>
      <c r="J9" s="226"/>
      <c r="K9" s="255"/>
      <c r="L9" s="266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</row>
    <row r="10" spans="1:39" ht="23.1" customHeight="1">
      <c r="A10" s="228">
        <v>1</v>
      </c>
      <c r="B10" s="248" t="s">
        <v>8</v>
      </c>
      <c r="C10" s="248" t="s">
        <v>211</v>
      </c>
      <c r="D10" s="403" t="s">
        <v>261</v>
      </c>
      <c r="E10" s="404">
        <v>3040</v>
      </c>
      <c r="F10" s="386">
        <v>4.5430000000000001</v>
      </c>
      <c r="G10" s="345">
        <v>3.7109999999999999</v>
      </c>
      <c r="H10" s="346">
        <v>0</v>
      </c>
      <c r="I10" s="345">
        <v>3.04</v>
      </c>
      <c r="J10" s="347">
        <v>3.04</v>
      </c>
      <c r="K10" s="405">
        <f>IF(J10=0,0,(IF(I10/J10&gt;1,1,I10/J10)))</f>
        <v>1</v>
      </c>
      <c r="L10" s="267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402" t="s">
        <v>390</v>
      </c>
      <c r="AK10" s="181"/>
      <c r="AL10" s="181"/>
      <c r="AM10" s="181"/>
    </row>
    <row r="11" spans="1:39" ht="23.1" customHeight="1">
      <c r="A11" s="201">
        <f t="shared" ref="A11:A39" si="0">+A10+1</f>
        <v>2</v>
      </c>
      <c r="B11" s="206" t="s">
        <v>8</v>
      </c>
      <c r="C11" s="206" t="s">
        <v>66</v>
      </c>
      <c r="D11" s="406" t="s">
        <v>262</v>
      </c>
      <c r="E11" s="407">
        <v>3519</v>
      </c>
      <c r="F11" s="386">
        <v>19.968</v>
      </c>
      <c r="G11" s="348">
        <v>0</v>
      </c>
      <c r="H11" s="348">
        <v>3.238</v>
      </c>
      <c r="I11" s="345">
        <v>3.5190000000000001</v>
      </c>
      <c r="J11" s="349">
        <v>3.5190000000000001</v>
      </c>
      <c r="K11" s="408">
        <f t="shared" ref="K11:K40" si="1">IF(J11=0,0,(IF(I11/J11&gt;1,1,I11/J11)))</f>
        <v>1</v>
      </c>
      <c r="L11" s="267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</row>
    <row r="12" spans="1:39" ht="23.1" customHeight="1">
      <c r="A12" s="201">
        <f t="shared" si="0"/>
        <v>3</v>
      </c>
      <c r="B12" s="206" t="s">
        <v>200</v>
      </c>
      <c r="C12" s="206" t="s">
        <v>65</v>
      </c>
      <c r="D12" s="409" t="s">
        <v>264</v>
      </c>
      <c r="E12" s="410">
        <v>7548</v>
      </c>
      <c r="F12" s="386">
        <v>12.294</v>
      </c>
      <c r="G12" s="348">
        <v>7.9459999999999997</v>
      </c>
      <c r="H12" s="348">
        <v>1.264</v>
      </c>
      <c r="I12" s="345">
        <v>14.548999999999999</v>
      </c>
      <c r="J12" s="349">
        <v>21.5</v>
      </c>
      <c r="K12" s="408">
        <f t="shared" si="1"/>
        <v>0.67669767441860462</v>
      </c>
      <c r="L12" s="267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</row>
    <row r="13" spans="1:39" ht="23.1" customHeight="1">
      <c r="A13" s="201">
        <f t="shared" si="0"/>
        <v>4</v>
      </c>
      <c r="B13" s="206" t="s">
        <v>3</v>
      </c>
      <c r="C13" s="206" t="s">
        <v>208</v>
      </c>
      <c r="D13" s="406" t="s">
        <v>263</v>
      </c>
      <c r="E13" s="407">
        <v>26952</v>
      </c>
      <c r="F13" s="386">
        <v>91.620999999999995</v>
      </c>
      <c r="G13" s="348">
        <v>15.89</v>
      </c>
      <c r="H13" s="348">
        <v>0</v>
      </c>
      <c r="I13" s="345">
        <v>26.952000000000002</v>
      </c>
      <c r="J13" s="349">
        <v>26.952000000000002</v>
      </c>
      <c r="K13" s="408">
        <f t="shared" si="1"/>
        <v>1</v>
      </c>
      <c r="L13" s="267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</row>
    <row r="14" spans="1:39" ht="23.1" customHeight="1">
      <c r="A14" s="201">
        <f t="shared" si="0"/>
        <v>5</v>
      </c>
      <c r="B14" s="206" t="s">
        <v>7</v>
      </c>
      <c r="C14" s="206" t="s">
        <v>229</v>
      </c>
      <c r="D14" s="203" t="s">
        <v>271</v>
      </c>
      <c r="E14" s="407">
        <v>9005</v>
      </c>
      <c r="F14" s="386">
        <v>16.376999999999999</v>
      </c>
      <c r="G14" s="348">
        <v>0</v>
      </c>
      <c r="H14" s="348">
        <v>11.084</v>
      </c>
      <c r="I14" s="345">
        <v>9.0050000000000008</v>
      </c>
      <c r="J14" s="349">
        <v>14.391999999999999</v>
      </c>
      <c r="K14" s="408">
        <f t="shared" si="1"/>
        <v>0.62569483046136753</v>
      </c>
      <c r="L14" s="267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</row>
    <row r="15" spans="1:39" ht="23.1" customHeight="1">
      <c r="A15" s="201">
        <f t="shared" si="0"/>
        <v>6</v>
      </c>
      <c r="B15" s="206" t="s">
        <v>232</v>
      </c>
      <c r="C15" s="206" t="s">
        <v>230</v>
      </c>
      <c r="D15" s="203" t="s">
        <v>272</v>
      </c>
      <c r="E15" s="407">
        <v>3211</v>
      </c>
      <c r="F15" s="386">
        <v>4.0199999999999996</v>
      </c>
      <c r="G15" s="350">
        <v>0</v>
      </c>
      <c r="H15" s="348">
        <v>4.6230000000000002</v>
      </c>
      <c r="I15" s="345">
        <v>4.6230000000000002</v>
      </c>
      <c r="J15" s="349">
        <v>4.6230000000000002</v>
      </c>
      <c r="K15" s="408">
        <f t="shared" si="1"/>
        <v>1</v>
      </c>
      <c r="L15" s="267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</row>
    <row r="16" spans="1:39" ht="23.1" customHeight="1">
      <c r="A16" s="201">
        <f t="shared" si="0"/>
        <v>7</v>
      </c>
      <c r="B16" s="206" t="s">
        <v>7</v>
      </c>
      <c r="C16" s="206" t="s">
        <v>231</v>
      </c>
      <c r="D16" s="203" t="s">
        <v>273</v>
      </c>
      <c r="E16" s="407">
        <v>7277</v>
      </c>
      <c r="F16" s="386">
        <v>5.2119999999999997</v>
      </c>
      <c r="G16" s="348">
        <v>1.462</v>
      </c>
      <c r="H16" s="348">
        <v>5.13</v>
      </c>
      <c r="I16" s="345">
        <f t="shared" ref="I16:I40" si="2">F16+G16+H16</f>
        <v>11.803999999999998</v>
      </c>
      <c r="J16" s="349">
        <v>6.5919999999999996</v>
      </c>
      <c r="K16" s="408">
        <f t="shared" si="1"/>
        <v>1</v>
      </c>
      <c r="L16" s="267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</row>
    <row r="17" spans="1:39" ht="23.1" customHeight="1">
      <c r="A17" s="201">
        <f t="shared" si="0"/>
        <v>8</v>
      </c>
      <c r="B17" s="206" t="s">
        <v>233</v>
      </c>
      <c r="C17" s="206" t="s">
        <v>234</v>
      </c>
      <c r="D17" s="203" t="s">
        <v>254</v>
      </c>
      <c r="E17" s="407">
        <v>2147</v>
      </c>
      <c r="F17" s="386">
        <v>0</v>
      </c>
      <c r="G17" s="348">
        <v>0</v>
      </c>
      <c r="H17" s="348">
        <v>1.627</v>
      </c>
      <c r="I17" s="345">
        <v>2.27</v>
      </c>
      <c r="J17" s="349">
        <v>1.405</v>
      </c>
      <c r="K17" s="408">
        <f t="shared" si="1"/>
        <v>1</v>
      </c>
      <c r="L17" s="267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</row>
    <row r="18" spans="1:39" ht="23.1" customHeight="1">
      <c r="A18" s="201">
        <v>9</v>
      </c>
      <c r="B18" s="206" t="s">
        <v>3</v>
      </c>
      <c r="C18" s="206" t="s">
        <v>235</v>
      </c>
      <c r="D18" s="203" t="s">
        <v>255</v>
      </c>
      <c r="E18" s="407">
        <v>4166</v>
      </c>
      <c r="F18" s="386">
        <v>0</v>
      </c>
      <c r="G18" s="348">
        <v>0</v>
      </c>
      <c r="H18" s="348">
        <v>2.4009999999999998</v>
      </c>
      <c r="I18" s="345">
        <v>4.1660000000000004</v>
      </c>
      <c r="J18" s="349">
        <v>3.8759999999999999</v>
      </c>
      <c r="K18" s="408">
        <f t="shared" si="1"/>
        <v>1</v>
      </c>
      <c r="L18" s="267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</row>
    <row r="19" spans="1:39" ht="23.1" customHeight="1">
      <c r="A19" s="201">
        <f t="shared" si="0"/>
        <v>10</v>
      </c>
      <c r="B19" s="206" t="s">
        <v>3</v>
      </c>
      <c r="C19" s="206" t="s">
        <v>236</v>
      </c>
      <c r="D19" s="203" t="s">
        <v>274</v>
      </c>
      <c r="E19" s="407">
        <v>6305</v>
      </c>
      <c r="F19" s="386">
        <v>2.72</v>
      </c>
      <c r="G19" s="348">
        <v>4.74</v>
      </c>
      <c r="H19" s="348">
        <v>0</v>
      </c>
      <c r="I19" s="345">
        <v>7.7990000000000004</v>
      </c>
      <c r="J19" s="349">
        <v>6.4370000000000003</v>
      </c>
      <c r="K19" s="408">
        <f t="shared" si="1"/>
        <v>1</v>
      </c>
      <c r="L19" s="267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</row>
    <row r="20" spans="1:39" ht="23.1" customHeight="1">
      <c r="A20" s="201">
        <f t="shared" si="0"/>
        <v>11</v>
      </c>
      <c r="B20" s="206" t="s">
        <v>238</v>
      </c>
      <c r="C20" s="206" t="s">
        <v>239</v>
      </c>
      <c r="D20" s="203" t="s">
        <v>275</v>
      </c>
      <c r="E20" s="407">
        <v>7439</v>
      </c>
      <c r="F20" s="386">
        <v>0</v>
      </c>
      <c r="G20" s="348">
        <v>0</v>
      </c>
      <c r="H20" s="348">
        <v>3</v>
      </c>
      <c r="I20" s="345">
        <v>5.3689999999999998</v>
      </c>
      <c r="J20" s="349">
        <v>4.7690000000000001</v>
      </c>
      <c r="K20" s="408">
        <f>IF(J20=0,0,(IF(I20/J20&gt;1,1,I20/J20)))</f>
        <v>1</v>
      </c>
      <c r="L20" s="267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</row>
    <row r="21" spans="1:39" ht="23.1" customHeight="1">
      <c r="A21" s="201">
        <f t="shared" si="0"/>
        <v>12</v>
      </c>
      <c r="B21" s="206" t="s">
        <v>238</v>
      </c>
      <c r="C21" s="206" t="s">
        <v>251</v>
      </c>
      <c r="D21" s="406" t="s">
        <v>256</v>
      </c>
      <c r="E21" s="407">
        <v>6632</v>
      </c>
      <c r="F21" s="386">
        <v>0</v>
      </c>
      <c r="G21" s="348">
        <v>0</v>
      </c>
      <c r="H21" s="348">
        <v>6.3</v>
      </c>
      <c r="I21" s="345">
        <v>6.6319999999999997</v>
      </c>
      <c r="J21" s="349">
        <v>6.3</v>
      </c>
      <c r="K21" s="408">
        <f t="shared" si="1"/>
        <v>1</v>
      </c>
      <c r="L21" s="267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</row>
    <row r="22" spans="1:39" ht="23.1" customHeight="1">
      <c r="A22" s="201">
        <f t="shared" si="0"/>
        <v>13</v>
      </c>
      <c r="B22" s="206" t="s">
        <v>238</v>
      </c>
      <c r="C22" s="206" t="s">
        <v>240</v>
      </c>
      <c r="D22" s="406" t="s">
        <v>257</v>
      </c>
      <c r="E22" s="407">
        <v>7634</v>
      </c>
      <c r="F22" s="386">
        <v>4.1459999999999999</v>
      </c>
      <c r="G22" s="350">
        <v>0</v>
      </c>
      <c r="H22" s="348">
        <v>1.466</v>
      </c>
      <c r="I22" s="345">
        <v>7.6340000000000003</v>
      </c>
      <c r="J22" s="349">
        <v>7.6340000000000003</v>
      </c>
      <c r="K22" s="408">
        <f t="shared" si="1"/>
        <v>1</v>
      </c>
      <c r="L22" s="267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</row>
    <row r="23" spans="1:39" ht="23.1" customHeight="1">
      <c r="A23" s="201">
        <f t="shared" si="0"/>
        <v>14</v>
      </c>
      <c r="B23" s="206" t="s">
        <v>238</v>
      </c>
      <c r="C23" s="206" t="s">
        <v>248</v>
      </c>
      <c r="D23" s="406" t="s">
        <v>258</v>
      </c>
      <c r="E23" s="407">
        <v>3940</v>
      </c>
      <c r="F23" s="386">
        <v>0</v>
      </c>
      <c r="G23" s="348">
        <v>2.2999999999999998</v>
      </c>
      <c r="H23" s="348">
        <v>0</v>
      </c>
      <c r="I23" s="345">
        <v>2.85</v>
      </c>
      <c r="J23" s="349">
        <v>2.57</v>
      </c>
      <c r="K23" s="408">
        <f t="shared" si="1"/>
        <v>1</v>
      </c>
      <c r="L23" s="267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</row>
    <row r="24" spans="1:39" ht="23.1" customHeight="1">
      <c r="A24" s="201">
        <f t="shared" si="0"/>
        <v>15</v>
      </c>
      <c r="B24" s="206" t="s">
        <v>9</v>
      </c>
      <c r="C24" s="206" t="s">
        <v>85</v>
      </c>
      <c r="D24" s="406" t="s">
        <v>276</v>
      </c>
      <c r="E24" s="407">
        <v>1176</v>
      </c>
      <c r="F24" s="311">
        <v>4.1100000000000003</v>
      </c>
      <c r="G24" s="313">
        <v>1.3149999999999999</v>
      </c>
      <c r="H24" s="313">
        <v>0.52200000000000002</v>
      </c>
      <c r="I24" s="345">
        <f t="shared" si="2"/>
        <v>5.947000000000001</v>
      </c>
      <c r="J24" s="348">
        <v>1.1000000000000001</v>
      </c>
      <c r="K24" s="408">
        <f t="shared" si="1"/>
        <v>1</v>
      </c>
      <c r="L24" s="267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</row>
    <row r="25" spans="1:39" ht="23.1" customHeight="1">
      <c r="A25" s="201">
        <f t="shared" si="0"/>
        <v>16</v>
      </c>
      <c r="B25" s="206" t="s">
        <v>237</v>
      </c>
      <c r="C25" s="206" t="s">
        <v>68</v>
      </c>
      <c r="D25" s="406" t="s">
        <v>253</v>
      </c>
      <c r="E25" s="407">
        <v>500</v>
      </c>
      <c r="F25" s="311">
        <v>12.755000000000001</v>
      </c>
      <c r="G25" s="313"/>
      <c r="H25" s="313">
        <v>0.45</v>
      </c>
      <c r="I25" s="345">
        <f t="shared" si="2"/>
        <v>13.205</v>
      </c>
      <c r="J25" s="349">
        <v>0.45</v>
      </c>
      <c r="K25" s="408">
        <f t="shared" si="1"/>
        <v>1</v>
      </c>
      <c r="L25" s="267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</row>
    <row r="26" spans="1:39" ht="23.1" customHeight="1">
      <c r="A26" s="201">
        <f t="shared" si="0"/>
        <v>17</v>
      </c>
      <c r="B26" s="206" t="s">
        <v>8</v>
      </c>
      <c r="C26" s="206" t="s">
        <v>86</v>
      </c>
      <c r="D26" s="406" t="s">
        <v>277</v>
      </c>
      <c r="E26" s="407">
        <v>1330</v>
      </c>
      <c r="F26" s="311">
        <v>1.115</v>
      </c>
      <c r="G26" s="313">
        <v>1.3640000000000001</v>
      </c>
      <c r="H26" s="313"/>
      <c r="I26" s="345">
        <f t="shared" si="2"/>
        <v>2.4790000000000001</v>
      </c>
      <c r="J26" s="349">
        <v>1.3640000000000001</v>
      </c>
      <c r="K26" s="408">
        <f t="shared" si="1"/>
        <v>1</v>
      </c>
      <c r="L26" s="267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</row>
    <row r="27" spans="1:39" ht="23.1" customHeight="1">
      <c r="A27" s="201">
        <f t="shared" si="0"/>
        <v>18</v>
      </c>
      <c r="B27" s="206" t="s">
        <v>8</v>
      </c>
      <c r="C27" s="206" t="s">
        <v>172</v>
      </c>
      <c r="D27" s="203" t="s">
        <v>278</v>
      </c>
      <c r="E27" s="407">
        <v>2388</v>
      </c>
      <c r="F27" s="311">
        <v>12.944000000000001</v>
      </c>
      <c r="G27" s="313">
        <v>0</v>
      </c>
      <c r="H27" s="313">
        <v>4.3570000000000002</v>
      </c>
      <c r="I27" s="345">
        <f t="shared" si="2"/>
        <v>17.301000000000002</v>
      </c>
      <c r="J27" s="349">
        <v>4.3570000000000002</v>
      </c>
      <c r="K27" s="408">
        <f>IF(J27=0,0,(IF(I27/J27&gt;1,1,I27/J27)))</f>
        <v>1</v>
      </c>
      <c r="L27" s="267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</row>
    <row r="28" spans="1:39" ht="23.1" customHeight="1">
      <c r="A28" s="201">
        <f t="shared" si="0"/>
        <v>19</v>
      </c>
      <c r="B28" s="206" t="s">
        <v>8</v>
      </c>
      <c r="C28" s="206" t="s">
        <v>171</v>
      </c>
      <c r="D28" s="203" t="s">
        <v>279</v>
      </c>
      <c r="E28" s="407">
        <v>1521</v>
      </c>
      <c r="F28" s="311">
        <v>0.751</v>
      </c>
      <c r="G28" s="313"/>
      <c r="H28" s="313">
        <v>1.135</v>
      </c>
      <c r="I28" s="345">
        <f t="shared" si="2"/>
        <v>1.8860000000000001</v>
      </c>
      <c r="J28" s="349">
        <v>1.135</v>
      </c>
      <c r="K28" s="408">
        <f t="shared" si="1"/>
        <v>1</v>
      </c>
      <c r="L28" s="267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</row>
    <row r="29" spans="1:39" ht="23.1" customHeight="1">
      <c r="A29" s="201">
        <f t="shared" si="0"/>
        <v>20</v>
      </c>
      <c r="B29" s="206" t="s">
        <v>7</v>
      </c>
      <c r="C29" s="206" t="s">
        <v>195</v>
      </c>
      <c r="D29" s="406" t="s">
        <v>271</v>
      </c>
      <c r="E29" s="407">
        <v>2049</v>
      </c>
      <c r="F29" s="311">
        <v>0</v>
      </c>
      <c r="G29" s="313">
        <v>0.05</v>
      </c>
      <c r="H29" s="313">
        <v>7.8440000000000003</v>
      </c>
      <c r="I29" s="345">
        <f t="shared" si="2"/>
        <v>7.8940000000000001</v>
      </c>
      <c r="J29" s="349">
        <v>0.20399999999999999</v>
      </c>
      <c r="K29" s="408">
        <f t="shared" si="1"/>
        <v>1</v>
      </c>
      <c r="L29" s="267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</row>
    <row r="30" spans="1:39" ht="23.1" customHeight="1">
      <c r="A30" s="201">
        <f t="shared" si="0"/>
        <v>21</v>
      </c>
      <c r="B30" s="206" t="s">
        <v>7</v>
      </c>
      <c r="C30" s="206" t="s">
        <v>69</v>
      </c>
      <c r="D30" s="406" t="s">
        <v>273</v>
      </c>
      <c r="E30" s="407">
        <v>415</v>
      </c>
      <c r="F30" s="315">
        <v>5.4059999999999997</v>
      </c>
      <c r="G30" s="313">
        <v>1.5069999999999999</v>
      </c>
      <c r="H30" s="313">
        <v>0.66</v>
      </c>
      <c r="I30" s="345">
        <f t="shared" si="2"/>
        <v>7.5729999999999995</v>
      </c>
      <c r="J30" s="349">
        <v>0.66600000000000004</v>
      </c>
      <c r="K30" s="408">
        <f t="shared" si="1"/>
        <v>1</v>
      </c>
      <c r="L30" s="267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</row>
    <row r="31" spans="1:39" ht="23.1" customHeight="1">
      <c r="A31" s="201">
        <f t="shared" si="0"/>
        <v>22</v>
      </c>
      <c r="B31" s="206" t="s">
        <v>201</v>
      </c>
      <c r="C31" s="206" t="s">
        <v>196</v>
      </c>
      <c r="D31" s="406" t="s">
        <v>256</v>
      </c>
      <c r="E31" s="407">
        <v>1870</v>
      </c>
      <c r="F31" s="311">
        <v>4.7089999999999996</v>
      </c>
      <c r="G31" s="313">
        <v>1.0109999999999999</v>
      </c>
      <c r="H31" s="313">
        <v>0.24</v>
      </c>
      <c r="I31" s="345">
        <f t="shared" si="2"/>
        <v>5.96</v>
      </c>
      <c r="J31" s="349">
        <v>2.4260000000000002</v>
      </c>
      <c r="K31" s="408">
        <f t="shared" si="1"/>
        <v>1</v>
      </c>
      <c r="L31" s="267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</row>
    <row r="32" spans="1:39" ht="23.1" customHeight="1">
      <c r="A32" s="201">
        <f t="shared" si="0"/>
        <v>23</v>
      </c>
      <c r="B32" s="206" t="s">
        <v>201</v>
      </c>
      <c r="C32" s="206" t="s">
        <v>197</v>
      </c>
      <c r="D32" s="406" t="s">
        <v>280</v>
      </c>
      <c r="E32" s="407">
        <v>600</v>
      </c>
      <c r="F32" s="311">
        <v>2.5649999999999999</v>
      </c>
      <c r="G32" s="313"/>
      <c r="H32" s="313">
        <v>0.35799999999999998</v>
      </c>
      <c r="I32" s="345">
        <f t="shared" si="2"/>
        <v>2.923</v>
      </c>
      <c r="J32" s="349">
        <v>0.35799999999999998</v>
      </c>
      <c r="K32" s="408">
        <f>IF(J32=0,0,(IF(I32/J32&gt;1,1,I32/J32)))</f>
        <v>1</v>
      </c>
      <c r="L32" s="267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</row>
    <row r="33" spans="1:39" ht="23.1" customHeight="1">
      <c r="A33" s="201">
        <f t="shared" si="0"/>
        <v>24</v>
      </c>
      <c r="B33" s="206" t="s">
        <v>203</v>
      </c>
      <c r="C33" s="206" t="s">
        <v>210</v>
      </c>
      <c r="D33" s="406" t="s">
        <v>281</v>
      </c>
      <c r="E33" s="407">
        <v>749</v>
      </c>
      <c r="F33" s="311">
        <v>6.1779999999999999</v>
      </c>
      <c r="G33" s="313">
        <v>6.2229999999999999</v>
      </c>
      <c r="H33" s="313">
        <v>0</v>
      </c>
      <c r="I33" s="345">
        <f t="shared" si="2"/>
        <v>12.401</v>
      </c>
      <c r="J33" s="349">
        <v>0.53900000000000003</v>
      </c>
      <c r="K33" s="408">
        <f t="shared" si="1"/>
        <v>1</v>
      </c>
      <c r="L33" s="267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</row>
    <row r="34" spans="1:39" ht="23.1" customHeight="1">
      <c r="A34" s="201">
        <f t="shared" si="0"/>
        <v>25</v>
      </c>
      <c r="B34" s="206" t="s">
        <v>202</v>
      </c>
      <c r="C34" s="206" t="s">
        <v>227</v>
      </c>
      <c r="D34" s="203" t="s">
        <v>282</v>
      </c>
      <c r="E34" s="407">
        <v>1704</v>
      </c>
      <c r="F34" s="311">
        <v>0</v>
      </c>
      <c r="G34" s="313">
        <v>1.274</v>
      </c>
      <c r="H34" s="313"/>
      <c r="I34" s="345">
        <f t="shared" si="2"/>
        <v>1.274</v>
      </c>
      <c r="J34" s="349">
        <v>0.81299999999999994</v>
      </c>
      <c r="K34" s="408">
        <f t="shared" si="1"/>
        <v>1</v>
      </c>
      <c r="L34" s="267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</row>
    <row r="35" spans="1:39" ht="23.1" customHeight="1">
      <c r="A35" s="201">
        <f t="shared" si="0"/>
        <v>26</v>
      </c>
      <c r="B35" s="206" t="s">
        <v>202</v>
      </c>
      <c r="C35" s="206" t="s">
        <v>198</v>
      </c>
      <c r="D35" s="406" t="s">
        <v>283</v>
      </c>
      <c r="E35" s="407">
        <v>824</v>
      </c>
      <c r="F35" s="387">
        <v>0.77900000000000003</v>
      </c>
      <c r="G35" s="313">
        <v>0.45800000000000002</v>
      </c>
      <c r="H35" s="313">
        <v>0</v>
      </c>
      <c r="I35" s="345">
        <f t="shared" si="2"/>
        <v>1.2370000000000001</v>
      </c>
      <c r="J35" s="349">
        <v>8.1000000000000003E-2</v>
      </c>
      <c r="K35" s="408">
        <f t="shared" si="1"/>
        <v>1</v>
      </c>
      <c r="L35" s="267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</row>
    <row r="36" spans="1:39" ht="23.1" customHeight="1">
      <c r="A36" s="201">
        <f t="shared" si="0"/>
        <v>27</v>
      </c>
      <c r="B36" s="206" t="s">
        <v>202</v>
      </c>
      <c r="C36" s="206" t="s">
        <v>199</v>
      </c>
      <c r="D36" s="406" t="s">
        <v>284</v>
      </c>
      <c r="E36" s="407">
        <v>290</v>
      </c>
      <c r="F36" s="311">
        <v>0.45</v>
      </c>
      <c r="G36" s="312">
        <v>0.30499999999999999</v>
      </c>
      <c r="H36" s="313">
        <v>0</v>
      </c>
      <c r="I36" s="345">
        <f t="shared" si="2"/>
        <v>0.755</v>
      </c>
      <c r="J36" s="348">
        <v>0.30499999999999999</v>
      </c>
      <c r="K36" s="408">
        <f t="shared" si="1"/>
        <v>1</v>
      </c>
      <c r="L36" s="267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</row>
    <row r="37" spans="1:39" ht="23.1" customHeight="1">
      <c r="A37" s="201">
        <f t="shared" si="0"/>
        <v>28</v>
      </c>
      <c r="B37" s="206" t="s">
        <v>202</v>
      </c>
      <c r="C37" s="206" t="s">
        <v>31</v>
      </c>
      <c r="D37" s="406" t="s">
        <v>285</v>
      </c>
      <c r="E37" s="407">
        <v>210</v>
      </c>
      <c r="F37" s="311">
        <v>0.89500000000000002</v>
      </c>
      <c r="G37" s="313">
        <v>0.32100000000000001</v>
      </c>
      <c r="H37" s="313">
        <v>0</v>
      </c>
      <c r="I37" s="345">
        <f t="shared" si="2"/>
        <v>1.216</v>
      </c>
      <c r="J37" s="349">
        <v>0.32100000000000001</v>
      </c>
      <c r="K37" s="408">
        <f t="shared" si="1"/>
        <v>1</v>
      </c>
      <c r="L37" s="267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</row>
    <row r="38" spans="1:39" ht="23.1" customHeight="1">
      <c r="A38" s="201">
        <f t="shared" si="0"/>
        <v>29</v>
      </c>
      <c r="B38" s="206" t="s">
        <v>204</v>
      </c>
      <c r="C38" s="206" t="s">
        <v>205</v>
      </c>
      <c r="D38" s="406" t="s">
        <v>286</v>
      </c>
      <c r="E38" s="407">
        <v>236</v>
      </c>
      <c r="F38" s="311">
        <v>1.032</v>
      </c>
      <c r="G38" s="313">
        <v>0.28000000000000003</v>
      </c>
      <c r="H38" s="313">
        <v>0</v>
      </c>
      <c r="I38" s="345">
        <f t="shared" si="2"/>
        <v>1.3120000000000001</v>
      </c>
      <c r="J38" s="348">
        <v>0.28000000000000003</v>
      </c>
      <c r="K38" s="408">
        <f t="shared" si="1"/>
        <v>1</v>
      </c>
      <c r="L38" s="267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</row>
    <row r="39" spans="1:39" ht="23.1" customHeight="1">
      <c r="A39" s="201">
        <f t="shared" si="0"/>
        <v>30</v>
      </c>
      <c r="B39" s="206" t="s">
        <v>206</v>
      </c>
      <c r="C39" s="206" t="s">
        <v>207</v>
      </c>
      <c r="D39" s="411" t="s">
        <v>287</v>
      </c>
      <c r="E39" s="410">
        <v>1026</v>
      </c>
      <c r="F39" s="311">
        <v>0</v>
      </c>
      <c r="G39" s="313"/>
      <c r="H39" s="313">
        <v>1.2050000000000001</v>
      </c>
      <c r="I39" s="345">
        <f t="shared" si="2"/>
        <v>1.2050000000000001</v>
      </c>
      <c r="J39" s="349">
        <v>1.026</v>
      </c>
      <c r="K39" s="408">
        <f>IF(J39=0,0,(IF(I39/J39&gt;1,1,I39/J39)))</f>
        <v>1</v>
      </c>
      <c r="L39" s="267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</row>
    <row r="40" spans="1:39" ht="23.1" customHeight="1" thickBot="1">
      <c r="A40" s="223"/>
      <c r="B40" s="476" t="s">
        <v>132</v>
      </c>
      <c r="C40" s="476"/>
      <c r="D40" s="256"/>
      <c r="E40" s="366">
        <f t="shared" ref="E40:J40" si="3">SUM(E10:E39)</f>
        <v>115703</v>
      </c>
      <c r="F40" s="301">
        <f t="shared" si="3"/>
        <v>214.59</v>
      </c>
      <c r="G40" s="301">
        <f t="shared" si="3"/>
        <v>50.156999999999989</v>
      </c>
      <c r="H40" s="301">
        <f t="shared" si="3"/>
        <v>56.903999999999989</v>
      </c>
      <c r="I40" s="345">
        <f t="shared" si="2"/>
        <v>321.65100000000001</v>
      </c>
      <c r="J40" s="301">
        <f t="shared" si="3"/>
        <v>129.03400000000002</v>
      </c>
      <c r="K40" s="351">
        <f t="shared" si="1"/>
        <v>1</v>
      </c>
      <c r="L40" s="267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</row>
    <row r="41" spans="1:39" ht="23.1" customHeight="1" thickBot="1">
      <c r="A41" s="257" t="s">
        <v>75</v>
      </c>
      <c r="B41" s="473" t="s">
        <v>76</v>
      </c>
      <c r="C41" s="473"/>
      <c r="D41" s="258"/>
      <c r="E41" s="259"/>
      <c r="F41" s="474"/>
      <c r="G41" s="475"/>
      <c r="H41" s="475"/>
      <c r="I41" s="475"/>
      <c r="J41" s="475"/>
      <c r="K41" s="352"/>
      <c r="L41" s="268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</row>
    <row r="42" spans="1:39" ht="23.1" customHeight="1">
      <c r="A42" s="228">
        <v>1</v>
      </c>
      <c r="B42" s="248" t="s">
        <v>9</v>
      </c>
      <c r="C42" s="248" t="s">
        <v>87</v>
      </c>
      <c r="D42" s="412" t="s">
        <v>288</v>
      </c>
      <c r="E42" s="413">
        <v>4353</v>
      </c>
      <c r="F42" s="388">
        <v>27.864000000000001</v>
      </c>
      <c r="G42" s="309">
        <v>3.0169999999999999</v>
      </c>
      <c r="H42" s="309">
        <v>2.21</v>
      </c>
      <c r="I42" s="425">
        <f t="shared" ref="I42:I52" si="4">+H42+G42+F42</f>
        <v>33.091000000000001</v>
      </c>
      <c r="J42" s="353">
        <v>5.27</v>
      </c>
      <c r="K42" s="414">
        <f>IF(J42=0,0,(IF(I42/J42&gt;1,1,I42/J42)))</f>
        <v>1</v>
      </c>
      <c r="L42" s="269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402" t="s">
        <v>391</v>
      </c>
      <c r="AK42" s="180"/>
      <c r="AL42" s="180"/>
      <c r="AM42" s="180"/>
    </row>
    <row r="43" spans="1:39" ht="23.1" customHeight="1">
      <c r="A43" s="201">
        <f>+A42+1</f>
        <v>2</v>
      </c>
      <c r="B43" s="206" t="s">
        <v>10</v>
      </c>
      <c r="C43" s="206" t="s">
        <v>11</v>
      </c>
      <c r="D43" s="406" t="s">
        <v>289</v>
      </c>
      <c r="E43" s="415">
        <v>8861</v>
      </c>
      <c r="F43" s="311">
        <v>17.614000000000001</v>
      </c>
      <c r="G43" s="313">
        <v>5.5629999999999997</v>
      </c>
      <c r="H43" s="313">
        <v>6.1050000000000004</v>
      </c>
      <c r="I43" s="425">
        <f t="shared" si="4"/>
        <v>29.282</v>
      </c>
      <c r="J43" s="354">
        <v>11.667999999999999</v>
      </c>
      <c r="K43" s="416">
        <f>IF(J43=0,0,(IF(I43/J43&gt;1,1,I43/J43)))</f>
        <v>1</v>
      </c>
      <c r="L43" s="269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</row>
    <row r="44" spans="1:39" ht="23.1" customHeight="1">
      <c r="A44" s="201">
        <v>3</v>
      </c>
      <c r="B44" s="206"/>
      <c r="C44" s="206" t="s">
        <v>88</v>
      </c>
      <c r="D44" s="406" t="s">
        <v>290</v>
      </c>
      <c r="E44" s="415">
        <v>1108</v>
      </c>
      <c r="F44" s="311">
        <v>1.8740000000000001</v>
      </c>
      <c r="G44" s="313">
        <v>0.56399999999999995</v>
      </c>
      <c r="H44" s="313">
        <v>1.502</v>
      </c>
      <c r="I44" s="425">
        <f t="shared" si="4"/>
        <v>3.94</v>
      </c>
      <c r="J44" s="354">
        <v>2.0659999999999998</v>
      </c>
      <c r="K44" s="416">
        <f t="shared" ref="K44:K52" si="5">IF(J44=0,0,(IF(I44/J44&gt;1,1,I44/J44)))</f>
        <v>1</v>
      </c>
      <c r="L44" s="269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</row>
    <row r="45" spans="1:39" ht="23.1" customHeight="1">
      <c r="A45" s="201">
        <v>4</v>
      </c>
      <c r="B45" s="206"/>
      <c r="C45" s="206" t="s">
        <v>89</v>
      </c>
      <c r="D45" s="406" t="s">
        <v>291</v>
      </c>
      <c r="E45" s="415">
        <v>2577</v>
      </c>
      <c r="F45" s="311">
        <v>1.506</v>
      </c>
      <c r="G45" s="313">
        <v>2.6930000000000001</v>
      </c>
      <c r="H45" s="313">
        <v>0.217</v>
      </c>
      <c r="I45" s="425">
        <f t="shared" si="4"/>
        <v>4.4160000000000004</v>
      </c>
      <c r="J45" s="354">
        <v>2.91</v>
      </c>
      <c r="K45" s="416">
        <f t="shared" si="5"/>
        <v>1</v>
      </c>
      <c r="L45" s="269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</row>
    <row r="46" spans="1:39" ht="23.1" customHeight="1">
      <c r="A46" s="201">
        <v>5</v>
      </c>
      <c r="B46" s="206" t="s">
        <v>90</v>
      </c>
      <c r="C46" s="206" t="s">
        <v>146</v>
      </c>
      <c r="D46" s="406" t="s">
        <v>292</v>
      </c>
      <c r="E46" s="415">
        <v>464</v>
      </c>
      <c r="F46" s="311">
        <v>0</v>
      </c>
      <c r="G46" s="428">
        <v>0</v>
      </c>
      <c r="H46" s="313">
        <v>0.3</v>
      </c>
      <c r="I46" s="425">
        <f t="shared" si="4"/>
        <v>0.3</v>
      </c>
      <c r="J46" s="354">
        <v>0.3</v>
      </c>
      <c r="K46" s="416">
        <f t="shared" si="5"/>
        <v>1</v>
      </c>
      <c r="L46" s="269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</row>
    <row r="47" spans="1:39" ht="23.1" customHeight="1">
      <c r="A47" s="201">
        <v>6</v>
      </c>
      <c r="B47" s="206"/>
      <c r="C47" s="206" t="s">
        <v>91</v>
      </c>
      <c r="D47" s="406" t="s">
        <v>293</v>
      </c>
      <c r="E47" s="415">
        <v>1060</v>
      </c>
      <c r="F47" s="311">
        <v>0.72</v>
      </c>
      <c r="G47" s="324">
        <v>0.77</v>
      </c>
      <c r="H47" s="324">
        <v>6.5000000000000002E-2</v>
      </c>
      <c r="I47" s="425">
        <f t="shared" si="4"/>
        <v>1.5549999999999999</v>
      </c>
      <c r="J47" s="354">
        <v>1.016</v>
      </c>
      <c r="K47" s="416">
        <f t="shared" si="5"/>
        <v>1</v>
      </c>
      <c r="L47" s="269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</row>
    <row r="48" spans="1:39" ht="23.1" customHeight="1">
      <c r="A48" s="201">
        <v>7</v>
      </c>
      <c r="B48" s="206" t="s">
        <v>18</v>
      </c>
      <c r="C48" s="206" t="s">
        <v>92</v>
      </c>
      <c r="D48" s="406" t="s">
        <v>294</v>
      </c>
      <c r="E48" s="415">
        <v>4053</v>
      </c>
      <c r="F48" s="311">
        <v>3.8610000000000002</v>
      </c>
      <c r="G48" s="428">
        <v>2.1429999999999998</v>
      </c>
      <c r="H48" s="324">
        <v>2</v>
      </c>
      <c r="I48" s="425">
        <f t="shared" si="4"/>
        <v>8.0039999999999996</v>
      </c>
      <c r="J48" s="354">
        <v>2.1429999999999998</v>
      </c>
      <c r="K48" s="416">
        <f t="shared" si="5"/>
        <v>1</v>
      </c>
      <c r="L48" s="269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  <c r="AK48" s="180"/>
      <c r="AL48" s="180"/>
      <c r="AM48" s="180"/>
    </row>
    <row r="49" spans="1:39" ht="23.1" customHeight="1">
      <c r="A49" s="201">
        <v>8</v>
      </c>
      <c r="B49" s="206"/>
      <c r="C49" s="206" t="s">
        <v>93</v>
      </c>
      <c r="D49" s="406" t="s">
        <v>295</v>
      </c>
      <c r="E49" s="415">
        <v>18740</v>
      </c>
      <c r="F49" s="311">
        <v>7.51</v>
      </c>
      <c r="G49" s="324">
        <v>7.02</v>
      </c>
      <c r="H49" s="324">
        <v>4.5839999999999996</v>
      </c>
      <c r="I49" s="425">
        <f t="shared" si="4"/>
        <v>19.113999999999997</v>
      </c>
      <c r="J49" s="354">
        <v>11.6</v>
      </c>
      <c r="K49" s="416">
        <f t="shared" si="5"/>
        <v>1</v>
      </c>
      <c r="L49" s="269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</row>
    <row r="50" spans="1:39" ht="23.1" customHeight="1">
      <c r="A50" s="201">
        <v>9</v>
      </c>
      <c r="B50" s="206" t="s">
        <v>12</v>
      </c>
      <c r="C50" s="206" t="s">
        <v>147</v>
      </c>
      <c r="D50" s="406" t="s">
        <v>296</v>
      </c>
      <c r="E50" s="415">
        <v>2335</v>
      </c>
      <c r="F50" s="311">
        <v>0</v>
      </c>
      <c r="G50" s="355">
        <v>1.66</v>
      </c>
      <c r="H50" s="324">
        <v>0</v>
      </c>
      <c r="I50" s="425">
        <f t="shared" si="4"/>
        <v>1.66</v>
      </c>
      <c r="J50" s="354">
        <v>1.6659999999999999</v>
      </c>
      <c r="K50" s="416">
        <f t="shared" si="5"/>
        <v>0.99639855942376954</v>
      </c>
      <c r="L50" s="269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</row>
    <row r="51" spans="1:39" ht="23.1" customHeight="1">
      <c r="A51" s="201">
        <v>10</v>
      </c>
      <c r="B51" s="206"/>
      <c r="C51" s="206" t="s">
        <v>156</v>
      </c>
      <c r="D51" s="203" t="s">
        <v>297</v>
      </c>
      <c r="E51" s="215">
        <v>1.06</v>
      </c>
      <c r="F51" s="311">
        <v>0.36099999999999999</v>
      </c>
      <c r="G51" s="324">
        <v>0</v>
      </c>
      <c r="H51" s="324">
        <v>0.22900000000000001</v>
      </c>
      <c r="I51" s="425">
        <f t="shared" si="4"/>
        <v>0.59</v>
      </c>
      <c r="J51" s="354">
        <v>0.22900000000000001</v>
      </c>
      <c r="K51" s="416">
        <f t="shared" si="5"/>
        <v>1</v>
      </c>
      <c r="L51" s="269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</row>
    <row r="52" spans="1:39" ht="23.1" customHeight="1">
      <c r="A52" s="201">
        <v>11</v>
      </c>
      <c r="B52" s="206" t="s">
        <v>14</v>
      </c>
      <c r="C52" s="206" t="s">
        <v>154</v>
      </c>
      <c r="D52" s="406" t="s">
        <v>298</v>
      </c>
      <c r="E52" s="417" t="s">
        <v>155</v>
      </c>
      <c r="F52" s="311">
        <v>3.36</v>
      </c>
      <c r="G52" s="324">
        <v>1</v>
      </c>
      <c r="H52" s="324">
        <v>1.86</v>
      </c>
      <c r="I52" s="425">
        <f t="shared" si="4"/>
        <v>6.2200000000000006</v>
      </c>
      <c r="J52" s="354">
        <v>2.86</v>
      </c>
      <c r="K52" s="416">
        <f t="shared" si="5"/>
        <v>1</v>
      </c>
      <c r="L52" s="269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</row>
    <row r="53" spans="1:39" ht="23.1" customHeight="1" thickBot="1">
      <c r="A53" s="223" t="s">
        <v>368</v>
      </c>
      <c r="B53" s="477" t="s">
        <v>133</v>
      </c>
      <c r="C53" s="477"/>
      <c r="D53" s="418"/>
      <c r="E53" s="419">
        <f t="shared" ref="E53:J53" si="6">SUM(E42:E52)</f>
        <v>43552.06</v>
      </c>
      <c r="F53" s="301">
        <f t="shared" si="6"/>
        <v>64.67</v>
      </c>
      <c r="G53" s="301">
        <f t="shared" si="6"/>
        <v>24.43</v>
      </c>
      <c r="H53" s="301">
        <f t="shared" si="6"/>
        <v>19.072000000000003</v>
      </c>
      <c r="I53" s="426">
        <f t="shared" si="6"/>
        <v>108.172</v>
      </c>
      <c r="J53" s="301">
        <f t="shared" si="6"/>
        <v>41.727999999999994</v>
      </c>
      <c r="K53" s="420">
        <f>IF(J53=0,0,(IF(I53/J53&gt;1,1,I53/J53)))</f>
        <v>1</v>
      </c>
      <c r="L53" s="269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</row>
    <row r="54" spans="1:39" ht="23.1" customHeight="1" thickBot="1">
      <c r="A54" s="225" t="s">
        <v>77</v>
      </c>
      <c r="B54" s="468" t="s">
        <v>78</v>
      </c>
      <c r="C54" s="468"/>
      <c r="D54" s="258"/>
      <c r="E54" s="259"/>
      <c r="F54" s="356"/>
      <c r="G54" s="305"/>
      <c r="H54" s="305"/>
      <c r="I54" s="305"/>
      <c r="J54" s="305"/>
      <c r="K54" s="352"/>
      <c r="L54" s="268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</row>
    <row r="55" spans="1:39" ht="23.1" customHeight="1">
      <c r="A55" s="228">
        <v>1</v>
      </c>
      <c r="B55" s="248" t="s">
        <v>13</v>
      </c>
      <c r="C55" s="248" t="s">
        <v>180</v>
      </c>
      <c r="D55" s="412" t="s">
        <v>299</v>
      </c>
      <c r="E55" s="413">
        <v>1379</v>
      </c>
      <c r="F55" s="297">
        <v>0</v>
      </c>
      <c r="G55" s="297">
        <v>0</v>
      </c>
      <c r="H55" s="297">
        <v>0.55000000000000004</v>
      </c>
      <c r="I55" s="357">
        <f>+H55+G55+F55</f>
        <v>0.55000000000000004</v>
      </c>
      <c r="J55" s="297">
        <v>1.103</v>
      </c>
      <c r="K55" s="250">
        <f>IF(J55=0,0,(IF(I55/J55&gt;1,1,I55/J55)))</f>
        <v>0.49864007252946513</v>
      </c>
      <c r="L55" s="26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402" t="s">
        <v>386</v>
      </c>
      <c r="AK55" s="180"/>
      <c r="AL55" s="180"/>
      <c r="AM55" s="180"/>
    </row>
    <row r="56" spans="1:39" ht="23.1" customHeight="1">
      <c r="A56" s="201">
        <v>2</v>
      </c>
      <c r="B56" s="206"/>
      <c r="C56" s="206" t="s">
        <v>150</v>
      </c>
      <c r="D56" s="406" t="s">
        <v>300</v>
      </c>
      <c r="E56" s="415">
        <v>989</v>
      </c>
      <c r="F56" s="299">
        <v>0</v>
      </c>
      <c r="G56" s="299">
        <v>0.53100000000000003</v>
      </c>
      <c r="H56" s="299">
        <v>0</v>
      </c>
      <c r="I56" s="357">
        <f>F56+G56+H56</f>
        <v>0.53100000000000003</v>
      </c>
      <c r="J56" s="299">
        <v>0.52300000000000002</v>
      </c>
      <c r="K56" s="240">
        <f>IF(J56=0,0,(IF(I56/J56&gt;1,1,I56/J56)))</f>
        <v>1</v>
      </c>
      <c r="L56" s="26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</row>
    <row r="57" spans="1:39" ht="23.1" customHeight="1">
      <c r="A57" s="201">
        <v>3</v>
      </c>
      <c r="B57" s="206" t="s">
        <v>14</v>
      </c>
      <c r="C57" s="206" t="s">
        <v>15</v>
      </c>
      <c r="D57" s="406" t="s">
        <v>301</v>
      </c>
      <c r="E57" s="415">
        <v>5137</v>
      </c>
      <c r="F57" s="299">
        <v>0</v>
      </c>
      <c r="G57" s="299">
        <v>1.698</v>
      </c>
      <c r="H57" s="299">
        <v>0</v>
      </c>
      <c r="I57" s="357">
        <f t="shared" ref="I57:I67" si="7">+H57+G57+F57</f>
        <v>1.698</v>
      </c>
      <c r="J57" s="299">
        <v>4.109</v>
      </c>
      <c r="K57" s="240">
        <f>IF(J57=0,0,(IF(I57/J57&gt;1,1,I57/J57)))</f>
        <v>0.41323923095643705</v>
      </c>
      <c r="L57" s="26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</row>
    <row r="58" spans="1:39" ht="23.1" customHeight="1">
      <c r="A58" s="201">
        <v>4</v>
      </c>
      <c r="B58" s="206" t="s">
        <v>18</v>
      </c>
      <c r="C58" s="323" t="s">
        <v>364</v>
      </c>
      <c r="D58" s="406" t="s">
        <v>365</v>
      </c>
      <c r="E58" s="415">
        <v>9818</v>
      </c>
      <c r="F58" s="299">
        <v>31</v>
      </c>
      <c r="G58" s="299">
        <v>0</v>
      </c>
      <c r="H58" s="432">
        <v>0</v>
      </c>
      <c r="I58" s="357">
        <f t="shared" si="7"/>
        <v>31</v>
      </c>
      <c r="J58" s="299">
        <v>7.8540000000000001</v>
      </c>
      <c r="K58" s="240">
        <f>IF(J58=0,0,(IF(I58/J58&gt;1,1,I58/J58)))</f>
        <v>1</v>
      </c>
      <c r="L58" s="26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</row>
    <row r="59" spans="1:39" ht="23.1" customHeight="1">
      <c r="A59" s="201">
        <v>5</v>
      </c>
      <c r="B59" s="206" t="s">
        <v>20</v>
      </c>
      <c r="C59" s="206" t="s">
        <v>151</v>
      </c>
      <c r="D59" s="406" t="s">
        <v>302</v>
      </c>
      <c r="E59" s="415">
        <v>1590</v>
      </c>
      <c r="F59" s="299">
        <v>0</v>
      </c>
      <c r="G59" s="432">
        <v>2.6640000000000001</v>
      </c>
      <c r="H59" s="299">
        <v>0</v>
      </c>
      <c r="I59" s="357">
        <f t="shared" si="7"/>
        <v>2.6640000000000001</v>
      </c>
      <c r="J59" s="299">
        <v>1.272</v>
      </c>
      <c r="K59" s="240">
        <f t="shared" ref="K59:K68" si="8">IF(J59=0,0,(IF(I59/J59&gt;1,1,I59/J59)))</f>
        <v>1</v>
      </c>
      <c r="L59" s="26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</row>
    <row r="60" spans="1:39" ht="23.1" customHeight="1">
      <c r="A60" s="201">
        <v>6</v>
      </c>
      <c r="B60" s="206" t="s">
        <v>24</v>
      </c>
      <c r="C60" s="252" t="s">
        <v>259</v>
      </c>
      <c r="D60" s="406" t="s">
        <v>303</v>
      </c>
      <c r="E60" s="415">
        <v>163</v>
      </c>
      <c r="F60" s="299">
        <v>0</v>
      </c>
      <c r="G60" s="432">
        <v>3.4000000000000002E-2</v>
      </c>
      <c r="H60" s="299">
        <v>3.4000000000000002E-2</v>
      </c>
      <c r="I60" s="357">
        <v>1.972</v>
      </c>
      <c r="J60" s="299">
        <v>0.13</v>
      </c>
      <c r="K60" s="240">
        <f t="shared" si="8"/>
        <v>1</v>
      </c>
      <c r="L60" s="26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</row>
    <row r="61" spans="1:39" ht="23.1" customHeight="1">
      <c r="A61" s="201">
        <v>7</v>
      </c>
      <c r="B61" s="206" t="s">
        <v>22</v>
      </c>
      <c r="C61" s="206" t="s">
        <v>152</v>
      </c>
      <c r="D61" s="406" t="s">
        <v>304</v>
      </c>
      <c r="E61" s="415">
        <v>1302</v>
      </c>
      <c r="F61" s="299">
        <v>1.4850000000000001</v>
      </c>
      <c r="G61" s="432">
        <v>0.499</v>
      </c>
      <c r="H61" s="299">
        <v>0.54400000000000004</v>
      </c>
      <c r="I61" s="357">
        <v>1.302</v>
      </c>
      <c r="J61" s="299">
        <v>0.22800000000000001</v>
      </c>
      <c r="K61" s="240">
        <f t="shared" si="8"/>
        <v>1</v>
      </c>
      <c r="L61" s="26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</row>
    <row r="62" spans="1:39" ht="23.1" customHeight="1">
      <c r="A62" s="201">
        <v>8</v>
      </c>
      <c r="B62" s="206" t="s">
        <v>24</v>
      </c>
      <c r="C62" s="206" t="s">
        <v>25</v>
      </c>
      <c r="D62" s="406" t="s">
        <v>305</v>
      </c>
      <c r="E62" s="415">
        <v>2805</v>
      </c>
      <c r="F62" s="299">
        <v>0</v>
      </c>
      <c r="G62" s="299">
        <v>0.45</v>
      </c>
      <c r="H62" s="299">
        <v>0.6</v>
      </c>
      <c r="I62" s="357">
        <v>0.2</v>
      </c>
      <c r="J62" s="299">
        <v>0.2</v>
      </c>
      <c r="K62" s="240">
        <f t="shared" si="8"/>
        <v>1</v>
      </c>
      <c r="L62" s="26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  <c r="AK62" s="180"/>
      <c r="AL62" s="180"/>
      <c r="AM62" s="180"/>
    </row>
    <row r="63" spans="1:39" ht="23.1" customHeight="1">
      <c r="A63" s="201">
        <v>9</v>
      </c>
      <c r="B63" s="206"/>
      <c r="C63" s="206" t="s">
        <v>153</v>
      </c>
      <c r="D63" s="406" t="s">
        <v>306</v>
      </c>
      <c r="E63" s="415">
        <v>683</v>
      </c>
      <c r="F63" s="299">
        <v>0</v>
      </c>
      <c r="G63" s="299">
        <v>0.26500000000000001</v>
      </c>
      <c r="H63" s="299">
        <v>0</v>
      </c>
      <c r="I63" s="357">
        <v>0.85299999999999998</v>
      </c>
      <c r="J63" s="299">
        <v>0.56399999999999995</v>
      </c>
      <c r="K63" s="240">
        <f t="shared" si="8"/>
        <v>1</v>
      </c>
      <c r="L63" s="26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</row>
    <row r="64" spans="1:39" ht="23.1" customHeight="1">
      <c r="A64" s="201">
        <v>10</v>
      </c>
      <c r="B64" s="206" t="s">
        <v>26</v>
      </c>
      <c r="C64" s="206" t="s">
        <v>27</v>
      </c>
      <c r="D64" s="406" t="s">
        <v>307</v>
      </c>
      <c r="E64" s="415">
        <v>2617</v>
      </c>
      <c r="F64" s="299">
        <v>0</v>
      </c>
      <c r="G64" s="299">
        <v>0</v>
      </c>
      <c r="H64" s="299">
        <v>0</v>
      </c>
      <c r="I64" s="357">
        <f t="shared" si="7"/>
        <v>0</v>
      </c>
      <c r="J64" s="299">
        <v>0</v>
      </c>
      <c r="K64" s="240">
        <f t="shared" si="8"/>
        <v>0</v>
      </c>
      <c r="L64" s="26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  <c r="AK64" s="180"/>
      <c r="AL64" s="180"/>
      <c r="AM64" s="180"/>
    </row>
    <row r="65" spans="1:39" ht="23.1" customHeight="1">
      <c r="A65" s="201">
        <v>11</v>
      </c>
      <c r="B65" s="206"/>
      <c r="C65" s="206" t="s">
        <v>145</v>
      </c>
      <c r="D65" s="406" t="s">
        <v>308</v>
      </c>
      <c r="E65" s="415">
        <v>1536</v>
      </c>
      <c r="F65" s="299">
        <v>0</v>
      </c>
      <c r="G65" s="299">
        <v>0.22900000000000001</v>
      </c>
      <c r="H65" s="299">
        <v>2.7E-2</v>
      </c>
      <c r="I65" s="357">
        <f t="shared" si="7"/>
        <v>0.25600000000000001</v>
      </c>
      <c r="J65" s="299">
        <v>1.228</v>
      </c>
      <c r="K65" s="240">
        <f t="shared" si="8"/>
        <v>0.20846905537459284</v>
      </c>
      <c r="L65" s="26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  <c r="AL65" s="180"/>
      <c r="AM65" s="180"/>
    </row>
    <row r="66" spans="1:39" ht="23.1" customHeight="1">
      <c r="A66" s="201">
        <v>12</v>
      </c>
      <c r="B66" s="206" t="s">
        <v>18</v>
      </c>
      <c r="C66" s="206" t="s">
        <v>387</v>
      </c>
      <c r="D66" s="406" t="s">
        <v>301</v>
      </c>
      <c r="E66" s="415">
        <v>7938</v>
      </c>
      <c r="F66" s="299">
        <v>0</v>
      </c>
      <c r="G66" s="431">
        <v>0</v>
      </c>
      <c r="H66" s="299">
        <v>1</v>
      </c>
      <c r="I66" s="357">
        <f t="shared" si="7"/>
        <v>1</v>
      </c>
      <c r="J66" s="299">
        <v>1.65</v>
      </c>
      <c r="K66" s="240">
        <f t="shared" si="8"/>
        <v>0.60606060606060608</v>
      </c>
      <c r="L66" s="26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  <c r="AL66" s="180"/>
      <c r="AM66" s="180"/>
    </row>
    <row r="67" spans="1:39" ht="23.1" customHeight="1">
      <c r="A67" s="201">
        <v>13</v>
      </c>
      <c r="B67" s="206"/>
      <c r="C67" s="206" t="s">
        <v>241</v>
      </c>
      <c r="D67" s="406" t="s">
        <v>301</v>
      </c>
      <c r="E67" s="415">
        <v>16055</v>
      </c>
      <c r="F67" s="299">
        <v>0</v>
      </c>
      <c r="G67" s="431">
        <v>0</v>
      </c>
      <c r="H67" s="299">
        <v>3.06</v>
      </c>
      <c r="I67" s="357">
        <f t="shared" si="7"/>
        <v>3.06</v>
      </c>
      <c r="J67" s="299">
        <v>5.0999999999999996</v>
      </c>
      <c r="K67" s="240">
        <f t="shared" si="8"/>
        <v>0.60000000000000009</v>
      </c>
      <c r="L67" s="26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</row>
    <row r="68" spans="1:39" ht="23.1" customHeight="1">
      <c r="A68" s="201">
        <v>14</v>
      </c>
      <c r="B68" s="206"/>
      <c r="C68" s="206" t="s">
        <v>242</v>
      </c>
      <c r="D68" s="406" t="s">
        <v>309</v>
      </c>
      <c r="E68" s="415">
        <v>37451</v>
      </c>
      <c r="F68" s="299">
        <v>30</v>
      </c>
      <c r="G68" s="299">
        <v>2.581</v>
      </c>
      <c r="H68" s="299">
        <v>5.1390000000000002</v>
      </c>
      <c r="I68" s="357">
        <v>1.25</v>
      </c>
      <c r="J68" s="299">
        <v>17.459</v>
      </c>
      <c r="K68" s="240">
        <f t="shared" si="8"/>
        <v>7.1596311358038831E-2</v>
      </c>
      <c r="L68" s="26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</row>
    <row r="69" spans="1:39" ht="23.1" customHeight="1" thickBot="1">
      <c r="A69" s="210"/>
      <c r="B69" s="465" t="s">
        <v>134</v>
      </c>
      <c r="C69" s="465"/>
      <c r="D69" s="253"/>
      <c r="E69" s="253">
        <f t="shared" ref="E69:J69" si="9">SUM(E55:E68)</f>
        <v>89463</v>
      </c>
      <c r="F69" s="358">
        <f t="shared" si="9"/>
        <v>62.484999999999999</v>
      </c>
      <c r="G69" s="326">
        <f t="shared" si="9"/>
        <v>8.9510000000000005</v>
      </c>
      <c r="H69" s="326">
        <f t="shared" si="9"/>
        <v>10.954000000000001</v>
      </c>
      <c r="I69" s="359">
        <f t="shared" ref="I69" si="10">F69+G69+H69</f>
        <v>82.390000000000015</v>
      </c>
      <c r="J69" s="326">
        <f t="shared" si="9"/>
        <v>41.42</v>
      </c>
      <c r="K69" s="360">
        <f>IF((I69/J69)&gt;1,1,I69/J69)</f>
        <v>1</v>
      </c>
      <c r="L69" s="27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0"/>
      <c r="AL69" s="180"/>
      <c r="AM69" s="180"/>
    </row>
    <row r="70" spans="1:39" ht="24.95" customHeight="1" thickBot="1">
      <c r="A70" s="126"/>
      <c r="B70" s="175"/>
      <c r="C70" s="175"/>
      <c r="D70" s="175"/>
      <c r="E70" s="49"/>
      <c r="F70" s="53"/>
      <c r="G70" s="176"/>
      <c r="H70" s="176"/>
      <c r="I70" s="176"/>
      <c r="J70" s="176"/>
      <c r="K70" s="177"/>
      <c r="L70" s="271"/>
    </row>
    <row r="71" spans="1:39" ht="16.5" thickBot="1">
      <c r="C71" s="376"/>
      <c r="D71" s="212" t="s">
        <v>377</v>
      </c>
      <c r="E71" s="362"/>
      <c r="F71" s="421" t="s">
        <v>385</v>
      </c>
      <c r="G71" s="333" t="s">
        <v>381</v>
      </c>
      <c r="H71" s="212"/>
      <c r="I71" s="373"/>
    </row>
    <row r="72" spans="1:39" ht="16.5" thickBot="1">
      <c r="C72" s="334"/>
      <c r="D72" s="213"/>
      <c r="E72" s="362"/>
      <c r="G72" s="333"/>
      <c r="H72" s="213"/>
      <c r="I72" s="373"/>
    </row>
    <row r="73" spans="1:39" ht="16.5" thickBot="1">
      <c r="C73" s="377"/>
      <c r="D73" s="212" t="s">
        <v>378</v>
      </c>
      <c r="E73" s="362"/>
      <c r="F73" s="421" t="s">
        <v>385</v>
      </c>
      <c r="G73" s="333" t="s">
        <v>382</v>
      </c>
      <c r="H73" s="212"/>
      <c r="I73" s="374"/>
    </row>
    <row r="74" spans="1:39" ht="16.5" thickBot="1">
      <c r="C74" s="334"/>
      <c r="D74" s="213"/>
      <c r="E74" s="362"/>
      <c r="G74" s="333"/>
      <c r="H74" s="213"/>
      <c r="I74" s="262"/>
    </row>
    <row r="75" spans="1:39" ht="16.5" thickBot="1">
      <c r="C75" s="378"/>
      <c r="D75" s="212" t="s">
        <v>379</v>
      </c>
      <c r="E75" s="362"/>
      <c r="F75" s="421" t="s">
        <v>385</v>
      </c>
      <c r="G75" s="333" t="s">
        <v>383</v>
      </c>
      <c r="H75" s="212"/>
      <c r="I75" s="262"/>
    </row>
    <row r="76" spans="1:39" ht="16.5" thickBot="1">
      <c r="C76" s="334"/>
      <c r="D76" s="213"/>
      <c r="E76" s="362"/>
      <c r="G76" s="333"/>
      <c r="H76" s="213"/>
      <c r="I76" s="262"/>
    </row>
    <row r="77" spans="1:39" ht="16.5" thickBot="1">
      <c r="C77" s="379"/>
      <c r="D77" s="212" t="s">
        <v>380</v>
      </c>
      <c r="E77" s="362"/>
      <c r="F77" s="421" t="s">
        <v>385</v>
      </c>
      <c r="G77" s="333" t="s">
        <v>384</v>
      </c>
      <c r="H77" s="212"/>
      <c r="I77" s="262"/>
    </row>
  </sheetData>
  <mergeCells count="15">
    <mergeCell ref="A1:K1"/>
    <mergeCell ref="A3:K3"/>
    <mergeCell ref="A5:A7"/>
    <mergeCell ref="G5:H5"/>
    <mergeCell ref="C5:C7"/>
    <mergeCell ref="B69:C69"/>
    <mergeCell ref="B41:C41"/>
    <mergeCell ref="B54:C54"/>
    <mergeCell ref="B5:B7"/>
    <mergeCell ref="A2:K2"/>
    <mergeCell ref="K6:K7"/>
    <mergeCell ref="F41:J41"/>
    <mergeCell ref="B40:C40"/>
    <mergeCell ref="B53:C53"/>
    <mergeCell ref="B9:C9"/>
  </mergeCells>
  <phoneticPr fontId="10" type="noConversion"/>
  <conditionalFormatting sqref="K10:K40 K42:K53 K55:K69">
    <cfRule type="cellIs" dxfId="3" priority="4" operator="lessThan">
      <formula>0.3</formula>
    </cfRule>
  </conditionalFormatting>
  <conditionalFormatting sqref="K10:K39 K42:K52 K55:K68">
    <cfRule type="cellIs" dxfId="2" priority="2" operator="between">
      <formula>0.5</formula>
      <formula>0.7</formula>
    </cfRule>
    <cfRule type="cellIs" dxfId="1" priority="3" operator="greaterThan">
      <formula>0.7</formula>
    </cfRule>
  </conditionalFormatting>
  <conditionalFormatting sqref="K10:K39 K42:K53 K55:K68">
    <cfRule type="cellIs" dxfId="0" priority="1" operator="between">
      <formula>0.3</formula>
      <formula>0.5</formula>
    </cfRule>
  </conditionalFormatting>
  <printOptions horizontalCentered="1" verticalCentered="1"/>
  <pageMargins left="0.7" right="0.7" top="0.15" bottom="0.12" header="0.3" footer="0.3"/>
  <pageSetup scale="4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478" t="s">
        <v>71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125"/>
      <c r="M1" s="22"/>
    </row>
    <row r="2" spans="1:18" ht="24.75">
      <c r="A2" s="478" t="s">
        <v>143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125"/>
      <c r="M2" s="22"/>
    </row>
    <row r="3" spans="1:18" ht="21.75">
      <c r="A3" s="479" t="s">
        <v>189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38"/>
      <c r="M3" s="113"/>
    </row>
    <row r="4" spans="1:18" ht="15.75" thickBot="1">
      <c r="A4" s="1" t="s">
        <v>72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480" t="s">
        <v>0</v>
      </c>
      <c r="B5" s="482" t="s">
        <v>95</v>
      </c>
      <c r="C5" s="483"/>
      <c r="D5" s="488" t="s">
        <v>4</v>
      </c>
      <c r="E5" s="103" t="s">
        <v>51</v>
      </c>
      <c r="F5" s="105" t="s">
        <v>57</v>
      </c>
      <c r="G5" s="490" t="s">
        <v>54</v>
      </c>
      <c r="H5" s="491"/>
      <c r="I5" s="109" t="s">
        <v>57</v>
      </c>
      <c r="J5" s="111" t="s">
        <v>57</v>
      </c>
      <c r="K5" s="114" t="s">
        <v>60</v>
      </c>
      <c r="L5" s="147"/>
      <c r="M5" s="66"/>
    </row>
    <row r="6" spans="1:18" ht="15.75">
      <c r="A6" s="481"/>
      <c r="B6" s="484"/>
      <c r="C6" s="485"/>
      <c r="D6" s="489"/>
      <c r="E6" s="104" t="s">
        <v>52</v>
      </c>
      <c r="F6" s="106" t="s">
        <v>62</v>
      </c>
      <c r="G6" s="107" t="s">
        <v>55</v>
      </c>
      <c r="H6" s="108" t="s">
        <v>56</v>
      </c>
      <c r="I6" s="110" t="s">
        <v>58</v>
      </c>
      <c r="J6" s="112" t="s">
        <v>59</v>
      </c>
      <c r="K6" s="492" t="s">
        <v>61</v>
      </c>
      <c r="L6" s="160"/>
      <c r="M6" s="66"/>
    </row>
    <row r="7" spans="1:18" ht="19.5" thickBot="1">
      <c r="A7" s="481"/>
      <c r="B7" s="486"/>
      <c r="C7" s="487"/>
      <c r="D7" s="489"/>
      <c r="E7" s="104" t="s">
        <v>53</v>
      </c>
      <c r="F7" s="117" t="s">
        <v>98</v>
      </c>
      <c r="G7" s="118" t="s">
        <v>98</v>
      </c>
      <c r="H7" s="119" t="s">
        <v>98</v>
      </c>
      <c r="I7" s="115" t="s">
        <v>98</v>
      </c>
      <c r="J7" s="116" t="s">
        <v>98</v>
      </c>
      <c r="K7" s="493"/>
      <c r="L7" s="161"/>
      <c r="M7" s="22"/>
    </row>
    <row r="8" spans="1:18" ht="16.5" thickBot="1">
      <c r="A8" s="120">
        <v>1</v>
      </c>
      <c r="B8" s="121">
        <v>2</v>
      </c>
      <c r="C8" s="122"/>
      <c r="D8" s="123">
        <v>3</v>
      </c>
      <c r="E8" s="123">
        <v>4</v>
      </c>
      <c r="F8" s="123">
        <v>5</v>
      </c>
      <c r="G8" s="123">
        <v>6</v>
      </c>
      <c r="H8" s="123">
        <v>7</v>
      </c>
      <c r="I8" s="123" t="s">
        <v>64</v>
      </c>
      <c r="J8" s="123">
        <v>9</v>
      </c>
      <c r="K8" s="124">
        <v>10</v>
      </c>
      <c r="L8" s="162"/>
      <c r="M8" s="22"/>
    </row>
    <row r="9" spans="1:18" ht="17.25" thickTop="1" thickBot="1">
      <c r="A9" s="21" t="s">
        <v>73</v>
      </c>
      <c r="B9" s="499" t="s">
        <v>74</v>
      </c>
      <c r="C9" s="500"/>
      <c r="D9" s="500"/>
      <c r="E9" s="16"/>
      <c r="F9" s="16"/>
      <c r="G9" s="16"/>
      <c r="H9" s="16"/>
      <c r="I9" s="16"/>
      <c r="J9" s="16"/>
      <c r="K9" s="24"/>
      <c r="L9" s="126"/>
      <c r="M9" s="159" t="s">
        <v>190</v>
      </c>
      <c r="N9" s="167" t="s">
        <v>191</v>
      </c>
      <c r="O9" s="167" t="s">
        <v>192</v>
      </c>
      <c r="P9" s="167" t="s">
        <v>193</v>
      </c>
      <c r="Q9" s="167" t="s">
        <v>194</v>
      </c>
      <c r="R9" s="167"/>
    </row>
    <row r="10" spans="1:18" ht="16.5" thickTop="1">
      <c r="A10" s="27">
        <v>1</v>
      </c>
      <c r="B10" s="2" t="s">
        <v>3</v>
      </c>
      <c r="C10" s="39">
        <v>1</v>
      </c>
      <c r="D10" s="9" t="s">
        <v>6</v>
      </c>
      <c r="E10" s="18">
        <v>26952</v>
      </c>
      <c r="F10" s="40">
        <v>110.363</v>
      </c>
      <c r="G10" s="54">
        <v>24.946999999999999</v>
      </c>
      <c r="H10" s="54" t="s">
        <v>70</v>
      </c>
      <c r="I10" s="55">
        <f t="shared" ref="I10:I17" si="0">+H10+G10+F10</f>
        <v>135.31</v>
      </c>
      <c r="J10" s="10">
        <v>24.946999999999999</v>
      </c>
      <c r="K10" s="164">
        <v>1</v>
      </c>
      <c r="L10" s="127"/>
      <c r="M10" s="173">
        <f>+E10</f>
        <v>26952</v>
      </c>
      <c r="N10" s="171">
        <f>+M10*1</f>
        <v>26952</v>
      </c>
      <c r="O10" s="170">
        <f>60*60*24</f>
        <v>86400</v>
      </c>
      <c r="P10" s="170">
        <f>+O10*N10</f>
        <v>2328652800</v>
      </c>
      <c r="Q10" s="170">
        <f>+P10/1000</f>
        <v>2328652.7999999998</v>
      </c>
      <c r="R10" s="170"/>
    </row>
    <row r="11" spans="1:18" ht="15.75">
      <c r="A11" s="25"/>
      <c r="B11" s="2"/>
      <c r="C11" s="39">
        <f>+C10+1</f>
        <v>2</v>
      </c>
      <c r="D11" s="3" t="s">
        <v>5</v>
      </c>
      <c r="E11" s="12">
        <v>727</v>
      </c>
      <c r="F11" s="68">
        <v>0.108</v>
      </c>
      <c r="G11" s="40" t="s">
        <v>70</v>
      </c>
      <c r="H11" s="69">
        <v>1.0589999999999999</v>
      </c>
      <c r="I11" s="69">
        <f>+H11+G11+F11</f>
        <v>1.167</v>
      </c>
      <c r="J11" s="69">
        <v>1.087</v>
      </c>
      <c r="K11" s="164">
        <v>1</v>
      </c>
      <c r="L11" s="127"/>
      <c r="M11" s="32">
        <f t="shared" ref="M11:M20" si="1">+E11</f>
        <v>727</v>
      </c>
      <c r="N11" s="171">
        <f t="shared" ref="N11:N20" si="2">1*3600</f>
        <v>3600</v>
      </c>
      <c r="O11" s="168"/>
      <c r="P11" s="168"/>
      <c r="Q11" s="168"/>
      <c r="R11" s="168"/>
    </row>
    <row r="12" spans="1:18" ht="15.75">
      <c r="A12" s="25">
        <v>2</v>
      </c>
      <c r="B12" s="5" t="s">
        <v>7</v>
      </c>
      <c r="C12" s="39">
        <f t="shared" ref="C12:C20" si="3">+C11+1</f>
        <v>3</v>
      </c>
      <c r="D12" s="3" t="s">
        <v>65</v>
      </c>
      <c r="E12" s="12">
        <v>7642</v>
      </c>
      <c r="F12" s="62">
        <v>5.3319999999999999</v>
      </c>
      <c r="G12" s="62">
        <v>7.5270000000000001</v>
      </c>
      <c r="H12" s="62">
        <v>1.264</v>
      </c>
      <c r="I12" s="35">
        <f t="shared" si="0"/>
        <v>14.123000000000001</v>
      </c>
      <c r="J12" s="62">
        <v>8.7910000000000004</v>
      </c>
      <c r="K12" s="164">
        <v>1</v>
      </c>
      <c r="L12" s="127"/>
      <c r="M12" s="32">
        <f t="shared" si="1"/>
        <v>7642</v>
      </c>
      <c r="N12" s="171">
        <f t="shared" si="2"/>
        <v>3600</v>
      </c>
      <c r="O12" s="168"/>
      <c r="P12" s="168"/>
      <c r="Q12" s="168"/>
      <c r="R12" s="168"/>
    </row>
    <row r="13" spans="1:18" ht="15.75">
      <c r="A13" s="25"/>
      <c r="B13" s="5"/>
      <c r="C13" s="39">
        <f t="shared" si="3"/>
        <v>4</v>
      </c>
      <c r="D13" s="3" t="s">
        <v>69</v>
      </c>
      <c r="E13" s="12">
        <v>415</v>
      </c>
      <c r="F13" s="35">
        <v>11.242000000000001</v>
      </c>
      <c r="G13" s="54">
        <v>0.624</v>
      </c>
      <c r="H13" s="54">
        <v>1.841</v>
      </c>
      <c r="I13" s="10">
        <f>+H13+G13+F13</f>
        <v>13.707000000000001</v>
      </c>
      <c r="J13" s="54">
        <v>0.624</v>
      </c>
      <c r="K13" s="165">
        <v>1</v>
      </c>
      <c r="L13" s="127"/>
      <c r="M13" s="32">
        <f t="shared" si="1"/>
        <v>415</v>
      </c>
      <c r="N13" s="171">
        <f t="shared" si="2"/>
        <v>3600</v>
      </c>
      <c r="O13" s="168"/>
      <c r="P13" s="168"/>
      <c r="Q13" s="168"/>
      <c r="R13" s="168"/>
    </row>
    <row r="14" spans="1:18" ht="15">
      <c r="A14" s="25">
        <v>3</v>
      </c>
      <c r="B14" s="5" t="s">
        <v>8</v>
      </c>
      <c r="C14" s="39">
        <f t="shared" si="3"/>
        <v>5</v>
      </c>
      <c r="D14" s="3" t="s">
        <v>66</v>
      </c>
      <c r="E14" s="12">
        <v>3517</v>
      </c>
      <c r="F14" s="62">
        <v>216.76</v>
      </c>
      <c r="G14" s="62" t="s">
        <v>70</v>
      </c>
      <c r="H14" s="62">
        <v>1.353</v>
      </c>
      <c r="I14" s="4">
        <f t="shared" si="0"/>
        <v>218.113</v>
      </c>
      <c r="J14" s="62">
        <v>3.98</v>
      </c>
      <c r="K14" s="165">
        <v>1</v>
      </c>
      <c r="L14" s="163" t="s">
        <v>188</v>
      </c>
      <c r="M14" s="32">
        <f t="shared" si="1"/>
        <v>3517</v>
      </c>
      <c r="N14" s="171">
        <f t="shared" si="2"/>
        <v>3600</v>
      </c>
      <c r="O14" s="168"/>
      <c r="P14" s="168"/>
      <c r="Q14" s="168"/>
      <c r="R14" s="168"/>
    </row>
    <row r="15" spans="1:18" ht="15">
      <c r="A15" s="25"/>
      <c r="B15" s="7"/>
      <c r="C15" s="39">
        <f t="shared" si="3"/>
        <v>6</v>
      </c>
      <c r="D15" s="3" t="s">
        <v>68</v>
      </c>
      <c r="E15" s="12">
        <v>500</v>
      </c>
      <c r="F15" s="35">
        <v>121.754</v>
      </c>
      <c r="G15" s="40" t="s">
        <v>70</v>
      </c>
      <c r="H15" s="40" t="s">
        <v>70</v>
      </c>
      <c r="I15" s="4">
        <f t="shared" si="0"/>
        <v>121.754</v>
      </c>
      <c r="J15" s="40">
        <v>0.44600000000000001</v>
      </c>
      <c r="K15" s="165">
        <v>1</v>
      </c>
      <c r="L15" s="163" t="s">
        <v>188</v>
      </c>
      <c r="M15" s="32">
        <f t="shared" si="1"/>
        <v>500</v>
      </c>
      <c r="N15" s="171">
        <f t="shared" si="2"/>
        <v>3600</v>
      </c>
      <c r="O15" s="168"/>
      <c r="P15" s="168"/>
      <c r="Q15" s="168"/>
      <c r="R15" s="168"/>
    </row>
    <row r="16" spans="1:18" ht="15">
      <c r="A16" s="23"/>
      <c r="B16" s="3"/>
      <c r="C16" s="39">
        <f t="shared" si="3"/>
        <v>7</v>
      </c>
      <c r="D16" s="3" t="s">
        <v>85</v>
      </c>
      <c r="E16" s="12">
        <v>1176</v>
      </c>
      <c r="F16" s="62">
        <v>106.40900000000001</v>
      </c>
      <c r="G16" s="54" t="s">
        <v>70</v>
      </c>
      <c r="H16" s="54" t="s">
        <v>70</v>
      </c>
      <c r="I16" s="10">
        <f t="shared" si="0"/>
        <v>106.40900000000001</v>
      </c>
      <c r="J16" s="54">
        <v>1.046</v>
      </c>
      <c r="K16" s="165">
        <v>1</v>
      </c>
      <c r="L16" s="163" t="s">
        <v>188</v>
      </c>
      <c r="M16" s="32">
        <f t="shared" si="1"/>
        <v>1176</v>
      </c>
      <c r="N16" s="171">
        <f t="shared" si="2"/>
        <v>3600</v>
      </c>
      <c r="O16" s="168"/>
      <c r="P16" s="168"/>
      <c r="Q16" s="168"/>
      <c r="R16" s="168"/>
    </row>
    <row r="17" spans="1:18" ht="15">
      <c r="A17" s="23"/>
      <c r="B17" s="7"/>
      <c r="C17" s="39">
        <f t="shared" si="3"/>
        <v>8</v>
      </c>
      <c r="D17" s="8" t="s">
        <v>171</v>
      </c>
      <c r="E17" s="11">
        <v>1.5209999999999999</v>
      </c>
      <c r="F17" s="62">
        <v>1.9450000000000001</v>
      </c>
      <c r="G17" s="54" t="s">
        <v>70</v>
      </c>
      <c r="H17" s="54">
        <v>1.3320000000000001</v>
      </c>
      <c r="I17" s="10">
        <f t="shared" si="0"/>
        <v>3.2770000000000001</v>
      </c>
      <c r="J17" s="54">
        <v>1.665</v>
      </c>
      <c r="K17" s="165">
        <v>1</v>
      </c>
      <c r="L17" s="163" t="s">
        <v>188</v>
      </c>
      <c r="M17" s="32">
        <f t="shared" si="1"/>
        <v>1.5209999999999999</v>
      </c>
      <c r="N17" s="171">
        <f t="shared" si="2"/>
        <v>3600</v>
      </c>
      <c r="O17" s="168"/>
      <c r="P17" s="168"/>
      <c r="Q17" s="168"/>
      <c r="R17" s="168"/>
    </row>
    <row r="18" spans="1:18" ht="15">
      <c r="A18" s="23"/>
      <c r="B18" s="7"/>
      <c r="C18" s="39">
        <f t="shared" si="3"/>
        <v>9</v>
      </c>
      <c r="D18" s="8" t="s">
        <v>172</v>
      </c>
      <c r="E18" s="11">
        <v>2.3879999999999999</v>
      </c>
      <c r="F18" s="62">
        <v>54.680999999999997</v>
      </c>
      <c r="G18" s="54" t="s">
        <v>70</v>
      </c>
      <c r="H18" s="54">
        <v>1.9450000000000001</v>
      </c>
      <c r="I18" s="10">
        <f>+H18+G18+F18</f>
        <v>56.625999999999998</v>
      </c>
      <c r="J18" s="54">
        <v>2.48</v>
      </c>
      <c r="K18" s="165">
        <v>1</v>
      </c>
      <c r="L18" s="163" t="s">
        <v>188</v>
      </c>
      <c r="M18" s="32">
        <f t="shared" si="1"/>
        <v>2.3879999999999999</v>
      </c>
      <c r="N18" s="171">
        <f t="shared" si="2"/>
        <v>3600</v>
      </c>
      <c r="O18" s="168"/>
      <c r="P18" s="168"/>
      <c r="Q18" s="168"/>
      <c r="R18" s="168"/>
    </row>
    <row r="19" spans="1:18" ht="15">
      <c r="A19" s="23"/>
      <c r="B19" s="7"/>
      <c r="C19" s="39">
        <f t="shared" si="3"/>
        <v>10</v>
      </c>
      <c r="D19" s="8" t="s">
        <v>86</v>
      </c>
      <c r="E19" s="13">
        <v>1330</v>
      </c>
      <c r="F19" s="40">
        <v>44.451999999999998</v>
      </c>
      <c r="G19" s="40">
        <v>1.877</v>
      </c>
      <c r="H19" s="40" t="s">
        <v>70</v>
      </c>
      <c r="I19" s="4">
        <f>+H19+G19+F19</f>
        <v>46.329000000000001</v>
      </c>
      <c r="J19" s="40">
        <v>1.887</v>
      </c>
      <c r="K19" s="166">
        <v>1</v>
      </c>
      <c r="L19" s="163"/>
      <c r="M19" s="32">
        <f t="shared" si="1"/>
        <v>1330</v>
      </c>
      <c r="N19" s="171">
        <f t="shared" si="2"/>
        <v>3600</v>
      </c>
      <c r="O19" s="168"/>
      <c r="P19" s="168"/>
      <c r="Q19" s="168"/>
      <c r="R19" s="168"/>
    </row>
    <row r="20" spans="1:18" ht="15.75" thickBot="1">
      <c r="A20" s="23">
        <v>4</v>
      </c>
      <c r="B20" s="7" t="s">
        <v>9</v>
      </c>
      <c r="C20" s="39">
        <f t="shared" si="3"/>
        <v>11</v>
      </c>
      <c r="D20" s="8" t="s">
        <v>67</v>
      </c>
      <c r="E20" s="13">
        <v>3040</v>
      </c>
      <c r="F20" s="56">
        <v>40.880000000000003</v>
      </c>
      <c r="G20" s="54" t="s">
        <v>70</v>
      </c>
      <c r="H20" s="54" t="s">
        <v>70</v>
      </c>
      <c r="I20" s="55">
        <f>+H20+G20+F20</f>
        <v>40.880000000000003</v>
      </c>
      <c r="J20" s="149">
        <v>3.47</v>
      </c>
      <c r="K20" s="165">
        <v>1</v>
      </c>
      <c r="L20" s="163" t="s">
        <v>188</v>
      </c>
      <c r="M20" s="32">
        <f t="shared" si="1"/>
        <v>3040</v>
      </c>
      <c r="N20" s="171">
        <f t="shared" si="2"/>
        <v>3600</v>
      </c>
      <c r="O20" s="168"/>
      <c r="P20" s="168"/>
      <c r="Q20" s="168"/>
      <c r="R20" s="168"/>
    </row>
    <row r="21" spans="1:18" ht="18.75" thickBot="1">
      <c r="A21" s="45"/>
      <c r="B21" s="496" t="s">
        <v>132</v>
      </c>
      <c r="C21" s="497"/>
      <c r="D21" s="498"/>
      <c r="E21" s="47">
        <f t="shared" ref="E21:J21" si="4">SUM(E10:E20)</f>
        <v>45302.909</v>
      </c>
      <c r="F21" s="46">
        <f t="shared" si="4"/>
        <v>713.92600000000016</v>
      </c>
      <c r="G21" s="46">
        <f t="shared" si="4"/>
        <v>34.975000000000001</v>
      </c>
      <c r="H21" s="46">
        <f t="shared" si="4"/>
        <v>8.7939999999999987</v>
      </c>
      <c r="I21" s="46">
        <f t="shared" si="4"/>
        <v>757.69499999999994</v>
      </c>
      <c r="J21" s="46">
        <f t="shared" si="4"/>
        <v>50.422999999999995</v>
      </c>
      <c r="K21" s="140">
        <v>1</v>
      </c>
      <c r="L21" s="128"/>
      <c r="M21" s="172">
        <f>SUM(M10:M20)</f>
        <v>45302.909</v>
      </c>
      <c r="N21" s="65"/>
      <c r="O21" s="169"/>
      <c r="P21" s="169"/>
      <c r="Q21" s="169"/>
      <c r="R21" s="169"/>
    </row>
    <row r="22" spans="1:18" ht="24" thickTop="1" thickBot="1">
      <c r="A22" s="26" t="s">
        <v>75</v>
      </c>
      <c r="B22" s="503" t="s">
        <v>76</v>
      </c>
      <c r="C22" s="504"/>
      <c r="D22" s="504"/>
      <c r="E22" s="59"/>
      <c r="F22" s="494"/>
      <c r="G22" s="495"/>
      <c r="H22" s="495"/>
      <c r="I22" s="495"/>
      <c r="J22" s="495"/>
      <c r="K22" s="52"/>
      <c r="L22" s="128"/>
      <c r="M22" s="22"/>
      <c r="N22" s="65"/>
      <c r="O22" s="65"/>
      <c r="P22" s="65"/>
      <c r="Q22" s="65"/>
      <c r="R22" s="65"/>
    </row>
    <row r="23" spans="1:18" ht="18.75" thickTop="1">
      <c r="A23" s="28">
        <v>1</v>
      </c>
      <c r="B23" s="19" t="s">
        <v>9</v>
      </c>
      <c r="C23" s="14">
        <v>1</v>
      </c>
      <c r="D23" s="19" t="s">
        <v>87</v>
      </c>
      <c r="E23" s="20">
        <v>4353</v>
      </c>
      <c r="F23" s="40">
        <v>61.136000000000003</v>
      </c>
      <c r="G23" s="40">
        <v>2.944</v>
      </c>
      <c r="H23" s="40">
        <v>2.2829999999999999</v>
      </c>
      <c r="I23" s="40">
        <f t="shared" ref="I23:I34" si="5">+H23+G23+F23</f>
        <v>66.363</v>
      </c>
      <c r="J23" s="40">
        <v>5.2270000000000003</v>
      </c>
      <c r="K23" s="150">
        <v>1</v>
      </c>
      <c r="L23" s="70"/>
      <c r="M23" s="67">
        <f>SUM(K23:K34)/18</f>
        <v>0.61111111111111116</v>
      </c>
      <c r="N23" s="65"/>
      <c r="O23" s="65"/>
      <c r="P23" s="65"/>
      <c r="Q23" s="65"/>
      <c r="R23" s="65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40">
        <v>40.662999999999997</v>
      </c>
      <c r="G24" s="40">
        <v>2.9910000000000001</v>
      </c>
      <c r="H24" s="40">
        <v>4.7619999999999996</v>
      </c>
      <c r="I24" s="40">
        <f t="shared" si="5"/>
        <v>48.415999999999997</v>
      </c>
      <c r="J24" s="40">
        <v>7.7530000000000001</v>
      </c>
      <c r="K24" s="151">
        <v>1</v>
      </c>
      <c r="L24" s="70"/>
      <c r="M24" s="82"/>
      <c r="N24" s="65"/>
      <c r="O24" s="65"/>
      <c r="P24" s="65"/>
      <c r="Q24" s="65"/>
      <c r="R24" s="65"/>
    </row>
    <row r="25" spans="1:18" ht="18">
      <c r="A25" s="25"/>
      <c r="B25" s="3"/>
      <c r="C25" s="6">
        <f t="shared" ref="C25:C34" si="6">+C24+1</f>
        <v>3</v>
      </c>
      <c r="D25" s="3" t="s">
        <v>88</v>
      </c>
      <c r="E25" s="12">
        <v>1108</v>
      </c>
      <c r="F25" s="40">
        <v>8.8879999999999999</v>
      </c>
      <c r="G25" s="40">
        <v>0.78900000000000003</v>
      </c>
      <c r="H25" s="40">
        <v>1.502</v>
      </c>
      <c r="I25" s="40">
        <f t="shared" si="5"/>
        <v>11.179</v>
      </c>
      <c r="J25" s="40">
        <v>2.2909999999999999</v>
      </c>
      <c r="K25" s="151">
        <v>1</v>
      </c>
      <c r="L25" s="70"/>
      <c r="M25" s="22"/>
      <c r="N25" s="65"/>
      <c r="O25" s="65"/>
      <c r="P25" s="65"/>
      <c r="Q25" s="65"/>
      <c r="R25" s="65"/>
    </row>
    <row r="26" spans="1:18" ht="18">
      <c r="A26" s="25"/>
      <c r="B26" s="3"/>
      <c r="C26" s="6">
        <f t="shared" si="6"/>
        <v>4</v>
      </c>
      <c r="D26" s="3" t="s">
        <v>89</v>
      </c>
      <c r="E26" s="12">
        <v>2577</v>
      </c>
      <c r="F26" s="40">
        <v>8.3049999999999997</v>
      </c>
      <c r="G26" s="40">
        <v>2.6120000000000001</v>
      </c>
      <c r="H26" s="40">
        <v>0.217</v>
      </c>
      <c r="I26" s="40">
        <f t="shared" si="5"/>
        <v>11.134</v>
      </c>
      <c r="J26" s="40">
        <v>2.91</v>
      </c>
      <c r="K26" s="151">
        <v>1</v>
      </c>
      <c r="L26" s="70"/>
      <c r="M26" s="22"/>
      <c r="N26" s="65"/>
      <c r="O26" s="65"/>
      <c r="P26" s="65"/>
      <c r="Q26" s="65"/>
      <c r="R26" s="65"/>
    </row>
    <row r="27" spans="1:18" ht="18">
      <c r="A27" s="25">
        <v>3</v>
      </c>
      <c r="B27" s="3" t="s">
        <v>90</v>
      </c>
      <c r="C27" s="6">
        <f t="shared" si="6"/>
        <v>5</v>
      </c>
      <c r="D27" s="3" t="s">
        <v>146</v>
      </c>
      <c r="E27" s="12">
        <v>464</v>
      </c>
      <c r="F27" s="40">
        <v>4.1580000000000004</v>
      </c>
      <c r="G27" s="40" t="s">
        <v>70</v>
      </c>
      <c r="H27" s="4">
        <v>0.42199999999999999</v>
      </c>
      <c r="I27" s="4">
        <f t="shared" si="5"/>
        <v>4.58</v>
      </c>
      <c r="J27" s="4">
        <v>0.42199999999999999</v>
      </c>
      <c r="K27" s="151">
        <v>1</v>
      </c>
      <c r="L27" s="128"/>
      <c r="M27" s="22"/>
      <c r="N27" s="65"/>
      <c r="O27" s="65"/>
      <c r="P27" s="65"/>
      <c r="Q27" s="65"/>
      <c r="R27" s="65"/>
    </row>
    <row r="28" spans="1:18" ht="18">
      <c r="A28" s="25"/>
      <c r="B28" s="3"/>
      <c r="C28" s="6">
        <f t="shared" si="6"/>
        <v>6</v>
      </c>
      <c r="D28" s="3" t="s">
        <v>91</v>
      </c>
      <c r="E28" s="12">
        <v>1325</v>
      </c>
      <c r="F28" s="40">
        <v>4</v>
      </c>
      <c r="G28" s="40">
        <v>0.997</v>
      </c>
      <c r="H28" s="40">
        <v>0.216</v>
      </c>
      <c r="I28" s="40">
        <f>+H28+G28+F28</f>
        <v>5.2130000000000001</v>
      </c>
      <c r="J28" s="40">
        <v>1.208</v>
      </c>
      <c r="K28" s="152">
        <v>1</v>
      </c>
      <c r="L28" s="70"/>
      <c r="M28" s="22"/>
      <c r="N28" s="65"/>
      <c r="O28" s="65"/>
      <c r="P28" s="65"/>
      <c r="Q28" s="65"/>
      <c r="R28" s="65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92</v>
      </c>
      <c r="E29" s="12">
        <v>4053</v>
      </c>
      <c r="F29" s="40">
        <v>8.5429999999999993</v>
      </c>
      <c r="G29" s="40" t="s">
        <v>70</v>
      </c>
      <c r="H29" s="40">
        <v>2.1669999999999998</v>
      </c>
      <c r="I29" s="40">
        <f>+H29+G29+F29</f>
        <v>10.709999999999999</v>
      </c>
      <c r="J29" s="40">
        <v>2.5</v>
      </c>
      <c r="K29" s="152">
        <v>1</v>
      </c>
      <c r="L29" s="129"/>
      <c r="M29" s="22"/>
      <c r="N29" s="65"/>
      <c r="O29" s="65"/>
      <c r="P29" s="65"/>
      <c r="Q29" s="65"/>
      <c r="R29" s="65"/>
    </row>
    <row r="30" spans="1:18" ht="18">
      <c r="A30" s="25"/>
      <c r="B30" s="3"/>
      <c r="C30" s="6">
        <f t="shared" si="6"/>
        <v>8</v>
      </c>
      <c r="D30" s="3" t="s">
        <v>93</v>
      </c>
      <c r="E30" s="12">
        <v>18740</v>
      </c>
      <c r="F30" s="40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52">
        <v>1</v>
      </c>
      <c r="L30" s="128"/>
      <c r="M30" s="22"/>
      <c r="N30" s="65"/>
      <c r="O30" s="65"/>
      <c r="P30" s="65"/>
      <c r="Q30" s="65"/>
      <c r="R30" s="65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147</v>
      </c>
      <c r="E31" s="12">
        <v>2342</v>
      </c>
      <c r="F31" s="40" t="s">
        <v>70</v>
      </c>
      <c r="G31" s="4">
        <v>0.40899999999999997</v>
      </c>
      <c r="H31" s="40" t="s">
        <v>70</v>
      </c>
      <c r="I31" s="4">
        <f t="shared" si="5"/>
        <v>0.40899999999999997</v>
      </c>
      <c r="J31" s="4">
        <v>0.40899999999999997</v>
      </c>
      <c r="K31" s="153">
        <v>1</v>
      </c>
      <c r="L31" s="128"/>
      <c r="M31" s="22"/>
      <c r="N31" s="65"/>
      <c r="O31" s="65"/>
      <c r="P31" s="65"/>
      <c r="Q31" s="65"/>
      <c r="R31" s="65"/>
    </row>
    <row r="32" spans="1:18" ht="18">
      <c r="A32" s="25"/>
      <c r="B32" s="3"/>
      <c r="C32" s="6">
        <f t="shared" si="6"/>
        <v>10</v>
      </c>
      <c r="D32" s="3" t="s">
        <v>156</v>
      </c>
      <c r="E32" s="4">
        <v>1.06</v>
      </c>
      <c r="F32" s="40" t="s">
        <v>70</v>
      </c>
      <c r="G32" s="40">
        <v>0.27</v>
      </c>
      <c r="H32" s="40" t="s">
        <v>70</v>
      </c>
      <c r="I32" s="4">
        <f t="shared" si="5"/>
        <v>0.27</v>
      </c>
      <c r="J32" s="40">
        <v>0.248</v>
      </c>
      <c r="K32" s="153">
        <v>1</v>
      </c>
      <c r="L32" s="70"/>
      <c r="M32" s="22"/>
      <c r="N32" s="65"/>
      <c r="O32" s="65"/>
      <c r="P32" s="65"/>
      <c r="Q32" s="65"/>
      <c r="R32" s="65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94</v>
      </c>
      <c r="E33" s="12">
        <v>1342</v>
      </c>
      <c r="F33" s="40" t="s">
        <v>70</v>
      </c>
      <c r="G33" s="40" t="s">
        <v>70</v>
      </c>
      <c r="H33" s="40" t="s">
        <v>70</v>
      </c>
      <c r="I33" s="40" t="s">
        <v>70</v>
      </c>
      <c r="J33" s="40" t="s">
        <v>70</v>
      </c>
      <c r="K33" s="155" t="s">
        <v>187</v>
      </c>
      <c r="L33" s="70"/>
      <c r="M33" s="22"/>
      <c r="N33" s="65"/>
      <c r="O33" s="65"/>
      <c r="P33" s="65"/>
      <c r="Q33" s="65"/>
      <c r="R33" s="65"/>
    </row>
    <row r="34" spans="1:18" ht="18.75" thickBot="1">
      <c r="A34" s="29"/>
      <c r="B34" s="31"/>
      <c r="C34" s="6">
        <f t="shared" si="6"/>
        <v>12</v>
      </c>
      <c r="D34" s="31" t="s">
        <v>154</v>
      </c>
      <c r="E34" s="60" t="s">
        <v>155</v>
      </c>
      <c r="F34" s="61">
        <v>18.137</v>
      </c>
      <c r="G34" s="40" t="s">
        <v>70</v>
      </c>
      <c r="H34" s="40">
        <v>1.66</v>
      </c>
      <c r="I34" s="40">
        <f t="shared" si="5"/>
        <v>19.797000000000001</v>
      </c>
      <c r="J34" s="40">
        <v>1.746</v>
      </c>
      <c r="K34" s="153">
        <v>1</v>
      </c>
      <c r="L34" s="37"/>
      <c r="M34" s="22"/>
      <c r="N34" s="65"/>
      <c r="O34" s="65"/>
      <c r="P34" s="65"/>
      <c r="Q34" s="65"/>
      <c r="R34" s="65"/>
    </row>
    <row r="35" spans="1:18" ht="18.75" thickBot="1">
      <c r="A35" s="45"/>
      <c r="B35" s="496" t="s">
        <v>133</v>
      </c>
      <c r="C35" s="497"/>
      <c r="D35" s="498"/>
      <c r="E35" s="47">
        <f t="shared" ref="E35:J35" si="7">SUM(E23:E34)</f>
        <v>45166.06</v>
      </c>
      <c r="F35" s="46">
        <f t="shared" si="7"/>
        <v>189.30700000000002</v>
      </c>
      <c r="G35" s="46">
        <f t="shared" si="7"/>
        <v>17.071999999999999</v>
      </c>
      <c r="H35" s="46">
        <f t="shared" si="7"/>
        <v>19.041</v>
      </c>
      <c r="I35" s="46">
        <f t="shared" si="7"/>
        <v>225.42</v>
      </c>
      <c r="J35" s="46">
        <f t="shared" si="7"/>
        <v>37.216999999999999</v>
      </c>
      <c r="K35" s="154">
        <v>1</v>
      </c>
      <c r="L35" s="128"/>
      <c r="M35" s="22"/>
      <c r="N35" s="65"/>
      <c r="O35" s="65"/>
      <c r="P35" s="65"/>
      <c r="Q35" s="65"/>
      <c r="R35" s="65"/>
    </row>
    <row r="36" spans="1:18" ht="19.5" thickTop="1" thickBot="1">
      <c r="A36" s="21" t="s">
        <v>77</v>
      </c>
      <c r="B36" s="501" t="s">
        <v>78</v>
      </c>
      <c r="C36" s="502"/>
      <c r="D36" s="502"/>
      <c r="E36" s="17"/>
      <c r="F36" s="57"/>
      <c r="G36" s="15"/>
      <c r="H36" s="15"/>
      <c r="I36" s="15"/>
      <c r="J36" s="15"/>
      <c r="K36" s="52"/>
      <c r="L36" s="128"/>
      <c r="M36" s="22"/>
      <c r="N36" s="65"/>
      <c r="O36" s="65"/>
      <c r="P36" s="65"/>
      <c r="Q36" s="65"/>
      <c r="R36" s="65"/>
    </row>
    <row r="37" spans="1:18" ht="18.75" thickTop="1">
      <c r="A37" s="28">
        <v>1</v>
      </c>
      <c r="B37" s="2" t="s">
        <v>13</v>
      </c>
      <c r="C37" s="39">
        <v>1</v>
      </c>
      <c r="D37" s="9" t="s">
        <v>180</v>
      </c>
      <c r="E37" s="18">
        <v>1379</v>
      </c>
      <c r="F37" s="81">
        <v>1.0269999999999999</v>
      </c>
      <c r="G37" s="81" t="s">
        <v>70</v>
      </c>
      <c r="H37" s="81" t="s">
        <v>70</v>
      </c>
      <c r="I37" s="81">
        <f>+H37+G37+F37</f>
        <v>1.0269999999999999</v>
      </c>
      <c r="J37" s="81">
        <v>1.1299999999999999</v>
      </c>
      <c r="K37" s="139">
        <f>+I37/J37</f>
        <v>0.90884955752212393</v>
      </c>
      <c r="L37" s="43"/>
      <c r="M37" s="67">
        <f>SUM(K37:K48)/12</f>
        <v>0.7451894835879912</v>
      </c>
      <c r="N37" s="65"/>
      <c r="O37" s="65"/>
      <c r="P37" s="65"/>
      <c r="Q37" s="65"/>
      <c r="R37" s="65"/>
    </row>
    <row r="38" spans="1:18" ht="18">
      <c r="A38" s="28"/>
      <c r="B38" s="2"/>
      <c r="C38" s="39">
        <f>+C37+1</f>
        <v>2</v>
      </c>
      <c r="D38" s="9" t="s">
        <v>150</v>
      </c>
      <c r="E38" s="18">
        <v>989</v>
      </c>
      <c r="F38" s="40">
        <v>2.87</v>
      </c>
      <c r="G38" s="40">
        <v>0.64800000000000002</v>
      </c>
      <c r="H38" s="62" t="s">
        <v>70</v>
      </c>
      <c r="I38" s="4">
        <f>SUM(F38:H38)</f>
        <v>3.5180000000000002</v>
      </c>
      <c r="J38" s="40">
        <v>0.58599999999999997</v>
      </c>
      <c r="K38" s="157">
        <v>1</v>
      </c>
      <c r="L38" s="71"/>
      <c r="M38" s="22"/>
      <c r="N38" s="65"/>
      <c r="O38" s="65"/>
      <c r="P38" s="65"/>
      <c r="Q38" s="65"/>
      <c r="R38" s="65"/>
    </row>
    <row r="39" spans="1:18" ht="18">
      <c r="A39" s="23">
        <f>+A37+1</f>
        <v>2</v>
      </c>
      <c r="B39" s="5" t="s">
        <v>14</v>
      </c>
      <c r="C39" s="39">
        <f t="shared" ref="C39:C48" si="8">+C38+1</f>
        <v>3</v>
      </c>
      <c r="D39" s="3" t="s">
        <v>15</v>
      </c>
      <c r="E39" s="12">
        <v>5137</v>
      </c>
      <c r="F39" s="40">
        <v>1.3049999999999999</v>
      </c>
      <c r="G39" s="40" t="s">
        <v>70</v>
      </c>
      <c r="H39" s="40" t="s">
        <v>70</v>
      </c>
      <c r="I39" s="40">
        <f>+H39+G39+F39</f>
        <v>1.3049999999999999</v>
      </c>
      <c r="J39" s="40">
        <v>5.1369999999999996</v>
      </c>
      <c r="K39" s="157">
        <f>+I39/J39</f>
        <v>0.2540393225618065</v>
      </c>
      <c r="L39" s="129"/>
      <c r="M39" s="102" t="s">
        <v>176</v>
      </c>
      <c r="N39" s="65"/>
      <c r="O39" s="65"/>
      <c r="P39" s="65"/>
      <c r="Q39" s="65"/>
      <c r="R39" s="65"/>
    </row>
    <row r="40" spans="1:18" ht="15">
      <c r="A40" s="23">
        <f>+A39+1</f>
        <v>3</v>
      </c>
      <c r="B40" s="5" t="s">
        <v>18</v>
      </c>
      <c r="C40" s="39">
        <f t="shared" si="8"/>
        <v>4</v>
      </c>
      <c r="D40" s="3" t="s">
        <v>19</v>
      </c>
      <c r="E40" s="12">
        <v>585</v>
      </c>
      <c r="F40" s="40" t="s">
        <v>70</v>
      </c>
      <c r="G40" s="40" t="s">
        <v>70</v>
      </c>
      <c r="H40" s="40" t="s">
        <v>70</v>
      </c>
      <c r="I40" s="40" t="s">
        <v>70</v>
      </c>
      <c r="J40" s="40" t="s">
        <v>70</v>
      </c>
      <c r="K40" s="155" t="s">
        <v>187</v>
      </c>
      <c r="L40" s="129"/>
      <c r="M40" s="22"/>
      <c r="N40" s="65"/>
      <c r="O40" s="65"/>
      <c r="P40" s="65"/>
      <c r="Q40" s="65"/>
      <c r="R40" s="65"/>
    </row>
    <row r="41" spans="1:18" ht="18">
      <c r="A41" s="23">
        <f>+A40+1</f>
        <v>4</v>
      </c>
      <c r="B41" s="5" t="s">
        <v>20</v>
      </c>
      <c r="C41" s="39">
        <f t="shared" si="8"/>
        <v>5</v>
      </c>
      <c r="D41" s="3" t="s">
        <v>21</v>
      </c>
      <c r="E41" s="12">
        <v>665</v>
      </c>
      <c r="F41" s="40">
        <v>0.35</v>
      </c>
      <c r="G41" s="40">
        <v>0.18</v>
      </c>
      <c r="H41" s="40">
        <v>0.13300000000000001</v>
      </c>
      <c r="I41" s="40">
        <f>+H41+G41+F41</f>
        <v>0.66300000000000003</v>
      </c>
      <c r="J41" s="40">
        <v>0.84</v>
      </c>
      <c r="K41" s="139">
        <f>+I41/J41</f>
        <v>0.78928571428571437</v>
      </c>
      <c r="L41" s="129"/>
      <c r="M41" s="22"/>
      <c r="N41" s="65"/>
      <c r="O41" s="65"/>
      <c r="P41" s="65"/>
      <c r="Q41" s="65"/>
      <c r="R41" s="65"/>
    </row>
    <row r="42" spans="1:18" ht="18">
      <c r="A42" s="23"/>
      <c r="B42" s="5"/>
      <c r="C42" s="39">
        <f t="shared" si="8"/>
        <v>6</v>
      </c>
      <c r="D42" s="3" t="s">
        <v>151</v>
      </c>
      <c r="E42" s="12">
        <v>1590</v>
      </c>
      <c r="F42" s="40">
        <v>9.5000000000000001E-2</v>
      </c>
      <c r="G42" s="40">
        <v>1.4019999999999999</v>
      </c>
      <c r="H42" s="40" t="s">
        <v>70</v>
      </c>
      <c r="I42" s="40">
        <f>+H42+G42+F42</f>
        <v>1.4969999999999999</v>
      </c>
      <c r="J42" s="40">
        <v>1.9870000000000001</v>
      </c>
      <c r="K42" s="157">
        <f>+I42/J42</f>
        <v>0.75339708102667324</v>
      </c>
      <c r="L42" s="129"/>
      <c r="M42" s="22"/>
      <c r="N42" s="65"/>
      <c r="O42" s="65"/>
      <c r="P42" s="65"/>
      <c r="Q42" s="65"/>
      <c r="R42" s="65"/>
    </row>
    <row r="43" spans="1:18" ht="18">
      <c r="A43" s="23">
        <f>+A41+1</f>
        <v>5</v>
      </c>
      <c r="B43" s="5" t="s">
        <v>22</v>
      </c>
      <c r="C43" s="39">
        <f t="shared" si="8"/>
        <v>7</v>
      </c>
      <c r="D43" s="3" t="s">
        <v>23</v>
      </c>
      <c r="E43" s="12">
        <v>779</v>
      </c>
      <c r="F43" s="40">
        <v>1.075</v>
      </c>
      <c r="G43" s="40">
        <v>0.61</v>
      </c>
      <c r="H43" s="40" t="s">
        <v>70</v>
      </c>
      <c r="I43" s="40">
        <f>+H43+G43+F43</f>
        <v>1.6850000000000001</v>
      </c>
      <c r="J43" s="40">
        <v>0.97399999999999998</v>
      </c>
      <c r="K43" s="156">
        <v>1</v>
      </c>
      <c r="L43" s="129"/>
      <c r="M43" s="22"/>
      <c r="N43" s="65"/>
      <c r="O43" s="65"/>
      <c r="P43" s="65"/>
      <c r="Q43" s="65"/>
      <c r="R43" s="65"/>
    </row>
    <row r="44" spans="1:18" ht="18">
      <c r="A44" s="23"/>
      <c r="B44" s="5"/>
      <c r="C44" s="39">
        <f t="shared" si="8"/>
        <v>8</v>
      </c>
      <c r="D44" s="3" t="s">
        <v>152</v>
      </c>
      <c r="E44" s="12">
        <v>1375</v>
      </c>
      <c r="F44" s="40">
        <v>1.212</v>
      </c>
      <c r="G44" s="40">
        <v>0.19600000000000001</v>
      </c>
      <c r="H44" s="40">
        <v>5.1999999999999998E-2</v>
      </c>
      <c r="I44" s="40">
        <f>+H44+G44+F44</f>
        <v>1.46</v>
      </c>
      <c r="J44" s="40">
        <v>0.66700000000000004</v>
      </c>
      <c r="K44" s="139">
        <v>1</v>
      </c>
      <c r="L44" s="130"/>
      <c r="M44" s="22"/>
      <c r="N44" s="65"/>
      <c r="O44" s="65"/>
      <c r="P44" s="65"/>
      <c r="Q44" s="65"/>
      <c r="R44" s="65"/>
    </row>
    <row r="45" spans="1:18" ht="18">
      <c r="A45" s="23">
        <f>+A43+1</f>
        <v>6</v>
      </c>
      <c r="B45" s="5" t="s">
        <v>24</v>
      </c>
      <c r="C45" s="39">
        <f t="shared" si="8"/>
        <v>9</v>
      </c>
      <c r="D45" s="3" t="s">
        <v>25</v>
      </c>
      <c r="E45" s="12">
        <v>2865</v>
      </c>
      <c r="F45" s="62">
        <v>2.9249999999999998</v>
      </c>
      <c r="G45" s="40" t="s">
        <v>70</v>
      </c>
      <c r="H45" s="40">
        <f>+J45</f>
        <v>2.3250000000000002</v>
      </c>
      <c r="I45" s="4">
        <f>SUM(F45:H45)</f>
        <v>5.25</v>
      </c>
      <c r="J45" s="4">
        <v>2.3250000000000002</v>
      </c>
      <c r="K45" s="139">
        <v>1</v>
      </c>
      <c r="L45" s="131"/>
      <c r="M45" s="22"/>
      <c r="N45" s="65"/>
      <c r="O45" s="65"/>
      <c r="P45" s="65"/>
      <c r="Q45" s="65"/>
      <c r="R45" s="65"/>
    </row>
    <row r="46" spans="1:18" ht="18">
      <c r="A46" s="23"/>
      <c r="B46" s="7"/>
      <c r="C46" s="39">
        <f t="shared" si="8"/>
        <v>10</v>
      </c>
      <c r="D46" s="8" t="s">
        <v>153</v>
      </c>
      <c r="E46" s="12">
        <v>683</v>
      </c>
      <c r="F46" s="62">
        <v>1.4350000000000001</v>
      </c>
      <c r="G46" s="62">
        <v>0.42099999999999999</v>
      </c>
      <c r="H46" s="62" t="s">
        <v>70</v>
      </c>
      <c r="I46" s="62">
        <f>+H46+G46+F46</f>
        <v>1.8560000000000001</v>
      </c>
      <c r="J46" s="62">
        <v>0.36</v>
      </c>
      <c r="K46" s="139">
        <v>1</v>
      </c>
      <c r="L46" s="43"/>
      <c r="M46" s="22"/>
      <c r="N46" s="65"/>
      <c r="O46" s="65"/>
      <c r="P46" s="65"/>
      <c r="Q46" s="65"/>
      <c r="R46" s="65"/>
    </row>
    <row r="47" spans="1:18" ht="18">
      <c r="A47" s="23">
        <v>7</v>
      </c>
      <c r="B47" s="7" t="s">
        <v>26</v>
      </c>
      <c r="C47" s="39">
        <f t="shared" si="8"/>
        <v>11</v>
      </c>
      <c r="D47" s="8" t="s">
        <v>27</v>
      </c>
      <c r="E47" s="13">
        <v>3760</v>
      </c>
      <c r="F47" s="40" t="s">
        <v>70</v>
      </c>
      <c r="G47" s="40">
        <v>0.44500000000000001</v>
      </c>
      <c r="H47" s="40">
        <v>0.44500000000000001</v>
      </c>
      <c r="I47" s="40">
        <f>+H47+G47+F47</f>
        <v>0.89</v>
      </c>
      <c r="J47" s="40">
        <v>3.76</v>
      </c>
      <c r="K47" s="158">
        <f>+I47/J47</f>
        <v>0.23670212765957449</v>
      </c>
      <c r="L47" s="129"/>
      <c r="M47" s="138"/>
      <c r="N47" s="65"/>
      <c r="O47" s="65"/>
      <c r="P47" s="65"/>
      <c r="Q47" s="65"/>
      <c r="R47" s="65"/>
    </row>
    <row r="48" spans="1:18" ht="18.75" thickBot="1">
      <c r="A48" s="29"/>
      <c r="B48" s="30"/>
      <c r="C48" s="39">
        <f t="shared" si="8"/>
        <v>12</v>
      </c>
      <c r="D48" s="31" t="s">
        <v>145</v>
      </c>
      <c r="E48" s="48">
        <v>1759</v>
      </c>
      <c r="F48" s="40">
        <v>0.45</v>
      </c>
      <c r="G48" s="40">
        <v>1.202</v>
      </c>
      <c r="H48" s="40">
        <v>0.214</v>
      </c>
      <c r="I48" s="40">
        <f>+F48+G48+H48</f>
        <v>1.8659999999999999</v>
      </c>
      <c r="J48" s="40">
        <v>1.7589999999999999</v>
      </c>
      <c r="K48" s="139">
        <v>1</v>
      </c>
      <c r="L48" s="129"/>
      <c r="M48" s="22"/>
      <c r="N48" s="65"/>
      <c r="O48" s="65"/>
      <c r="P48" s="65"/>
      <c r="Q48" s="65"/>
      <c r="R48" s="65"/>
    </row>
    <row r="49" spans="1:18" ht="18.75" thickBot="1">
      <c r="A49" s="51"/>
      <c r="B49" s="496" t="s">
        <v>134</v>
      </c>
      <c r="C49" s="497"/>
      <c r="D49" s="498"/>
      <c r="E49" s="47">
        <f>SUM(E37:E48)</f>
        <v>21566</v>
      </c>
      <c r="F49" s="64">
        <f>SUM(F37:F48)</f>
        <v>12.743999999999998</v>
      </c>
      <c r="G49" s="46">
        <f>SUM(G37:G48)</f>
        <v>5.1039999999999992</v>
      </c>
      <c r="H49" s="46">
        <f>SUM(H37:H48)</f>
        <v>3.169</v>
      </c>
      <c r="I49" s="46">
        <f>SUM(I37:I48)/12</f>
        <v>1.7514166666666668</v>
      </c>
      <c r="J49" s="46">
        <f>SUM(J37:J48)/12</f>
        <v>1.6270833333333332</v>
      </c>
      <c r="K49" s="141">
        <v>1</v>
      </c>
      <c r="L49" s="132"/>
      <c r="M49" s="22"/>
      <c r="N49" s="65"/>
      <c r="O49" s="65"/>
      <c r="P49" s="65"/>
      <c r="Q49" s="65"/>
      <c r="R49" s="65"/>
    </row>
    <row r="50" spans="1:18" ht="13.5" thickBot="1">
      <c r="E50" s="58"/>
      <c r="F50" s="58"/>
      <c r="G50" s="58"/>
      <c r="H50" s="58"/>
      <c r="I50" s="58"/>
      <c r="J50" s="58"/>
      <c r="K50" s="63"/>
      <c r="L50" s="63"/>
    </row>
    <row r="51" spans="1:18" ht="16.5" thickBot="1">
      <c r="B51" s="80"/>
      <c r="C51" s="79"/>
      <c r="D51" s="133" t="s">
        <v>182</v>
      </c>
      <c r="E51" s="137"/>
      <c r="F51" s="136" t="s">
        <v>186</v>
      </c>
      <c r="G51" s="134"/>
      <c r="H51" s="134"/>
      <c r="I51" s="134"/>
      <c r="J51" s="58"/>
      <c r="K51" s="58"/>
      <c r="L51" s="58"/>
    </row>
    <row r="52" spans="1:18" ht="16.5" thickBot="1">
      <c r="E52" s="77"/>
      <c r="F52" s="77"/>
      <c r="G52" s="135"/>
      <c r="H52" s="135"/>
      <c r="I52" s="135"/>
    </row>
    <row r="53" spans="1:18" ht="16.5" thickBot="1">
      <c r="E53" s="144"/>
      <c r="F53" s="136" t="s">
        <v>183</v>
      </c>
      <c r="G53" s="135"/>
      <c r="H53" s="135"/>
      <c r="I53" s="135"/>
    </row>
    <row r="54" spans="1:18" ht="16.5" thickBot="1">
      <c r="E54" s="77"/>
      <c r="F54" s="77"/>
      <c r="G54" s="135"/>
      <c r="H54" s="135"/>
      <c r="I54" s="135"/>
    </row>
    <row r="55" spans="1:18" ht="16.5" thickBot="1">
      <c r="E55" s="143"/>
      <c r="F55" s="136" t="s">
        <v>185</v>
      </c>
      <c r="G55" s="135"/>
      <c r="H55" s="135"/>
      <c r="I55" s="135"/>
    </row>
    <row r="56" spans="1:18" ht="16.5" thickBot="1">
      <c r="E56" s="77"/>
      <c r="F56" s="77"/>
      <c r="G56" s="135"/>
      <c r="H56" s="135"/>
      <c r="I56" s="135"/>
    </row>
    <row r="57" spans="1:18" ht="18.75" thickBot="1">
      <c r="E57" s="142"/>
      <c r="F57" s="136" t="s">
        <v>184</v>
      </c>
      <c r="G57" s="135"/>
      <c r="H57" s="135"/>
      <c r="I57" s="135"/>
    </row>
  </sheetData>
  <mergeCells count="15">
    <mergeCell ref="F22:J22"/>
    <mergeCell ref="B35:D35"/>
    <mergeCell ref="B9:D9"/>
    <mergeCell ref="B36:D36"/>
    <mergeCell ref="B49:D49"/>
    <mergeCell ref="B21:D21"/>
    <mergeCell ref="B22:D22"/>
    <mergeCell ref="A1:K1"/>
    <mergeCell ref="A2:K2"/>
    <mergeCell ref="A3:K3"/>
    <mergeCell ref="A5:A7"/>
    <mergeCell ref="B5:C7"/>
    <mergeCell ref="D5:D7"/>
    <mergeCell ref="G5:H5"/>
    <mergeCell ref="K6:K7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REKAP 5 TH</vt:lpstr>
      <vt:lpstr>REKAP PROP</vt:lpstr>
      <vt:lpstr>BENG.SOLO</vt:lpstr>
      <vt:lpstr>PROB-SCIT</vt:lpstr>
      <vt:lpstr>PC-JT-SL</vt:lpstr>
      <vt:lpstr>Analisa</vt:lpstr>
      <vt:lpstr>Sheet1</vt:lpstr>
      <vt:lpstr>Sheet2</vt:lpstr>
      <vt:lpstr>Sheet3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userr</cp:lastModifiedBy>
  <cp:lastPrinted>2016-05-12T23:54:14Z</cp:lastPrinted>
  <dcterms:created xsi:type="dcterms:W3CDTF">2001-01-08T14:44:55Z</dcterms:created>
  <dcterms:modified xsi:type="dcterms:W3CDTF">2016-06-16T02:15:12Z</dcterms:modified>
</cp:coreProperties>
</file>