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N39" i="11" l="1"/>
  <c r="H205" i="11"/>
  <c r="J31" i="13"/>
  <c r="AB24" i="30" s="1"/>
  <c r="J26" i="13"/>
  <c r="AB19" i="30" s="1"/>
  <c r="J25" i="13"/>
  <c r="AB18" i="30" s="1"/>
  <c r="J24" i="13"/>
  <c r="AB17" i="30" s="1"/>
  <c r="J21" i="13"/>
  <c r="AB14" i="30" s="1"/>
  <c r="AQ74" i="11"/>
  <c r="AQ75" i="11" s="1"/>
  <c r="AQ76" i="11" s="1"/>
  <c r="AS73" i="11"/>
  <c r="AS68" i="11"/>
  <c r="AS65" i="11"/>
  <c r="H155" i="11"/>
  <c r="AS66" i="11"/>
  <c r="AS72" i="11"/>
  <c r="AS70" i="11"/>
  <c r="AS67" i="11"/>
  <c r="H305" i="11"/>
  <c r="J12" i="13"/>
  <c r="AB5" i="30" s="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S75" i="11" l="1"/>
  <c r="AS74" i="11"/>
  <c r="AQ77" i="11"/>
  <c r="AQ78" i="11" s="1"/>
  <c r="AS76" i="11"/>
  <c r="J41" i="13"/>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AS77" i="11" l="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<sst xmlns="http://schemas.openxmlformats.org/spreadsheetml/2006/main" count="1581" uniqueCount="344">
  <si>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</si>
  <si>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</si>
  <si>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</si>
  <si>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</si>
  <si>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</si>
  <si>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</si>
  <si>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</si>
  <si>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</si>
  <si>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</si>
  <si>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</si>
  <si>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</si>
  <si>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</si>
  <si>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</si>
  <si>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</si>
  <si>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</si>
  <si>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</si>
  <si>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</si>
  <si>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</si>
  <si>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</si>
  <si>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</si>
  <si>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</si>
  <si>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</si>
  <si>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</si>
  <si>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</si>
  <si>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</si>
  <si>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</si>
  <si>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</si>
  <si>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</si>
  <si>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</si>
  <si>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</si>
  <si>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</si>
  <si>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</si>
  <si>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</si>
  <si>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</si>
  <si>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</si>
  <si>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</si>
  <si>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</si>
  <si>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</si>
  <si>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</si>
  <si>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</si>
  <si>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</si>
  <si>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</si>
  <si>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</si>
  <si>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</si>
  <si>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</si>
  <si>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</si>
  <si>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</si>
  <si>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</si>
  <si>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</si>
  <si>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</si>
  <si>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</si>
  <si>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</si>
  <si>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</si>
  <si>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</si>
  <si>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</si>
  <si>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</si>
  <si>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</si>
  <si>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</si>
  <si>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</si>
  <si>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</si>
  <si>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</si>
  <si>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</si>
  <si>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</si>
  <si>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</si>
  <si>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</si>
  <si>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</si>
  <si>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</si>
  <si>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</si>
  <si>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</si>
  <si>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</si>
  <si>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</si>
  <si>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</si>
  <si>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</si>
  <si>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</si>
  <si>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</si>
  <si>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</si>
  <si>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</si>
  <si>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</si>
  <si>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</si>
  <si>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</si>
  <si>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</si>
  <si>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</si>
  <si>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</si>
  <si>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</si>
  <si>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</si>
  <si>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</si>
  <si>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</si>
  <si>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</si>
  <si>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</si>
  <si>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</si>
  <si>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</si>
  <si>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</si>
  <si>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</si>
  <si>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</si>
  <si>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</si>
  <si>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</si>
  <si>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</si>
  <si>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</si>
  <si>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</si>
  <si>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</si>
  <si>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</si>
  <si>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</si>
  <si>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</si>
  <si>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</si>
  <si>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</si>
  <si>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</si>
  <si>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</si>
  <si>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</si>
  <si>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</si>
  <si>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</si>
  <si>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</si>
  <si>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</si>
  <si>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</si>
  <si>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</si>
  <si>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</si>
  <si>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</si>
  <si>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</si>
  <si>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</si>
  <si>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</si>
  <si>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</si>
  <si>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</si>
  <si>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</si>
  <si>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</si>
  <si>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</si>
  <si>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</si>
  <si>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</si>
  <si>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</si>
  <si>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</si>
  <si>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</si>
  <si>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</si>
  <si>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</si>
  <si>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</si>
  <si>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</si>
  <si>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</si>
  <si>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</si>
  <si>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</si>
  <si>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</si>
  <si>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</si>
  <si>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</si>
  <si>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</si>
  <si>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</si>
  <si>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</si>
  <si>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</si>
  <si>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</si>
  <si>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</si>
  <si>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</si>
  <si>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</si>
  <si>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</si>
  <si>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</si>
  <si>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</si>
  <si>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</si>
  <si>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</si>
  <si>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</si>
  <si>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</si>
  <si>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</si>
  <si>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</si>
  <si>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</si>
  <si>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</si>
  <si>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</si>
  <si>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</si>
  <si>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</si>
  <si>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</si>
  <si>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</si>
  <si>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</si>
  <si>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</si>
  <si>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</si>
  <si>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</si>
  <si>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</si>
  <si>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</si>
  <si>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</si>
  <si>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</si>
  <si>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</si>
  <si>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</si>
  <si>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</si>
  <si>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</si>
  <si>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</si>
  <si>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</si>
  <si>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</si>
  <si>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</si>
  <si>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</si>
  <si>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</si>
  <si>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</si>
  <si>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</si>
  <si>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</si>
  <si>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</si>
  <si>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</si>
  <si>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</si>
  <si>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</si>
  <si>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</si>
  <si>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</si>
  <si>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</si>
  <si>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</si>
  <si>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</si>
  <si>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</si>
  <si>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</si>
  <si>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</si>
  <si>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</si>
  <si>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</si>
  <si>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</si>
  <si>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</si>
  <si>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</si>
  <si>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</si>
  <si>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</si>
  <si>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</si>
  <si>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</si>
  <si>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</si>
  <si>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</si>
  <si>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</si>
  <si>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</si>
  <si>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</si>
  <si>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</si>
  <si>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</si>
  <si>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</si>
  <si>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</si>
  <si>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</si>
  <si>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</si>
  <si>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</si>
  <si>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</si>
  <si>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</si>
  <si>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</si>
  <si>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</si>
  <si>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</si>
  <si>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</si>
  <si>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</si>
  <si>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</si>
  <si>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</si>
  <si>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</si>
  <si>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</si>
  <si>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</si>
  <si>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</si>
  <si>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</si>
  <si>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</si>
  <si>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</si>
  <si>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</si>
  <si>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</si>
  <si>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</si>
  <si>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</si>
  <si>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</si>
  <si>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</si>
  <si>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</si>
  <si>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</si>
  <si>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</si>
  <si>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</si>
  <si>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</si>
  <si>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</si>
  <si>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</si>
  <si>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</si>
  <si>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</si>
  <si>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</si>
  <si>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</si>
  <si>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</si>
  <si>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</si>
  <si>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</si>
  <si>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</si>
  <si>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</si>
  <si>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</si>
  <si>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</si>
  <si>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</si>
  <si>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</si>
  <si>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</si>
  <si>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</si>
  <si>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</si>
  <si>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</si>
  <si>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</si>
  <si>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</si>
  <si>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</si>
  <si>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</si>
  <si>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</si>
  <si>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</si>
  <si>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</si>
  <si>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</si>
  <si>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</si>
  <si>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</si>
  <si>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</si>
  <si>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</si>
  <si>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</si>
  <si>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</si>
  <si>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</si>
  <si>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</si>
  <si>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</si>
  <si>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</si>
  <si>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</si>
  <si>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</si>
  <si>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</si>
  <si>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</si>
  <si>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</si>
  <si>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</si>
  <si>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</si>
  <si>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</si>
  <si>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</si>
  <si>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</si>
  <si>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</si>
  <si>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</si>
  <si>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</si>
  <si>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</si>
  <si>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</si>
  <si>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</si>
  <si>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</si>
  <si>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</si>
  <si>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</si>
  <si>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</si>
  <si>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</si>
  <si>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</si>
  <si>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</si>
  <si>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</si>
  <si>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</si>
  <si>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</si>
  <si>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</si>
  <si>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</si>
  <si>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</si>
  <si>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</si>
  <si>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</si>
  <si>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</si>
  <si>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</si>
  <si>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</si>
  <si>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</si>
  <si>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</si>
  <si>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</si>
  <si>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</si>
  <si>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</si>
  <si>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</si>
  <si>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</si>
  <si>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</si>
  <si>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</si>
  <si>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</si>
  <si>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</si>
  <si>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</si>
  <si>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</si>
  <si>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</si>
  <si>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</si>
  <si>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</si>
  <si>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</si>
  <si>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</si>
  <si>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</si>
  <si>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</si>
  <si>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</si>
  <si>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</si>
  <si>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</si>
  <si>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</si>
  <si>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</si>
  <si>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  III JANUARI 2023</t>
  </si>
  <si>
    <t xml:space="preserve">MINGGU KE IV JANUARI ( 24 JANUARI S/D 30 JANUARI 2023 ) dalam Juta m3  </t>
  </si>
  <si>
    <t>*) = KONDISI  SAMPAI DENGAN TANGGAL 30 JANUARI 2023</t>
  </si>
  <si>
    <t>MINGGU KE IV JANUARI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</si>
</sst>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3" fontId="46" fillId="0" borderId="64" xfId="0" applyNumberFormat="1" applyFont="1" applyBorder="1" applyAlignment="1">
      <alignment horizontal="center" vertical="center"/>
    </xf>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397800720"/>
        <c:axId val="284249048"/>
      </c:lineChart>
      <c:catAx>
        <c:axId val="3978007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84249048"/>
        <c:crosses val="autoZero"/>
        <c:auto val="0"/>
        <c:lblAlgn val="ctr"/>
        <c:lblOffset val="100"/>
        <c:tickLblSkip val="1"/>
        <c:tickMarkSkip val="1"/>
        <c:noMultiLvlLbl val="0"/>
      </c:catAx>
      <c:valAx>
        <c:axId val="28424904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39780072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487222824"/>
        <c:axId val="486573792"/>
      </c:lineChart>
      <c:catAx>
        <c:axId val="487222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486573792"/>
        <c:crosses val="autoZero"/>
        <c:auto val="0"/>
        <c:lblAlgn val="ctr"/>
        <c:lblOffset val="100"/>
        <c:tickLblSkip val="1"/>
        <c:tickMarkSkip val="1"/>
        <c:noMultiLvlLbl val="0"/>
      </c:catAx>
      <c:valAx>
        <c:axId val="486573792"/>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48722282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486574576"/>
        <c:axId val="486573008"/>
      </c:lineChart>
      <c:catAx>
        <c:axId val="48657457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486573008"/>
        <c:crosses val="autoZero"/>
        <c:auto val="0"/>
        <c:lblAlgn val="ctr"/>
        <c:lblOffset val="100"/>
        <c:tickLblSkip val="1"/>
        <c:tickMarkSkip val="1"/>
        <c:noMultiLvlLbl val="0"/>
      </c:catAx>
      <c:valAx>
        <c:axId val="48657300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48657457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486574184"/>
        <c:axId val="486574968"/>
      </c:lineChart>
      <c:catAx>
        <c:axId val="48657418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486574968"/>
        <c:crosses val="autoZero"/>
        <c:auto val="1"/>
        <c:lblAlgn val="ctr"/>
        <c:lblOffset val="100"/>
        <c:noMultiLvlLbl val="0"/>
      </c:catAx>
      <c:valAx>
        <c:axId val="48657496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48657418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486567168"/>
        <c:axId val="486564424"/>
      </c:barChart>
      <c:catAx>
        <c:axId val="48656716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486564424"/>
        <c:crossesAt val="0"/>
        <c:auto val="0"/>
        <c:lblAlgn val="ctr"/>
        <c:lblOffset val="100"/>
        <c:tickLblSkip val="1"/>
        <c:tickMarkSkip val="1"/>
        <c:noMultiLvlLbl val="0"/>
      </c:catAx>
      <c:valAx>
        <c:axId val="48656442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48656716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0</c:v>
                </c:pt>
                <c:pt idx="31">
                  <c:v>0</c:v>
                </c:pt>
                <c:pt idx="32">
                  <c:v>0</c:v>
                </c:pt>
                <c:pt idx="33">
                  <c:v>0</c:v>
                </c:pt>
                <c:pt idx="34">
                  <c:v>0</c:v>
                </c:pt>
                <c:pt idx="35">
                  <c:v>0</c:v>
                </c:pt>
                <c:pt idx="36">
                  <c:v>0</c:v>
                </c:pt>
                <c:pt idx="37">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486565208"/>
        <c:axId val="486565600"/>
      </c:lineChart>
      <c:dateAx>
        <c:axId val="48656520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86565600"/>
        <c:crosses val="autoZero"/>
        <c:auto val="0"/>
        <c:lblOffset val="100"/>
        <c:baseTimeUnit val="days"/>
        <c:majorUnit val="1"/>
        <c:majorTimeUnit val="months"/>
        <c:minorUnit val="1"/>
        <c:minorTimeUnit val="months"/>
      </c:dateAx>
      <c:valAx>
        <c:axId val="48656560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8656520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486567560"/>
        <c:axId val="48656599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486567560"/>
        <c:axId val="486565992"/>
      </c:lineChart>
      <c:catAx>
        <c:axId val="48656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486565992"/>
        <c:crosses val="autoZero"/>
        <c:auto val="0"/>
        <c:lblAlgn val="ctr"/>
        <c:lblOffset val="100"/>
        <c:tickLblSkip val="1"/>
        <c:tickMarkSkip val="1"/>
        <c:noMultiLvlLbl val="0"/>
      </c:catAx>
      <c:valAx>
        <c:axId val="48656599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48656756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4.556</c:v>
                </c:pt>
                <c:pt idx="1">
                  <c:v>7.9269999999999996</c:v>
                </c:pt>
                <c:pt idx="2">
                  <c:v>22.98</c:v>
                </c:pt>
                <c:pt idx="3">
                  <c:v>295.80200000000002</c:v>
                </c:pt>
                <c:pt idx="4">
                  <c:v>197.285</c:v>
                </c:pt>
                <c:pt idx="5">
                  <c:v>21.91</c:v>
                </c:pt>
                <c:pt idx="6">
                  <c:v>289.58</c:v>
                </c:pt>
                <c:pt idx="7">
                  <c:v>5.6470000000000002</c:v>
                </c:pt>
                <c:pt idx="8">
                  <c:v>3.63</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22.030999999999999</c:v>
                </c:pt>
                <c:pt idx="1">
                  <c:v>49.02</c:v>
                </c:pt>
                <c:pt idx="2">
                  <c:v>24.683</c:v>
                </c:pt>
                <c:pt idx="3">
                  <c:v>526.76</c:v>
                </c:pt>
                <c:pt idx="4">
                  <c:v>196.31</c:v>
                </c:pt>
                <c:pt idx="5">
                  <c:v>21.95</c:v>
                </c:pt>
                <c:pt idx="6">
                  <c:v>276.04000000000002</c:v>
                </c:pt>
                <c:pt idx="7">
                  <c:v>7.45</c:v>
                </c:pt>
                <c:pt idx="8">
                  <c:v>11.08</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560925272"/>
        <c:axId val="56092605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54.12</c:v>
                </c:pt>
                <c:pt idx="1">
                  <c:v>77.5</c:v>
                </c:pt>
                <c:pt idx="2">
                  <c:v>461.72</c:v>
                </c:pt>
                <c:pt idx="3">
                  <c:v>86.59</c:v>
                </c:pt>
                <c:pt idx="4">
                  <c:v>132.31</c:v>
                </c:pt>
                <c:pt idx="5">
                  <c:v>65.45</c:v>
                </c:pt>
                <c:pt idx="6">
                  <c:v>173.5</c:v>
                </c:pt>
                <c:pt idx="7">
                  <c:v>229.39</c:v>
                </c:pt>
                <c:pt idx="8">
                  <c:v>149.46</c:v>
                </c:pt>
              </c:numCache>
            </c:numRef>
          </c:cat>
          <c:val>
            <c:numRef>
              <c:f>'RINCI 1'!$F$9:$F$17</c:f>
              <c:numCache>
                <c:formatCode>_(* #,##0.00_);_(* \(#,##0.00\);_(* "-"??_);_(@_)</c:formatCode>
                <c:ptCount val="9"/>
                <c:pt idx="0">
                  <c:v>49.12</c:v>
                </c:pt>
                <c:pt idx="1">
                  <c:v>68.11</c:v>
                </c:pt>
                <c:pt idx="2">
                  <c:v>461.6</c:v>
                </c:pt>
                <c:pt idx="3">
                  <c:v>80.2</c:v>
                </c:pt>
                <c:pt idx="4">
                  <c:v>132.35</c:v>
                </c:pt>
                <c:pt idx="5">
                  <c:v>65.41</c:v>
                </c:pt>
                <c:pt idx="6">
                  <c:v>174.95</c:v>
                </c:pt>
                <c:pt idx="7">
                  <c:v>229</c:v>
                </c:pt>
                <c:pt idx="8">
                  <c:v>144.18</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54.12</c:v>
                </c:pt>
                <c:pt idx="1">
                  <c:v>77.5</c:v>
                </c:pt>
                <c:pt idx="2">
                  <c:v>461.72</c:v>
                </c:pt>
                <c:pt idx="3">
                  <c:v>86.59</c:v>
                </c:pt>
                <c:pt idx="4">
                  <c:v>132.31</c:v>
                </c:pt>
                <c:pt idx="5">
                  <c:v>65.45</c:v>
                </c:pt>
                <c:pt idx="6">
                  <c:v>173.5</c:v>
                </c:pt>
                <c:pt idx="7">
                  <c:v>229.39</c:v>
                </c:pt>
                <c:pt idx="8">
                  <c:v>149.46</c:v>
                </c:pt>
              </c:numCache>
            </c:numRef>
          </c:cat>
          <c:val>
            <c:numRef>
              <c:f>'RINCI 1'!$G$9:$G$17</c:f>
              <c:numCache>
                <c:formatCode>_(* #,##0.00_);_(* \(#,##0.00\);_(* "-"??_);_(@_)</c:formatCode>
                <c:ptCount val="9"/>
                <c:pt idx="0">
                  <c:v>54.12</c:v>
                </c:pt>
                <c:pt idx="1">
                  <c:v>77.5</c:v>
                </c:pt>
                <c:pt idx="2">
                  <c:v>461.72</c:v>
                </c:pt>
                <c:pt idx="3">
                  <c:v>86.59</c:v>
                </c:pt>
                <c:pt idx="4">
                  <c:v>132.31</c:v>
                </c:pt>
                <c:pt idx="5">
                  <c:v>65.45</c:v>
                </c:pt>
                <c:pt idx="6">
                  <c:v>173.5</c:v>
                </c:pt>
                <c:pt idx="7">
                  <c:v>229.39</c:v>
                </c:pt>
                <c:pt idx="8">
                  <c:v>149.46</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560931152"/>
        <c:axId val="560919784"/>
      </c:lineChart>
      <c:catAx>
        <c:axId val="56092527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560926056"/>
        <c:crossesAt val="10"/>
        <c:auto val="0"/>
        <c:lblAlgn val="ctr"/>
        <c:lblOffset val="100"/>
        <c:tickLblSkip val="1"/>
        <c:tickMarkSkip val="1"/>
        <c:noMultiLvlLbl val="0"/>
      </c:catAx>
      <c:valAx>
        <c:axId val="56092605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560925272"/>
        <c:crosses val="autoZero"/>
        <c:crossBetween val="between"/>
        <c:majorUnit val="50"/>
      </c:valAx>
      <c:catAx>
        <c:axId val="56093115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560919784"/>
        <c:crosses val="autoZero"/>
        <c:auto val="0"/>
        <c:lblAlgn val="ctr"/>
        <c:lblOffset val="100"/>
        <c:noMultiLvlLbl val="0"/>
      </c:catAx>
      <c:valAx>
        <c:axId val="56091978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6093115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0.56999999999999995</c:v>
                </c:pt>
                <c:pt idx="1">
                  <c:v>0.69799999999999995</c:v>
                </c:pt>
                <c:pt idx="2">
                  <c:v>0.48</c:v>
                </c:pt>
                <c:pt idx="3">
                  <c:v>2.5369999999999999</c:v>
                </c:pt>
                <c:pt idx="4">
                  <c:v>7.2999999999999995E-2</c:v>
                </c:pt>
                <c:pt idx="5">
                  <c:v>9.7000000000000003E-2</c:v>
                </c:pt>
                <c:pt idx="6">
                  <c:v>7.077</c:v>
                </c:pt>
                <c:pt idx="7">
                  <c:v>1.7090000000000001</c:v>
                </c:pt>
                <c:pt idx="8">
                  <c:v>4.1539999999999999</c:v>
                </c:pt>
                <c:pt idx="9">
                  <c:v>2.0670000000000002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560920960"/>
        <c:axId val="55652260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0.38</c:v>
                </c:pt>
                <c:pt idx="1">
                  <c:v>0.70299999999999996</c:v>
                </c:pt>
                <c:pt idx="2">
                  <c:v>0.15</c:v>
                </c:pt>
                <c:pt idx="3">
                  <c:v>2.2999999999999998</c:v>
                </c:pt>
                <c:pt idx="4">
                  <c:v>7.0000000000000007E-2</c:v>
                </c:pt>
                <c:pt idx="5">
                  <c:v>0.05</c:v>
                </c:pt>
                <c:pt idx="6">
                  <c:v>8.86</c:v>
                </c:pt>
                <c:pt idx="7">
                  <c:v>2.75</c:v>
                </c:pt>
                <c:pt idx="8">
                  <c:v>4.1399999999999997</c:v>
                </c:pt>
                <c:pt idx="9">
                  <c:v>2.66</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488002272"/>
        <c:axId val="488004232"/>
      </c:lineChart>
      <c:catAx>
        <c:axId val="56092096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556522608"/>
        <c:crosses val="autoZero"/>
        <c:auto val="1"/>
        <c:lblAlgn val="ctr"/>
        <c:lblOffset val="100"/>
        <c:tickMarkSkip val="1"/>
        <c:noMultiLvlLbl val="0"/>
      </c:catAx>
      <c:valAx>
        <c:axId val="55652260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60920960"/>
        <c:crosses val="autoZero"/>
        <c:crossBetween val="between"/>
        <c:majorUnit val="0.5"/>
      </c:valAx>
      <c:catAx>
        <c:axId val="488002272"/>
        <c:scaling>
          <c:orientation val="minMax"/>
        </c:scaling>
        <c:delete val="1"/>
        <c:axPos val="b"/>
        <c:numFmt formatCode="General" sourceLinked="1"/>
        <c:majorTickMark val="out"/>
        <c:minorTickMark val="none"/>
        <c:tickLblPos val="nextTo"/>
        <c:crossAx val="488004232"/>
        <c:crosses val="autoZero"/>
        <c:auto val="1"/>
        <c:lblAlgn val="ctr"/>
        <c:lblOffset val="100"/>
        <c:noMultiLvlLbl val="0"/>
      </c:catAx>
      <c:valAx>
        <c:axId val="48800423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48800227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324.76</c:v>
                </c:pt>
                <c:pt idx="1">
                  <c:v>129.11000000000001</c:v>
                </c:pt>
                <c:pt idx="2">
                  <c:v>282.95999999999998</c:v>
                </c:pt>
                <c:pt idx="3">
                  <c:v>98.52</c:v>
                </c:pt>
                <c:pt idx="4">
                  <c:v>189.38</c:v>
                </c:pt>
                <c:pt idx="5">
                  <c:v>171.2</c:v>
                </c:pt>
                <c:pt idx="6">
                  <c:v>139.56</c:v>
                </c:pt>
                <c:pt idx="7">
                  <c:v>237.71</c:v>
                </c:pt>
                <c:pt idx="8">
                  <c:v>120.75</c:v>
                </c:pt>
                <c:pt idx="9">
                  <c:v>110.2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322.60000000000002</c:v>
                </c:pt>
                <c:pt idx="1">
                  <c:v>129.15</c:v>
                </c:pt>
                <c:pt idx="2">
                  <c:v>279.25</c:v>
                </c:pt>
                <c:pt idx="3">
                  <c:v>98.19</c:v>
                </c:pt>
                <c:pt idx="4">
                  <c:v>189.18</c:v>
                </c:pt>
                <c:pt idx="5">
                  <c:v>169.19</c:v>
                </c:pt>
                <c:pt idx="6">
                  <c:v>140.19999999999999</c:v>
                </c:pt>
                <c:pt idx="7">
                  <c:v>239.52</c:v>
                </c:pt>
                <c:pt idx="8">
                  <c:v>120.74</c:v>
                </c:pt>
                <c:pt idx="9">
                  <c:v>110.51</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488002664"/>
        <c:axId val="488003056"/>
      </c:barChart>
      <c:catAx>
        <c:axId val="48800266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488003056"/>
        <c:crossesAt val="0"/>
        <c:auto val="0"/>
        <c:lblAlgn val="ctr"/>
        <c:lblOffset val="100"/>
        <c:tickLblSkip val="1"/>
        <c:tickMarkSkip val="1"/>
        <c:noMultiLvlLbl val="0"/>
      </c:catAx>
      <c:valAx>
        <c:axId val="48800305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8800266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22.030999999999999</c:v>
                </c:pt>
                <c:pt idx="1">
                  <c:v>49.02</c:v>
                </c:pt>
                <c:pt idx="2">
                  <c:v>24.683</c:v>
                </c:pt>
                <c:pt idx="3">
                  <c:v>526.76</c:v>
                </c:pt>
                <c:pt idx="4">
                  <c:v>196.31</c:v>
                </c:pt>
                <c:pt idx="5">
                  <c:v>21.95</c:v>
                </c:pt>
                <c:pt idx="6">
                  <c:v>276.04000000000002</c:v>
                </c:pt>
                <c:pt idx="7">
                  <c:v>7.45</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488004624"/>
        <c:axId val="488005016"/>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22.030999999999999</c:v>
                </c:pt>
                <c:pt idx="1">
                  <c:v>49.02</c:v>
                </c:pt>
                <c:pt idx="2">
                  <c:v>24.683</c:v>
                </c:pt>
                <c:pt idx="3">
                  <c:v>526.76</c:v>
                </c:pt>
                <c:pt idx="4">
                  <c:v>196.31</c:v>
                </c:pt>
                <c:pt idx="5">
                  <c:v>21.95</c:v>
                </c:pt>
                <c:pt idx="6">
                  <c:v>276.04000000000002</c:v>
                </c:pt>
                <c:pt idx="7">
                  <c:v>7.45</c:v>
                </c:pt>
              </c:numCache>
            </c:numRef>
          </c:cat>
          <c:val>
            <c:numRef>
              <c:f>'RINCI 1'!$F$9:$F$16</c:f>
              <c:numCache>
                <c:formatCode>_(* #,##0.00_);_(* \(#,##0.00\);_(* "-"??_);_(@_)</c:formatCode>
                <c:ptCount val="8"/>
                <c:pt idx="0">
                  <c:v>49.12</c:v>
                </c:pt>
                <c:pt idx="1">
                  <c:v>68.11</c:v>
                </c:pt>
                <c:pt idx="2">
                  <c:v>461.6</c:v>
                </c:pt>
                <c:pt idx="3">
                  <c:v>80.2</c:v>
                </c:pt>
                <c:pt idx="4">
                  <c:v>132.35</c:v>
                </c:pt>
                <c:pt idx="5">
                  <c:v>65.41</c:v>
                </c:pt>
                <c:pt idx="6">
                  <c:v>174.95</c:v>
                </c:pt>
                <c:pt idx="7">
                  <c:v>229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22.030999999999999</c:v>
                </c:pt>
                <c:pt idx="1">
                  <c:v>49.02</c:v>
                </c:pt>
                <c:pt idx="2">
                  <c:v>24.683</c:v>
                </c:pt>
                <c:pt idx="3">
                  <c:v>526.76</c:v>
                </c:pt>
                <c:pt idx="4">
                  <c:v>196.31</c:v>
                </c:pt>
                <c:pt idx="5">
                  <c:v>21.95</c:v>
                </c:pt>
                <c:pt idx="6">
                  <c:v>276.04000000000002</c:v>
                </c:pt>
                <c:pt idx="7">
                  <c:v>7.45</c:v>
                </c:pt>
              </c:numCache>
            </c:numRef>
          </c:cat>
          <c:val>
            <c:numRef>
              <c:f>'RINCI 1'!$G$9:$G$16</c:f>
              <c:numCache>
                <c:formatCode>_(* #,##0.00_);_(* \(#,##0.00\);_(* "-"??_);_(@_)</c:formatCode>
                <c:ptCount val="8"/>
                <c:pt idx="0">
                  <c:v>54.12</c:v>
                </c:pt>
                <c:pt idx="1">
                  <c:v>77.5</c:v>
                </c:pt>
                <c:pt idx="2">
                  <c:v>461.72</c:v>
                </c:pt>
                <c:pt idx="3">
                  <c:v>86.59</c:v>
                </c:pt>
                <c:pt idx="4">
                  <c:v>132.31</c:v>
                </c:pt>
                <c:pt idx="5">
                  <c:v>65.45</c:v>
                </c:pt>
                <c:pt idx="6">
                  <c:v>173.5</c:v>
                </c:pt>
                <c:pt idx="7">
                  <c:v>229.39</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487998352"/>
        <c:axId val="488000704"/>
      </c:lineChart>
      <c:catAx>
        <c:axId val="48800462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88005016"/>
        <c:crossesAt val="10"/>
        <c:auto val="0"/>
        <c:lblAlgn val="ctr"/>
        <c:lblOffset val="100"/>
        <c:tickLblSkip val="1"/>
        <c:tickMarkSkip val="1"/>
        <c:noMultiLvlLbl val="0"/>
      </c:catAx>
      <c:valAx>
        <c:axId val="48800501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488004624"/>
        <c:crosses val="autoZero"/>
        <c:crossBetween val="between"/>
        <c:majorUnit val="100"/>
      </c:valAx>
      <c:catAx>
        <c:axId val="48799835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488000704"/>
        <c:crosses val="autoZero"/>
        <c:auto val="0"/>
        <c:lblAlgn val="ctr"/>
        <c:lblOffset val="100"/>
        <c:noMultiLvlLbl val="0"/>
      </c:catAx>
      <c:valAx>
        <c:axId val="48800070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8799835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515012968"/>
        <c:axId val="515011400"/>
      </c:lineChart>
      <c:catAx>
        <c:axId val="51501296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15011400"/>
        <c:crosses val="autoZero"/>
        <c:auto val="0"/>
        <c:lblAlgn val="ctr"/>
        <c:lblOffset val="100"/>
        <c:tickLblSkip val="1"/>
        <c:tickMarkSkip val="1"/>
        <c:noMultiLvlLbl val="0"/>
      </c:catAx>
      <c:valAx>
        <c:axId val="51501140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5150129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482166536"/>
        <c:axId val="482167320"/>
      </c:lineChart>
      <c:catAx>
        <c:axId val="482166536"/>
        <c:scaling>
          <c:orientation val="minMax"/>
        </c:scaling>
        <c:delete val="0"/>
        <c:axPos val="b"/>
        <c:numFmt formatCode="General" sourceLinked="0"/>
        <c:majorTickMark val="none"/>
        <c:minorTickMark val="none"/>
        <c:tickLblPos val="nextTo"/>
        <c:txPr>
          <a:bodyPr/>
          <a:lstStyle/>
          <a:p>
            <a:pPr>
              <a:defRPr lang="en-GB"/>
            </a:pPr>
            <a:endParaRPr lang="en-US"/>
          </a:p>
        </c:txPr>
        <c:crossAx val="482167320"/>
        <c:crosses val="autoZero"/>
        <c:auto val="1"/>
        <c:lblAlgn val="ctr"/>
        <c:lblOffset val="100"/>
        <c:noMultiLvlLbl val="0"/>
      </c:catAx>
      <c:valAx>
        <c:axId val="482167320"/>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48216653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482168104"/>
        <c:axId val="482164576"/>
      </c:lineChart>
      <c:catAx>
        <c:axId val="48216810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482164576"/>
        <c:crosses val="autoZero"/>
        <c:auto val="0"/>
        <c:lblAlgn val="ctr"/>
        <c:lblOffset val="100"/>
        <c:tickLblSkip val="1"/>
        <c:tickMarkSkip val="1"/>
        <c:noMultiLvlLbl val="0"/>
      </c:catAx>
      <c:valAx>
        <c:axId val="48216457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48216810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482165360"/>
        <c:axId val="482165752"/>
      </c:lineChart>
      <c:catAx>
        <c:axId val="4821653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482165752"/>
        <c:crossesAt val="0"/>
        <c:auto val="0"/>
        <c:lblAlgn val="ctr"/>
        <c:lblOffset val="100"/>
        <c:tickMarkSkip val="1"/>
        <c:noMultiLvlLbl val="0"/>
      </c:catAx>
      <c:valAx>
        <c:axId val="48216575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8216536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489147120"/>
        <c:axId val="489145160"/>
      </c:lineChart>
      <c:catAx>
        <c:axId val="48914712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489145160"/>
        <c:crosses val="autoZero"/>
        <c:auto val="0"/>
        <c:lblAlgn val="ctr"/>
        <c:lblOffset val="100"/>
        <c:tickLblSkip val="1"/>
        <c:tickMarkSkip val="1"/>
        <c:noMultiLvlLbl val="0"/>
      </c:catAx>
      <c:valAx>
        <c:axId val="48914516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48914712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489146728"/>
        <c:axId val="489144376"/>
      </c:lineChart>
      <c:catAx>
        <c:axId val="48914672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489144376"/>
        <c:crosses val="autoZero"/>
        <c:auto val="0"/>
        <c:lblAlgn val="ctr"/>
        <c:lblOffset val="100"/>
        <c:tickLblSkip val="1"/>
        <c:tickMarkSkip val="1"/>
        <c:noMultiLvlLbl val="0"/>
      </c:catAx>
      <c:valAx>
        <c:axId val="48914437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48914672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487221256"/>
        <c:axId val="487219688"/>
      </c:lineChart>
      <c:catAx>
        <c:axId val="4872212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487219688"/>
        <c:crossesAt val="0"/>
        <c:auto val="0"/>
        <c:lblAlgn val="ctr"/>
        <c:lblOffset val="100"/>
        <c:tickLblSkip val="1"/>
        <c:tickMarkSkip val="1"/>
        <c:noMultiLvlLbl val="0"/>
      </c:catAx>
      <c:valAx>
        <c:axId val="48721968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8722125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487220080"/>
        <c:axId val="487220864"/>
      </c:lineChart>
      <c:catAx>
        <c:axId val="487220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487220864"/>
        <c:crossesAt val="0"/>
        <c:auto val="0"/>
        <c:lblAlgn val="ctr"/>
        <c:lblOffset val="100"/>
        <c:tickMarkSkip val="1"/>
        <c:noMultiLvlLbl val="0"/>
      </c:catAx>
      <c:valAx>
        <c:axId val="48722086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872200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80" zoomScaleNormal="90" zoomScaleSheetLayoutView="80" workbookViewId="0">
      <selection activeCell="M37" sqref="M37"/>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c r="B2" s="766" t="s">
        <v>281</v>
      </c>
      <c r="C2" s="766"/>
      <c r="D2" s="766"/>
      <c r="E2" s="766"/>
      <c r="F2" s="766"/>
      <c r="G2" s="766"/>
      <c r="H2" s="766"/>
      <c r="I2" s="766"/>
      <c r="L2" s="207"/>
      <c r="M2" s="207"/>
      <c r="N2" s="207"/>
      <c r="O2" s="207"/>
      <c r="P2" s="207"/>
      <c r="Q2" s="207"/>
    </row>
    <row r="3" spans="2:17" ht="16.5" thickBot="1"/>
    <row r="4" spans="2:17" ht="27" customHeight="1" thickBot="1">
      <c r="B4" s="411" t="s">
        <v>1</v>
      </c>
      <c r="C4" s="412">
        <v>2014</v>
      </c>
      <c r="D4" s="412">
        <v>2015</v>
      </c>
      <c r="E4" s="452">
        <v>2016</v>
      </c>
      <c r="F4" s="454">
        <v>2017</v>
      </c>
      <c r="G4" s="454">
        <v>2018</v>
      </c>
      <c r="H4" s="813">
        <v>2019</v>
      </c>
      <c r="I4" s="763">
        <v>2020</v>
      </c>
      <c r="J4" s="464">
        <v>2021</v>
      </c>
      <c r="K4" s="463">
        <v>2022</v>
      </c>
      <c r="L4" s="569">
        <v>2023</v>
      </c>
      <c r="M4" s="209"/>
      <c r="N4" s="818"/>
      <c r="O4" s="209"/>
      <c r="P4" s="209"/>
      <c r="Q4" s="209"/>
    </row>
    <row r="5" spans="2:17" ht="21" customHeight="1" thickBot="1">
      <c r="B5" s="411" t="s">
        <v>2</v>
      </c>
      <c r="C5" s="448">
        <v>1269.796</v>
      </c>
      <c r="D5" s="448">
        <v>1220.8030000000001</v>
      </c>
      <c r="E5" s="453">
        <v>650.16999999999996</v>
      </c>
      <c r="F5" s="455">
        <v>1550.17</v>
      </c>
      <c r="G5" s="455">
        <v>1337.03</v>
      </c>
      <c r="H5" s="814">
        <v>685.98</v>
      </c>
      <c r="I5" s="764">
        <v>578.73</v>
      </c>
      <c r="J5" s="762">
        <v>1335.21</v>
      </c>
      <c r="K5" s="669">
        <v>1123.8399999999999</v>
      </c>
      <c r="L5" s="668">
        <v>1202.8900000000001</v>
      </c>
      <c r="M5" s="210"/>
      <c r="N5" s="210"/>
      <c r="O5" s="210">
        <v>1202.8900000000001</v>
      </c>
      <c r="P5" s="210"/>
      <c r="Q5" s="210"/>
    </row>
    <row r="6" spans="2:17" ht="21" customHeight="1" thickBot="1">
      <c r="B6" s="411" t="s">
        <v>3</v>
      </c>
      <c r="C6" s="448">
        <v>1337.1590000000001</v>
      </c>
      <c r="D6" s="448">
        <v>1468.3579999999999</v>
      </c>
      <c r="E6" s="453">
        <v>1032.74</v>
      </c>
      <c r="F6" s="455">
        <v>1611.58</v>
      </c>
      <c r="G6" s="455">
        <v>1607.51</v>
      </c>
      <c r="H6" s="815">
        <v>965.1</v>
      </c>
      <c r="I6" s="764">
        <v>933.5</v>
      </c>
      <c r="J6" s="762">
        <v>1620.18</v>
      </c>
      <c r="K6" s="669">
        <v>1327.38</v>
      </c>
      <c r="L6" s="668"/>
      <c r="M6" s="210"/>
      <c r="N6" s="210"/>
      <c r="O6" s="210"/>
      <c r="P6" s="210"/>
      <c r="Q6" s="210"/>
    </row>
    <row r="7" spans="2:17" ht="21" customHeight="1" thickBot="1">
      <c r="B7" s="411" t="s">
        <v>4</v>
      </c>
      <c r="C7" s="448">
        <v>1484.335</v>
      </c>
      <c r="D7" s="448">
        <v>1612.5889999999999</v>
      </c>
      <c r="E7" s="453">
        <v>1187.53</v>
      </c>
      <c r="F7" s="455">
        <v>1573.59</v>
      </c>
      <c r="G7" s="455">
        <v>1635.05</v>
      </c>
      <c r="H7" s="455">
        <v>1280.54</v>
      </c>
      <c r="I7" s="812">
        <v>1248.96</v>
      </c>
      <c r="J7" s="762">
        <v>1609.71</v>
      </c>
      <c r="K7" s="669">
        <v>1521.12</v>
      </c>
      <c r="L7" s="668"/>
      <c r="M7" s="210"/>
      <c r="N7" s="665"/>
      <c r="O7" s="210"/>
      <c r="P7" s="210"/>
      <c r="Q7" s="210"/>
    </row>
    <row r="8" spans="2:17" ht="21" customHeight="1" thickBot="1">
      <c r="B8" s="411" t="s">
        <v>5</v>
      </c>
      <c r="C8" s="449">
        <v>1562.1959999999999</v>
      </c>
      <c r="D8" s="448">
        <v>1742.549</v>
      </c>
      <c r="E8" s="453">
        <v>1298.76</v>
      </c>
      <c r="F8" s="455">
        <v>1646.07</v>
      </c>
      <c r="G8" s="455">
        <v>1530.75</v>
      </c>
      <c r="H8" s="455">
        <v>1321.99</v>
      </c>
      <c r="I8" s="812">
        <v>1325.65</v>
      </c>
      <c r="J8" s="762">
        <v>1551.92</v>
      </c>
      <c r="K8" s="669">
        <v>1500.57</v>
      </c>
      <c r="L8" s="668"/>
      <c r="M8" s="210"/>
      <c r="N8" s="210"/>
      <c r="O8" s="211"/>
      <c r="P8" s="210"/>
      <c r="Q8" s="210"/>
    </row>
    <row r="9" spans="2:17" ht="21" customHeight="1" thickBot="1">
      <c r="B9" s="411" t="s">
        <v>6</v>
      </c>
      <c r="C9" s="448">
        <v>1452.779</v>
      </c>
      <c r="D9" s="448">
        <v>1583.836</v>
      </c>
      <c r="E9" s="453">
        <v>1273.26</v>
      </c>
      <c r="F9" s="455">
        <v>1483.57</v>
      </c>
      <c r="G9" s="455">
        <v>1234.3800000000001</v>
      </c>
      <c r="H9" s="455">
        <v>1136.71</v>
      </c>
      <c r="I9" s="812">
        <v>1372.39</v>
      </c>
      <c r="J9" s="762">
        <v>1350.16</v>
      </c>
      <c r="K9" s="669">
        <v>1620.6</v>
      </c>
      <c r="L9" s="668"/>
      <c r="M9" s="210"/>
      <c r="O9" s="210"/>
      <c r="P9" s="210"/>
      <c r="Q9" s="210"/>
    </row>
    <row r="10" spans="2:17" ht="21" customHeight="1" thickBot="1">
      <c r="B10" s="411" t="s">
        <v>7</v>
      </c>
      <c r="C10" s="448">
        <v>1294.0350000000001</v>
      </c>
      <c r="D10" s="448">
        <v>1346.6769999999999</v>
      </c>
      <c r="E10" s="453">
        <v>1336.22</v>
      </c>
      <c r="F10" s="455">
        <v>1329.73</v>
      </c>
      <c r="G10" s="455">
        <v>1079.8900000000001</v>
      </c>
      <c r="H10" s="455">
        <v>834.59</v>
      </c>
      <c r="I10" s="812">
        <v>1211.83</v>
      </c>
      <c r="J10" s="762">
        <v>1268.01</v>
      </c>
      <c r="K10" s="669">
        <v>1598</v>
      </c>
      <c r="L10" s="668"/>
      <c r="M10" s="210"/>
      <c r="O10" s="210"/>
      <c r="P10" s="210"/>
      <c r="Q10" s="210"/>
    </row>
    <row r="11" spans="2:17" ht="21" customHeight="1" thickBot="1">
      <c r="B11" s="411" t="s">
        <v>8</v>
      </c>
      <c r="C11" s="448">
        <v>1227.848</v>
      </c>
      <c r="D11" s="448">
        <v>1171.5409999999999</v>
      </c>
      <c r="E11" s="453">
        <v>1300.4100000000001</v>
      </c>
      <c r="F11" s="455">
        <v>1186.18</v>
      </c>
      <c r="G11" s="455">
        <v>940.03</v>
      </c>
      <c r="H11" s="455">
        <v>660.7</v>
      </c>
      <c r="I11" s="812">
        <v>1049.52</v>
      </c>
      <c r="J11" s="762">
        <v>1176.1500000000001</v>
      </c>
      <c r="K11" s="669">
        <v>1419.43</v>
      </c>
      <c r="L11" s="668"/>
      <c r="M11" s="210"/>
      <c r="N11" s="678"/>
      <c r="O11" s="210"/>
      <c r="P11" s="210"/>
      <c r="Q11" s="210"/>
    </row>
    <row r="12" spans="2:17" ht="21" customHeight="1" thickBot="1">
      <c r="B12" s="411" t="s">
        <v>9</v>
      </c>
      <c r="C12" s="448">
        <v>1128.5830000000001</v>
      </c>
      <c r="D12" s="448">
        <v>1014.437</v>
      </c>
      <c r="E12" s="453">
        <v>1196.1300000000001</v>
      </c>
      <c r="F12" s="455">
        <v>1086.54</v>
      </c>
      <c r="G12" s="455">
        <v>806.04</v>
      </c>
      <c r="H12" s="455">
        <v>572.89</v>
      </c>
      <c r="I12" s="764">
        <v>890.19</v>
      </c>
      <c r="J12" s="762">
        <v>1026.48</v>
      </c>
      <c r="K12" s="669">
        <v>1303.8900000000001</v>
      </c>
      <c r="L12" s="668"/>
      <c r="M12" s="210"/>
      <c r="N12" s="210"/>
      <c r="O12" s="210"/>
      <c r="P12" s="210"/>
      <c r="Q12" s="210"/>
    </row>
    <row r="13" spans="2:17" ht="21" customHeight="1" thickBot="1">
      <c r="B13" s="411" t="s">
        <v>10</v>
      </c>
      <c r="C13" s="448">
        <v>894.4</v>
      </c>
      <c r="D13" s="448">
        <v>741.67</v>
      </c>
      <c r="E13" s="453">
        <v>1227.3900000000001</v>
      </c>
      <c r="F13" s="455">
        <v>952.17</v>
      </c>
      <c r="G13" s="455">
        <v>687.02</v>
      </c>
      <c r="H13" s="455">
        <v>499.63</v>
      </c>
      <c r="I13" s="765">
        <v>762.72</v>
      </c>
      <c r="J13" s="762">
        <v>899.87</v>
      </c>
      <c r="K13" s="669">
        <v>1108.81</v>
      </c>
      <c r="L13" s="668"/>
      <c r="M13" s="210"/>
      <c r="N13" s="210"/>
      <c r="O13" s="210"/>
      <c r="P13" s="210"/>
      <c r="Q13" s="210"/>
    </row>
    <row r="14" spans="2:17" ht="21" customHeight="1" thickBot="1">
      <c r="B14" s="411" t="s">
        <v>11</v>
      </c>
      <c r="C14" s="448">
        <v>684.84299999999996</v>
      </c>
      <c r="D14" s="448">
        <v>545.95499999999993</v>
      </c>
      <c r="E14" s="453">
        <v>1339.74</v>
      </c>
      <c r="F14" s="455">
        <v>838.66</v>
      </c>
      <c r="G14" s="455">
        <v>469.1</v>
      </c>
      <c r="H14" s="455">
        <v>442.28</v>
      </c>
      <c r="I14" s="765">
        <v>701.69</v>
      </c>
      <c r="J14" s="465">
        <v>675.59</v>
      </c>
      <c r="K14" s="669">
        <v>1117.49</v>
      </c>
      <c r="L14" s="668"/>
      <c r="M14" s="816"/>
      <c r="N14" s="210"/>
      <c r="O14" s="210"/>
      <c r="P14" s="210"/>
      <c r="Q14" s="210"/>
    </row>
    <row r="15" spans="2:17" ht="21" customHeight="1" thickBot="1">
      <c r="B15" s="411" t="s">
        <v>12</v>
      </c>
      <c r="C15" s="448">
        <v>616.87599999999998</v>
      </c>
      <c r="D15" s="448">
        <v>411.75</v>
      </c>
      <c r="E15" s="453">
        <v>1429.53</v>
      </c>
      <c r="F15" s="455">
        <v>888.13</v>
      </c>
      <c r="G15" s="455">
        <v>399.15</v>
      </c>
      <c r="H15" s="455">
        <v>296.16000000000003</v>
      </c>
      <c r="I15" s="765">
        <v>658.82</v>
      </c>
      <c r="J15" s="465">
        <v>832.19</v>
      </c>
      <c r="K15" s="669">
        <v>1105.02</v>
      </c>
      <c r="L15" s="668"/>
      <c r="M15" s="817"/>
      <c r="N15" s="760"/>
      <c r="O15" s="210"/>
      <c r="P15" s="210"/>
      <c r="Q15" s="210"/>
    </row>
    <row r="16" spans="2:17" ht="21" customHeight="1" thickBot="1">
      <c r="B16" s="411" t="s">
        <v>13</v>
      </c>
      <c r="C16" s="448">
        <v>1019.625</v>
      </c>
      <c r="D16" s="448">
        <v>567.84</v>
      </c>
      <c r="E16" s="453">
        <v>1359.37</v>
      </c>
      <c r="F16" s="455">
        <v>1107.76</v>
      </c>
      <c r="G16" s="455">
        <v>474.56</v>
      </c>
      <c r="H16" s="455">
        <v>318.35000000000002</v>
      </c>
      <c r="I16" s="764">
        <v>854.68</v>
      </c>
      <c r="J16" s="465">
        <v>966.49</v>
      </c>
      <c r="K16" s="669">
        <v>1060.403</v>
      </c>
      <c r="L16" s="668"/>
      <c r="M16" s="816"/>
      <c r="N16" s="210"/>
      <c r="O16" s="210"/>
      <c r="P16" s="210"/>
      <c r="Q16" s="210"/>
    </row>
    <row r="18" spans="8:15">
      <c r="H18" s="208" t="s">
        <v>342</v>
      </c>
    </row>
    <row r="22" spans="8:15">
      <c r="O22" s="208" t="s">
        <v>298</v>
      </c>
    </row>
    <row r="26" spans="8:15">
      <c r="N26" s="810"/>
    </row>
    <row r="32" spans="8:15">
      <c r="N32" s="810"/>
    </row>
    <row r="47" spans="2:12">
      <c r="B47" s="212"/>
      <c r="L47" s="212"/>
    </row>
    <row r="49" spans="2:12">
      <c r="B49" s="212"/>
      <c r="L49" s="212"/>
    </row>
    <row r="50" spans="2:12">
      <c r="C50" s="212"/>
    </row>
    <row r="52" spans="2:12">
      <c r="F52" s="212" t="s">
        <v>333</v>
      </c>
    </row>
    <row r="53" spans="2:12">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c r="B2" s="820" t="s">
        <v>288</v>
      </c>
      <c r="C2" s="820"/>
      <c r="D2" s="820"/>
      <c r="E2" s="820"/>
      <c r="F2" s="820"/>
      <c r="G2" s="820"/>
      <c r="H2" s="820"/>
      <c r="I2" s="820"/>
      <c r="J2" s="820"/>
      <c r="K2" s="820"/>
    </row>
    <row r="3" spans="2:12" ht="13.5" thickBot="1"/>
    <row r="4" spans="2:12" ht="21" customHeight="1">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c r="B17" s="141"/>
      <c r="C17" s="140"/>
      <c r="D17" s="140"/>
      <c r="E17" s="140"/>
      <c r="F17" s="140"/>
      <c r="G17" s="140"/>
    </row>
    <row r="18" spans="2:7" ht="18.95" customHeight="1">
      <c r="B18" s="141"/>
      <c r="C18" s="140"/>
      <c r="D18" s="140"/>
      <c r="E18" s="140"/>
      <c r="F18" s="140"/>
      <c r="G18" s="140"/>
    </row>
    <row r="51" spans="2:3">
      <c r="B51" s="215" t="s">
        <v>14</v>
      </c>
      <c r="C51" s="215"/>
    </row>
    <row r="52" spans="2:3">
      <c r="B52" s="215" t="s">
        <v>15</v>
      </c>
    </row>
    <row r="53" spans="2:3">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c r="B3" s="821" t="s">
        <v>284</v>
      </c>
      <c r="C3" s="821"/>
      <c r="D3" s="821"/>
      <c r="E3" s="821"/>
      <c r="F3" s="821"/>
      <c r="G3" s="821"/>
      <c r="H3" s="821"/>
      <c r="I3" s="821"/>
      <c r="J3" s="821"/>
      <c r="K3" s="821"/>
    </row>
    <row r="4" spans="2:12" ht="13.5" thickBot="1"/>
    <row r="5" spans="2:12" ht="24.95" customHeight="1">
      <c r="B5" s="72" t="s">
        <v>1</v>
      </c>
      <c r="C5" s="73" t="s">
        <v>128</v>
      </c>
      <c r="D5" s="73" t="s">
        <v>130</v>
      </c>
      <c r="E5" s="73" t="s">
        <v>150</v>
      </c>
      <c r="F5" s="81">
        <v>2015</v>
      </c>
      <c r="G5" s="81">
        <v>2016</v>
      </c>
      <c r="H5" s="466" t="s">
        <v>266</v>
      </c>
      <c r="I5" s="466" t="s">
        <v>267</v>
      </c>
      <c r="J5" s="466" t="s">
        <v>268</v>
      </c>
      <c r="K5" s="467" t="s">
        <v>283</v>
      </c>
      <c r="L5" s="467" t="s">
        <v>297</v>
      </c>
    </row>
    <row r="6" spans="2:12" ht="18.95" customHeight="1">
      <c r="B6" s="74" t="s">
        <v>2</v>
      </c>
      <c r="C6" s="75">
        <v>16.97</v>
      </c>
      <c r="D6" s="75">
        <v>19.86</v>
      </c>
      <c r="E6" s="75">
        <v>11.94</v>
      </c>
      <c r="F6" s="76">
        <v>21.72</v>
      </c>
      <c r="G6" s="76">
        <v>16.93</v>
      </c>
      <c r="H6" s="145">
        <v>15.92</v>
      </c>
      <c r="I6" s="145">
        <v>13.72</v>
      </c>
      <c r="J6" s="145">
        <v>14.84</v>
      </c>
      <c r="K6" s="457">
        <v>6.0919999999999996</v>
      </c>
      <c r="L6" s="457">
        <v>7.18</v>
      </c>
    </row>
    <row r="7" spans="2:12" ht="18.95" customHeight="1">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c r="B14" s="74" t="s">
        <v>10</v>
      </c>
      <c r="C14" s="75">
        <v>19.66</v>
      </c>
      <c r="D14" s="75">
        <v>16.739999999999998</v>
      </c>
      <c r="E14" s="75">
        <v>9.57</v>
      </c>
      <c r="F14" s="76">
        <v>12.23</v>
      </c>
      <c r="G14" s="76">
        <v>17.75</v>
      </c>
      <c r="H14" s="145">
        <v>20.25</v>
      </c>
      <c r="I14" s="145">
        <v>13.43</v>
      </c>
      <c r="J14" s="145">
        <v>9.61</v>
      </c>
      <c r="K14" s="457">
        <v>14.169</v>
      </c>
      <c r="L14" s="457"/>
    </row>
    <row r="15" spans="2:12" ht="18.95" customHeight="1">
      <c r="B15" s="74" t="s">
        <v>11</v>
      </c>
      <c r="C15" s="75">
        <v>16.36</v>
      </c>
      <c r="D15" s="75">
        <v>17.63</v>
      </c>
      <c r="E15" s="75">
        <v>13.15</v>
      </c>
      <c r="F15" s="76">
        <v>14.05</v>
      </c>
      <c r="G15" s="76">
        <v>15.92</v>
      </c>
      <c r="H15" s="145">
        <v>14.6</v>
      </c>
      <c r="I15" s="145">
        <v>12.3</v>
      </c>
      <c r="J15" s="145">
        <v>6.78</v>
      </c>
      <c r="K15" s="457">
        <v>7.83</v>
      </c>
      <c r="L15" s="457"/>
    </row>
    <row r="16" spans="2:12" ht="18.95" customHeight="1">
      <c r="B16" s="74" t="s">
        <v>12</v>
      </c>
      <c r="C16" s="75">
        <v>19.91</v>
      </c>
      <c r="D16" s="75">
        <v>12.47</v>
      </c>
      <c r="E16" s="75">
        <v>22.49</v>
      </c>
      <c r="F16" s="76">
        <v>16.36</v>
      </c>
      <c r="G16" s="76">
        <v>15.07</v>
      </c>
      <c r="H16" s="145">
        <v>12.79</v>
      </c>
      <c r="I16" s="145">
        <v>12.3</v>
      </c>
      <c r="J16" s="145">
        <v>6.39</v>
      </c>
      <c r="K16" s="457">
        <v>12.03</v>
      </c>
      <c r="L16" s="457"/>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58">
        <v>16.808</v>
      </c>
      <c r="L17" s="458"/>
    </row>
    <row r="49" spans="2:3">
      <c r="B49" s="215"/>
    </row>
    <row r="50" spans="2:3">
      <c r="B50" s="215" t="s">
        <v>14</v>
      </c>
      <c r="C50" s="215"/>
    </row>
    <row r="51" spans="2:3">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22" t="s">
        <v>16</v>
      </c>
      <c r="B3" s="822"/>
      <c r="C3" s="822"/>
      <c r="D3" s="822"/>
      <c r="E3" s="822"/>
      <c r="F3" s="822"/>
      <c r="G3" s="822"/>
      <c r="H3" s="822"/>
      <c r="I3" s="822"/>
    </row>
    <row r="4" spans="1:14" ht="21">
      <c r="A4" s="822" t="s">
        <v>17</v>
      </c>
      <c r="B4" s="822"/>
      <c r="C4" s="822"/>
      <c r="D4" s="822"/>
      <c r="E4" s="822"/>
      <c r="F4" s="822"/>
      <c r="G4" s="822"/>
      <c r="H4" s="822"/>
      <c r="I4" s="822"/>
    </row>
    <row r="5" spans="1:14" ht="21">
      <c r="A5" s="823" t="str">
        <f>+UTAMA!B4</f>
        <v xml:space="preserve">MINGGU KE IV JANUARI ( 24 JANUARI S/D 30 JANUARI 2023 ) dalam Juta m3  </v>
      </c>
      <c r="B5" s="823"/>
      <c r="C5" s="823"/>
      <c r="D5" s="823"/>
      <c r="E5" s="823"/>
      <c r="F5" s="823"/>
      <c r="G5" s="823"/>
      <c r="H5" s="823"/>
      <c r="I5" s="823"/>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337.23</v>
      </c>
      <c r="F11" s="90">
        <f>+UTAMA!H12</f>
        <v>5.81</v>
      </c>
      <c r="G11" s="87">
        <f>+UTAMA!I12</f>
        <v>339.3</v>
      </c>
      <c r="H11" s="90">
        <f>+UTAMA!J12</f>
        <v>7.6050000000000004</v>
      </c>
      <c r="I11" s="91">
        <v>35162</v>
      </c>
      <c r="K11" s="125"/>
      <c r="L11" s="125"/>
      <c r="M11" s="125"/>
      <c r="N11" s="92"/>
    </row>
    <row r="12" spans="1:14" ht="15.75">
      <c r="A12" s="126">
        <f>+A11+1</f>
        <v>2</v>
      </c>
      <c r="B12" s="127" t="s">
        <v>29</v>
      </c>
      <c r="C12" s="93">
        <f>+UTAMA!E13</f>
        <v>77.5</v>
      </c>
      <c r="D12" s="94">
        <f>+UTAMA!F13</f>
        <v>45.13</v>
      </c>
      <c r="E12" s="95">
        <f>+UTAMA!G13</f>
        <v>68.11</v>
      </c>
      <c r="F12" s="94">
        <f>+UTAMA!H13</f>
        <v>7.9269999999999996</v>
      </c>
      <c r="G12" s="93">
        <f>+UTAMA!I13</f>
        <v>77.5</v>
      </c>
      <c r="H12" s="94">
        <f>+UTAMA!J13</f>
        <v>49.02</v>
      </c>
      <c r="I12" s="96">
        <v>28310</v>
      </c>
      <c r="K12" s="125"/>
      <c r="L12" s="125"/>
      <c r="M12" s="125"/>
      <c r="N12" s="92"/>
    </row>
    <row r="13" spans="1:14" ht="15.75">
      <c r="A13" s="126">
        <f t="shared" ref="A13:A48" si="0">+A12+1</f>
        <v>3</v>
      </c>
      <c r="B13" s="127" t="s">
        <v>30</v>
      </c>
      <c r="C13" s="93">
        <f>+UTAMA!E11</f>
        <v>55.77</v>
      </c>
      <c r="D13" s="94">
        <f>+UTAMA!F11</f>
        <v>31.144597999999998</v>
      </c>
      <c r="E13" s="93">
        <f>+UTAMA!G11</f>
        <v>49.12</v>
      </c>
      <c r="F13" s="94">
        <f>+UTAMA!H11</f>
        <v>4.556</v>
      </c>
      <c r="G13" s="93">
        <f>+UTAMA!I11</f>
        <v>54.12</v>
      </c>
      <c r="H13" s="94">
        <f>+UTAMA!J11</f>
        <v>22.030999999999999</v>
      </c>
      <c r="I13" s="96">
        <v>17481</v>
      </c>
      <c r="K13" s="125"/>
      <c r="L13" s="125"/>
      <c r="M13" s="125"/>
      <c r="N13" s="92"/>
    </row>
    <row r="14" spans="1:14" ht="15.75">
      <c r="A14" s="126">
        <f t="shared" si="0"/>
        <v>4</v>
      </c>
      <c r="B14" s="127" t="s">
        <v>31</v>
      </c>
      <c r="C14" s="93">
        <f>+UTAMA!E14</f>
        <v>463.3</v>
      </c>
      <c r="D14" s="94">
        <f>+UTAMA!F14</f>
        <v>49.9</v>
      </c>
      <c r="E14" s="97">
        <f>+UTAMA!H14</f>
        <v>22.98</v>
      </c>
      <c r="F14" s="94">
        <f>+UTAMA!H14</f>
        <v>22.98</v>
      </c>
      <c r="G14" s="93">
        <f>+UTAMA!I14</f>
        <v>461.72</v>
      </c>
      <c r="H14" s="94">
        <f>+UTAMA!J14</f>
        <v>24.683</v>
      </c>
      <c r="I14" s="96">
        <v>19972</v>
      </c>
      <c r="K14" s="125"/>
      <c r="L14" s="125"/>
      <c r="M14" s="125"/>
      <c r="N14" s="92"/>
    </row>
    <row r="15" spans="1:14" ht="15.75">
      <c r="A15" s="126">
        <f t="shared" si="0"/>
        <v>5</v>
      </c>
      <c r="B15" s="127" t="s">
        <v>32</v>
      </c>
      <c r="C15" s="93">
        <f>+UTAMA!E15</f>
        <v>207</v>
      </c>
      <c r="D15" s="94">
        <f>+UTAMA!F15</f>
        <v>9.5030000000000001</v>
      </c>
      <c r="E15" s="97">
        <f>+UTAMA!H15</f>
        <v>5.3170000000000002</v>
      </c>
      <c r="F15" s="94">
        <f>+UTAMA!H15</f>
        <v>5.3170000000000002</v>
      </c>
      <c r="G15" s="93">
        <f>+UTAMA!I15</f>
        <v>207.01</v>
      </c>
      <c r="H15" s="94">
        <f>+UTAMA!J15</f>
        <v>9.593</v>
      </c>
      <c r="I15" s="96">
        <v>4959</v>
      </c>
      <c r="K15" s="125"/>
      <c r="L15" s="125"/>
      <c r="M15" s="125"/>
      <c r="N15" s="92"/>
    </row>
    <row r="16" spans="1:14" ht="15.75">
      <c r="A16" s="126">
        <f t="shared" si="0"/>
        <v>6</v>
      </c>
      <c r="B16" s="127" t="s">
        <v>33</v>
      </c>
      <c r="C16" s="93">
        <f>+UTAMA!E16</f>
        <v>320</v>
      </c>
      <c r="D16" s="94">
        <f>+UTAMA!F16</f>
        <v>5.1509999999999998</v>
      </c>
      <c r="E16" s="97">
        <f>+UTAMA!H16</f>
        <v>2.1139999999999999</v>
      </c>
      <c r="F16" s="94">
        <f>+UTAMA!H16</f>
        <v>2.1139999999999999</v>
      </c>
      <c r="G16" s="93">
        <f>+UTAMA!I16</f>
        <v>318.85000000000002</v>
      </c>
      <c r="H16" s="94">
        <f>+UTAMA!J16</f>
        <v>4.6210000000000004</v>
      </c>
      <c r="I16" s="96">
        <v>6052</v>
      </c>
      <c r="K16" s="125"/>
      <c r="L16" s="125"/>
      <c r="M16" s="125"/>
      <c r="N16" s="92"/>
    </row>
    <row r="17" spans="1:14" ht="15.75">
      <c r="A17" s="126">
        <f t="shared" si="0"/>
        <v>7</v>
      </c>
      <c r="B17" s="127" t="s">
        <v>34</v>
      </c>
      <c r="C17" s="93">
        <f>+UTAMA!E17</f>
        <v>90</v>
      </c>
      <c r="D17" s="94">
        <f>+UTAMA!F17</f>
        <v>689.09100000000001</v>
      </c>
      <c r="E17" s="97">
        <f>+UTAMA!G17</f>
        <v>80.2</v>
      </c>
      <c r="F17" s="94">
        <f>+UTAMA!H17</f>
        <v>295.80200000000002</v>
      </c>
      <c r="G17" s="93">
        <f>+UTAMA!I17</f>
        <v>86.59</v>
      </c>
      <c r="H17" s="94">
        <f>+UTAMA!J17</f>
        <v>526.76</v>
      </c>
      <c r="I17" s="96">
        <v>59645</v>
      </c>
      <c r="K17" s="125"/>
      <c r="L17" s="125"/>
      <c r="M17" s="125"/>
      <c r="N17" s="92"/>
    </row>
    <row r="18" spans="1:14" ht="15.75">
      <c r="A18" s="126">
        <f t="shared" si="0"/>
        <v>8</v>
      </c>
      <c r="B18" s="127" t="s">
        <v>35</v>
      </c>
      <c r="C18" s="93">
        <f>+UTAMA!E18</f>
        <v>120.5</v>
      </c>
      <c r="D18" s="94">
        <f>+UTAMA!F18</f>
        <v>2.0920000000000001</v>
      </c>
      <c r="E18" s="97">
        <f>+UTAMA!G18</f>
        <v>114.6</v>
      </c>
      <c r="F18" s="94">
        <f>+UTAMA!H18</f>
        <v>0.82899999999999996</v>
      </c>
      <c r="G18" s="93">
        <f>+UTAMA!I18</f>
        <v>120.57</v>
      </c>
      <c r="H18" s="94">
        <f>+UTAMA!J18</f>
        <v>1.8220000000000001</v>
      </c>
      <c r="I18" s="98">
        <v>923</v>
      </c>
      <c r="K18" s="125"/>
      <c r="L18" s="125"/>
      <c r="M18" s="128"/>
      <c r="N18" s="92"/>
    </row>
    <row r="19" spans="1:14" ht="15.75">
      <c r="A19" s="126">
        <f t="shared" si="0"/>
        <v>9</v>
      </c>
      <c r="B19" s="127" t="s">
        <v>36</v>
      </c>
      <c r="C19" s="93">
        <f>+UTAMA!E19</f>
        <v>120.8</v>
      </c>
      <c r="D19" s="94">
        <f>+UTAMA!F19</f>
        <v>2.3530000000000002</v>
      </c>
      <c r="E19" s="97">
        <f>+UTAMA!G19</f>
        <v>115.1</v>
      </c>
      <c r="F19" s="94">
        <f>+UTAMA!H19</f>
        <v>0.72099999999999997</v>
      </c>
      <c r="G19" s="93">
        <f>+UTAMA!I19</f>
        <v>120.06</v>
      </c>
      <c r="H19" s="94">
        <f>+UTAMA!J19</f>
        <v>1.45</v>
      </c>
      <c r="I19" s="96">
        <v>251</v>
      </c>
      <c r="K19" s="125"/>
      <c r="L19" s="92"/>
      <c r="M19" s="92"/>
      <c r="N19" s="92"/>
    </row>
    <row r="20" spans="1:14" ht="15.75">
      <c r="A20" s="126">
        <f t="shared" si="0"/>
        <v>10</v>
      </c>
      <c r="B20" s="127" t="s">
        <v>37</v>
      </c>
      <c r="C20" s="93">
        <f>+UTAMA!E20</f>
        <v>46.5</v>
      </c>
      <c r="D20" s="94">
        <f>+UTAMA!F20</f>
        <v>4.5999999999999996</v>
      </c>
      <c r="E20" s="99" t="s">
        <v>38</v>
      </c>
      <c r="F20" s="94">
        <f>+UTAMA!H20</f>
        <v>1.575</v>
      </c>
      <c r="G20" s="93">
        <f>+UTAMA!I20</f>
        <v>46.12</v>
      </c>
      <c r="H20" s="94">
        <f>+UTAMA!J20</f>
        <v>3.8479999999999999</v>
      </c>
      <c r="I20" s="100">
        <v>440</v>
      </c>
      <c r="K20" s="125"/>
      <c r="L20" s="125"/>
      <c r="M20" s="128"/>
      <c r="N20" s="92"/>
    </row>
    <row r="21" spans="1:14" ht="15.75">
      <c r="A21" s="126">
        <f t="shared" si="0"/>
        <v>11</v>
      </c>
      <c r="B21" s="127" t="s">
        <v>39</v>
      </c>
      <c r="C21" s="93">
        <f>+UTAMA!E21</f>
        <v>51.5</v>
      </c>
      <c r="D21" s="94">
        <f>+UTAMA!F21</f>
        <v>2.4159999999999999</v>
      </c>
      <c r="E21" s="97">
        <f>+UTAMA!G21</f>
        <v>47.92</v>
      </c>
      <c r="F21" s="94">
        <f>+UTAMA!H21</f>
        <v>1.22</v>
      </c>
      <c r="G21" s="93">
        <f>+UTAMA!I21</f>
        <v>50.89</v>
      </c>
      <c r="H21" s="94">
        <f>+UTAMA!J21</f>
        <v>2.2839999999999998</v>
      </c>
      <c r="I21" s="100">
        <v>775</v>
      </c>
      <c r="K21" s="125"/>
      <c r="L21" s="125"/>
      <c r="M21" s="128"/>
      <c r="N21" s="92"/>
    </row>
    <row r="22" spans="1:14" ht="15.75">
      <c r="A22" s="126">
        <f t="shared" si="0"/>
        <v>12</v>
      </c>
      <c r="B22" s="127" t="s">
        <v>40</v>
      </c>
      <c r="C22" s="93">
        <f>+UTAMA!E22</f>
        <v>81</v>
      </c>
      <c r="D22" s="94">
        <f>+UTAMA!F22</f>
        <v>1.093</v>
      </c>
      <c r="E22" s="97">
        <f>+UTAMA!G22</f>
        <v>78.42</v>
      </c>
      <c r="F22" s="94">
        <f>+UTAMA!H22</f>
        <v>0.67500000000000004</v>
      </c>
      <c r="G22" s="93">
        <f>+UTAMA!I22</f>
        <v>78.209999999999994</v>
      </c>
      <c r="H22" s="94">
        <f>+UTAMA!J22</f>
        <v>0.95399999999999996</v>
      </c>
      <c r="I22" s="96">
        <v>750</v>
      </c>
      <c r="K22" s="125"/>
      <c r="L22" s="125"/>
      <c r="M22" s="128"/>
      <c r="N22" s="92"/>
    </row>
    <row r="23" spans="1:14" ht="15.75">
      <c r="A23" s="126">
        <f t="shared" si="0"/>
        <v>13</v>
      </c>
      <c r="B23" s="127" t="s">
        <v>41</v>
      </c>
      <c r="C23" s="93">
        <f>+UTAMA!E23</f>
        <v>82.8</v>
      </c>
      <c r="D23" s="94">
        <f>+UTAMA!F23</f>
        <v>0.42899999999999999</v>
      </c>
      <c r="E23" s="99">
        <f>+UTAMA!G23</f>
        <v>80.97</v>
      </c>
      <c r="F23" s="94">
        <f>+UTAMA!H23</f>
        <v>0.18</v>
      </c>
      <c r="G23" s="93">
        <f>+UTAMA!I23</f>
        <v>81.34</v>
      </c>
      <c r="H23" s="94">
        <f>+UTAMA!J23</f>
        <v>4.8000000000000001E-2</v>
      </c>
      <c r="I23" s="96">
        <v>482</v>
      </c>
      <c r="K23" s="125"/>
      <c r="L23" s="125"/>
      <c r="M23" s="125"/>
      <c r="N23" s="92"/>
    </row>
    <row r="24" spans="1:14" ht="15.75">
      <c r="A24" s="126">
        <f t="shared" si="0"/>
        <v>14</v>
      </c>
      <c r="B24" s="127" t="s">
        <v>42</v>
      </c>
      <c r="C24" s="93">
        <f>+UTAMA!E24</f>
        <v>69.95</v>
      </c>
      <c r="D24" s="94">
        <f>+UTAMA!F24</f>
        <v>0.25</v>
      </c>
      <c r="E24" s="99">
        <f>+UTAMA!G24</f>
        <v>68.89</v>
      </c>
      <c r="F24" s="94">
        <f>+UTAMA!H24</f>
        <v>1.206</v>
      </c>
      <c r="G24" s="93">
        <f>+UTAMA!I24</f>
        <v>63.23</v>
      </c>
      <c r="H24" s="94">
        <f>+UTAMA!J24</f>
        <v>0.16500000000000001</v>
      </c>
      <c r="I24" s="96">
        <v>366</v>
      </c>
      <c r="K24" s="125"/>
      <c r="L24" s="125"/>
      <c r="M24" s="125"/>
      <c r="N24" s="101"/>
    </row>
    <row r="25" spans="1:14" ht="15.75">
      <c r="A25" s="126">
        <f t="shared" si="0"/>
        <v>15</v>
      </c>
      <c r="B25" s="127" t="s">
        <v>43</v>
      </c>
      <c r="C25" s="93">
        <f>+UTAMA!E25</f>
        <v>48.2</v>
      </c>
      <c r="D25" s="94">
        <f>+UTAMA!F25</f>
        <v>0.38500000000000001</v>
      </c>
      <c r="E25" s="97">
        <f>+UTAMA!G25</f>
        <v>44.98</v>
      </c>
      <c r="F25" s="94">
        <f>+UTAMA!H25</f>
        <v>9.8000000000000004E-2</v>
      </c>
      <c r="G25" s="93">
        <f>+UTAMA!I25</f>
        <v>46.63</v>
      </c>
      <c r="H25" s="94">
        <f>+UTAMA!J25</f>
        <v>0.34</v>
      </c>
      <c r="I25" s="100">
        <v>260</v>
      </c>
      <c r="K25" s="125"/>
      <c r="L25" s="125"/>
      <c r="M25" s="125"/>
      <c r="N25" s="92"/>
    </row>
    <row r="26" spans="1:14" ht="15.75">
      <c r="A26" s="126">
        <f t="shared" si="0"/>
        <v>16</v>
      </c>
      <c r="B26" s="127" t="s">
        <v>44</v>
      </c>
      <c r="C26" s="93">
        <f>+UTAMA!E26</f>
        <v>136</v>
      </c>
      <c r="D26" s="94">
        <f>+UTAMA!F26</f>
        <v>398.69</v>
      </c>
      <c r="E26" s="97">
        <f>+UTAMA!G26</f>
        <v>132.35</v>
      </c>
      <c r="F26" s="94">
        <f>+UTAMA!H26</f>
        <v>197.285</v>
      </c>
      <c r="G26" s="93">
        <f>+UTAMA!I26</f>
        <v>132.31</v>
      </c>
      <c r="H26" s="94">
        <f>+UTAMA!J26</f>
        <v>196.31</v>
      </c>
      <c r="I26" s="96">
        <v>28109</v>
      </c>
      <c r="K26" s="125"/>
      <c r="L26" s="125"/>
      <c r="M26" s="125"/>
      <c r="N26" s="102"/>
    </row>
    <row r="27" spans="1:14" ht="15.75">
      <c r="A27" s="126">
        <f t="shared" si="0"/>
        <v>17</v>
      </c>
      <c r="B27" s="127" t="s">
        <v>45</v>
      </c>
      <c r="C27" s="93">
        <f>+UTAMA!E27</f>
        <v>113.5</v>
      </c>
      <c r="D27" s="94">
        <f>+UTAMA!F27</f>
        <v>2.3410000000000002</v>
      </c>
      <c r="E27" s="97">
        <f>+UTAMA!G27</f>
        <v>111.44</v>
      </c>
      <c r="F27" s="94">
        <f>+UTAMA!H27</f>
        <v>1.47</v>
      </c>
      <c r="G27" s="93">
        <f>+UTAMA!I27</f>
        <v>112.79</v>
      </c>
      <c r="H27" s="94">
        <f>+UTAMA!J27</f>
        <v>2.02</v>
      </c>
      <c r="I27" s="96">
        <v>874</v>
      </c>
      <c r="K27" s="125"/>
      <c r="L27" s="125"/>
      <c r="M27" s="125"/>
      <c r="N27" s="102"/>
    </row>
    <row r="28" spans="1:14" ht="15.75">
      <c r="A28" s="126">
        <f t="shared" si="0"/>
        <v>18</v>
      </c>
      <c r="B28" s="127" t="s">
        <v>46</v>
      </c>
      <c r="C28" s="93">
        <f>+UTAMA!E28</f>
        <v>225.4</v>
      </c>
      <c r="D28" s="94">
        <f>+UTAMA!F28</f>
        <v>0.32300000000000001</v>
      </c>
      <c r="E28" s="97">
        <f>+UTAMA!G28</f>
        <v>203.5</v>
      </c>
      <c r="F28" s="94">
        <f>+UTAMA!H28</f>
        <v>0.27300000000000002</v>
      </c>
      <c r="G28" s="93">
        <f>+UTAMA!I28</f>
        <v>202.3</v>
      </c>
      <c r="H28" s="94">
        <f>+UTAMA!J28</f>
        <v>0.16</v>
      </c>
      <c r="I28" s="100">
        <v>392</v>
      </c>
      <c r="K28" s="125"/>
      <c r="L28" s="125"/>
      <c r="M28" s="125"/>
      <c r="N28" s="92"/>
    </row>
    <row r="29" spans="1:14" ht="15.75">
      <c r="A29" s="126">
        <f t="shared" si="0"/>
        <v>19</v>
      </c>
      <c r="B29" s="127" t="s">
        <v>47</v>
      </c>
      <c r="C29" s="93">
        <f>+UTAMA!E29</f>
        <v>224</v>
      </c>
      <c r="D29" s="94">
        <f>+UTAMA!F29</f>
        <v>0.42899999999999999</v>
      </c>
      <c r="E29" s="97">
        <f>+UTAMA!G29</f>
        <v>221.14</v>
      </c>
      <c r="F29" s="94">
        <f>+UTAMA!H29</f>
        <v>0.216</v>
      </c>
      <c r="G29" s="93">
        <f>+UTAMA!I29</f>
        <v>223.57</v>
      </c>
      <c r="H29" s="94">
        <f>+UTAMA!J29</f>
        <v>0.39</v>
      </c>
      <c r="I29" s="100">
        <v>500</v>
      </c>
      <c r="K29" s="125"/>
      <c r="L29" s="125"/>
      <c r="M29" s="125"/>
      <c r="N29" s="92"/>
    </row>
    <row r="30" spans="1:14" ht="15.75">
      <c r="A30" s="126">
        <f t="shared" si="0"/>
        <v>20</v>
      </c>
      <c r="B30" s="127" t="s">
        <v>48</v>
      </c>
      <c r="C30" s="93">
        <f>+UTAMA!E30</f>
        <v>196</v>
      </c>
      <c r="D30" s="94">
        <f>+UTAMA!F30</f>
        <v>0.77100000000000002</v>
      </c>
      <c r="E30" s="97">
        <f>+UTAMA!G30</f>
        <v>195.5</v>
      </c>
      <c r="F30" s="94">
        <f>+UTAMA!H30</f>
        <v>0.67500000000000004</v>
      </c>
      <c r="G30" s="93">
        <f>+UTAMA!I30</f>
        <v>196.1</v>
      </c>
      <c r="H30" s="94">
        <f>+UTAMA!J30</f>
        <v>0.79</v>
      </c>
      <c r="I30" s="100">
        <v>700</v>
      </c>
      <c r="K30" s="125"/>
      <c r="L30" s="125"/>
      <c r="M30" s="125"/>
      <c r="N30" s="92"/>
    </row>
    <row r="31" spans="1:14" ht="15.75">
      <c r="A31" s="126">
        <f t="shared" si="0"/>
        <v>21</v>
      </c>
      <c r="B31" s="127" t="s">
        <v>49</v>
      </c>
      <c r="C31" s="93">
        <f>+UTAMA!E31</f>
        <v>174</v>
      </c>
      <c r="D31" s="94">
        <f>+UTAMA!F31</f>
        <v>0.22600000000000001</v>
      </c>
      <c r="E31" s="99">
        <f>+UTAMA!G31</f>
        <v>169.97</v>
      </c>
      <c r="F31" s="94">
        <f>+UTAMA!H31</f>
        <v>0.124</v>
      </c>
      <c r="G31" s="93">
        <f>+UTAMA!I31</f>
        <v>166</v>
      </c>
      <c r="H31" s="94" t="str">
        <f>+UTAMA!J31</f>
        <v>-</v>
      </c>
      <c r="I31" s="100">
        <v>87</v>
      </c>
      <c r="K31" s="125"/>
      <c r="L31" s="125"/>
      <c r="M31" s="125"/>
      <c r="N31" s="102"/>
    </row>
    <row r="32" spans="1:14" ht="15.75">
      <c r="A32" s="126">
        <f t="shared" si="0"/>
        <v>22</v>
      </c>
      <c r="B32" s="127" t="s">
        <v>50</v>
      </c>
      <c r="C32" s="93">
        <f>+UTAMA!E32</f>
        <v>229.1</v>
      </c>
      <c r="D32" s="94">
        <f>+UTAMA!F32</f>
        <v>0.71399999999999997</v>
      </c>
      <c r="E32" s="97">
        <f>+UTAMA!G32</f>
        <v>222.46</v>
      </c>
      <c r="F32" s="94">
        <f>+UTAMA!H32</f>
        <v>0.185</v>
      </c>
      <c r="G32" s="93">
        <f>+UTAMA!I32</f>
        <v>228.42</v>
      </c>
      <c r="H32" s="94">
        <f>+UTAMA!J32</f>
        <v>0.66</v>
      </c>
      <c r="I32" s="98">
        <v>354</v>
      </c>
      <c r="K32" s="125"/>
      <c r="L32" s="125"/>
      <c r="M32" s="125"/>
      <c r="N32" s="92"/>
    </row>
    <row r="33" spans="1:14" ht="15.75">
      <c r="A33" s="126">
        <f t="shared" si="0"/>
        <v>23</v>
      </c>
      <c r="B33" s="127" t="s">
        <v>51</v>
      </c>
      <c r="C33" s="93">
        <f>+UTAMA!E33</f>
        <v>249</v>
      </c>
      <c r="D33" s="94">
        <f>+UTAMA!F33</f>
        <v>1.708</v>
      </c>
      <c r="E33" s="97">
        <f>+UTAMA!G33</f>
        <v>248.62</v>
      </c>
      <c r="F33" s="94">
        <f>+UTAMA!H33</f>
        <v>1.6850000000000001</v>
      </c>
      <c r="G33" s="93">
        <f>+UTAMA!I33</f>
        <v>248.76</v>
      </c>
      <c r="H33" s="94">
        <f>+UTAMA!J33</f>
        <v>1.73</v>
      </c>
      <c r="I33" s="100">
        <v>637</v>
      </c>
      <c r="K33" s="125"/>
      <c r="L33" s="125"/>
      <c r="M33" s="125"/>
      <c r="N33" s="92"/>
    </row>
    <row r="34" spans="1:14" ht="15.75">
      <c r="A34" s="126">
        <f t="shared" si="0"/>
        <v>24</v>
      </c>
      <c r="B34" s="127" t="s">
        <v>52</v>
      </c>
      <c r="C34" s="93">
        <f>+UTAMA!E34</f>
        <v>164.75</v>
      </c>
      <c r="D34" s="94">
        <f>+UTAMA!F34</f>
        <v>4.3979999999999997</v>
      </c>
      <c r="E34" s="97">
        <f>+UTAMA!G34</f>
        <v>147.63999999999999</v>
      </c>
      <c r="F34" s="94">
        <f>+UTAMA!H34</f>
        <v>1.8939999999999999</v>
      </c>
      <c r="G34" s="93">
        <f>+UTAMA!I34</f>
        <v>149.1</v>
      </c>
      <c r="H34" s="94">
        <f>+UTAMA!J34</f>
        <v>2.65</v>
      </c>
      <c r="I34" s="100">
        <v>7394</v>
      </c>
      <c r="K34" s="125"/>
      <c r="L34" s="125"/>
      <c r="M34" s="125"/>
      <c r="N34" s="102"/>
    </row>
    <row r="35" spans="1:14" ht="15.75">
      <c r="A35" s="126">
        <f t="shared" si="0"/>
        <v>25</v>
      </c>
      <c r="B35" s="127" t="s">
        <v>53</v>
      </c>
      <c r="C35" s="93">
        <f>+UTAMA!E35</f>
        <v>179.1</v>
      </c>
      <c r="D35" s="94">
        <f>+UTAMA!F35</f>
        <v>3.3109999999999999</v>
      </c>
      <c r="E35" s="103">
        <f>+UTAMA!G35</f>
        <v>204.29</v>
      </c>
      <c r="F35" s="94">
        <f>+UTAMA!H35</f>
        <v>2.89</v>
      </c>
      <c r="G35" s="93">
        <f>+UTAMA!I35</f>
        <v>204.83</v>
      </c>
      <c r="H35" s="94">
        <f>+UTAMA!J35</f>
        <v>3.21</v>
      </c>
      <c r="I35" s="100">
        <v>2410</v>
      </c>
      <c r="K35" s="125"/>
      <c r="L35" s="125"/>
      <c r="M35" s="125"/>
      <c r="N35" s="102"/>
    </row>
    <row r="36" spans="1:14" ht="15.75">
      <c r="A36" s="126">
        <f t="shared" si="0"/>
        <v>26</v>
      </c>
      <c r="B36" s="127" t="s">
        <v>54</v>
      </c>
      <c r="C36" s="93">
        <f>+UTAMA!E36</f>
        <v>325.56</v>
      </c>
      <c r="D36" s="94">
        <f>+UTAMA!F36</f>
        <v>0.64100000000000001</v>
      </c>
      <c r="E36" s="103">
        <f>+UTAMA!G36</f>
        <v>324.76</v>
      </c>
      <c r="F36" s="94">
        <f>+UTAMA!H36</f>
        <v>0.56999999999999995</v>
      </c>
      <c r="G36" s="93">
        <f>+UTAMA!I36</f>
        <v>322.60000000000002</v>
      </c>
      <c r="H36" s="94">
        <f>+UTAMA!J36</f>
        <v>0.38</v>
      </c>
      <c r="I36" s="100">
        <v>1370</v>
      </c>
      <c r="K36" s="125"/>
      <c r="L36" s="125"/>
      <c r="M36" s="125"/>
      <c r="N36" s="102"/>
    </row>
    <row r="37" spans="1:14" ht="15.75">
      <c r="A37" s="126">
        <f t="shared" si="0"/>
        <v>27</v>
      </c>
      <c r="B37" s="127" t="s">
        <v>55</v>
      </c>
      <c r="C37" s="93">
        <f>+UTAMA!E37</f>
        <v>129.19999999999999</v>
      </c>
      <c r="D37" s="94">
        <f>+UTAMA!F37</f>
        <v>0.71</v>
      </c>
      <c r="E37" s="103">
        <f>+UTAMA!G37</f>
        <v>129.11000000000001</v>
      </c>
      <c r="F37" s="94">
        <f>+UTAMA!H37</f>
        <v>0.69799999999999995</v>
      </c>
      <c r="G37" s="93">
        <f>+UTAMA!I37</f>
        <v>129.15</v>
      </c>
      <c r="H37" s="94">
        <f>+UTAMA!J37</f>
        <v>0.70299999999999996</v>
      </c>
      <c r="I37" s="100">
        <v>358</v>
      </c>
      <c r="K37" s="125"/>
      <c r="L37" s="125"/>
      <c r="M37" s="125"/>
      <c r="N37" s="102"/>
    </row>
    <row r="38" spans="1:14" ht="15.75">
      <c r="A38" s="126">
        <f t="shared" si="0"/>
        <v>28</v>
      </c>
      <c r="B38" s="127" t="s">
        <v>56</v>
      </c>
      <c r="C38" s="93">
        <f>+UTAMA!E38</f>
        <v>282.77999999999997</v>
      </c>
      <c r="D38" s="94">
        <f>+UTAMA!F38</f>
        <v>0.48</v>
      </c>
      <c r="E38" s="103">
        <f>+UTAMA!G38</f>
        <v>282.95999999999998</v>
      </c>
      <c r="F38" s="94">
        <f>+UTAMA!H38</f>
        <v>0.48</v>
      </c>
      <c r="G38" s="93">
        <f>+UTAMA!I38</f>
        <v>279.25</v>
      </c>
      <c r="H38" s="94">
        <f>+UTAMA!J38</f>
        <v>0.15</v>
      </c>
      <c r="I38" s="100">
        <v>268</v>
      </c>
      <c r="K38" s="125"/>
      <c r="L38" s="125"/>
      <c r="M38" s="125"/>
      <c r="N38" s="101"/>
    </row>
    <row r="39" spans="1:14" ht="15.75">
      <c r="A39" s="126">
        <f t="shared" si="0"/>
        <v>29</v>
      </c>
      <c r="B39" s="127" t="s">
        <v>57</v>
      </c>
      <c r="C39" s="93">
        <f>+UTAMA!E39</f>
        <v>99</v>
      </c>
      <c r="D39" s="94">
        <f>+UTAMA!F39</f>
        <v>2.8849999999999998</v>
      </c>
      <c r="E39" s="103">
        <f>+UTAMA!G39</f>
        <v>98.52</v>
      </c>
      <c r="F39" s="94">
        <f>+UTAMA!H39</f>
        <v>2.5369999999999999</v>
      </c>
      <c r="G39" s="93">
        <f>+UTAMA!I39</f>
        <v>98.19</v>
      </c>
      <c r="H39" s="94">
        <f>+UTAMA!J39</f>
        <v>2.2999999999999998</v>
      </c>
      <c r="I39" s="100">
        <v>892</v>
      </c>
      <c r="K39" s="125"/>
      <c r="L39" s="125"/>
      <c r="M39" s="125"/>
      <c r="N39" s="102"/>
    </row>
    <row r="40" spans="1:14" ht="15.75">
      <c r="A40" s="126">
        <f t="shared" si="0"/>
        <v>30</v>
      </c>
      <c r="B40" s="127" t="s">
        <v>58</v>
      </c>
      <c r="C40" s="93">
        <f>+UTAMA!E40</f>
        <v>189.7</v>
      </c>
      <c r="D40" s="94">
        <f>+UTAMA!F40</f>
        <v>7.9000000000000001E-2</v>
      </c>
      <c r="E40" s="103">
        <f>+UTAMA!G40</f>
        <v>189.38</v>
      </c>
      <c r="F40" s="94">
        <f>+UTAMA!H40</f>
        <v>7.2999999999999995E-2</v>
      </c>
      <c r="G40" s="93">
        <f>+UTAMA!I40</f>
        <v>189.18</v>
      </c>
      <c r="H40" s="94">
        <f>+UTAMA!J40</f>
        <v>7.0000000000000007E-2</v>
      </c>
      <c r="I40" s="100">
        <v>274</v>
      </c>
      <c r="K40" s="125"/>
      <c r="L40" s="125"/>
      <c r="M40" s="125"/>
      <c r="N40" s="102"/>
    </row>
    <row r="41" spans="1:14" ht="15.75">
      <c r="A41" s="126">
        <f t="shared" si="0"/>
        <v>31</v>
      </c>
      <c r="B41" s="127" t="s">
        <v>59</v>
      </c>
      <c r="C41" s="93">
        <f>+UTAMA!E41</f>
        <v>171.19</v>
      </c>
      <c r="D41" s="94">
        <f>+UTAMA!F41</f>
        <v>9.6000000000000002E-2</v>
      </c>
      <c r="E41" s="103">
        <f>+UTAMA!G41</f>
        <v>171.2</v>
      </c>
      <c r="F41" s="94">
        <f>+UTAMA!H41</f>
        <v>9.7000000000000003E-2</v>
      </c>
      <c r="G41" s="93">
        <f>+UTAMA!I41</f>
        <v>169.19</v>
      </c>
      <c r="H41" s="94">
        <f>+UTAMA!J41</f>
        <v>0.05</v>
      </c>
      <c r="I41" s="100">
        <v>395</v>
      </c>
      <c r="K41" s="125"/>
      <c r="L41" s="125"/>
      <c r="M41" s="125"/>
      <c r="N41" s="102"/>
    </row>
    <row r="42" spans="1:14" ht="15.75">
      <c r="A42" s="126">
        <f t="shared" si="0"/>
        <v>32</v>
      </c>
      <c r="B42" s="127" t="s">
        <v>60</v>
      </c>
      <c r="C42" s="93">
        <f>+UTAMA!E42</f>
        <v>142.6</v>
      </c>
      <c r="D42" s="94">
        <f>+UTAMA!F42</f>
        <v>9.8740000000000006</v>
      </c>
      <c r="E42" s="103">
        <f>+UTAMA!G42</f>
        <v>139.56</v>
      </c>
      <c r="F42" s="94">
        <f>+UTAMA!H42</f>
        <v>7.077</v>
      </c>
      <c r="G42" s="93">
        <f>+UTAMA!I42</f>
        <v>140.19999999999999</v>
      </c>
      <c r="H42" s="94">
        <f>+UTAMA!J42</f>
        <v>8.86</v>
      </c>
      <c r="I42" s="96">
        <v>1570</v>
      </c>
      <c r="K42" s="125"/>
      <c r="L42" s="125"/>
      <c r="M42" s="125"/>
      <c r="N42" s="102"/>
    </row>
    <row r="43" spans="1:14" ht="15.75">
      <c r="A43" s="126">
        <f t="shared" si="0"/>
        <v>33</v>
      </c>
      <c r="B43" s="127" t="s">
        <v>61</v>
      </c>
      <c r="C43" s="93">
        <f>+UTAMA!E43</f>
        <v>239.5</v>
      </c>
      <c r="D43" s="94">
        <f>+UTAMA!F43</f>
        <v>2.6720000000000002</v>
      </c>
      <c r="E43" s="103">
        <f>+UTAMA!G43</f>
        <v>237.71</v>
      </c>
      <c r="F43" s="94">
        <f>+UTAMA!H43</f>
        <v>1.7090000000000001</v>
      </c>
      <c r="G43" s="93">
        <f>+UTAMA!I43</f>
        <v>239.52</v>
      </c>
      <c r="H43" s="94">
        <f>+UTAMA!J43</f>
        <v>2.75</v>
      </c>
      <c r="I43" s="96">
        <v>1353</v>
      </c>
      <c r="K43" s="125"/>
      <c r="L43" s="125"/>
      <c r="M43" s="125"/>
      <c r="N43" s="102"/>
    </row>
    <row r="44" spans="1:14" ht="15.75">
      <c r="A44" s="126">
        <f t="shared" si="0"/>
        <v>34</v>
      </c>
      <c r="B44" s="127" t="s">
        <v>62</v>
      </c>
      <c r="C44" s="93">
        <f>+UTAMA!E44</f>
        <v>120.5</v>
      </c>
      <c r="D44" s="94">
        <f>+UTAMA!F44</f>
        <v>4.1539999999999999</v>
      </c>
      <c r="E44" s="103">
        <f>+UTAMA!G44</f>
        <v>120.75</v>
      </c>
      <c r="F44" s="94">
        <f>+UTAMA!H44</f>
        <v>4.1539999999999999</v>
      </c>
      <c r="G44" s="93">
        <f>+UTAMA!I44</f>
        <v>120.74</v>
      </c>
      <c r="H44" s="94">
        <f>+UTAMA!J44</f>
        <v>4.1399999999999997</v>
      </c>
      <c r="I44" s="100">
        <v>782</v>
      </c>
      <c r="K44" s="125"/>
      <c r="L44" s="125"/>
      <c r="M44" s="125"/>
      <c r="N44" s="102"/>
    </row>
    <row r="45" spans="1:14" ht="15.75">
      <c r="A45" s="126">
        <f t="shared" si="0"/>
        <v>35</v>
      </c>
      <c r="B45" s="127" t="s">
        <v>63</v>
      </c>
      <c r="C45" s="93">
        <f>+UTAMA!E45</f>
        <v>110.56</v>
      </c>
      <c r="D45" s="94">
        <f>+UTAMA!F45</f>
        <v>2.75</v>
      </c>
      <c r="E45" s="103">
        <f>+UTAMA!G45</f>
        <v>110.2</v>
      </c>
      <c r="F45" s="94">
        <f>+UTAMA!H45</f>
        <v>2.0670000000000002</v>
      </c>
      <c r="G45" s="93">
        <f>+UTAMA!I45</f>
        <v>110.51</v>
      </c>
      <c r="H45" s="94">
        <f>+UTAMA!J45</f>
        <v>2.66</v>
      </c>
      <c r="I45" s="100">
        <v>43</v>
      </c>
      <c r="K45" s="125"/>
      <c r="L45" s="125"/>
      <c r="M45" s="125"/>
      <c r="N45" s="102"/>
    </row>
    <row r="46" spans="1:14" ht="15.75">
      <c r="A46" s="126">
        <f t="shared" si="0"/>
        <v>36</v>
      </c>
      <c r="B46" s="127" t="s">
        <v>64</v>
      </c>
      <c r="C46" s="93">
        <f>+UTAMA!E46</f>
        <v>72</v>
      </c>
      <c r="D46" s="94">
        <f>+UTAMA!F46</f>
        <v>38.036000000000001</v>
      </c>
      <c r="E46" s="103">
        <f>+UTAMA!G46</f>
        <v>65.41</v>
      </c>
      <c r="F46" s="94">
        <f>+UTAMA!H46</f>
        <v>21.91</v>
      </c>
      <c r="G46" s="93">
        <f>+UTAMA!I46</f>
        <v>65.45</v>
      </c>
      <c r="H46" s="94">
        <f>+UTAMA!J46</f>
        <v>21.95</v>
      </c>
      <c r="I46" s="96">
        <v>6485</v>
      </c>
      <c r="K46" s="125"/>
      <c r="L46" s="125"/>
      <c r="M46" s="125"/>
      <c r="N46" s="102"/>
    </row>
    <row r="47" spans="1:14" ht="15.75">
      <c r="A47" s="126">
        <f t="shared" si="0"/>
        <v>37</v>
      </c>
      <c r="B47" s="127" t="s">
        <v>65</v>
      </c>
      <c r="C47" s="93">
        <f>+UTAMA!E47</f>
        <v>185</v>
      </c>
      <c r="D47" s="94">
        <f>+UTAMA!F47</f>
        <v>388.72199999999998</v>
      </c>
      <c r="E47" s="103">
        <f>+UTAMA!G47</f>
        <v>174.95</v>
      </c>
      <c r="F47" s="94">
        <f>+UTAMA!H47</f>
        <v>289.58</v>
      </c>
      <c r="G47" s="93">
        <f>+UTAMA!I47</f>
        <v>173.5</v>
      </c>
      <c r="H47" s="94">
        <f>+UTAMA!J47</f>
        <v>276.04000000000002</v>
      </c>
      <c r="I47" s="96">
        <v>31109</v>
      </c>
      <c r="K47" s="125"/>
      <c r="L47" s="125"/>
      <c r="M47" s="125"/>
      <c r="N47" s="102"/>
    </row>
    <row r="48" spans="1:14" ht="16.5" thickBot="1">
      <c r="A48" s="129">
        <f t="shared" si="0"/>
        <v>38</v>
      </c>
      <c r="B48" s="130" t="s">
        <v>66</v>
      </c>
      <c r="C48" s="93">
        <f>+UTAMA!E48</f>
        <v>231</v>
      </c>
      <c r="D48" s="94">
        <f>+UTAMA!F48</f>
        <v>23.24</v>
      </c>
      <c r="E48" s="103">
        <f>+UTAMA!G48</f>
        <v>229</v>
      </c>
      <c r="F48" s="94">
        <f>+UTAMA!H48</f>
        <v>5.6470000000000002</v>
      </c>
      <c r="G48" s="93">
        <f>+UTAMA!I48</f>
        <v>229.39</v>
      </c>
      <c r="H48" s="94">
        <f>+UTAMA!J48</f>
        <v>7.45</v>
      </c>
      <c r="I48" s="104">
        <v>8400</v>
      </c>
      <c r="K48" s="125"/>
      <c r="L48" s="125"/>
      <c r="M48" s="125"/>
      <c r="N48" s="92"/>
    </row>
    <row r="49" spans="1:14" ht="16.5" thickBot="1">
      <c r="A49" s="131"/>
      <c r="B49" s="121" t="s">
        <v>67</v>
      </c>
      <c r="C49" s="105"/>
      <c r="D49" s="132">
        <f>SUM(D11:D48)</f>
        <v>1738.5575980000001</v>
      </c>
      <c r="E49" s="105"/>
      <c r="F49" s="132">
        <f>SUM(F11:F48)</f>
        <v>894.30599999999993</v>
      </c>
      <c r="G49" s="105"/>
      <c r="H49" s="132">
        <f>SUM(H11:H48)</f>
        <v>1190.6469999999997</v>
      </c>
      <c r="I49" s="133">
        <f>SUM(I11:I48)</f>
        <v>270584</v>
      </c>
      <c r="K49" s="125"/>
      <c r="L49" s="125"/>
      <c r="M49" s="125"/>
      <c r="N49" s="92"/>
    </row>
    <row r="50" spans="1:14" ht="16.5" thickBot="1">
      <c r="A50" s="134" t="s">
        <v>68</v>
      </c>
      <c r="B50" s="121" t="s">
        <v>69</v>
      </c>
      <c r="C50" s="105"/>
      <c r="D50" s="132"/>
      <c r="E50" s="135"/>
      <c r="F50" s="136">
        <v>1</v>
      </c>
      <c r="G50" s="105"/>
      <c r="H50" s="136">
        <f>+H49/F49</f>
        <v>1.3313642086713047</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abSelected="1" topLeftCell="A34" zoomScale="70" zoomScaleNormal="70" workbookViewId="0">
      <selection sqref="A1:L5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4"/>
      <c r="C1" s="314"/>
      <c r="D1" s="314"/>
      <c r="E1" s="314"/>
      <c r="F1" s="314"/>
      <c r="G1" s="314"/>
      <c r="H1" s="314"/>
      <c r="I1" s="310"/>
      <c r="J1" s="310"/>
      <c r="K1" s="310"/>
      <c r="L1" s="809"/>
      <c r="AB1" s="268"/>
      <c r="AC1"/>
      <c r="AD1"/>
      <c r="AE1"/>
      <c r="AF1"/>
      <c r="AG1"/>
      <c r="AH1"/>
      <c r="AI1"/>
      <c r="AJ1"/>
      <c r="AK1"/>
      <c r="AL1"/>
      <c r="AM1"/>
      <c r="AN1"/>
      <c r="AO1"/>
      <c r="AP1"/>
      <c r="AQ1"/>
      <c r="AR1"/>
      <c r="AS1"/>
      <c r="AT1"/>
      <c r="AU1"/>
      <c r="AV1"/>
      <c r="AW1"/>
      <c r="AX1"/>
      <c r="AY1"/>
      <c r="AZ1"/>
      <c r="BA1"/>
      <c r="BB1"/>
      <c r="BC1"/>
      <c r="BD1"/>
      <c r="BE1"/>
    </row>
    <row r="2" spans="2:57" ht="16.5" customHeight="1">
      <c r="B2" s="842" t="s">
        <v>272</v>
      </c>
      <c r="C2" s="842"/>
      <c r="D2" s="842"/>
      <c r="E2" s="842"/>
      <c r="F2" s="842"/>
      <c r="G2" s="842"/>
      <c r="H2" s="842"/>
      <c r="I2" s="842"/>
      <c r="J2" s="842"/>
      <c r="K2" s="842"/>
      <c r="L2" s="842"/>
      <c r="N2" s="869" t="s">
        <v>282</v>
      </c>
      <c r="O2" s="870"/>
      <c r="P2" s="870"/>
      <c r="Q2" s="870"/>
      <c r="R2" s="870"/>
      <c r="S2" s="870"/>
      <c r="T2" s="870"/>
      <c r="U2" s="870"/>
      <c r="V2" s="870"/>
      <c r="W2" s="870"/>
      <c r="X2" s="870"/>
      <c r="Y2" s="870"/>
      <c r="Z2" s="871"/>
      <c r="AB2" s="855" t="s">
        <v>294</v>
      </c>
      <c r="AC2" s="855"/>
      <c r="AD2" s="855"/>
      <c r="AE2" s="855"/>
      <c r="AF2" s="855"/>
      <c r="AG2" s="855"/>
      <c r="AH2" s="855"/>
      <c r="AI2" s="855"/>
      <c r="AJ2" s="855"/>
      <c r="AK2" s="855"/>
      <c r="AL2" s="855"/>
      <c r="AM2" s="855"/>
      <c r="AN2" s="855"/>
      <c r="AO2"/>
      <c r="AP2"/>
      <c r="AQ2" s="856"/>
      <c r="AR2" s="856"/>
      <c r="AS2" s="856"/>
      <c r="AT2"/>
      <c r="AU2"/>
      <c r="AV2"/>
      <c r="AW2"/>
      <c r="AX2"/>
      <c r="AY2"/>
      <c r="AZ2"/>
      <c r="BA2"/>
      <c r="BB2"/>
      <c r="BC2"/>
      <c r="BD2"/>
      <c r="BE2"/>
    </row>
    <row r="3" spans="2:57" ht="17.25" customHeight="1">
      <c r="B3" s="842"/>
      <c r="C3" s="842"/>
      <c r="D3" s="842"/>
      <c r="E3" s="842"/>
      <c r="F3" s="842"/>
      <c r="G3" s="842"/>
      <c r="H3" s="842"/>
      <c r="I3" s="842"/>
      <c r="J3" s="842"/>
      <c r="K3" s="842"/>
      <c r="L3" s="842"/>
      <c r="N3" s="867" t="s">
        <v>209</v>
      </c>
      <c r="O3" s="822"/>
      <c r="P3" s="822"/>
      <c r="Q3" s="822"/>
      <c r="R3" s="822"/>
      <c r="S3" s="822"/>
      <c r="T3" s="822"/>
      <c r="U3" s="822"/>
      <c r="V3" s="822"/>
      <c r="W3" s="822"/>
      <c r="X3" s="822"/>
      <c r="Y3" s="822"/>
      <c r="Z3" s="868"/>
      <c r="AB3" s="855" t="s">
        <v>339</v>
      </c>
      <c r="AC3" s="855"/>
      <c r="AD3" s="855"/>
      <c r="AE3" s="855"/>
      <c r="AF3" s="855"/>
      <c r="AG3" s="855"/>
      <c r="AH3" s="855"/>
      <c r="AI3" s="855"/>
      <c r="AJ3" s="855"/>
      <c r="AK3" s="855"/>
      <c r="AL3" s="855"/>
      <c r="AM3" s="855"/>
      <c r="AN3" s="855"/>
      <c r="AO3"/>
      <c r="AP3"/>
      <c r="AQ3"/>
      <c r="AR3"/>
      <c r="AS3"/>
      <c r="AT3"/>
      <c r="AU3"/>
      <c r="AV3"/>
      <c r="AW3"/>
      <c r="AX3"/>
      <c r="AY3"/>
      <c r="AZ3"/>
      <c r="BA3"/>
      <c r="BB3"/>
      <c r="BC3"/>
      <c r="BD3"/>
      <c r="BE3"/>
    </row>
    <row r="4" spans="2:57" ht="22.5" customHeight="1" thickBot="1">
      <c r="B4" s="841" t="s">
        <v>341</v>
      </c>
      <c r="C4" s="841"/>
      <c r="D4" s="841"/>
      <c r="E4" s="841"/>
      <c r="F4" s="841"/>
      <c r="G4" s="841"/>
      <c r="H4" s="841"/>
      <c r="I4" s="841"/>
      <c r="J4" s="841"/>
      <c r="K4" s="841"/>
      <c r="L4" s="841"/>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c r="B5" s="290"/>
      <c r="C5" s="290"/>
      <c r="D5" s="290"/>
      <c r="E5" s="290"/>
      <c r="F5" s="290"/>
      <c r="G5" s="290"/>
      <c r="H5" s="290"/>
      <c r="I5" s="290"/>
      <c r="J5" s="290"/>
      <c r="K5" s="290"/>
      <c r="L5" s="290"/>
      <c r="N5" s="872" t="s">
        <v>131</v>
      </c>
      <c r="O5" s="832" t="s">
        <v>132</v>
      </c>
      <c r="P5" s="832" t="s">
        <v>133</v>
      </c>
      <c r="Q5" s="832" t="s">
        <v>134</v>
      </c>
      <c r="R5" s="832" t="s">
        <v>135</v>
      </c>
      <c r="S5" s="832" t="s">
        <v>117</v>
      </c>
      <c r="T5" s="832" t="s">
        <v>136</v>
      </c>
      <c r="U5" s="832" t="s">
        <v>137</v>
      </c>
      <c r="V5" s="832" t="s">
        <v>138</v>
      </c>
      <c r="W5" s="832" t="s">
        <v>139</v>
      </c>
      <c r="X5" s="832" t="s">
        <v>140</v>
      </c>
      <c r="Y5" s="832" t="s">
        <v>141</v>
      </c>
      <c r="Z5" s="874" t="s">
        <v>142</v>
      </c>
      <c r="AB5" s="827" t="s">
        <v>131</v>
      </c>
      <c r="AC5" s="861" t="s">
        <v>132</v>
      </c>
      <c r="AD5" s="857" t="s">
        <v>133</v>
      </c>
      <c r="AE5" s="857" t="s">
        <v>134</v>
      </c>
      <c r="AF5" s="857" t="s">
        <v>135</v>
      </c>
      <c r="AG5" s="857" t="s">
        <v>117</v>
      </c>
      <c r="AH5" s="857" t="s">
        <v>136</v>
      </c>
      <c r="AI5" s="857" t="s">
        <v>137</v>
      </c>
      <c r="AJ5" s="857" t="s">
        <v>138</v>
      </c>
      <c r="AK5" s="857" t="s">
        <v>139</v>
      </c>
      <c r="AL5" s="857" t="s">
        <v>140</v>
      </c>
      <c r="AM5" s="857" t="s">
        <v>141</v>
      </c>
      <c r="AN5" s="859" t="s">
        <v>142</v>
      </c>
      <c r="AO5" s="427"/>
      <c r="AP5"/>
      <c r="AQ5"/>
      <c r="AR5"/>
      <c r="AS5"/>
      <c r="AT5"/>
      <c r="AU5"/>
      <c r="AV5"/>
      <c r="AW5"/>
      <c r="AX5"/>
      <c r="AY5"/>
      <c r="AZ5"/>
      <c r="BA5"/>
      <c r="BB5"/>
      <c r="BC5"/>
      <c r="BD5"/>
      <c r="BE5"/>
    </row>
    <row r="6" spans="2:57" ht="27" customHeight="1" thickBot="1">
      <c r="B6" s="291"/>
      <c r="C6" s="418"/>
      <c r="D6" s="418"/>
      <c r="E6" s="418"/>
      <c r="F6" s="516">
        <v>30</v>
      </c>
      <c r="G6" s="566" t="s">
        <v>256</v>
      </c>
      <c r="H6" s="516">
        <v>2023</v>
      </c>
      <c r="I6" s="418"/>
      <c r="J6" s="418"/>
      <c r="K6" s="418"/>
      <c r="L6" s="419"/>
      <c r="N6" s="873"/>
      <c r="O6" s="833"/>
      <c r="P6" s="833"/>
      <c r="Q6" s="833"/>
      <c r="R6" s="833"/>
      <c r="S6" s="833"/>
      <c r="T6" s="833"/>
      <c r="U6" s="833"/>
      <c r="V6" s="833"/>
      <c r="W6" s="833"/>
      <c r="X6" s="833"/>
      <c r="Y6" s="833"/>
      <c r="Z6" s="875"/>
      <c r="AB6" s="828"/>
      <c r="AC6" s="862"/>
      <c r="AD6" s="858"/>
      <c r="AE6" s="858"/>
      <c r="AF6" s="858"/>
      <c r="AG6" s="858"/>
      <c r="AH6" s="858"/>
      <c r="AI6" s="858"/>
      <c r="AJ6" s="858"/>
      <c r="AK6" s="858"/>
      <c r="AL6" s="858"/>
      <c r="AM6" s="858"/>
      <c r="AN6" s="860"/>
      <c r="AO6" s="427"/>
      <c r="AP6"/>
      <c r="AQ6"/>
      <c r="AR6"/>
      <c r="AS6"/>
      <c r="AT6"/>
      <c r="AU6"/>
      <c r="AV6"/>
      <c r="AW6"/>
      <c r="AX6"/>
      <c r="AY6"/>
      <c r="AZ6"/>
      <c r="BA6"/>
      <c r="BB6"/>
      <c r="BC6"/>
      <c r="BD6"/>
      <c r="BE6"/>
    </row>
    <row r="7" spans="2:57" ht="27" customHeight="1" thickBot="1">
      <c r="B7" s="846" t="s">
        <v>18</v>
      </c>
      <c r="C7" s="852" t="s">
        <v>271</v>
      </c>
      <c r="D7" s="849" t="s">
        <v>73</v>
      </c>
      <c r="E7" s="839" t="s">
        <v>20</v>
      </c>
      <c r="F7" s="840"/>
      <c r="G7" s="839" t="s">
        <v>94</v>
      </c>
      <c r="H7" s="840"/>
      <c r="I7" s="839" t="s">
        <v>22</v>
      </c>
      <c r="J7" s="840"/>
      <c r="K7" s="836" t="s">
        <v>190</v>
      </c>
      <c r="L7" s="843"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71">
        <v>1</v>
      </c>
      <c r="AC7" s="772"/>
      <c r="AD7" s="773"/>
      <c r="AE7" s="773"/>
      <c r="AF7" s="773"/>
      <c r="AG7" s="773"/>
      <c r="AH7" s="773"/>
      <c r="AI7" s="773"/>
      <c r="AJ7" s="773"/>
      <c r="AK7" s="773"/>
      <c r="AL7" s="773"/>
      <c r="AM7" s="773"/>
      <c r="AN7" s="774"/>
      <c r="AO7" s="427"/>
      <c r="AP7"/>
      <c r="AQ7"/>
      <c r="AR7"/>
      <c r="AS7"/>
      <c r="AT7"/>
      <c r="AU7"/>
      <c r="AV7"/>
      <c r="AW7"/>
      <c r="AX7"/>
      <c r="AY7"/>
      <c r="AZ7"/>
      <c r="BA7"/>
      <c r="BB7"/>
      <c r="BC7"/>
      <c r="BD7"/>
      <c r="BE7"/>
    </row>
    <row r="8" spans="2:57" ht="27" customHeight="1" thickBot="1">
      <c r="B8" s="847"/>
      <c r="C8" s="853"/>
      <c r="D8" s="850"/>
      <c r="E8" s="650" t="s">
        <v>24</v>
      </c>
      <c r="F8" s="650" t="s">
        <v>25</v>
      </c>
      <c r="G8" s="651" t="s">
        <v>24</v>
      </c>
      <c r="H8" s="650" t="s">
        <v>25</v>
      </c>
      <c r="I8" s="651" t="s">
        <v>24</v>
      </c>
      <c r="J8" s="650" t="s">
        <v>25</v>
      </c>
      <c r="K8" s="837"/>
      <c r="L8" s="844"/>
      <c r="M8" s="808"/>
      <c r="N8" s="190">
        <v>2</v>
      </c>
      <c r="O8" s="374">
        <v>557.51</v>
      </c>
      <c r="P8" s="371">
        <v>693.59</v>
      </c>
      <c r="Q8" s="371">
        <v>1042.53</v>
      </c>
      <c r="R8" s="197">
        <v>1218.92</v>
      </c>
      <c r="S8" s="371">
        <v>1290.55</v>
      </c>
      <c r="T8" s="371">
        <v>1289.7</v>
      </c>
      <c r="U8" s="197">
        <v>0</v>
      </c>
      <c r="V8" s="197">
        <v>0</v>
      </c>
      <c r="W8" s="197">
        <v>0</v>
      </c>
      <c r="X8" s="197">
        <v>0</v>
      </c>
      <c r="Y8" s="197">
        <v>0</v>
      </c>
      <c r="Z8" s="198">
        <v>0</v>
      </c>
      <c r="AB8" s="775">
        <v>2</v>
      </c>
      <c r="AC8" s="772"/>
      <c r="AD8" s="773"/>
      <c r="AE8" s="773"/>
      <c r="AF8" s="773"/>
      <c r="AG8" s="773"/>
      <c r="AH8" s="773"/>
      <c r="AI8" s="773"/>
      <c r="AJ8" s="773"/>
      <c r="AK8" s="773"/>
      <c r="AL8" s="773"/>
      <c r="AM8" s="773"/>
      <c r="AN8" s="774"/>
      <c r="AO8" s="427"/>
      <c r="AP8"/>
      <c r="AQ8"/>
      <c r="AR8"/>
      <c r="AS8"/>
      <c r="AT8"/>
      <c r="AU8"/>
      <c r="AV8"/>
      <c r="AW8"/>
      <c r="AX8"/>
      <c r="AY8"/>
      <c r="AZ8"/>
      <c r="BA8"/>
      <c r="BB8"/>
      <c r="BC8"/>
      <c r="BD8"/>
      <c r="BE8"/>
    </row>
    <row r="9" spans="2:57" ht="27" customHeight="1" thickBot="1">
      <c r="B9" s="848"/>
      <c r="C9" s="854"/>
      <c r="D9" s="851"/>
      <c r="E9" s="652" t="s">
        <v>26</v>
      </c>
      <c r="F9" s="652" t="s">
        <v>293</v>
      </c>
      <c r="G9" s="653" t="s">
        <v>26</v>
      </c>
      <c r="H9" s="652" t="s">
        <v>293</v>
      </c>
      <c r="I9" s="653" t="s">
        <v>26</v>
      </c>
      <c r="J9" s="652" t="s">
        <v>293</v>
      </c>
      <c r="K9" s="838"/>
      <c r="L9" s="845"/>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5">
        <v>3</v>
      </c>
      <c r="AC9" s="772">
        <v>1058.45</v>
      </c>
      <c r="AD9" s="773"/>
      <c r="AE9" s="773"/>
      <c r="AF9" s="773"/>
      <c r="AG9" s="773"/>
      <c r="AH9" s="773"/>
      <c r="AI9" s="773"/>
      <c r="AJ9" s="773"/>
      <c r="AK9" s="773"/>
      <c r="AL9" s="773"/>
      <c r="AM9" s="773"/>
      <c r="AN9" s="774"/>
      <c r="AO9" s="427"/>
      <c r="AP9"/>
      <c r="AQ9"/>
      <c r="AR9"/>
      <c r="AS9"/>
      <c r="AT9"/>
      <c r="AU9"/>
      <c r="AV9"/>
      <c r="AW9"/>
      <c r="AX9"/>
      <c r="AY9"/>
      <c r="AZ9"/>
      <c r="BA9"/>
      <c r="BB9"/>
      <c r="BC9"/>
      <c r="BD9"/>
      <c r="BE9"/>
    </row>
    <row r="10" spans="2:57" ht="27" customHeight="1" thickBot="1">
      <c r="B10" s="654">
        <v>1</v>
      </c>
      <c r="C10" s="655">
        <v>2</v>
      </c>
      <c r="D10" s="655">
        <v>3</v>
      </c>
      <c r="E10" s="655">
        <v>4</v>
      </c>
      <c r="F10" s="655">
        <v>5</v>
      </c>
      <c r="G10" s="655">
        <v>6</v>
      </c>
      <c r="H10" s="655">
        <v>7</v>
      </c>
      <c r="I10" s="655">
        <v>8</v>
      </c>
      <c r="J10" s="655">
        <v>9</v>
      </c>
      <c r="K10" s="656">
        <v>10</v>
      </c>
      <c r="L10" s="657">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5">
        <v>4</v>
      </c>
      <c r="AC10" s="772">
        <v>1054.81</v>
      </c>
      <c r="AD10" s="773"/>
      <c r="AE10" s="773"/>
      <c r="AF10" s="773"/>
      <c r="AG10" s="773"/>
      <c r="AH10" s="773"/>
      <c r="AI10" s="773"/>
      <c r="AJ10" s="773"/>
      <c r="AK10" s="773"/>
      <c r="AL10" s="773"/>
      <c r="AM10" s="773"/>
      <c r="AN10" s="774"/>
      <c r="AO10" s="427"/>
      <c r="AP10"/>
      <c r="AQ10"/>
      <c r="AR10"/>
      <c r="AS10"/>
      <c r="AT10"/>
      <c r="AU10"/>
      <c r="AV10"/>
      <c r="AW10"/>
      <c r="AX10"/>
      <c r="AY10"/>
      <c r="AZ10"/>
      <c r="BA10"/>
      <c r="BB10"/>
      <c r="BC10"/>
      <c r="BD10"/>
      <c r="BE10"/>
    </row>
    <row r="11" spans="2:57" ht="27" customHeight="1" thickBot="1">
      <c r="B11" s="517">
        <v>1</v>
      </c>
      <c r="C11" s="518" t="s">
        <v>28</v>
      </c>
      <c r="D11" s="518" t="s">
        <v>74</v>
      </c>
      <c r="E11" s="519">
        <v>55.77</v>
      </c>
      <c r="F11" s="520">
        <v>31.144597999999998</v>
      </c>
      <c r="G11" s="521">
        <v>49.12</v>
      </c>
      <c r="H11" s="521">
        <v>4.556</v>
      </c>
      <c r="I11" s="521">
        <v>54.12</v>
      </c>
      <c r="J11" s="733">
        <v>22.030999999999999</v>
      </c>
      <c r="K11" s="522" t="s">
        <v>179</v>
      </c>
      <c r="L11" s="523">
        <f>IF(J11=0,"Waduk Kosong",)</f>
        <v>0</v>
      </c>
      <c r="M11" s="659"/>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5">
        <v>5</v>
      </c>
      <c r="AC11" s="772">
        <v>1057.7</v>
      </c>
      <c r="AD11" s="773"/>
      <c r="AE11" s="773"/>
      <c r="AF11" s="773"/>
      <c r="AG11" s="773"/>
      <c r="AH11" s="773"/>
      <c r="AI11" s="773"/>
      <c r="AJ11" s="773"/>
      <c r="AK11" s="773"/>
      <c r="AL11" s="773"/>
      <c r="AM11" s="773"/>
      <c r="AN11" s="774"/>
      <c r="AO11" s="427"/>
      <c r="AP11"/>
      <c r="AQ11"/>
      <c r="AR11"/>
      <c r="AS11"/>
      <c r="AT11"/>
      <c r="AU11"/>
      <c r="AV11"/>
      <c r="AW11"/>
      <c r="AX11"/>
      <c r="AY11"/>
      <c r="AZ11"/>
      <c r="BA11"/>
      <c r="BB11"/>
      <c r="BC11"/>
      <c r="BD11"/>
      <c r="BE11"/>
    </row>
    <row r="12" spans="2:57" ht="27" customHeight="1" thickBot="1">
      <c r="B12" s="524">
        <f>+B11+1</f>
        <v>2</v>
      </c>
      <c r="C12" s="525" t="s">
        <v>29</v>
      </c>
      <c r="D12" s="525" t="s">
        <v>74</v>
      </c>
      <c r="E12" s="526">
        <v>339.5</v>
      </c>
      <c r="F12" s="527">
        <v>7.77</v>
      </c>
      <c r="G12" s="528">
        <v>337.23</v>
      </c>
      <c r="H12" s="529">
        <v>5.81</v>
      </c>
      <c r="I12" s="528">
        <v>339.3</v>
      </c>
      <c r="J12" s="734">
        <v>7.6050000000000004</v>
      </c>
      <c r="K12" s="522" t="s">
        <v>180</v>
      </c>
      <c r="L12" s="523">
        <f t="shared" ref="L12:L51" si="0">IF(J12=0,"Waduk Kosong",)</f>
        <v>0</v>
      </c>
      <c r="M12" s="659"/>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6">
        <v>6</v>
      </c>
      <c r="AC12" s="772">
        <v>1063.08</v>
      </c>
      <c r="AD12" s="773"/>
      <c r="AE12" s="773"/>
      <c r="AF12" s="773"/>
      <c r="AG12" s="773"/>
      <c r="AH12" s="773"/>
      <c r="AI12" s="773"/>
      <c r="AJ12" s="773"/>
      <c r="AK12" s="773"/>
      <c r="AL12" s="773"/>
      <c r="AM12" s="773"/>
      <c r="AN12" s="774"/>
      <c r="AO12" s="427"/>
      <c r="AP12"/>
      <c r="AQ12"/>
      <c r="AR12"/>
      <c r="AS12"/>
      <c r="AT12"/>
      <c r="AU12"/>
      <c r="AV12"/>
      <c r="AW12"/>
      <c r="AX12"/>
      <c r="AY12"/>
      <c r="AZ12"/>
      <c r="BA12"/>
      <c r="BB12"/>
      <c r="BC12"/>
      <c r="BD12"/>
      <c r="BE12"/>
    </row>
    <row r="13" spans="2:57" ht="24.75" customHeight="1" thickBot="1">
      <c r="B13" s="524">
        <f t="shared" ref="B13:B47" si="1">+B12+1</f>
        <v>3</v>
      </c>
      <c r="C13" s="525" t="s">
        <v>30</v>
      </c>
      <c r="D13" s="525" t="s">
        <v>75</v>
      </c>
      <c r="E13" s="519">
        <v>77.5</v>
      </c>
      <c r="F13" s="520">
        <v>45.13</v>
      </c>
      <c r="G13" s="528">
        <v>68.11</v>
      </c>
      <c r="H13" s="529">
        <v>7.9269999999999996</v>
      </c>
      <c r="I13" s="528">
        <v>77.5</v>
      </c>
      <c r="J13" s="734">
        <v>49.02</v>
      </c>
      <c r="K13" s="522" t="s">
        <v>30</v>
      </c>
      <c r="L13" s="523">
        <f t="shared" si="0"/>
        <v>0</v>
      </c>
      <c r="M13" s="659"/>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5">
        <v>7</v>
      </c>
      <c r="AC13" s="772">
        <v>1068.8599999999999</v>
      </c>
      <c r="AD13" s="773"/>
      <c r="AE13" s="773"/>
      <c r="AF13" s="773"/>
      <c r="AG13" s="773"/>
      <c r="AH13" s="773"/>
      <c r="AI13" s="773"/>
      <c r="AJ13" s="773"/>
      <c r="AK13" s="773"/>
      <c r="AL13" s="773"/>
      <c r="AM13" s="773"/>
      <c r="AN13" s="774"/>
      <c r="AO13" s="427"/>
      <c r="AP13"/>
      <c r="AQ13"/>
      <c r="AR13"/>
      <c r="AS13"/>
      <c r="AT13"/>
      <c r="AU13"/>
      <c r="AV13"/>
      <c r="AW13"/>
      <c r="AX13"/>
      <c r="AY13"/>
      <c r="AZ13"/>
      <c r="BA13"/>
      <c r="BB13"/>
      <c r="BC13"/>
      <c r="BD13"/>
      <c r="BE13"/>
    </row>
    <row r="14" spans="2:57" ht="27" customHeight="1" thickBot="1">
      <c r="B14" s="524">
        <f t="shared" si="1"/>
        <v>4</v>
      </c>
      <c r="C14" s="525" t="s">
        <v>31</v>
      </c>
      <c r="D14" s="525" t="s">
        <v>76</v>
      </c>
      <c r="E14" s="519">
        <v>463.3</v>
      </c>
      <c r="F14" s="520">
        <v>49.9</v>
      </c>
      <c r="G14" s="530">
        <v>461.6</v>
      </c>
      <c r="H14" s="530">
        <v>22.98</v>
      </c>
      <c r="I14" s="520">
        <v>461.72</v>
      </c>
      <c r="J14" s="735">
        <v>24.683</v>
      </c>
      <c r="K14" s="522" t="s">
        <v>181</v>
      </c>
      <c r="L14" s="523">
        <f t="shared" si="0"/>
        <v>0</v>
      </c>
      <c r="M14" s="660"/>
      <c r="N14" s="190">
        <v>8</v>
      </c>
      <c r="O14" s="374">
        <v>559.37</v>
      </c>
      <c r="P14" s="371">
        <v>833.78</v>
      </c>
      <c r="Q14" s="371">
        <v>1085</v>
      </c>
      <c r="R14" s="197">
        <v>1253.69</v>
      </c>
      <c r="S14" s="371">
        <v>1268</v>
      </c>
      <c r="T14" s="371">
        <v>1305.77</v>
      </c>
      <c r="U14" s="197">
        <v>0</v>
      </c>
      <c r="V14" s="197">
        <v>0</v>
      </c>
      <c r="W14" s="197">
        <v>0</v>
      </c>
      <c r="X14" s="197">
        <v>0</v>
      </c>
      <c r="Y14" s="197">
        <v>0</v>
      </c>
      <c r="Z14" s="198">
        <v>0</v>
      </c>
      <c r="AB14" s="775">
        <v>8</v>
      </c>
      <c r="AC14" s="772">
        <v>1069.93</v>
      </c>
      <c r="AD14" s="773"/>
      <c r="AE14" s="773"/>
      <c r="AF14" s="773"/>
      <c r="AG14" s="773"/>
      <c r="AH14" s="773"/>
      <c r="AI14" s="773"/>
      <c r="AJ14" s="773"/>
      <c r="AK14" s="773"/>
      <c r="AL14" s="773"/>
      <c r="AM14" s="773"/>
      <c r="AN14" s="774"/>
      <c r="AO14" s="427"/>
      <c r="AP14"/>
      <c r="AQ14"/>
      <c r="AR14"/>
      <c r="AS14"/>
      <c r="AT14"/>
      <c r="AU14"/>
      <c r="AV14"/>
      <c r="AW14"/>
      <c r="AX14"/>
      <c r="AY14"/>
      <c r="AZ14"/>
      <c r="BA14"/>
      <c r="BB14"/>
      <c r="BC14"/>
      <c r="BD14"/>
      <c r="BE14"/>
    </row>
    <row r="15" spans="2:57" ht="27" customHeight="1" thickBot="1">
      <c r="B15" s="524">
        <f t="shared" si="1"/>
        <v>5</v>
      </c>
      <c r="C15" s="525" t="s">
        <v>32</v>
      </c>
      <c r="D15" s="525" t="s">
        <v>77</v>
      </c>
      <c r="E15" s="519">
        <v>207</v>
      </c>
      <c r="F15" s="520">
        <v>9.5030000000000001</v>
      </c>
      <c r="G15" s="531">
        <v>202.9</v>
      </c>
      <c r="H15" s="532">
        <v>5.3170000000000002</v>
      </c>
      <c r="I15" s="674">
        <v>207.01</v>
      </c>
      <c r="J15" s="736">
        <v>9.593</v>
      </c>
      <c r="K15" s="522" t="s">
        <v>182</v>
      </c>
      <c r="L15" s="523">
        <f t="shared" si="0"/>
        <v>0</v>
      </c>
      <c r="M15" s="661"/>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5">
        <v>9</v>
      </c>
      <c r="AC15" s="772">
        <v>1073.69</v>
      </c>
      <c r="AD15" s="773"/>
      <c r="AE15" s="773"/>
      <c r="AF15" s="773"/>
      <c r="AG15" s="773"/>
      <c r="AH15" s="773"/>
      <c r="AI15" s="773"/>
      <c r="AJ15" s="773"/>
      <c r="AK15" s="773"/>
      <c r="AL15" s="773"/>
      <c r="AM15" s="773"/>
      <c r="AN15" s="774"/>
      <c r="AO15" s="427"/>
      <c r="AP15"/>
      <c r="AQ15"/>
      <c r="AR15"/>
      <c r="AS15"/>
      <c r="AT15"/>
      <c r="AU15"/>
      <c r="AV15"/>
      <c r="AW15"/>
      <c r="AX15"/>
      <c r="AY15"/>
      <c r="AZ15"/>
      <c r="BA15"/>
      <c r="BB15"/>
      <c r="BC15"/>
      <c r="BD15"/>
      <c r="BE15"/>
    </row>
    <row r="16" spans="2:57" ht="27" customHeight="1" thickBot="1">
      <c r="B16" s="524">
        <f t="shared" si="1"/>
        <v>6</v>
      </c>
      <c r="C16" s="525" t="s">
        <v>33</v>
      </c>
      <c r="D16" s="525" t="s">
        <v>77</v>
      </c>
      <c r="E16" s="519">
        <v>320</v>
      </c>
      <c r="F16" s="520">
        <v>5.1509999999999998</v>
      </c>
      <c r="G16" s="531">
        <v>312.83999999999997</v>
      </c>
      <c r="H16" s="533">
        <v>2.1139999999999999</v>
      </c>
      <c r="I16" s="674">
        <v>318.85000000000002</v>
      </c>
      <c r="J16" s="736">
        <v>4.6210000000000004</v>
      </c>
      <c r="K16" s="522" t="s">
        <v>182</v>
      </c>
      <c r="L16" s="523">
        <f t="shared" si="0"/>
        <v>0</v>
      </c>
      <c r="M16" s="661"/>
      <c r="N16" s="190">
        <v>10</v>
      </c>
      <c r="O16" s="374">
        <v>570.04</v>
      </c>
      <c r="P16" s="371">
        <v>859.47</v>
      </c>
      <c r="Q16" s="371">
        <v>1105</v>
      </c>
      <c r="R16" s="197">
        <v>1262.04</v>
      </c>
      <c r="S16" s="371">
        <v>1265.22</v>
      </c>
      <c r="T16" s="371">
        <v>1309.69</v>
      </c>
      <c r="U16" s="197">
        <v>0</v>
      </c>
      <c r="V16" s="197">
        <v>0</v>
      </c>
      <c r="W16" s="197">
        <v>0</v>
      </c>
      <c r="X16" s="197">
        <v>0</v>
      </c>
      <c r="Y16" s="197">
        <v>0</v>
      </c>
      <c r="Z16" s="198">
        <v>0</v>
      </c>
      <c r="AB16" s="775">
        <v>10</v>
      </c>
      <c r="AC16" s="772">
        <v>1079.92</v>
      </c>
      <c r="AD16" s="773"/>
      <c r="AE16" s="773"/>
      <c r="AF16" s="773"/>
      <c r="AG16" s="773"/>
      <c r="AH16" s="773"/>
      <c r="AI16" s="773"/>
      <c r="AJ16" s="773"/>
      <c r="AK16" s="773"/>
      <c r="AL16" s="773"/>
      <c r="AM16" s="773"/>
      <c r="AN16" s="774"/>
      <c r="AO16" s="427"/>
      <c r="AP16"/>
      <c r="AQ16"/>
      <c r="AR16"/>
      <c r="AS16"/>
      <c r="AT16"/>
      <c r="AU16"/>
      <c r="AV16"/>
      <c r="AW16"/>
      <c r="AX16"/>
      <c r="AY16"/>
      <c r="AZ16"/>
      <c r="BA16"/>
      <c r="BB16"/>
      <c r="BC16"/>
      <c r="BD16"/>
      <c r="BE16"/>
    </row>
    <row r="17" spans="2:57" ht="27" customHeight="1" thickBot="1">
      <c r="B17" s="524">
        <f t="shared" si="1"/>
        <v>7</v>
      </c>
      <c r="C17" s="525" t="s">
        <v>34</v>
      </c>
      <c r="D17" s="525" t="s">
        <v>78</v>
      </c>
      <c r="E17" s="519">
        <v>90</v>
      </c>
      <c r="F17" s="520">
        <v>689.09100000000001</v>
      </c>
      <c r="G17" s="531">
        <v>80.2</v>
      </c>
      <c r="H17" s="533">
        <v>295.80200000000002</v>
      </c>
      <c r="I17" s="674">
        <v>86.59</v>
      </c>
      <c r="J17" s="736">
        <v>526.76</v>
      </c>
      <c r="K17" s="522" t="s">
        <v>183</v>
      </c>
      <c r="L17" s="523">
        <f t="shared" si="0"/>
        <v>0</v>
      </c>
      <c r="M17" s="661"/>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6">
        <v>11</v>
      </c>
      <c r="AC17" s="772">
        <v>1078.78</v>
      </c>
      <c r="AD17" s="773"/>
      <c r="AE17" s="773"/>
      <c r="AF17" s="773"/>
      <c r="AG17" s="773"/>
      <c r="AH17" s="773"/>
      <c r="AI17" s="773"/>
      <c r="AJ17" s="773"/>
      <c r="AK17" s="773"/>
      <c r="AL17" s="773"/>
      <c r="AM17" s="773"/>
      <c r="AN17" s="774"/>
      <c r="AO17" s="427"/>
      <c r="AP17" s="271"/>
      <c r="AQ17"/>
      <c r="AR17"/>
      <c r="AS17"/>
      <c r="AT17"/>
      <c r="AU17"/>
      <c r="AV17"/>
      <c r="AW17"/>
      <c r="AX17"/>
      <c r="AY17"/>
      <c r="AZ17"/>
      <c r="BA17"/>
      <c r="BB17"/>
      <c r="BC17"/>
      <c r="BD17"/>
      <c r="BE17"/>
    </row>
    <row r="18" spans="2:57" ht="24.75" customHeight="1" thickBot="1">
      <c r="B18" s="524">
        <f t="shared" si="1"/>
        <v>8</v>
      </c>
      <c r="C18" s="525" t="s">
        <v>35</v>
      </c>
      <c r="D18" s="525" t="s">
        <v>79</v>
      </c>
      <c r="E18" s="519">
        <v>120.5</v>
      </c>
      <c r="F18" s="520">
        <v>2.0920000000000001</v>
      </c>
      <c r="G18" s="531">
        <v>114.6</v>
      </c>
      <c r="H18" s="533">
        <v>0.82899999999999996</v>
      </c>
      <c r="I18" s="534">
        <v>120.57</v>
      </c>
      <c r="J18" s="737">
        <v>1.8220000000000001</v>
      </c>
      <c r="K18" s="522" t="s">
        <v>184</v>
      </c>
      <c r="L18" s="523">
        <f t="shared" si="0"/>
        <v>0</v>
      </c>
      <c r="M18" s="662"/>
      <c r="N18" s="190">
        <v>12</v>
      </c>
      <c r="O18" s="374">
        <v>577.91</v>
      </c>
      <c r="P18" s="371">
        <v>907.96</v>
      </c>
      <c r="Q18" s="371">
        <v>1114</v>
      </c>
      <c r="R18" s="197">
        <v>1284.04</v>
      </c>
      <c r="S18" s="371">
        <v>1263.57</v>
      </c>
      <c r="T18" s="371">
        <v>1315.08</v>
      </c>
      <c r="U18" s="197">
        <v>0</v>
      </c>
      <c r="V18" s="197">
        <v>0</v>
      </c>
      <c r="W18" s="197">
        <v>0</v>
      </c>
      <c r="X18" s="197">
        <v>0</v>
      </c>
      <c r="Y18" s="197">
        <v>0</v>
      </c>
      <c r="Z18" s="198">
        <v>0</v>
      </c>
      <c r="AB18" s="775">
        <v>12</v>
      </c>
      <c r="AC18" s="772">
        <v>1077.3499999999999</v>
      </c>
      <c r="AD18" s="773"/>
      <c r="AE18" s="773"/>
      <c r="AF18" s="773"/>
      <c r="AG18" s="773"/>
      <c r="AH18" s="773"/>
      <c r="AI18" s="773"/>
      <c r="AJ18" s="773"/>
      <c r="AK18" s="773"/>
      <c r="AL18" s="773"/>
      <c r="AM18" s="773"/>
      <c r="AN18" s="774"/>
      <c r="AO18" s="427"/>
      <c r="AP18" s="271"/>
      <c r="AQ18"/>
      <c r="AR18"/>
      <c r="AS18"/>
      <c r="AT18"/>
      <c r="AU18"/>
      <c r="AV18"/>
      <c r="AW18"/>
      <c r="AX18"/>
      <c r="AY18"/>
      <c r="AZ18"/>
      <c r="BA18"/>
      <c r="BB18"/>
      <c r="BC18"/>
      <c r="BD18"/>
      <c r="BE18"/>
    </row>
    <row r="19" spans="2:57" ht="27" customHeight="1" thickBot="1">
      <c r="B19" s="524">
        <f t="shared" si="1"/>
        <v>9</v>
      </c>
      <c r="C19" s="525" t="s">
        <v>36</v>
      </c>
      <c r="D19" s="525" t="s">
        <v>79</v>
      </c>
      <c r="E19" s="519">
        <v>120.8</v>
      </c>
      <c r="F19" s="520">
        <v>2.3530000000000002</v>
      </c>
      <c r="G19" s="531">
        <v>115.1</v>
      </c>
      <c r="H19" s="535">
        <v>0.72099999999999997</v>
      </c>
      <c r="I19" s="674">
        <v>120.06</v>
      </c>
      <c r="J19" s="736">
        <v>1.45</v>
      </c>
      <c r="K19" s="522" t="s">
        <v>184</v>
      </c>
      <c r="L19" s="523">
        <f t="shared" si="0"/>
        <v>0</v>
      </c>
      <c r="M19" s="663"/>
      <c r="N19" s="190">
        <v>13</v>
      </c>
      <c r="O19" s="374">
        <v>582.61</v>
      </c>
      <c r="P19" s="371">
        <v>922.6</v>
      </c>
      <c r="Q19" s="371">
        <v>1123</v>
      </c>
      <c r="R19" s="197">
        <v>1284.04</v>
      </c>
      <c r="S19" s="371">
        <v>1262.28</v>
      </c>
      <c r="T19" s="371">
        <v>1314</v>
      </c>
      <c r="U19" s="197">
        <v>0</v>
      </c>
      <c r="V19" s="197">
        <v>0</v>
      </c>
      <c r="W19" s="197">
        <v>0</v>
      </c>
      <c r="X19" s="197">
        <v>0</v>
      </c>
      <c r="Y19" s="197">
        <v>0</v>
      </c>
      <c r="Z19" s="198">
        <v>0</v>
      </c>
      <c r="AB19" s="775">
        <v>13</v>
      </c>
      <c r="AC19" s="772">
        <v>1072.82</v>
      </c>
      <c r="AD19" s="773"/>
      <c r="AE19" s="773"/>
      <c r="AF19" s="773"/>
      <c r="AG19" s="773"/>
      <c r="AH19" s="773"/>
      <c r="AI19" s="773"/>
      <c r="AJ19" s="773"/>
      <c r="AK19" s="773"/>
      <c r="AL19" s="773"/>
      <c r="AM19" s="773"/>
      <c r="AN19" s="774"/>
      <c r="AO19" s="427"/>
      <c r="AP19" s="271"/>
      <c r="AQ19"/>
      <c r="AR19"/>
      <c r="AS19"/>
      <c r="AT19"/>
      <c r="AU19"/>
      <c r="AV19"/>
      <c r="AW19"/>
      <c r="AX19"/>
      <c r="AY19"/>
      <c r="AZ19"/>
      <c r="BA19"/>
      <c r="BB19"/>
      <c r="BC19"/>
      <c r="BD19"/>
      <c r="BE19"/>
    </row>
    <row r="20" spans="2:57" ht="25.5" customHeight="1" thickBot="1">
      <c r="B20" s="524">
        <f t="shared" si="1"/>
        <v>10</v>
      </c>
      <c r="C20" s="525" t="s">
        <v>37</v>
      </c>
      <c r="D20" s="525" t="s">
        <v>80</v>
      </c>
      <c r="E20" s="519">
        <v>46.5</v>
      </c>
      <c r="F20" s="519">
        <v>4.5999999999999996</v>
      </c>
      <c r="G20" s="531">
        <v>42.54</v>
      </c>
      <c r="H20" s="533">
        <v>1.575</v>
      </c>
      <c r="I20" s="674">
        <v>46.12</v>
      </c>
      <c r="J20" s="736">
        <v>3.8479999999999999</v>
      </c>
      <c r="K20" s="522" t="s">
        <v>185</v>
      </c>
      <c r="L20" s="523">
        <f t="shared" si="0"/>
        <v>0</v>
      </c>
      <c r="M20" s="663"/>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5">
        <v>14</v>
      </c>
      <c r="AC20" s="772">
        <v>1066.07</v>
      </c>
      <c r="AD20" s="773"/>
      <c r="AE20" s="773"/>
      <c r="AF20" s="773"/>
      <c r="AG20" s="773"/>
      <c r="AH20" s="773"/>
      <c r="AI20" s="773"/>
      <c r="AJ20" s="773"/>
      <c r="AK20" s="773"/>
      <c r="AL20" s="773"/>
      <c r="AM20" s="773"/>
      <c r="AN20" s="774"/>
      <c r="AO20" s="427"/>
      <c r="AP20" s="271"/>
      <c r="AQ20"/>
      <c r="AR20"/>
      <c r="AS20"/>
      <c r="AT20"/>
      <c r="AU20"/>
      <c r="AV20"/>
      <c r="AW20"/>
      <c r="AX20"/>
      <c r="AY20"/>
      <c r="AZ20"/>
      <c r="BA20"/>
      <c r="BB20"/>
      <c r="BC20"/>
      <c r="BD20"/>
      <c r="BE20"/>
    </row>
    <row r="21" spans="2:57" ht="27" customHeight="1" thickBot="1">
      <c r="B21" s="524">
        <f t="shared" si="1"/>
        <v>11</v>
      </c>
      <c r="C21" s="525" t="s">
        <v>39</v>
      </c>
      <c r="D21" s="525" t="s">
        <v>80</v>
      </c>
      <c r="E21" s="519">
        <v>51.5</v>
      </c>
      <c r="F21" s="520">
        <v>2.4159999999999999</v>
      </c>
      <c r="G21" s="531">
        <v>47.92</v>
      </c>
      <c r="H21" s="533">
        <v>1.22</v>
      </c>
      <c r="I21" s="675">
        <v>50.89</v>
      </c>
      <c r="J21" s="736">
        <v>2.2839999999999998</v>
      </c>
      <c r="K21" s="522" t="s">
        <v>186</v>
      </c>
      <c r="L21" s="523">
        <f t="shared" si="0"/>
        <v>0</v>
      </c>
      <c r="M21" s="663"/>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5">
        <v>15</v>
      </c>
      <c r="AC21" s="772">
        <v>1062.7</v>
      </c>
      <c r="AD21" s="773"/>
      <c r="AE21" s="773"/>
      <c r="AF21" s="773"/>
      <c r="AG21" s="773"/>
      <c r="AH21" s="773"/>
      <c r="AI21" s="773"/>
      <c r="AJ21" s="773"/>
      <c r="AK21" s="773"/>
      <c r="AL21" s="773"/>
      <c r="AM21" s="773"/>
      <c r="AN21" s="774"/>
      <c r="AO21" s="427"/>
      <c r="AP21" s="271"/>
      <c r="AQ21"/>
      <c r="AR21"/>
      <c r="AS21"/>
      <c r="AT21"/>
      <c r="AU21"/>
      <c r="AV21"/>
      <c r="AW21"/>
      <c r="AX21"/>
      <c r="AY21"/>
      <c r="AZ21"/>
      <c r="BA21"/>
      <c r="BB21"/>
      <c r="BC21"/>
      <c r="BD21"/>
      <c r="BE21"/>
    </row>
    <row r="22" spans="2:57" ht="27" customHeight="1" thickBot="1">
      <c r="B22" s="524">
        <f t="shared" si="1"/>
        <v>12</v>
      </c>
      <c r="C22" s="525" t="s">
        <v>40</v>
      </c>
      <c r="D22" s="525" t="s">
        <v>78</v>
      </c>
      <c r="E22" s="519">
        <v>81</v>
      </c>
      <c r="F22" s="536">
        <v>1.093</v>
      </c>
      <c r="G22" s="531">
        <v>78.42</v>
      </c>
      <c r="H22" s="620">
        <v>0.67500000000000004</v>
      </c>
      <c r="I22" s="674">
        <v>78.209999999999994</v>
      </c>
      <c r="J22" s="736">
        <v>0.95399999999999996</v>
      </c>
      <c r="K22" s="522" t="s">
        <v>184</v>
      </c>
      <c r="L22" s="523">
        <f t="shared" si="0"/>
        <v>0</v>
      </c>
      <c r="M22" s="663"/>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6">
        <v>16</v>
      </c>
      <c r="AC22" s="772">
        <v>1063.32</v>
      </c>
      <c r="AD22" s="773"/>
      <c r="AE22" s="773"/>
      <c r="AF22" s="773"/>
      <c r="AG22" s="773"/>
      <c r="AH22" s="773"/>
      <c r="AI22" s="773"/>
      <c r="AJ22" s="773"/>
      <c r="AK22" s="773"/>
      <c r="AL22" s="773"/>
      <c r="AM22" s="773"/>
      <c r="AN22" s="774"/>
      <c r="AO22" s="427"/>
      <c r="AP22" s="271"/>
      <c r="AQ22"/>
      <c r="AR22"/>
      <c r="AS22"/>
      <c r="AT22"/>
      <c r="AU22"/>
      <c r="AV22"/>
      <c r="AW22"/>
      <c r="AX22"/>
      <c r="AY22"/>
      <c r="AZ22"/>
      <c r="BA22"/>
      <c r="BB22"/>
      <c r="BC22"/>
      <c r="BD22"/>
      <c r="BE22"/>
    </row>
    <row r="23" spans="2:57" ht="27" customHeight="1" thickBot="1">
      <c r="B23" s="524">
        <f t="shared" si="1"/>
        <v>13</v>
      </c>
      <c r="C23" s="525" t="s">
        <v>41</v>
      </c>
      <c r="D23" s="525" t="s">
        <v>78</v>
      </c>
      <c r="E23" s="519">
        <v>82.8</v>
      </c>
      <c r="F23" s="520">
        <v>0.42899999999999999</v>
      </c>
      <c r="G23" s="531">
        <v>80.97</v>
      </c>
      <c r="H23" s="533">
        <v>0.18</v>
      </c>
      <c r="I23" s="674">
        <v>81.34</v>
      </c>
      <c r="J23" s="736">
        <v>4.8000000000000001E-2</v>
      </c>
      <c r="K23" s="522" t="s">
        <v>184</v>
      </c>
      <c r="L23" s="523">
        <f t="shared" si="0"/>
        <v>0</v>
      </c>
      <c r="M23" s="661"/>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5">
        <v>17</v>
      </c>
      <c r="AC23" s="772">
        <v>1080.0999999999999</v>
      </c>
      <c r="AD23" s="773"/>
      <c r="AE23" s="773"/>
      <c r="AF23" s="773"/>
      <c r="AG23" s="773"/>
      <c r="AH23" s="773"/>
      <c r="AI23" s="773"/>
      <c r="AJ23" s="773"/>
      <c r="AK23" s="773"/>
      <c r="AL23" s="773"/>
      <c r="AM23" s="773"/>
      <c r="AN23" s="774"/>
      <c r="AO23" s="427"/>
      <c r="AP23" s="271"/>
      <c r="AQ23"/>
      <c r="AR23"/>
      <c r="AS23"/>
      <c r="AT23"/>
      <c r="AU23"/>
      <c r="AV23"/>
      <c r="AW23"/>
      <c r="AX23"/>
      <c r="AY23"/>
      <c r="AZ23"/>
      <c r="BA23"/>
      <c r="BB23"/>
      <c r="BC23"/>
      <c r="BD23"/>
      <c r="BE23"/>
    </row>
    <row r="24" spans="2:57" ht="27" customHeight="1" thickBot="1">
      <c r="B24" s="524">
        <f t="shared" si="1"/>
        <v>14</v>
      </c>
      <c r="C24" s="525" t="s">
        <v>42</v>
      </c>
      <c r="D24" s="525" t="s">
        <v>78</v>
      </c>
      <c r="E24" s="519">
        <v>69.95</v>
      </c>
      <c r="F24" s="520">
        <v>0.25</v>
      </c>
      <c r="G24" s="531">
        <v>68.89</v>
      </c>
      <c r="H24" s="533">
        <v>1.206</v>
      </c>
      <c r="I24" s="674">
        <v>63.23</v>
      </c>
      <c r="J24" s="736">
        <v>0.16500000000000001</v>
      </c>
      <c r="K24" s="522" t="s">
        <v>184</v>
      </c>
      <c r="L24" s="523">
        <f t="shared" si="0"/>
        <v>0</v>
      </c>
      <c r="M24" s="661"/>
      <c r="N24" s="190">
        <v>18</v>
      </c>
      <c r="O24" s="374">
        <v>587.64</v>
      </c>
      <c r="P24" s="371">
        <v>936</v>
      </c>
      <c r="Q24" s="371">
        <v>1131.28</v>
      </c>
      <c r="R24" s="197">
        <v>1295.56</v>
      </c>
      <c r="S24" s="371">
        <v>1255</v>
      </c>
      <c r="T24" s="371">
        <v>1347.06</v>
      </c>
      <c r="U24" s="197">
        <v>0</v>
      </c>
      <c r="V24" s="197">
        <v>0</v>
      </c>
      <c r="W24" s="197">
        <v>0</v>
      </c>
      <c r="X24" s="197">
        <v>0</v>
      </c>
      <c r="Y24" s="197">
        <v>0</v>
      </c>
      <c r="Z24" s="198">
        <v>0</v>
      </c>
      <c r="AB24" s="775">
        <v>18</v>
      </c>
      <c r="AC24" s="772">
        <v>1081.0899999999999</v>
      </c>
      <c r="AD24" s="773"/>
      <c r="AE24" s="773"/>
      <c r="AF24" s="773"/>
      <c r="AG24" s="773"/>
      <c r="AH24" s="773"/>
      <c r="AI24" s="773"/>
      <c r="AJ24" s="773"/>
      <c r="AK24" s="773"/>
      <c r="AL24" s="773"/>
      <c r="AM24" s="773"/>
      <c r="AN24" s="774"/>
      <c r="AO24" s="427"/>
      <c r="AP24" s="271"/>
      <c r="AQ24"/>
      <c r="AR24"/>
      <c r="AS24"/>
      <c r="AT24"/>
      <c r="AU24"/>
      <c r="AV24"/>
      <c r="AW24"/>
      <c r="AX24"/>
      <c r="AY24"/>
      <c r="AZ24"/>
      <c r="BA24"/>
      <c r="BB24"/>
      <c r="BC24"/>
      <c r="BD24"/>
      <c r="BE24"/>
    </row>
    <row r="25" spans="2:57" ht="27" customHeight="1" thickBot="1">
      <c r="B25" s="524">
        <f t="shared" si="1"/>
        <v>15</v>
      </c>
      <c r="C25" s="525" t="s">
        <v>43</v>
      </c>
      <c r="D25" s="525" t="s">
        <v>78</v>
      </c>
      <c r="E25" s="519">
        <v>48.2</v>
      </c>
      <c r="F25" s="520">
        <v>0.38500000000000001</v>
      </c>
      <c r="G25" s="531">
        <v>44.98</v>
      </c>
      <c r="H25" s="533">
        <v>9.8000000000000004E-2</v>
      </c>
      <c r="I25" s="674">
        <v>46.63</v>
      </c>
      <c r="J25" s="736">
        <v>0.34</v>
      </c>
      <c r="K25" s="522" t="s">
        <v>184</v>
      </c>
      <c r="L25" s="523">
        <f t="shared" si="0"/>
        <v>0</v>
      </c>
      <c r="M25" s="661"/>
      <c r="N25" s="190">
        <v>19</v>
      </c>
      <c r="O25" s="374">
        <v>606</v>
      </c>
      <c r="P25" s="371">
        <v>936.81</v>
      </c>
      <c r="Q25" s="371">
        <v>1125.47</v>
      </c>
      <c r="R25" s="197">
        <v>1295.17</v>
      </c>
      <c r="S25" s="371">
        <v>1256</v>
      </c>
      <c r="T25" s="371">
        <v>1343.11</v>
      </c>
      <c r="U25" s="197">
        <v>0</v>
      </c>
      <c r="V25" s="197">
        <v>0</v>
      </c>
      <c r="W25" s="197">
        <v>0</v>
      </c>
      <c r="X25" s="197">
        <v>0</v>
      </c>
      <c r="Y25" s="197">
        <v>0</v>
      </c>
      <c r="Z25" s="198">
        <v>0</v>
      </c>
      <c r="AB25" s="775">
        <v>19</v>
      </c>
      <c r="AC25" s="772">
        <v>1088.97</v>
      </c>
      <c r="AD25" s="773"/>
      <c r="AE25" s="773"/>
      <c r="AF25" s="773"/>
      <c r="AG25" s="773"/>
      <c r="AH25" s="773"/>
      <c r="AI25" s="773"/>
      <c r="AJ25" s="773"/>
      <c r="AK25" s="773"/>
      <c r="AL25" s="773"/>
      <c r="AM25" s="773"/>
      <c r="AN25" s="774"/>
      <c r="AO25" s="427"/>
      <c r="AP25" s="271"/>
      <c r="AQ25"/>
      <c r="AR25"/>
      <c r="AS25"/>
      <c r="AT25"/>
      <c r="AU25"/>
      <c r="AV25"/>
      <c r="AW25"/>
      <c r="AX25"/>
      <c r="AY25"/>
      <c r="AZ25"/>
      <c r="BA25"/>
      <c r="BB25"/>
      <c r="BC25"/>
      <c r="BD25"/>
      <c r="BE25"/>
    </row>
    <row r="26" spans="2:57" ht="27" customHeight="1" thickBot="1">
      <c r="B26" s="524">
        <f t="shared" si="1"/>
        <v>16</v>
      </c>
      <c r="C26" s="525" t="s">
        <v>81</v>
      </c>
      <c r="D26" s="525" t="s">
        <v>44</v>
      </c>
      <c r="E26" s="519">
        <v>136</v>
      </c>
      <c r="F26" s="520">
        <v>398.69</v>
      </c>
      <c r="G26" s="530">
        <v>132.35</v>
      </c>
      <c r="H26" s="530">
        <v>197.285</v>
      </c>
      <c r="I26" s="528">
        <v>132.31</v>
      </c>
      <c r="J26" s="742">
        <v>196.31</v>
      </c>
      <c r="K26" s="522" t="s">
        <v>187</v>
      </c>
      <c r="L26" s="523">
        <f t="shared" si="0"/>
        <v>0</v>
      </c>
      <c r="M26" s="659"/>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5">
        <v>20</v>
      </c>
      <c r="AC26" s="772">
        <v>1097.6099999999999</v>
      </c>
      <c r="AD26" s="773"/>
      <c r="AE26" s="773"/>
      <c r="AF26" s="773"/>
      <c r="AG26" s="773"/>
      <c r="AH26" s="773"/>
      <c r="AI26" s="773"/>
      <c r="AJ26" s="773"/>
      <c r="AK26" s="773"/>
      <c r="AL26" s="773"/>
      <c r="AM26" s="773"/>
      <c r="AN26" s="774"/>
      <c r="AO26" s="427"/>
      <c r="AP26" s="271"/>
      <c r="AQ26"/>
      <c r="AR26"/>
      <c r="AS26"/>
      <c r="AT26"/>
      <c r="AU26"/>
      <c r="AV26"/>
      <c r="AW26"/>
      <c r="AX26"/>
      <c r="AY26"/>
      <c r="AZ26"/>
      <c r="BA26"/>
      <c r="BB26"/>
      <c r="BC26"/>
      <c r="BD26"/>
      <c r="BE26"/>
    </row>
    <row r="27" spans="2:57" ht="24" customHeight="1" thickBot="1">
      <c r="B27" s="524">
        <f t="shared" si="1"/>
        <v>17</v>
      </c>
      <c r="C27" s="525" t="s">
        <v>45</v>
      </c>
      <c r="D27" s="525" t="s">
        <v>44</v>
      </c>
      <c r="E27" s="519">
        <v>113.5</v>
      </c>
      <c r="F27" s="520">
        <v>2.3410000000000002</v>
      </c>
      <c r="G27" s="530">
        <v>111.44</v>
      </c>
      <c r="H27" s="530">
        <v>1.47</v>
      </c>
      <c r="I27" s="537">
        <v>112.79</v>
      </c>
      <c r="J27" s="742">
        <v>2.02</v>
      </c>
      <c r="K27" s="522" t="s">
        <v>187</v>
      </c>
      <c r="L27" s="523">
        <f t="shared" si="0"/>
        <v>0</v>
      </c>
      <c r="M27" s="659"/>
      <c r="N27" s="190">
        <v>21</v>
      </c>
      <c r="O27" s="374">
        <v>628.14</v>
      </c>
      <c r="P27" s="371">
        <v>938.68</v>
      </c>
      <c r="Q27" s="371">
        <v>1131.45</v>
      </c>
      <c r="R27" s="197">
        <v>1297.1400000000001</v>
      </c>
      <c r="S27" s="371">
        <v>1259</v>
      </c>
      <c r="T27" s="371">
        <v>0</v>
      </c>
      <c r="U27" s="197">
        <v>0</v>
      </c>
      <c r="V27" s="197">
        <v>0</v>
      </c>
      <c r="W27" s="197">
        <v>0</v>
      </c>
      <c r="X27" s="197">
        <v>0</v>
      </c>
      <c r="Y27" s="197">
        <v>0</v>
      </c>
      <c r="Z27" s="198">
        <v>0</v>
      </c>
      <c r="AB27" s="776">
        <v>21</v>
      </c>
      <c r="AC27" s="772">
        <v>1115.17</v>
      </c>
      <c r="AD27" s="773"/>
      <c r="AE27" s="773"/>
      <c r="AF27" s="773"/>
      <c r="AG27" s="773"/>
      <c r="AH27" s="773"/>
      <c r="AI27" s="773"/>
      <c r="AJ27" s="773"/>
      <c r="AK27" s="773"/>
      <c r="AL27" s="773"/>
      <c r="AM27" s="773"/>
      <c r="AN27" s="774"/>
      <c r="AO27" s="427"/>
      <c r="AP27" s="271"/>
      <c r="AQ27"/>
      <c r="AR27"/>
      <c r="AS27"/>
      <c r="AT27"/>
      <c r="AU27"/>
      <c r="AV27"/>
      <c r="AW27"/>
      <c r="AX27"/>
      <c r="AY27"/>
      <c r="AZ27"/>
      <c r="BA27"/>
      <c r="BB27"/>
      <c r="BC27"/>
      <c r="BD27"/>
      <c r="BE27"/>
    </row>
    <row r="28" spans="2:57" ht="27" customHeight="1" thickBot="1">
      <c r="B28" s="524">
        <f t="shared" si="1"/>
        <v>18</v>
      </c>
      <c r="C28" s="525" t="s">
        <v>46</v>
      </c>
      <c r="D28" s="525" t="s">
        <v>44</v>
      </c>
      <c r="E28" s="519">
        <v>225.4</v>
      </c>
      <c r="F28" s="519">
        <v>0.32300000000000001</v>
      </c>
      <c r="G28" s="530">
        <v>203.5</v>
      </c>
      <c r="H28" s="530">
        <v>0.27300000000000002</v>
      </c>
      <c r="I28" s="528">
        <v>202.3</v>
      </c>
      <c r="J28" s="742">
        <v>0.16</v>
      </c>
      <c r="K28" s="522" t="s">
        <v>187</v>
      </c>
      <c r="L28" s="523">
        <f t="shared" si="0"/>
        <v>0</v>
      </c>
      <c r="M28" s="659"/>
      <c r="N28" s="190">
        <v>22</v>
      </c>
      <c r="O28" s="374">
        <v>644.20000000000005</v>
      </c>
      <c r="P28" s="371">
        <v>937.36</v>
      </c>
      <c r="Q28" s="371">
        <v>1147</v>
      </c>
      <c r="R28" s="197">
        <v>1297.76</v>
      </c>
      <c r="S28" s="371">
        <v>1268</v>
      </c>
      <c r="T28" s="197">
        <v>0</v>
      </c>
      <c r="U28" s="197">
        <v>0</v>
      </c>
      <c r="V28" s="197">
        <v>0</v>
      </c>
      <c r="W28" s="197">
        <v>0</v>
      </c>
      <c r="X28" s="197">
        <v>0</v>
      </c>
      <c r="Y28" s="197">
        <v>0</v>
      </c>
      <c r="Z28" s="198">
        <v>0</v>
      </c>
      <c r="AB28" s="775">
        <v>22</v>
      </c>
      <c r="AC28" s="772">
        <v>1130.77</v>
      </c>
      <c r="AD28" s="773"/>
      <c r="AE28" s="773"/>
      <c r="AF28" s="773"/>
      <c r="AG28" s="773"/>
      <c r="AH28" s="773"/>
      <c r="AI28" s="773"/>
      <c r="AJ28" s="773"/>
      <c r="AK28" s="773"/>
      <c r="AL28" s="773"/>
      <c r="AM28" s="773"/>
      <c r="AN28" s="774"/>
      <c r="AO28" s="427"/>
      <c r="AP28" s="271"/>
      <c r="AQ28"/>
      <c r="AR28"/>
      <c r="AS28"/>
      <c r="AT28"/>
      <c r="AU28"/>
      <c r="AV28"/>
      <c r="AW28"/>
      <c r="AX28"/>
      <c r="AY28"/>
      <c r="AZ28"/>
      <c r="BA28"/>
      <c r="BB28"/>
      <c r="BC28"/>
      <c r="BD28"/>
      <c r="BE28"/>
    </row>
    <row r="29" spans="2:57" ht="27" customHeight="1" thickBot="1">
      <c r="B29" s="524">
        <f t="shared" si="1"/>
        <v>19</v>
      </c>
      <c r="C29" s="525" t="s">
        <v>47</v>
      </c>
      <c r="D29" s="525" t="s">
        <v>44</v>
      </c>
      <c r="E29" s="519">
        <v>224</v>
      </c>
      <c r="F29" s="520">
        <v>0.42899999999999999</v>
      </c>
      <c r="G29" s="530">
        <v>221.14</v>
      </c>
      <c r="H29" s="530">
        <v>0.216</v>
      </c>
      <c r="I29" s="537">
        <v>223.57</v>
      </c>
      <c r="J29" s="743">
        <v>0.39</v>
      </c>
      <c r="K29" s="522" t="s">
        <v>187</v>
      </c>
      <c r="L29" s="523">
        <f t="shared" si="0"/>
        <v>0</v>
      </c>
      <c r="M29" s="659"/>
      <c r="N29" s="190">
        <v>23</v>
      </c>
      <c r="O29" s="374">
        <v>648.29</v>
      </c>
      <c r="P29" s="371">
        <v>945.95</v>
      </c>
      <c r="Q29" s="371">
        <v>1150</v>
      </c>
      <c r="R29" s="197">
        <v>1297.1099999999999</v>
      </c>
      <c r="S29" s="371">
        <v>1273</v>
      </c>
      <c r="T29" s="197">
        <v>0</v>
      </c>
      <c r="U29" s="197">
        <v>0</v>
      </c>
      <c r="V29" s="197">
        <v>0</v>
      </c>
      <c r="W29" s="197">
        <v>0</v>
      </c>
      <c r="X29" s="197">
        <v>0</v>
      </c>
      <c r="Y29" s="197">
        <v>0</v>
      </c>
      <c r="Z29" s="198">
        <v>0</v>
      </c>
      <c r="AB29" s="775">
        <v>23</v>
      </c>
      <c r="AC29" s="772">
        <v>1138.1500000000001</v>
      </c>
      <c r="AD29" s="773"/>
      <c r="AE29" s="773"/>
      <c r="AF29" s="773"/>
      <c r="AG29" s="773"/>
      <c r="AH29" s="773"/>
      <c r="AI29" s="773"/>
      <c r="AJ29" s="773"/>
      <c r="AK29" s="773"/>
      <c r="AL29" s="773"/>
      <c r="AM29" s="773"/>
      <c r="AN29" s="774"/>
      <c r="AO29" s="427"/>
      <c r="AP29" s="271"/>
      <c r="AQ29"/>
      <c r="AR29"/>
      <c r="AS29"/>
      <c r="AT29" s="272"/>
      <c r="AU29"/>
      <c r="AV29"/>
      <c r="AW29"/>
      <c r="AX29"/>
      <c r="AY29"/>
      <c r="AZ29"/>
      <c r="BA29"/>
      <c r="BB29"/>
      <c r="BC29"/>
      <c r="BD29"/>
      <c r="BE29"/>
    </row>
    <row r="30" spans="2:57" ht="24.75" customHeight="1" thickBot="1">
      <c r="B30" s="524">
        <f t="shared" si="1"/>
        <v>20</v>
      </c>
      <c r="C30" s="525" t="s">
        <v>48</v>
      </c>
      <c r="D30" s="525" t="s">
        <v>44</v>
      </c>
      <c r="E30" s="519">
        <v>196</v>
      </c>
      <c r="F30" s="520">
        <v>0.77100000000000002</v>
      </c>
      <c r="G30" s="530">
        <v>195.5</v>
      </c>
      <c r="H30" s="528">
        <v>0.67500000000000004</v>
      </c>
      <c r="I30" s="537">
        <v>196.1</v>
      </c>
      <c r="J30" s="742">
        <v>0.79</v>
      </c>
      <c r="K30" s="522" t="s">
        <v>187</v>
      </c>
      <c r="L30" s="523">
        <f t="shared" si="0"/>
        <v>0</v>
      </c>
      <c r="M30" s="659"/>
      <c r="N30" s="190">
        <v>24</v>
      </c>
      <c r="O30" s="374">
        <v>651.52</v>
      </c>
      <c r="P30" s="371">
        <v>956.63</v>
      </c>
      <c r="Q30" s="371">
        <v>1160</v>
      </c>
      <c r="R30" s="197">
        <v>1296.8900000000001</v>
      </c>
      <c r="S30" s="371">
        <v>1268.77</v>
      </c>
      <c r="T30" s="197">
        <v>0</v>
      </c>
      <c r="U30" s="197">
        <v>0</v>
      </c>
      <c r="V30" s="197">
        <v>0</v>
      </c>
      <c r="W30" s="197">
        <v>0</v>
      </c>
      <c r="X30" s="197">
        <v>0</v>
      </c>
      <c r="Y30" s="197">
        <v>0</v>
      </c>
      <c r="Z30" s="198">
        <v>0</v>
      </c>
      <c r="AB30" s="775">
        <v>24</v>
      </c>
      <c r="AC30" s="772">
        <v>1106.04</v>
      </c>
      <c r="AD30" s="773"/>
      <c r="AE30" s="773"/>
      <c r="AF30" s="773"/>
      <c r="AG30" s="773"/>
      <c r="AH30" s="773"/>
      <c r="AI30" s="773"/>
      <c r="AJ30" s="773"/>
      <c r="AK30" s="773"/>
      <c r="AL30" s="773"/>
      <c r="AM30" s="773"/>
      <c r="AN30" s="774"/>
      <c r="AO30" s="427"/>
      <c r="AP30" s="271"/>
      <c r="AQ30"/>
      <c r="AR30"/>
      <c r="AS30"/>
      <c r="AT30" s="272"/>
      <c r="AU30"/>
      <c r="AV30"/>
      <c r="AW30"/>
      <c r="AX30"/>
      <c r="AY30"/>
      <c r="AZ30"/>
      <c r="BA30"/>
      <c r="BB30"/>
      <c r="BC30"/>
      <c r="BD30"/>
      <c r="BE30"/>
    </row>
    <row r="31" spans="2:57" ht="45.75" customHeight="1" thickBot="1">
      <c r="B31" s="524">
        <f t="shared" si="1"/>
        <v>21</v>
      </c>
      <c r="C31" s="525" t="s">
        <v>49</v>
      </c>
      <c r="D31" s="525" t="s">
        <v>44</v>
      </c>
      <c r="E31" s="519">
        <v>174</v>
      </c>
      <c r="F31" s="520">
        <v>0.22600000000000001</v>
      </c>
      <c r="G31" s="530">
        <v>169.97</v>
      </c>
      <c r="H31" s="530">
        <v>0.124</v>
      </c>
      <c r="I31" s="537">
        <v>166</v>
      </c>
      <c r="J31" s="742" t="s">
        <v>38</v>
      </c>
      <c r="K31" s="522" t="s">
        <v>187</v>
      </c>
      <c r="L31" s="801" t="s">
        <v>336</v>
      </c>
      <c r="M31" s="659"/>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5">
        <v>25</v>
      </c>
      <c r="AC31" s="772">
        <v>1135.4000000000001</v>
      </c>
      <c r="AD31" s="773"/>
      <c r="AE31" s="773"/>
      <c r="AF31" s="773"/>
      <c r="AG31" s="773"/>
      <c r="AH31" s="773"/>
      <c r="AI31" s="773"/>
      <c r="AJ31" s="773"/>
      <c r="AK31" s="773"/>
      <c r="AL31" s="773"/>
      <c r="AM31" s="773"/>
      <c r="AN31" s="774"/>
      <c r="AO31" s="427"/>
      <c r="AP31" s="271"/>
      <c r="AQ31"/>
      <c r="AR31"/>
      <c r="AS31"/>
      <c r="AT31" s="272"/>
      <c r="AU31"/>
      <c r="AV31"/>
      <c r="AW31"/>
      <c r="AX31"/>
      <c r="AY31"/>
      <c r="AZ31"/>
      <c r="BA31"/>
      <c r="BB31"/>
      <c r="BC31"/>
      <c r="BD31"/>
      <c r="BE31"/>
    </row>
    <row r="32" spans="2:57" ht="24" customHeight="1" thickBot="1">
      <c r="B32" s="517">
        <f t="shared" si="1"/>
        <v>22</v>
      </c>
      <c r="C32" s="518" t="s">
        <v>50</v>
      </c>
      <c r="D32" s="518" t="s">
        <v>44</v>
      </c>
      <c r="E32" s="526">
        <v>229.1</v>
      </c>
      <c r="F32" s="527">
        <v>0.71399999999999997</v>
      </c>
      <c r="G32" s="538">
        <v>222.46</v>
      </c>
      <c r="H32" s="538">
        <v>0.185</v>
      </c>
      <c r="I32" s="539">
        <v>228.42</v>
      </c>
      <c r="J32" s="744">
        <v>0.66</v>
      </c>
      <c r="K32" s="522" t="s">
        <v>187</v>
      </c>
      <c r="L32" s="523">
        <f t="shared" si="0"/>
        <v>0</v>
      </c>
      <c r="M32" s="659"/>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6">
        <v>26</v>
      </c>
      <c r="AC32" s="772">
        <v>1150.27</v>
      </c>
      <c r="AD32" s="773"/>
      <c r="AE32" s="773"/>
      <c r="AF32" s="773"/>
      <c r="AG32" s="773"/>
      <c r="AH32" s="773"/>
      <c r="AI32" s="773"/>
      <c r="AJ32" s="773"/>
      <c r="AK32" s="773"/>
      <c r="AL32" s="773"/>
      <c r="AM32" s="773"/>
      <c r="AN32" s="774"/>
      <c r="AO32" s="427"/>
      <c r="AP32" s="271"/>
      <c r="AQ32"/>
      <c r="AR32"/>
      <c r="AS32"/>
      <c r="AT32" s="272"/>
      <c r="AU32"/>
      <c r="AV32"/>
      <c r="AW32"/>
      <c r="AX32"/>
      <c r="AY32"/>
      <c r="AZ32"/>
      <c r="BA32"/>
      <c r="BB32"/>
      <c r="BC32"/>
      <c r="BD32"/>
      <c r="BE32"/>
    </row>
    <row r="33" spans="2:57" ht="27" customHeight="1" thickBot="1">
      <c r="B33" s="524">
        <f t="shared" si="1"/>
        <v>23</v>
      </c>
      <c r="C33" s="525" t="s">
        <v>51</v>
      </c>
      <c r="D33" s="525" t="s">
        <v>44</v>
      </c>
      <c r="E33" s="519">
        <v>249</v>
      </c>
      <c r="F33" s="520">
        <v>1.708</v>
      </c>
      <c r="G33" s="530">
        <v>248.62</v>
      </c>
      <c r="H33" s="530">
        <v>1.6850000000000001</v>
      </c>
      <c r="I33" s="537">
        <v>248.76</v>
      </c>
      <c r="J33" s="743">
        <v>1.73</v>
      </c>
      <c r="K33" s="522" t="s">
        <v>187</v>
      </c>
      <c r="L33" s="523">
        <f t="shared" si="0"/>
        <v>0</v>
      </c>
      <c r="M33" s="659"/>
      <c r="N33" s="190">
        <v>27</v>
      </c>
      <c r="O33" s="374">
        <v>666.04</v>
      </c>
      <c r="P33" s="371">
        <v>998.34</v>
      </c>
      <c r="Q33" s="371">
        <v>1182</v>
      </c>
      <c r="R33" s="197">
        <v>1292.3699999999999</v>
      </c>
      <c r="S33" s="371">
        <v>1273.3</v>
      </c>
      <c r="T33" s="197">
        <v>0</v>
      </c>
      <c r="U33" s="197">
        <v>0</v>
      </c>
      <c r="V33" s="197">
        <v>0</v>
      </c>
      <c r="W33" s="197">
        <v>0</v>
      </c>
      <c r="X33" s="197">
        <v>0</v>
      </c>
      <c r="Y33" s="197">
        <v>0</v>
      </c>
      <c r="Z33" s="198">
        <v>0</v>
      </c>
      <c r="AB33" s="775">
        <v>27</v>
      </c>
      <c r="AC33" s="772">
        <v>1167.29</v>
      </c>
      <c r="AD33" s="773"/>
      <c r="AE33" s="773"/>
      <c r="AF33" s="773"/>
      <c r="AG33" s="773"/>
      <c r="AH33" s="773"/>
      <c r="AI33" s="773"/>
      <c r="AJ33" s="773"/>
      <c r="AK33" s="773"/>
      <c r="AL33" s="773"/>
      <c r="AM33" s="773"/>
      <c r="AN33" s="774"/>
      <c r="AO33" s="427"/>
      <c r="AP33" s="271"/>
      <c r="AQ33"/>
      <c r="AR33"/>
      <c r="AS33"/>
      <c r="AT33" s="272"/>
      <c r="AU33"/>
      <c r="AV33"/>
      <c r="AW33"/>
      <c r="AX33"/>
      <c r="AY33"/>
      <c r="AZ33"/>
      <c r="BA33"/>
      <c r="BB33"/>
      <c r="BC33"/>
      <c r="BD33"/>
      <c r="BE33"/>
    </row>
    <row r="34" spans="2:57" ht="27" customHeight="1" thickBot="1">
      <c r="B34" s="524">
        <f t="shared" si="1"/>
        <v>24</v>
      </c>
      <c r="C34" s="525" t="s">
        <v>52</v>
      </c>
      <c r="D34" s="525" t="s">
        <v>82</v>
      </c>
      <c r="E34" s="519">
        <v>164.75</v>
      </c>
      <c r="F34" s="519">
        <v>4.3979999999999997</v>
      </c>
      <c r="G34" s="530">
        <v>147.63999999999999</v>
      </c>
      <c r="H34" s="530">
        <v>1.8939999999999999</v>
      </c>
      <c r="I34" s="530">
        <v>149.1</v>
      </c>
      <c r="J34" s="743">
        <v>2.65</v>
      </c>
      <c r="K34" s="522" t="s">
        <v>187</v>
      </c>
      <c r="L34" s="801"/>
      <c r="M34" s="807"/>
      <c r="N34" s="190">
        <v>28</v>
      </c>
      <c r="O34" s="374">
        <v>678.45</v>
      </c>
      <c r="P34" s="371">
        <v>1019.22</v>
      </c>
      <c r="Q34" s="371">
        <v>1187.53</v>
      </c>
      <c r="R34" s="197">
        <v>1289.74</v>
      </c>
      <c r="S34" s="371">
        <v>1276</v>
      </c>
      <c r="T34" s="197">
        <v>0</v>
      </c>
      <c r="U34" s="197">
        <v>0</v>
      </c>
      <c r="V34" s="197">
        <v>0</v>
      </c>
      <c r="W34" s="197">
        <v>0</v>
      </c>
      <c r="X34" s="197">
        <v>0</v>
      </c>
      <c r="Y34" s="197">
        <v>0</v>
      </c>
      <c r="Z34" s="198">
        <v>0</v>
      </c>
      <c r="AB34" s="775">
        <v>28</v>
      </c>
      <c r="AC34" s="772">
        <v>1187.76</v>
      </c>
      <c r="AD34" s="773"/>
      <c r="AE34" s="773"/>
      <c r="AF34" s="773"/>
      <c r="AG34" s="773"/>
      <c r="AH34" s="773"/>
      <c r="AI34" s="773"/>
      <c r="AJ34" s="773"/>
      <c r="AK34" s="773"/>
      <c r="AL34" s="773"/>
      <c r="AM34" s="773"/>
      <c r="AN34" s="774"/>
      <c r="AO34" s="427"/>
      <c r="AP34" s="271"/>
      <c r="AQ34"/>
      <c r="AR34"/>
      <c r="AS34"/>
      <c r="AT34" s="272"/>
      <c r="AU34"/>
      <c r="AV34"/>
      <c r="AW34"/>
      <c r="AX34"/>
      <c r="AY34"/>
      <c r="AZ34"/>
      <c r="BA34"/>
      <c r="BB34"/>
      <c r="BC34"/>
      <c r="BD34"/>
      <c r="BE34"/>
    </row>
    <row r="35" spans="2:57" ht="27.75" customHeight="1" thickBot="1">
      <c r="B35" s="524">
        <f t="shared" si="1"/>
        <v>25</v>
      </c>
      <c r="C35" s="525" t="s">
        <v>53</v>
      </c>
      <c r="D35" s="525" t="s">
        <v>82</v>
      </c>
      <c r="E35" s="519">
        <v>179.1</v>
      </c>
      <c r="F35" s="520">
        <v>3.3109999999999999</v>
      </c>
      <c r="G35" s="540">
        <v>204.29</v>
      </c>
      <c r="H35" s="540">
        <v>2.89</v>
      </c>
      <c r="I35" s="528">
        <v>204.83</v>
      </c>
      <c r="J35" s="742">
        <v>3.21</v>
      </c>
      <c r="K35" s="522" t="s">
        <v>187</v>
      </c>
      <c r="L35" s="523">
        <f t="shared" si="0"/>
        <v>0</v>
      </c>
      <c r="M35" s="800">
        <f>(((J35/H35)*100)/100)*F35</f>
        <v>3.6776159169550171</v>
      </c>
      <c r="N35" s="190">
        <v>29</v>
      </c>
      <c r="O35" s="374">
        <v>681.5</v>
      </c>
      <c r="P35" s="371">
        <v>1032.74</v>
      </c>
      <c r="Q35" s="371">
        <v>1187</v>
      </c>
      <c r="R35" s="197">
        <v>1295.45</v>
      </c>
      <c r="S35" s="371">
        <v>1272</v>
      </c>
      <c r="T35" s="197">
        <v>0</v>
      </c>
      <c r="U35" s="197">
        <v>0</v>
      </c>
      <c r="V35" s="197">
        <v>0</v>
      </c>
      <c r="W35" s="197">
        <v>0</v>
      </c>
      <c r="X35" s="197">
        <v>0</v>
      </c>
      <c r="Y35" s="197">
        <v>0</v>
      </c>
      <c r="Z35" s="198">
        <v>0</v>
      </c>
      <c r="AB35" s="775">
        <v>29</v>
      </c>
      <c r="AC35" s="772">
        <v>1196.25</v>
      </c>
      <c r="AD35" s="777"/>
      <c r="AE35" s="773"/>
      <c r="AF35" s="773"/>
      <c r="AG35" s="773"/>
      <c r="AH35" s="773"/>
      <c r="AI35" s="773"/>
      <c r="AJ35" s="773"/>
      <c r="AK35" s="773"/>
      <c r="AL35" s="773"/>
      <c r="AM35" s="773"/>
      <c r="AN35" s="774"/>
      <c r="AO35" s="427"/>
      <c r="AP35" s="271"/>
      <c r="AQ35"/>
      <c r="AR35"/>
      <c r="AS35"/>
      <c r="AT35" s="272"/>
      <c r="AU35"/>
      <c r="AV35"/>
      <c r="AW35"/>
      <c r="AX35"/>
      <c r="AY35"/>
      <c r="AZ35"/>
      <c r="BA35"/>
      <c r="BB35"/>
      <c r="BC35"/>
      <c r="BD35"/>
      <c r="BE35"/>
    </row>
    <row r="36" spans="2:57" ht="27" customHeight="1" thickBot="1">
      <c r="B36" s="524">
        <f t="shared" si="1"/>
        <v>26</v>
      </c>
      <c r="C36" s="525" t="s">
        <v>54</v>
      </c>
      <c r="D36" s="525" t="s">
        <v>83</v>
      </c>
      <c r="E36" s="519">
        <v>325.56</v>
      </c>
      <c r="F36" s="520">
        <v>0.64100000000000001</v>
      </c>
      <c r="G36" s="540">
        <v>324.76</v>
      </c>
      <c r="H36" s="540">
        <v>0.56999999999999995</v>
      </c>
      <c r="I36" s="537">
        <v>322.60000000000002</v>
      </c>
      <c r="J36" s="743">
        <v>0.38</v>
      </c>
      <c r="K36" s="522" t="s">
        <v>187</v>
      </c>
      <c r="L36" s="523">
        <f t="shared" si="0"/>
        <v>0</v>
      </c>
      <c r="M36" s="802"/>
      <c r="N36" s="190">
        <v>30</v>
      </c>
      <c r="O36" s="374">
        <v>691.96</v>
      </c>
      <c r="P36" s="375"/>
      <c r="Q36" s="371">
        <v>1202.5999999999999</v>
      </c>
      <c r="R36" s="197">
        <v>1297.28</v>
      </c>
      <c r="S36" s="371">
        <v>1272</v>
      </c>
      <c r="T36" s="197">
        <v>0</v>
      </c>
      <c r="U36" s="197">
        <v>0</v>
      </c>
      <c r="V36" s="197">
        <v>0</v>
      </c>
      <c r="W36" s="197">
        <v>0</v>
      </c>
      <c r="X36" s="197">
        <v>0</v>
      </c>
      <c r="Y36" s="197">
        <v>0</v>
      </c>
      <c r="Z36" s="198">
        <v>0</v>
      </c>
      <c r="AB36" s="775">
        <v>30</v>
      </c>
      <c r="AC36" s="772">
        <v>1202.8900000000001</v>
      </c>
      <c r="AD36" s="777"/>
      <c r="AE36" s="773"/>
      <c r="AF36" s="773"/>
      <c r="AG36" s="773"/>
      <c r="AH36" s="773"/>
      <c r="AI36" s="773"/>
      <c r="AJ36" s="773"/>
      <c r="AK36" s="773"/>
      <c r="AL36" s="773"/>
      <c r="AM36" s="773"/>
      <c r="AN36" s="774"/>
      <c r="AO36" s="427"/>
      <c r="AP36" s="271"/>
      <c r="AQ36"/>
      <c r="AR36"/>
      <c r="AS36"/>
      <c r="AT36" s="272"/>
      <c r="AU36"/>
      <c r="AV36"/>
      <c r="AW36"/>
      <c r="AX36"/>
      <c r="AY36"/>
      <c r="AZ36"/>
      <c r="BA36"/>
      <c r="BB36"/>
      <c r="BC36"/>
      <c r="BD36"/>
      <c r="BE36"/>
    </row>
    <row r="37" spans="2:57" ht="27" customHeight="1" thickBot="1">
      <c r="B37" s="524">
        <f t="shared" si="1"/>
        <v>27</v>
      </c>
      <c r="C37" s="525" t="s">
        <v>55</v>
      </c>
      <c r="D37" s="525" t="s">
        <v>83</v>
      </c>
      <c r="E37" s="519">
        <v>129.19999999999999</v>
      </c>
      <c r="F37" s="520">
        <v>0.71</v>
      </c>
      <c r="G37" s="530">
        <v>129.11000000000001</v>
      </c>
      <c r="H37" s="530">
        <v>0.69799999999999995</v>
      </c>
      <c r="I37" s="537">
        <v>129.15</v>
      </c>
      <c r="J37" s="742">
        <v>0.70299999999999996</v>
      </c>
      <c r="K37" s="522" t="s">
        <v>187</v>
      </c>
      <c r="L37" s="523">
        <f t="shared" si="0"/>
        <v>0</v>
      </c>
      <c r="M37" s="802"/>
      <c r="N37" s="190">
        <v>31</v>
      </c>
      <c r="O37" s="374">
        <v>692.87</v>
      </c>
      <c r="P37" s="375"/>
      <c r="Q37" s="371">
        <v>1208.5</v>
      </c>
      <c r="R37" s="197"/>
      <c r="S37" s="371">
        <v>1281.28</v>
      </c>
      <c r="T37" s="197">
        <v>0</v>
      </c>
      <c r="U37" s="197">
        <v>0</v>
      </c>
      <c r="V37" s="197">
        <v>0</v>
      </c>
      <c r="W37" s="197">
        <v>0</v>
      </c>
      <c r="X37" s="197">
        <v>0</v>
      </c>
      <c r="Y37" s="197">
        <v>0</v>
      </c>
      <c r="Z37" s="198">
        <v>0</v>
      </c>
      <c r="AB37" s="775">
        <v>31</v>
      </c>
      <c r="AC37" s="772"/>
      <c r="AD37" s="777"/>
      <c r="AE37" s="773"/>
      <c r="AF37" s="777"/>
      <c r="AG37" s="773"/>
      <c r="AH37" s="777"/>
      <c r="AI37" s="773"/>
      <c r="AJ37" s="773"/>
      <c r="AK37" s="777"/>
      <c r="AL37" s="773"/>
      <c r="AM37" s="777"/>
      <c r="AN37" s="774"/>
      <c r="AO37" s="427"/>
      <c r="AP37" s="271"/>
      <c r="AQ37"/>
      <c r="AR37"/>
      <c r="AS37"/>
      <c r="AT37" s="272"/>
      <c r="AU37"/>
      <c r="AV37"/>
      <c r="AW37"/>
      <c r="AX37"/>
      <c r="AY37"/>
      <c r="AZ37"/>
      <c r="BA37"/>
      <c r="BB37"/>
      <c r="BC37"/>
      <c r="BD37"/>
      <c r="BE37"/>
    </row>
    <row r="38" spans="2:57" ht="27" customHeight="1" thickBot="1">
      <c r="B38" s="524">
        <f t="shared" si="1"/>
        <v>28</v>
      </c>
      <c r="C38" s="525" t="s">
        <v>56</v>
      </c>
      <c r="D38" s="525" t="s">
        <v>83</v>
      </c>
      <c r="E38" s="519">
        <v>282.77999999999997</v>
      </c>
      <c r="F38" s="520">
        <v>0.48</v>
      </c>
      <c r="G38" s="530">
        <v>282.95999999999998</v>
      </c>
      <c r="H38" s="530">
        <v>0.48</v>
      </c>
      <c r="I38" s="528">
        <v>279.25</v>
      </c>
      <c r="J38" s="742">
        <v>0.15</v>
      </c>
      <c r="K38" s="522" t="s">
        <v>187</v>
      </c>
      <c r="L38" s="523">
        <f t="shared" si="0"/>
        <v>0</v>
      </c>
      <c r="M38" s="802"/>
      <c r="N38" s="193"/>
      <c r="O38" s="376"/>
      <c r="P38" s="372"/>
      <c r="Q38" s="372"/>
      <c r="R38" s="200"/>
      <c r="S38" s="372"/>
      <c r="T38" s="199"/>
      <c r="U38" s="200"/>
      <c r="V38" s="200"/>
      <c r="W38" s="200"/>
      <c r="X38" s="200"/>
      <c r="Y38" s="200"/>
      <c r="Z38" s="198">
        <v>0</v>
      </c>
      <c r="AB38" s="778"/>
      <c r="AC38" s="779"/>
      <c r="AD38" s="780"/>
      <c r="AE38" s="780"/>
      <c r="AF38" s="780"/>
      <c r="AG38" s="780"/>
      <c r="AH38" s="780"/>
      <c r="AI38" s="780"/>
      <c r="AJ38" s="780"/>
      <c r="AK38" s="780"/>
      <c r="AL38" s="780"/>
      <c r="AM38" s="780"/>
      <c r="AN38" s="781"/>
      <c r="AO38" s="427"/>
      <c r="AP38" s="271"/>
      <c r="AQ38"/>
      <c r="AR38"/>
      <c r="AS38"/>
      <c r="AT38" s="272"/>
      <c r="AU38"/>
      <c r="AV38"/>
      <c r="AW38"/>
      <c r="AX38"/>
      <c r="AY38"/>
      <c r="AZ38"/>
      <c r="BA38"/>
      <c r="BB38"/>
      <c r="BC38"/>
      <c r="BD38"/>
      <c r="BE38"/>
    </row>
    <row r="39" spans="2:57" ht="27" customHeight="1">
      <c r="B39" s="524">
        <f t="shared" si="1"/>
        <v>29</v>
      </c>
      <c r="C39" s="525" t="s">
        <v>57</v>
      </c>
      <c r="D39" s="525" t="s">
        <v>83</v>
      </c>
      <c r="E39" s="519">
        <v>99</v>
      </c>
      <c r="F39" s="520">
        <v>2.8849999999999998</v>
      </c>
      <c r="G39" s="530">
        <v>98.52</v>
      </c>
      <c r="H39" s="530">
        <v>2.5369999999999999</v>
      </c>
      <c r="I39" s="537">
        <v>98.19</v>
      </c>
      <c r="J39" s="743">
        <v>2.2999999999999998</v>
      </c>
      <c r="K39" s="522" t="s">
        <v>187</v>
      </c>
      <c r="L39" s="523">
        <f t="shared" si="0"/>
        <v>0</v>
      </c>
      <c r="M39" s="802"/>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2" t="s">
        <v>143</v>
      </c>
      <c r="AC39" s="783" t="str">
        <f>IF(AC43&gt;$BV$62,"tad",IF(AC45&gt;$BV$62,"tad",MAX(AC7:AC37)))</f>
        <v>tad</v>
      </c>
      <c r="AD39" s="784" t="str">
        <f>IF(AD43&gt;$BV$62,"tad",IF(AD45&gt;$BV$62,"tad",MAX(AD7:AD37)))</f>
        <v>tad</v>
      </c>
      <c r="AE39" s="785" t="str">
        <f>IF(AE43&gt;$BV$62,"tad",IF(AE45&gt;$BV$62,"tad",MAX(AE7:AE37)))</f>
        <v>tad</v>
      </c>
      <c r="AF39" s="785" t="str">
        <f t="shared" ref="AF39:AN40" si="3">IF(AF43&gt;$BV$62,"tad",IF(AF45&gt;$BV$62,"tad",MAX(AF7:AF37)))</f>
        <v>tad</v>
      </c>
      <c r="AG39" s="785" t="str">
        <f t="shared" si="3"/>
        <v>tad</v>
      </c>
      <c r="AH39" s="785" t="str">
        <f t="shared" si="3"/>
        <v>tad</v>
      </c>
      <c r="AI39" s="785" t="str">
        <f t="shared" si="3"/>
        <v>tad</v>
      </c>
      <c r="AJ39" s="785" t="str">
        <f t="shared" si="3"/>
        <v>tad</v>
      </c>
      <c r="AK39" s="785" t="str">
        <f t="shared" si="3"/>
        <v>tad</v>
      </c>
      <c r="AL39" s="785" t="str">
        <f t="shared" si="3"/>
        <v>tad</v>
      </c>
      <c r="AM39" s="785" t="str">
        <f t="shared" si="3"/>
        <v>tad</v>
      </c>
      <c r="AN39" s="786" t="str">
        <f t="shared" si="3"/>
        <v>tad</v>
      </c>
      <c r="AO39" s="427"/>
      <c r="AP39" s="271"/>
      <c r="AQ39"/>
      <c r="AR39"/>
      <c r="AS39"/>
      <c r="AT39" s="272"/>
      <c r="AU39"/>
      <c r="AV39"/>
      <c r="AW39"/>
      <c r="AX39"/>
      <c r="AY39"/>
      <c r="AZ39"/>
      <c r="BA39"/>
      <c r="BB39"/>
      <c r="BC39"/>
      <c r="BD39"/>
      <c r="BE39"/>
    </row>
    <row r="40" spans="2:57" ht="27" customHeight="1">
      <c r="B40" s="524">
        <f t="shared" si="1"/>
        <v>30</v>
      </c>
      <c r="C40" s="525" t="s">
        <v>58</v>
      </c>
      <c r="D40" s="525" t="s">
        <v>83</v>
      </c>
      <c r="E40" s="519">
        <v>189.7</v>
      </c>
      <c r="F40" s="519">
        <v>7.9000000000000001E-2</v>
      </c>
      <c r="G40" s="530">
        <v>189.38</v>
      </c>
      <c r="H40" s="530">
        <v>7.2999999999999995E-2</v>
      </c>
      <c r="I40" s="537">
        <v>189.18</v>
      </c>
      <c r="J40" s="743">
        <v>7.0000000000000007E-2</v>
      </c>
      <c r="K40" s="522" t="s">
        <v>187</v>
      </c>
      <c r="L40" s="523">
        <f t="shared" si="0"/>
        <v>0</v>
      </c>
      <c r="M40" s="803"/>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7" t="s">
        <v>144</v>
      </c>
      <c r="AC40" s="788" t="str">
        <f t="shared" ref="AC40:AM40" si="5">IF(AC43&gt;$BV$62,"tad",IF(AC45&gt;$BV$62,"tad",AVERAGE(AC7:AC37)))</f>
        <v>tad</v>
      </c>
      <c r="AD40" s="789" t="str">
        <f t="shared" si="5"/>
        <v>tad</v>
      </c>
      <c r="AE40" s="789" t="str">
        <f>IF(AE43&gt;$BV$62,"tad",IF(AE45&gt;$BV$62,"tad",AVERAGE(AE7:AE37)))</f>
        <v>tad</v>
      </c>
      <c r="AF40" s="790" t="str">
        <f t="shared" si="5"/>
        <v>tad</v>
      </c>
      <c r="AG40" s="790" t="str">
        <f t="shared" si="5"/>
        <v>tad</v>
      </c>
      <c r="AH40" s="790" t="str">
        <f t="shared" si="5"/>
        <v>tad</v>
      </c>
      <c r="AI40" s="790" t="str">
        <f t="shared" si="5"/>
        <v>tad</v>
      </c>
      <c r="AJ40" s="790" t="str">
        <f t="shared" si="5"/>
        <v>tad</v>
      </c>
      <c r="AK40" s="790" t="str">
        <f t="shared" si="5"/>
        <v>tad</v>
      </c>
      <c r="AL40" s="790" t="str">
        <f t="shared" si="5"/>
        <v>tad</v>
      </c>
      <c r="AM40" s="790" t="str">
        <f t="shared" si="5"/>
        <v>tad</v>
      </c>
      <c r="AN40" s="791" t="str">
        <f t="shared" si="3"/>
        <v>tad</v>
      </c>
      <c r="AO40" s="427"/>
      <c r="AP40" s="271"/>
      <c r="AQ40"/>
      <c r="AR40"/>
      <c r="AS40"/>
      <c r="AT40" s="272"/>
      <c r="AU40"/>
      <c r="AV40"/>
      <c r="AW40"/>
      <c r="AX40"/>
      <c r="AY40"/>
      <c r="AZ40"/>
      <c r="BA40"/>
      <c r="BB40"/>
      <c r="BC40"/>
      <c r="BD40"/>
      <c r="BE40"/>
    </row>
    <row r="41" spans="2:57" ht="27" customHeight="1" thickBot="1">
      <c r="B41" s="524">
        <f t="shared" si="1"/>
        <v>31</v>
      </c>
      <c r="C41" s="525" t="s">
        <v>59</v>
      </c>
      <c r="D41" s="525" t="s">
        <v>83</v>
      </c>
      <c r="E41" s="519">
        <v>171.19</v>
      </c>
      <c r="F41" s="520">
        <v>9.6000000000000002E-2</v>
      </c>
      <c r="G41" s="530">
        <v>171.2</v>
      </c>
      <c r="H41" s="541">
        <v>9.7000000000000003E-2</v>
      </c>
      <c r="I41" s="537">
        <v>169.19</v>
      </c>
      <c r="J41" s="743">
        <v>0.05</v>
      </c>
      <c r="K41" s="522" t="s">
        <v>187</v>
      </c>
      <c r="L41" s="523">
        <f t="shared" si="0"/>
        <v>0</v>
      </c>
      <c r="M41" s="803"/>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2" t="s">
        <v>145</v>
      </c>
      <c r="AC41" s="793" t="str">
        <f t="shared" ref="AC41:AN41" si="7">IF(AC43&gt;$BV$62,"tad",IF(AC45&gt;$BV$62,"tad",MIN(AC7:AC37)))</f>
        <v>tad</v>
      </c>
      <c r="AD41" s="794" t="str">
        <f t="shared" si="7"/>
        <v>tad</v>
      </c>
      <c r="AE41" s="794" t="str">
        <f t="shared" si="7"/>
        <v>tad</v>
      </c>
      <c r="AF41" s="795" t="str">
        <f t="shared" si="7"/>
        <v>tad</v>
      </c>
      <c r="AG41" s="795" t="str">
        <f t="shared" si="7"/>
        <v>tad</v>
      </c>
      <c r="AH41" s="795" t="str">
        <f t="shared" si="7"/>
        <v>tad</v>
      </c>
      <c r="AI41" s="795" t="str">
        <f t="shared" si="7"/>
        <v>tad</v>
      </c>
      <c r="AJ41" s="795" t="str">
        <f t="shared" si="7"/>
        <v>tad</v>
      </c>
      <c r="AK41" s="795" t="str">
        <f t="shared" si="7"/>
        <v>tad</v>
      </c>
      <c r="AL41" s="795" t="str">
        <f t="shared" si="7"/>
        <v>tad</v>
      </c>
      <c r="AM41" s="795" t="str">
        <f t="shared" si="7"/>
        <v>tad</v>
      </c>
      <c r="AN41" s="796" t="str">
        <f t="shared" si="7"/>
        <v>tad</v>
      </c>
      <c r="AO41" s="427"/>
      <c r="AP41" s="271"/>
      <c r="AQ41"/>
      <c r="AR41"/>
      <c r="AS41"/>
      <c r="AT41" s="272"/>
      <c r="AU41"/>
      <c r="AV41"/>
      <c r="AW41"/>
      <c r="AX41"/>
      <c r="AY41"/>
      <c r="AZ41"/>
      <c r="BA41"/>
      <c r="BB41"/>
      <c r="BC41"/>
      <c r="BD41"/>
      <c r="BE41"/>
    </row>
    <row r="42" spans="2:57" ht="27" customHeight="1">
      <c r="B42" s="524">
        <f t="shared" si="1"/>
        <v>32</v>
      </c>
      <c r="C42" s="525" t="s">
        <v>60</v>
      </c>
      <c r="D42" s="525" t="s">
        <v>84</v>
      </c>
      <c r="E42" s="519">
        <v>142.6</v>
      </c>
      <c r="F42" s="520">
        <v>9.8740000000000006</v>
      </c>
      <c r="G42" s="530">
        <v>139.56</v>
      </c>
      <c r="H42" s="530">
        <v>7.077</v>
      </c>
      <c r="I42" s="528">
        <v>140.19999999999999</v>
      </c>
      <c r="J42" s="745">
        <v>8.86</v>
      </c>
      <c r="K42" s="522" t="s">
        <v>187</v>
      </c>
      <c r="L42" s="523">
        <f t="shared" si="0"/>
        <v>0</v>
      </c>
      <c r="M42" s="803"/>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2" t="s">
        <v>146</v>
      </c>
      <c r="AC42" s="783" t="str">
        <f t="shared" ref="AC42:AN42" si="9">IF(AC43&gt;$BV$62,"tad",AVERAGE(AC7:AC21))</f>
        <v>tad</v>
      </c>
      <c r="AD42" s="784" t="str">
        <f t="shared" si="9"/>
        <v>tad</v>
      </c>
      <c r="AE42" s="784" t="str">
        <f t="shared" si="9"/>
        <v>tad</v>
      </c>
      <c r="AF42" s="785" t="str">
        <f t="shared" si="9"/>
        <v>tad</v>
      </c>
      <c r="AG42" s="785" t="str">
        <f t="shared" si="9"/>
        <v>tad</v>
      </c>
      <c r="AH42" s="785" t="str">
        <f t="shared" si="9"/>
        <v>tad</v>
      </c>
      <c r="AI42" s="785" t="str">
        <f t="shared" si="9"/>
        <v>tad</v>
      </c>
      <c r="AJ42" s="785" t="str">
        <f>IF(AJ43&gt;$BV$62,"tad",AVERAGE(AJ7:AJ21))</f>
        <v>tad</v>
      </c>
      <c r="AK42" s="785" t="str">
        <f t="shared" si="9"/>
        <v>tad</v>
      </c>
      <c r="AL42" s="785" t="str">
        <f t="shared" si="9"/>
        <v>tad</v>
      </c>
      <c r="AM42" s="785" t="str">
        <f t="shared" si="9"/>
        <v>tad</v>
      </c>
      <c r="AN42" s="786" t="str">
        <f t="shared" si="9"/>
        <v>tad</v>
      </c>
      <c r="AO42" s="427"/>
      <c r="AP42" s="271"/>
      <c r="AQ42"/>
      <c r="AR42"/>
      <c r="AS42"/>
      <c r="AT42" s="272"/>
      <c r="AU42"/>
      <c r="AV42"/>
      <c r="AW42"/>
      <c r="AX42"/>
      <c r="AY42"/>
      <c r="AZ42"/>
      <c r="BA42"/>
      <c r="BB42"/>
      <c r="BC42"/>
      <c r="BD42"/>
      <c r="BE42"/>
    </row>
    <row r="43" spans="2:57" ht="29.25" customHeight="1" thickBot="1">
      <c r="B43" s="524">
        <f t="shared" si="1"/>
        <v>33</v>
      </c>
      <c r="C43" s="525" t="s">
        <v>61</v>
      </c>
      <c r="D43" s="525" t="s">
        <v>84</v>
      </c>
      <c r="E43" s="519">
        <v>239.5</v>
      </c>
      <c r="F43" s="520">
        <v>2.6720000000000002</v>
      </c>
      <c r="G43" s="530">
        <v>237.71</v>
      </c>
      <c r="H43" s="541">
        <v>1.7090000000000001</v>
      </c>
      <c r="I43" s="528">
        <v>239.52</v>
      </c>
      <c r="J43" s="745">
        <v>2.75</v>
      </c>
      <c r="K43" s="522" t="s">
        <v>187</v>
      </c>
      <c r="L43" s="523">
        <f t="shared" si="0"/>
        <v>0</v>
      </c>
      <c r="M43" s="802"/>
      <c r="N43" s="191" t="s">
        <v>147</v>
      </c>
      <c r="O43" s="199">
        <v>0</v>
      </c>
      <c r="P43" s="199">
        <v>0</v>
      </c>
      <c r="Q43" s="199">
        <v>0</v>
      </c>
      <c r="R43" s="199">
        <v>0</v>
      </c>
      <c r="S43" s="199">
        <v>0</v>
      </c>
      <c r="T43" s="199">
        <v>0</v>
      </c>
      <c r="U43" s="199">
        <v>0</v>
      </c>
      <c r="V43" s="199">
        <v>0</v>
      </c>
      <c r="W43" s="199">
        <v>0</v>
      </c>
      <c r="X43" s="199">
        <v>0</v>
      </c>
      <c r="Y43" s="199">
        <v>0</v>
      </c>
      <c r="Z43" s="199">
        <v>0</v>
      </c>
      <c r="AB43" s="797" t="s">
        <v>147</v>
      </c>
      <c r="AC43" s="793">
        <f t="shared" ref="AC43:AN43" si="10">IF(AR52&gt;0,AR52,0)</f>
        <v>2</v>
      </c>
      <c r="AD43" s="794">
        <f>IF(AS52&gt;0,AS52,0)</f>
        <v>15</v>
      </c>
      <c r="AE43" s="794">
        <f t="shared" si="10"/>
        <v>15</v>
      </c>
      <c r="AF43" s="794">
        <f t="shared" si="10"/>
        <v>15</v>
      </c>
      <c r="AG43" s="794">
        <f t="shared" si="10"/>
        <v>15</v>
      </c>
      <c r="AH43" s="794">
        <f t="shared" si="10"/>
        <v>15</v>
      </c>
      <c r="AI43" s="794">
        <f t="shared" si="10"/>
        <v>15</v>
      </c>
      <c r="AJ43" s="794">
        <f t="shared" si="10"/>
        <v>15</v>
      </c>
      <c r="AK43" s="794">
        <f t="shared" si="10"/>
        <v>15</v>
      </c>
      <c r="AL43" s="794">
        <f t="shared" si="10"/>
        <v>15</v>
      </c>
      <c r="AM43" s="794">
        <f t="shared" si="10"/>
        <v>15</v>
      </c>
      <c r="AN43" s="798">
        <f t="shared" si="10"/>
        <v>15</v>
      </c>
      <c r="AO43" s="427"/>
      <c r="AP43" s="271"/>
      <c r="AQ43"/>
      <c r="AR43"/>
      <c r="AS43"/>
      <c r="AT43" s="272"/>
      <c r="AU43"/>
      <c r="AV43"/>
      <c r="AW43"/>
      <c r="AX43"/>
      <c r="AY43"/>
      <c r="AZ43"/>
      <c r="BA43"/>
      <c r="BB43"/>
      <c r="BC43"/>
      <c r="BD43"/>
      <c r="BE43"/>
    </row>
    <row r="44" spans="2:57" ht="27" customHeight="1">
      <c r="B44" s="524">
        <f t="shared" si="1"/>
        <v>34</v>
      </c>
      <c r="C44" s="525" t="s">
        <v>62</v>
      </c>
      <c r="D44" s="525" t="s">
        <v>85</v>
      </c>
      <c r="E44" s="519">
        <v>120.5</v>
      </c>
      <c r="F44" s="520">
        <v>4.1539999999999999</v>
      </c>
      <c r="G44" s="530">
        <v>120.75</v>
      </c>
      <c r="H44" s="530">
        <v>4.1539999999999999</v>
      </c>
      <c r="I44" s="528">
        <v>120.74</v>
      </c>
      <c r="J44" s="742">
        <v>4.1399999999999997</v>
      </c>
      <c r="K44" s="522" t="s">
        <v>187</v>
      </c>
      <c r="L44" s="523">
        <f t="shared" si="0"/>
        <v>0</v>
      </c>
      <c r="M44" s="802"/>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2" t="s">
        <v>148</v>
      </c>
      <c r="AC44" s="783" t="str">
        <f>IF(AC45&gt;$BV$62,"tad",AVERAGE(AC22:AC37))</f>
        <v>tad</v>
      </c>
      <c r="AD44" s="784" t="str">
        <f t="shared" ref="AD44:AN44" si="12">IF(AD45&gt;$BV$62,"tad",AVERAGE(AD22:AD37))</f>
        <v>tad</v>
      </c>
      <c r="AE44" s="784" t="str">
        <f t="shared" si="12"/>
        <v>tad</v>
      </c>
      <c r="AF44" s="784" t="str">
        <f t="shared" si="12"/>
        <v>tad</v>
      </c>
      <c r="AG44" s="784" t="str">
        <f t="shared" si="12"/>
        <v>tad</v>
      </c>
      <c r="AH44" s="784" t="str">
        <f t="shared" si="12"/>
        <v>tad</v>
      </c>
      <c r="AI44" s="784" t="str">
        <f t="shared" si="12"/>
        <v>tad</v>
      </c>
      <c r="AJ44" s="784" t="str">
        <f>IF(AJ45&gt;$BV$62,"tad",AVERAGE(AJ22:AJ37))</f>
        <v>tad</v>
      </c>
      <c r="AK44" s="784" t="str">
        <f t="shared" si="12"/>
        <v>tad</v>
      </c>
      <c r="AL44" s="784" t="str">
        <f t="shared" si="12"/>
        <v>tad</v>
      </c>
      <c r="AM44" s="784" t="str">
        <f t="shared" si="12"/>
        <v>tad</v>
      </c>
      <c r="AN44" s="799" t="str">
        <f t="shared" si="12"/>
        <v>tad</v>
      </c>
      <c r="AO44" s="427"/>
      <c r="AP44" s="271"/>
      <c r="AQ44"/>
      <c r="AR44"/>
      <c r="AS44"/>
      <c r="AT44" s="272"/>
      <c r="AU44"/>
      <c r="AV44"/>
      <c r="AW44"/>
      <c r="AX44"/>
      <c r="AY44"/>
      <c r="AZ44"/>
      <c r="BA44"/>
      <c r="BB44"/>
      <c r="BC44"/>
      <c r="BD44"/>
      <c r="BE44"/>
    </row>
    <row r="45" spans="2:57" ht="27" customHeight="1" thickBot="1">
      <c r="B45" s="524">
        <f t="shared" si="1"/>
        <v>35</v>
      </c>
      <c r="C45" s="525" t="s">
        <v>63</v>
      </c>
      <c r="D45" s="525" t="s">
        <v>86</v>
      </c>
      <c r="E45" s="519">
        <v>110.56</v>
      </c>
      <c r="F45" s="520">
        <v>2.75</v>
      </c>
      <c r="G45" s="530">
        <v>110.2</v>
      </c>
      <c r="H45" s="530">
        <v>2.0670000000000002</v>
      </c>
      <c r="I45" s="528">
        <v>110.51</v>
      </c>
      <c r="J45" s="742">
        <v>2.66</v>
      </c>
      <c r="K45" s="522" t="s">
        <v>187</v>
      </c>
      <c r="L45" s="523">
        <f t="shared" si="0"/>
        <v>0</v>
      </c>
      <c r="M45" s="802"/>
      <c r="N45" s="191" t="s">
        <v>147</v>
      </c>
      <c r="O45" s="199">
        <v>0</v>
      </c>
      <c r="P45" s="199">
        <v>0</v>
      </c>
      <c r="Q45" s="199">
        <v>0</v>
      </c>
      <c r="R45" s="199">
        <v>0</v>
      </c>
      <c r="S45" s="199">
        <v>0</v>
      </c>
      <c r="T45" s="199">
        <v>0</v>
      </c>
      <c r="U45" s="199">
        <v>0</v>
      </c>
      <c r="V45" s="199">
        <v>0</v>
      </c>
      <c r="W45" s="199">
        <v>0</v>
      </c>
      <c r="X45" s="199">
        <v>0</v>
      </c>
      <c r="Y45" s="199">
        <v>0</v>
      </c>
      <c r="Z45" s="199">
        <v>0</v>
      </c>
      <c r="AB45" s="797" t="s">
        <v>147</v>
      </c>
      <c r="AC45" s="793">
        <f t="shared" ref="AC45:AN45" si="13">IF(AR58&gt;0,AR58,0)</f>
        <v>1</v>
      </c>
      <c r="AD45" s="794">
        <f>IF(AS58&gt;0,AS58,0)</f>
        <v>13</v>
      </c>
      <c r="AE45" s="794">
        <f t="shared" si="13"/>
        <v>16</v>
      </c>
      <c r="AF45" s="794">
        <f t="shared" si="13"/>
        <v>15</v>
      </c>
      <c r="AG45" s="794">
        <f t="shared" si="13"/>
        <v>16</v>
      </c>
      <c r="AH45" s="794">
        <f t="shared" si="13"/>
        <v>15</v>
      </c>
      <c r="AI45" s="794">
        <f t="shared" si="13"/>
        <v>16</v>
      </c>
      <c r="AJ45" s="794">
        <f t="shared" si="13"/>
        <v>16</v>
      </c>
      <c r="AK45" s="794">
        <f t="shared" si="13"/>
        <v>15</v>
      </c>
      <c r="AL45" s="794">
        <f t="shared" si="13"/>
        <v>16</v>
      </c>
      <c r="AM45" s="794">
        <f t="shared" si="13"/>
        <v>15</v>
      </c>
      <c r="AN45" s="798">
        <f t="shared" si="13"/>
        <v>16</v>
      </c>
      <c r="AO45" s="427"/>
      <c r="AP45" s="271"/>
      <c r="AQ45"/>
      <c r="AR45"/>
      <c r="AS45"/>
      <c r="AT45"/>
      <c r="AU45"/>
      <c r="AV45"/>
      <c r="AW45"/>
      <c r="AX45"/>
      <c r="AY45"/>
      <c r="AZ45"/>
      <c r="BA45"/>
      <c r="BB45"/>
      <c r="BC45"/>
      <c r="BD45"/>
      <c r="BE45"/>
    </row>
    <row r="46" spans="2:57" ht="27" customHeight="1" thickBot="1">
      <c r="B46" s="524">
        <v>36</v>
      </c>
      <c r="C46" s="525" t="s">
        <v>64</v>
      </c>
      <c r="D46" s="525" t="s">
        <v>87</v>
      </c>
      <c r="E46" s="519">
        <v>72</v>
      </c>
      <c r="F46" s="520">
        <v>38.036000000000001</v>
      </c>
      <c r="G46" s="519">
        <v>65.41</v>
      </c>
      <c r="H46" s="520">
        <v>21.91</v>
      </c>
      <c r="I46" s="528">
        <v>65.45</v>
      </c>
      <c r="J46" s="738">
        <v>21.95</v>
      </c>
      <c r="K46" s="522" t="s">
        <v>64</v>
      </c>
      <c r="L46" s="523">
        <f t="shared" si="0"/>
        <v>0</v>
      </c>
      <c r="M46" s="802"/>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c r="B47" s="524">
        <f t="shared" si="1"/>
        <v>37</v>
      </c>
      <c r="C47" s="525" t="s">
        <v>65</v>
      </c>
      <c r="D47" s="525" t="s">
        <v>87</v>
      </c>
      <c r="E47" s="519">
        <v>185</v>
      </c>
      <c r="F47" s="520">
        <v>388.72199999999998</v>
      </c>
      <c r="G47" s="528">
        <v>174.95</v>
      </c>
      <c r="H47" s="529">
        <v>289.58</v>
      </c>
      <c r="I47" s="528">
        <v>173.5</v>
      </c>
      <c r="J47" s="738">
        <v>276.04000000000002</v>
      </c>
      <c r="K47" s="522" t="s">
        <v>188</v>
      </c>
      <c r="L47" s="523">
        <f t="shared" si="0"/>
        <v>0</v>
      </c>
      <c r="M47" s="802"/>
      <c r="AB47" s="829" t="s">
        <v>334</v>
      </c>
      <c r="AC47" s="830"/>
      <c r="AD47" s="830"/>
      <c r="AE47" s="830"/>
      <c r="AF47" s="830"/>
      <c r="AG47" s="830"/>
      <c r="AH47" s="830"/>
      <c r="AI47" s="830"/>
      <c r="AJ47" s="830"/>
      <c r="AK47" s="830"/>
      <c r="AL47" s="830"/>
      <c r="AM47" s="830"/>
      <c r="AN47" s="830"/>
      <c r="AO47" s="831"/>
      <c r="AP47" s="271"/>
      <c r="AQ47"/>
      <c r="AR47"/>
      <c r="AS47"/>
      <c r="AT47"/>
      <c r="AU47"/>
      <c r="AV47"/>
      <c r="AW47"/>
      <c r="AX47"/>
      <c r="AY47"/>
      <c r="AZ47"/>
      <c r="BA47"/>
      <c r="BB47"/>
      <c r="BC47"/>
      <c r="BD47"/>
      <c r="BE47"/>
    </row>
    <row r="48" spans="2:57" ht="27" customHeight="1">
      <c r="B48" s="524">
        <v>38</v>
      </c>
      <c r="C48" s="525" t="s">
        <v>66</v>
      </c>
      <c r="D48" s="525" t="s">
        <v>88</v>
      </c>
      <c r="E48" s="519">
        <v>231</v>
      </c>
      <c r="F48" s="520">
        <v>23.24</v>
      </c>
      <c r="G48" s="528">
        <v>229</v>
      </c>
      <c r="H48" s="529">
        <v>5.6470000000000002</v>
      </c>
      <c r="I48" s="528">
        <v>229.39</v>
      </c>
      <c r="J48" s="738">
        <v>7.45</v>
      </c>
      <c r="K48" s="522" t="s">
        <v>189</v>
      </c>
      <c r="L48" s="523">
        <f t="shared" si="0"/>
        <v>0</v>
      </c>
      <c r="M48" s="664"/>
      <c r="N48" s="389"/>
      <c r="AB48" s="824"/>
      <c r="AC48" s="825"/>
      <c r="AD48" s="825"/>
      <c r="AE48" s="825"/>
      <c r="AF48" s="825"/>
      <c r="AG48" s="825"/>
      <c r="AH48" s="825"/>
      <c r="AI48" s="825"/>
      <c r="AJ48" s="825"/>
      <c r="AK48" s="825"/>
      <c r="AL48" s="825"/>
      <c r="AM48" s="825"/>
      <c r="AN48" s="825"/>
      <c r="AO48" s="826"/>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c r="B49" s="517">
        <v>39</v>
      </c>
      <c r="C49" s="518" t="s">
        <v>212</v>
      </c>
      <c r="D49" s="518" t="s">
        <v>76</v>
      </c>
      <c r="E49" s="526">
        <v>149.30000000000001</v>
      </c>
      <c r="F49" s="527">
        <v>17.670000000000002</v>
      </c>
      <c r="G49" s="526">
        <v>144.18</v>
      </c>
      <c r="H49" s="527">
        <v>3.63</v>
      </c>
      <c r="I49" s="526">
        <v>149.46</v>
      </c>
      <c r="J49" s="739">
        <v>11.08</v>
      </c>
      <c r="K49" s="522" t="s">
        <v>215</v>
      </c>
      <c r="L49" s="523">
        <f t="shared" si="0"/>
        <v>0</v>
      </c>
      <c r="M49" s="804"/>
      <c r="AB49" s="434"/>
      <c r="AC49" s="427"/>
      <c r="AD49" s="427"/>
      <c r="AE49" s="427"/>
      <c r="AF49" s="427"/>
      <c r="AG49" s="427"/>
      <c r="AH49" s="427"/>
      <c r="AI49" s="427"/>
      <c r="AJ49" s="427"/>
      <c r="AK49" s="427"/>
      <c r="AL49" s="427"/>
      <c r="AM49" s="427"/>
      <c r="AN49" s="427"/>
      <c r="AO49" s="433"/>
      <c r="AP49">
        <f>MAX(AC7:AN37)</f>
        <v>1202.8900000000001</v>
      </c>
      <c r="AQ49"/>
      <c r="AR49">
        <v>31</v>
      </c>
      <c r="AS49">
        <v>28</v>
      </c>
      <c r="AT49">
        <v>31</v>
      </c>
      <c r="AU49">
        <v>30</v>
      </c>
      <c r="AV49">
        <v>31</v>
      </c>
      <c r="AW49">
        <v>30</v>
      </c>
      <c r="AX49">
        <v>31</v>
      </c>
      <c r="AY49">
        <v>31</v>
      </c>
      <c r="AZ49">
        <v>30</v>
      </c>
      <c r="BA49">
        <v>31</v>
      </c>
      <c r="BB49">
        <v>30</v>
      </c>
      <c r="BC49">
        <v>31</v>
      </c>
      <c r="BD49"/>
      <c r="BE49"/>
    </row>
    <row r="50" spans="2:57" ht="27" customHeight="1">
      <c r="B50" s="524">
        <f>+B49+1</f>
        <v>40</v>
      </c>
      <c r="C50" s="525" t="s">
        <v>213</v>
      </c>
      <c r="D50" s="525" t="s">
        <v>80</v>
      </c>
      <c r="E50" s="519">
        <v>39</v>
      </c>
      <c r="F50" s="520">
        <v>0.47399999999999998</v>
      </c>
      <c r="G50" s="519">
        <v>38.549999999999997</v>
      </c>
      <c r="H50" s="520">
        <v>0.34</v>
      </c>
      <c r="I50" s="676">
        <v>38.42</v>
      </c>
      <c r="J50" s="740">
        <v>0.41</v>
      </c>
      <c r="K50" s="522"/>
      <c r="L50" s="523">
        <f t="shared" si="0"/>
        <v>0</v>
      </c>
      <c r="M50" s="805"/>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c r="B51" s="542">
        <v>41</v>
      </c>
      <c r="C51" s="543" t="s">
        <v>214</v>
      </c>
      <c r="D51" s="543" t="s">
        <v>80</v>
      </c>
      <c r="E51" s="544">
        <v>70</v>
      </c>
      <c r="F51" s="545">
        <v>0.81699999999999995</v>
      </c>
      <c r="G51" s="544">
        <v>69.900000000000006</v>
      </c>
      <c r="H51" s="545">
        <v>0.8</v>
      </c>
      <c r="I51" s="677">
        <v>70.05</v>
      </c>
      <c r="J51" s="741">
        <v>0.753</v>
      </c>
      <c r="K51" s="522"/>
      <c r="L51" s="523">
        <f t="shared" si="0"/>
        <v>0</v>
      </c>
      <c r="M51" s="805"/>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0</v>
      </c>
      <c r="AT51">
        <f t="shared" si="14"/>
        <v>0</v>
      </c>
      <c r="AU51">
        <f t="shared" si="14"/>
        <v>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c r="B52" s="546"/>
      <c r="C52" s="547" t="s">
        <v>67</v>
      </c>
      <c r="D52" s="547"/>
      <c r="E52" s="548"/>
      <c r="F52" s="549">
        <f>SUM(F11:F51)</f>
        <v>1757.5185980000001</v>
      </c>
      <c r="G52" s="548"/>
      <c r="H52" s="549">
        <f>SUM(H11:H51)</f>
        <v>899.07599999999991</v>
      </c>
      <c r="I52" s="548"/>
      <c r="J52" s="550">
        <f>SUM(J11:J51)</f>
        <v>1202.8899999999996</v>
      </c>
      <c r="K52" s="551"/>
      <c r="L52" s="552"/>
      <c r="M52" s="806"/>
      <c r="AB52" s="434"/>
      <c r="AC52" s="427"/>
      <c r="AD52" s="427"/>
      <c r="AE52" s="427"/>
      <c r="AF52" s="427"/>
      <c r="AG52" s="427"/>
      <c r="AH52" s="427"/>
      <c r="AI52" s="427"/>
      <c r="AJ52" s="427"/>
      <c r="AK52" s="427"/>
      <c r="AL52" s="427"/>
      <c r="AM52" s="427"/>
      <c r="AN52" s="427"/>
      <c r="AO52" s="433"/>
      <c r="AP52" s="274">
        <f>COUNT(AC42:AN42)</f>
        <v>0</v>
      </c>
      <c r="AQ52" t="s">
        <v>200</v>
      </c>
      <c r="AR52">
        <f t="shared" ref="AR52:BC52" si="15">AR50-AR51</f>
        <v>2</v>
      </c>
      <c r="AS52">
        <f t="shared" si="15"/>
        <v>15</v>
      </c>
      <c r="AT52">
        <f t="shared" si="15"/>
        <v>15</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c r="B53" s="553" t="s">
        <v>68</v>
      </c>
      <c r="C53" s="554" t="s">
        <v>69</v>
      </c>
      <c r="D53" s="554"/>
      <c r="E53" s="555"/>
      <c r="F53" s="556"/>
      <c r="G53" s="557"/>
      <c r="H53" s="558">
        <v>1</v>
      </c>
      <c r="I53" s="555"/>
      <c r="J53" s="559">
        <f>IFERROR(+J52/H52,0)</f>
        <v>1.3379180402991513</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c r="B54" s="451" t="s">
        <v>273</v>
      </c>
      <c r="C54" s="450"/>
      <c r="D54" s="420"/>
      <c r="E54" s="422">
        <f>'RINCI 1'!E18</f>
        <v>1681.6225980000002</v>
      </c>
      <c r="F54" s="834">
        <v>1</v>
      </c>
      <c r="G54" s="834">
        <f>+H52/F52*100%</f>
        <v>0.51155987824147042</v>
      </c>
      <c r="H54" s="834"/>
      <c r="I54" s="835">
        <f>+J52/F52</f>
        <v>0.68442518979250055</v>
      </c>
      <c r="J54" s="835"/>
      <c r="K54" s="834"/>
      <c r="L54" s="834"/>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c r="B55" s="451" t="s">
        <v>274</v>
      </c>
      <c r="C55" s="450"/>
      <c r="D55" s="420"/>
      <c r="E55" s="423">
        <f>F52-E54</f>
        <v>75.895999999999958</v>
      </c>
      <c r="F55" s="834"/>
      <c r="G55" s="834"/>
      <c r="H55" s="834"/>
      <c r="I55" s="835"/>
      <c r="J55" s="835"/>
      <c r="K55" s="834"/>
      <c r="L55" s="834"/>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c r="B57" s="291"/>
      <c r="C57" s="260"/>
      <c r="D57" s="260"/>
      <c r="E57" s="260"/>
      <c r="F57" s="516">
        <v>29</v>
      </c>
      <c r="G57" s="566" t="s">
        <v>256</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0</v>
      </c>
      <c r="AQ57" t="s">
        <v>199</v>
      </c>
      <c r="AR57">
        <f t="shared" ref="AR57:BC57" si="16">COUNT(AC22:AC37)</f>
        <v>15</v>
      </c>
      <c r="AS57">
        <f t="shared" si="16"/>
        <v>0</v>
      </c>
      <c r="AT57">
        <f t="shared" si="16"/>
        <v>0</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c r="B58" s="382" t="s">
        <v>18</v>
      </c>
      <c r="C58" s="385" t="s">
        <v>19</v>
      </c>
      <c r="D58" s="385" t="s">
        <v>73</v>
      </c>
      <c r="E58" s="863" t="s">
        <v>20</v>
      </c>
      <c r="F58" s="864"/>
      <c r="G58" s="863" t="s">
        <v>94</v>
      </c>
      <c r="H58" s="864"/>
      <c r="I58" s="863" t="s">
        <v>22</v>
      </c>
      <c r="J58" s="864"/>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1</v>
      </c>
      <c r="AS58">
        <f t="shared" si="17"/>
        <v>13</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337</v>
      </c>
      <c r="AU60" s="278" t="s">
        <v>203</v>
      </c>
      <c r="AV60"/>
      <c r="AW60"/>
      <c r="AX60"/>
      <c r="AY60"/>
      <c r="AZ60"/>
      <c r="BA60"/>
      <c r="BB60"/>
      <c r="BC60"/>
      <c r="BD60"/>
      <c r="BE60"/>
    </row>
    <row r="61" spans="2:57" ht="27" customHeight="1" thickBot="1">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c r="B62" s="294">
        <v>1</v>
      </c>
      <c r="C62" s="295" t="s">
        <v>28</v>
      </c>
      <c r="D62" s="295" t="s">
        <v>74</v>
      </c>
      <c r="E62" s="330">
        <v>55.77</v>
      </c>
      <c r="F62" s="315">
        <v>31.144597999999998</v>
      </c>
      <c r="G62" s="256">
        <v>49.12</v>
      </c>
      <c r="H62" s="256">
        <v>4.556</v>
      </c>
      <c r="I62" s="256">
        <v>54.17</v>
      </c>
      <c r="J62" s="256">
        <v>22.3</v>
      </c>
      <c r="K62" s="312" t="str">
        <f>IF(I62&gt;E62,"Limpas","")</f>
        <v/>
      </c>
      <c r="L62" s="746"/>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c r="B63" s="296">
        <v>2</v>
      </c>
      <c r="C63" s="337" t="s">
        <v>29</v>
      </c>
      <c r="D63" s="337" t="s">
        <v>74</v>
      </c>
      <c r="E63" s="316">
        <v>339.5</v>
      </c>
      <c r="F63" s="333">
        <v>7.77</v>
      </c>
      <c r="G63" s="257">
        <v>337.23</v>
      </c>
      <c r="H63" s="297">
        <v>5.81</v>
      </c>
      <c r="I63" s="257">
        <v>339.24</v>
      </c>
      <c r="J63" s="297">
        <v>7.5549999999999997</v>
      </c>
      <c r="K63" s="312"/>
      <c r="L63" s="747"/>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c r="B64" s="296">
        <f t="shared" ref="B64:B98" si="18">+B63+1</f>
        <v>3</v>
      </c>
      <c r="C64" s="337" t="s">
        <v>30</v>
      </c>
      <c r="D64" s="337" t="s">
        <v>75</v>
      </c>
      <c r="E64" s="330">
        <v>77.5</v>
      </c>
      <c r="F64" s="315">
        <v>49.02</v>
      </c>
      <c r="G64" s="257">
        <v>68.11</v>
      </c>
      <c r="H64" s="297">
        <v>7.9269999999999996</v>
      </c>
      <c r="I64" s="257">
        <v>77.52</v>
      </c>
      <c r="J64" s="297">
        <v>49.151000000000003</v>
      </c>
      <c r="K64" s="312" t="str">
        <f>IF(I64&gt;E64,"Limpas","")</f>
        <v>Limpas</v>
      </c>
      <c r="L64" s="747"/>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c r="B65" s="296">
        <f t="shared" si="18"/>
        <v>4</v>
      </c>
      <c r="C65" s="337" t="s">
        <v>31</v>
      </c>
      <c r="D65" s="337" t="s">
        <v>76</v>
      </c>
      <c r="E65" s="330">
        <v>463.3</v>
      </c>
      <c r="F65" s="315">
        <v>49.9</v>
      </c>
      <c r="G65" s="329">
        <v>461.6</v>
      </c>
      <c r="H65" s="329">
        <v>22.98</v>
      </c>
      <c r="I65" s="315">
        <v>461.72</v>
      </c>
      <c r="J65" s="297">
        <v>24.683</v>
      </c>
      <c r="K65" s="312" t="str">
        <f>IF(I65&gt;E65,"Limpas","")</f>
        <v/>
      </c>
      <c r="L65" s="748"/>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c r="B66" s="296">
        <f t="shared" si="18"/>
        <v>5</v>
      </c>
      <c r="C66" s="337" t="s">
        <v>32</v>
      </c>
      <c r="D66" s="337" t="s">
        <v>77</v>
      </c>
      <c r="E66" s="330">
        <v>207</v>
      </c>
      <c r="F66" s="315">
        <v>9.5030000000000001</v>
      </c>
      <c r="G66" s="257">
        <v>202.9</v>
      </c>
      <c r="H66" s="258">
        <v>5.3170000000000002</v>
      </c>
      <c r="I66" s="666">
        <v>307.01</v>
      </c>
      <c r="J66" s="256">
        <v>9.593</v>
      </c>
      <c r="K66" s="312"/>
      <c r="L66" s="749"/>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c r="B67" s="296">
        <f t="shared" si="18"/>
        <v>6</v>
      </c>
      <c r="C67" s="337" t="s">
        <v>33</v>
      </c>
      <c r="D67" s="337" t="s">
        <v>77</v>
      </c>
      <c r="E67" s="330">
        <v>320</v>
      </c>
      <c r="F67" s="315">
        <v>5.1509999999999998</v>
      </c>
      <c r="G67" s="257">
        <v>312.83999999999997</v>
      </c>
      <c r="H67" s="258">
        <v>2.1139999999999999</v>
      </c>
      <c r="I67" s="673">
        <v>318.85000000000002</v>
      </c>
      <c r="J67" s="730">
        <v>4.6210000000000004</v>
      </c>
      <c r="K67" s="312" t="str">
        <f>IF(I67&gt;E67,"Limpas","")</f>
        <v/>
      </c>
      <c r="L67" s="749"/>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c r="B68" s="296">
        <f t="shared" si="18"/>
        <v>7</v>
      </c>
      <c r="C68" s="337" t="s">
        <v>34</v>
      </c>
      <c r="D68" s="337" t="s">
        <v>78</v>
      </c>
      <c r="E68" s="330">
        <v>90</v>
      </c>
      <c r="F68" s="315">
        <v>689.09100000000001</v>
      </c>
      <c r="G68" s="257">
        <v>80.2</v>
      </c>
      <c r="H68" s="257">
        <v>295.80200000000002</v>
      </c>
      <c r="I68" s="666">
        <v>86.54</v>
      </c>
      <c r="J68" s="297">
        <v>524.67100000000005</v>
      </c>
      <c r="K68" s="312" t="str">
        <f>IF(I68&gt;E68,"Limpas","")</f>
        <v/>
      </c>
      <c r="L68" s="749"/>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c r="B69" s="296">
        <f t="shared" si="18"/>
        <v>8</v>
      </c>
      <c r="C69" s="337" t="s">
        <v>35</v>
      </c>
      <c r="D69" s="337" t="s">
        <v>79</v>
      </c>
      <c r="E69" s="330">
        <v>120.5</v>
      </c>
      <c r="F69" s="315">
        <v>2.0920000000000001</v>
      </c>
      <c r="G69" s="257">
        <v>114.6</v>
      </c>
      <c r="H69" s="297">
        <v>0.82899999999999996</v>
      </c>
      <c r="I69" s="331">
        <v>120.47</v>
      </c>
      <c r="J69" s="256">
        <v>1.77</v>
      </c>
      <c r="K69" s="312" t="str">
        <f>IF(I69&gt;E69,"Limpas","")</f>
        <v/>
      </c>
      <c r="L69" s="750"/>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c r="B70" s="296">
        <f t="shared" si="18"/>
        <v>9</v>
      </c>
      <c r="C70" s="337" t="s">
        <v>36</v>
      </c>
      <c r="D70" s="337" t="s">
        <v>79</v>
      </c>
      <c r="E70" s="330">
        <v>120.8</v>
      </c>
      <c r="F70" s="315">
        <v>2.3530000000000002</v>
      </c>
      <c r="G70" s="257">
        <v>115.1</v>
      </c>
      <c r="H70" s="297">
        <v>0.72099999999999997</v>
      </c>
      <c r="I70" s="666">
        <v>120.06</v>
      </c>
      <c r="J70" s="256">
        <v>1.45</v>
      </c>
      <c r="K70" s="312" t="str">
        <f>IF(I70&gt;E70,"Limpas","")</f>
        <v/>
      </c>
      <c r="L70" s="749"/>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c r="B71" s="296">
        <f t="shared" si="18"/>
        <v>10</v>
      </c>
      <c r="C71" s="337" t="s">
        <v>37</v>
      </c>
      <c r="D71" s="337" t="s">
        <v>80</v>
      </c>
      <c r="E71" s="330">
        <v>46.5</v>
      </c>
      <c r="F71" s="330">
        <v>4.5999999999999996</v>
      </c>
      <c r="G71" s="257">
        <v>42.54</v>
      </c>
      <c r="H71" s="257">
        <v>1.575</v>
      </c>
      <c r="I71" s="666">
        <v>46.12</v>
      </c>
      <c r="J71" s="256">
        <v>3.8479999999999999</v>
      </c>
      <c r="K71" s="312" t="str">
        <f>IF(I71&gt;E71,"Limpas","")</f>
        <v/>
      </c>
      <c r="L71" s="749"/>
      <c r="M71" s="751"/>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c r="B72" s="296">
        <f t="shared" si="18"/>
        <v>11</v>
      </c>
      <c r="C72" s="337" t="s">
        <v>39</v>
      </c>
      <c r="D72" s="337" t="s">
        <v>80</v>
      </c>
      <c r="E72" s="330">
        <v>51.5</v>
      </c>
      <c r="F72" s="315">
        <v>2.4159999999999999</v>
      </c>
      <c r="G72" s="257">
        <v>47.92</v>
      </c>
      <c r="H72" s="257">
        <v>1.22</v>
      </c>
      <c r="I72" s="670">
        <v>50.7</v>
      </c>
      <c r="J72" s="256">
        <v>2.2040000000000002</v>
      </c>
      <c r="K72" s="312" t="str">
        <f t="shared" ref="K72:K76" si="22">IF(I72&gt;E72,"Limpas","")</f>
        <v/>
      </c>
      <c r="L72" s="749"/>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c r="B73" s="296">
        <f t="shared" si="18"/>
        <v>12</v>
      </c>
      <c r="C73" s="337" t="s">
        <v>40</v>
      </c>
      <c r="D73" s="337" t="s">
        <v>78</v>
      </c>
      <c r="E73" s="330">
        <v>81</v>
      </c>
      <c r="F73" s="315">
        <v>1.093</v>
      </c>
      <c r="G73" s="257">
        <v>78.42</v>
      </c>
      <c r="H73" s="620">
        <v>0.67500000000000004</v>
      </c>
      <c r="I73" s="666">
        <v>78.22</v>
      </c>
      <c r="J73" s="256">
        <v>0.95599999999999996</v>
      </c>
      <c r="K73" s="312" t="str">
        <f t="shared" si="22"/>
        <v/>
      </c>
      <c r="L73" s="749"/>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c r="B74" s="296">
        <f t="shared" si="18"/>
        <v>13</v>
      </c>
      <c r="C74" s="337" t="s">
        <v>41</v>
      </c>
      <c r="D74" s="337" t="s">
        <v>78</v>
      </c>
      <c r="E74" s="330">
        <v>82.8</v>
      </c>
      <c r="F74" s="315">
        <v>0.42899999999999999</v>
      </c>
      <c r="G74" s="257">
        <v>80.97</v>
      </c>
      <c r="H74" s="297">
        <v>0.18</v>
      </c>
      <c r="I74" s="666">
        <v>81.38</v>
      </c>
      <c r="J74" s="256">
        <v>0.05</v>
      </c>
      <c r="K74" s="312" t="str">
        <f t="shared" si="22"/>
        <v/>
      </c>
      <c r="L74" s="749"/>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c r="B75" s="296">
        <f t="shared" si="18"/>
        <v>14</v>
      </c>
      <c r="C75" s="337" t="s">
        <v>42</v>
      </c>
      <c r="D75" s="337" t="s">
        <v>78</v>
      </c>
      <c r="E75" s="330">
        <v>69.95</v>
      </c>
      <c r="F75" s="315">
        <v>0.25</v>
      </c>
      <c r="G75" s="257">
        <v>68.89</v>
      </c>
      <c r="H75" s="257">
        <v>1.206</v>
      </c>
      <c r="I75" s="673">
        <v>63.23</v>
      </c>
      <c r="J75" s="730">
        <v>0.16500000000000001</v>
      </c>
      <c r="K75" s="312" t="str">
        <f t="shared" si="22"/>
        <v/>
      </c>
      <c r="L75" s="749"/>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c r="B76" s="296">
        <f t="shared" si="18"/>
        <v>15</v>
      </c>
      <c r="C76" s="337" t="s">
        <v>43</v>
      </c>
      <c r="D76" s="337" t="s">
        <v>78</v>
      </c>
      <c r="E76" s="330">
        <v>48.2</v>
      </c>
      <c r="F76" s="315">
        <v>0.38500000000000001</v>
      </c>
      <c r="G76" s="257">
        <v>44.98</v>
      </c>
      <c r="H76" s="297">
        <v>9.8000000000000004E-2</v>
      </c>
      <c r="I76" s="666">
        <v>46.66</v>
      </c>
      <c r="J76" s="256">
        <v>0.34499999999999997</v>
      </c>
      <c r="K76" s="312" t="str">
        <f t="shared" si="22"/>
        <v/>
      </c>
      <c r="L76" s="749"/>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c r="B77" s="296">
        <f t="shared" si="18"/>
        <v>16</v>
      </c>
      <c r="C77" s="337" t="s">
        <v>81</v>
      </c>
      <c r="D77" s="337" t="s">
        <v>44</v>
      </c>
      <c r="E77" s="330">
        <v>136</v>
      </c>
      <c r="F77" s="315">
        <v>440</v>
      </c>
      <c r="G77" s="257">
        <v>132.35</v>
      </c>
      <c r="H77" s="257">
        <v>197.285</v>
      </c>
      <c r="I77" s="257">
        <v>132.07</v>
      </c>
      <c r="J77" s="720">
        <v>190.47</v>
      </c>
      <c r="K77" s="312"/>
      <c r="L77" s="752"/>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c r="B78" s="296">
        <f t="shared" si="18"/>
        <v>17</v>
      </c>
      <c r="C78" s="337" t="s">
        <v>45</v>
      </c>
      <c r="D78" s="337" t="s">
        <v>44</v>
      </c>
      <c r="E78" s="330">
        <v>113.5</v>
      </c>
      <c r="F78" s="315">
        <v>3.7519999999999998</v>
      </c>
      <c r="G78" s="257">
        <v>111.44</v>
      </c>
      <c r="H78" s="257">
        <v>1.47</v>
      </c>
      <c r="I78" s="258">
        <v>112.77</v>
      </c>
      <c r="J78" s="720">
        <v>2.0139999999999998</v>
      </c>
      <c r="K78" s="312"/>
      <c r="L78" s="752"/>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c r="B79" s="296">
        <f t="shared" si="18"/>
        <v>18</v>
      </c>
      <c r="C79" s="337" t="s">
        <v>46</v>
      </c>
      <c r="D79" s="337" t="s">
        <v>44</v>
      </c>
      <c r="E79" s="330">
        <v>225.4</v>
      </c>
      <c r="F79" s="330">
        <v>1.2</v>
      </c>
      <c r="G79" s="257">
        <v>203.5</v>
      </c>
      <c r="H79" s="257">
        <v>0.27300000000000002</v>
      </c>
      <c r="I79" s="257">
        <v>202</v>
      </c>
      <c r="J79" s="720">
        <v>0.13800000000000001</v>
      </c>
      <c r="K79" s="312"/>
      <c r="L79" s="752"/>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c r="B80" s="296">
        <f t="shared" si="18"/>
        <v>19</v>
      </c>
      <c r="C80" s="337" t="s">
        <v>47</v>
      </c>
      <c r="D80" s="337" t="s">
        <v>44</v>
      </c>
      <c r="E80" s="330">
        <v>224</v>
      </c>
      <c r="F80" s="315">
        <v>0.6</v>
      </c>
      <c r="G80" s="257">
        <v>221.14</v>
      </c>
      <c r="H80" s="257">
        <v>0.216</v>
      </c>
      <c r="I80" s="258">
        <v>223.25</v>
      </c>
      <c r="J80" s="721">
        <v>0.36199999999999999</v>
      </c>
      <c r="K80" s="312"/>
      <c r="L80" s="753"/>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c r="B81" s="296">
        <f t="shared" si="18"/>
        <v>20</v>
      </c>
      <c r="C81" s="337" t="s">
        <v>48</v>
      </c>
      <c r="D81" s="337" t="s">
        <v>44</v>
      </c>
      <c r="E81" s="330">
        <v>196</v>
      </c>
      <c r="F81" s="315">
        <v>1.5820000000000001</v>
      </c>
      <c r="G81" s="257">
        <v>195.5</v>
      </c>
      <c r="H81" s="257">
        <v>0.67500000000000004</v>
      </c>
      <c r="I81" s="258">
        <v>196.35</v>
      </c>
      <c r="J81" s="720">
        <v>0.83699999999999997</v>
      </c>
      <c r="K81" s="312"/>
      <c r="L81" s="752"/>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c r="B82" s="296">
        <f t="shared" si="18"/>
        <v>21</v>
      </c>
      <c r="C82" s="337" t="s">
        <v>49</v>
      </c>
      <c r="D82" s="337" t="s">
        <v>44</v>
      </c>
      <c r="E82" s="330">
        <v>174</v>
      </c>
      <c r="F82" s="315">
        <v>0.47899999999999998</v>
      </c>
      <c r="G82" s="257">
        <v>169.97</v>
      </c>
      <c r="H82" s="257">
        <v>0.124</v>
      </c>
      <c r="I82" s="258">
        <v>166</v>
      </c>
      <c r="J82" s="720">
        <v>0</v>
      </c>
      <c r="K82" s="312"/>
      <c r="L82" s="752"/>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c r="B83" s="294">
        <f t="shared" si="18"/>
        <v>22</v>
      </c>
      <c r="C83" s="295" t="s">
        <v>50</v>
      </c>
      <c r="D83" s="295" t="s">
        <v>44</v>
      </c>
      <c r="E83" s="316">
        <v>229.1</v>
      </c>
      <c r="F83" s="333">
        <v>0.79200000000000004</v>
      </c>
      <c r="G83" s="256">
        <v>222.46</v>
      </c>
      <c r="H83" s="256">
        <v>0.185</v>
      </c>
      <c r="I83" s="368">
        <v>228.1</v>
      </c>
      <c r="J83" s="722">
        <v>0.60699999999999998</v>
      </c>
      <c r="K83" s="312"/>
      <c r="L83" s="753"/>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c r="B84" s="296">
        <f t="shared" si="18"/>
        <v>23</v>
      </c>
      <c r="C84" s="337" t="s">
        <v>51</v>
      </c>
      <c r="D84" s="337" t="s">
        <v>44</v>
      </c>
      <c r="E84" s="330">
        <v>249</v>
      </c>
      <c r="F84" s="315">
        <v>2.1240000000000001</v>
      </c>
      <c r="G84" s="257">
        <v>248.62</v>
      </c>
      <c r="H84" s="257">
        <v>1.6850000000000001</v>
      </c>
      <c r="I84" s="258">
        <v>248.72</v>
      </c>
      <c r="J84" s="721">
        <v>1.7130000000000001</v>
      </c>
      <c r="K84" s="312"/>
      <c r="L84" s="753"/>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c r="B85" s="296">
        <f t="shared" si="18"/>
        <v>24</v>
      </c>
      <c r="C85" s="337" t="s">
        <v>52</v>
      </c>
      <c r="D85" s="337" t="s">
        <v>82</v>
      </c>
      <c r="E85" s="330">
        <v>164.75</v>
      </c>
      <c r="F85" s="330">
        <v>5</v>
      </c>
      <c r="G85" s="257">
        <v>147.63999999999999</v>
      </c>
      <c r="H85" s="257">
        <v>1.8939999999999999</v>
      </c>
      <c r="I85" s="257">
        <v>149.1</v>
      </c>
      <c r="J85" s="721">
        <v>2.6480000000000001</v>
      </c>
      <c r="K85" s="312"/>
      <c r="L85" s="753"/>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c r="B86" s="296">
        <f t="shared" si="18"/>
        <v>25</v>
      </c>
      <c r="C86" s="337" t="s">
        <v>53</v>
      </c>
      <c r="D86" s="337" t="s">
        <v>82</v>
      </c>
      <c r="E86" s="330">
        <v>179.1</v>
      </c>
      <c r="F86" s="315">
        <v>4.2</v>
      </c>
      <c r="G86" s="258">
        <v>204.29</v>
      </c>
      <c r="H86" s="258">
        <v>2.89</v>
      </c>
      <c r="I86" s="257">
        <v>204.72</v>
      </c>
      <c r="J86" s="720">
        <v>3.0640000000000001</v>
      </c>
      <c r="K86" s="312"/>
      <c r="L86" s="752"/>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c r="B87" s="296">
        <f t="shared" si="18"/>
        <v>26</v>
      </c>
      <c r="C87" s="337" t="s">
        <v>54</v>
      </c>
      <c r="D87" s="337" t="s">
        <v>83</v>
      </c>
      <c r="E87" s="330">
        <v>325.56</v>
      </c>
      <c r="F87" s="315">
        <v>0.70099999999999996</v>
      </c>
      <c r="G87" s="258">
        <v>324.76</v>
      </c>
      <c r="H87" s="258">
        <v>0.56999999999999995</v>
      </c>
      <c r="I87" s="258">
        <v>322.39999999999998</v>
      </c>
      <c r="J87" s="721">
        <v>0.36399999999999999</v>
      </c>
      <c r="K87" s="312"/>
      <c r="L87" s="753"/>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c r="B88" s="296">
        <f t="shared" si="18"/>
        <v>27</v>
      </c>
      <c r="C88" s="337" t="s">
        <v>55</v>
      </c>
      <c r="D88" s="337" t="s">
        <v>83</v>
      </c>
      <c r="E88" s="330">
        <v>129.19999999999999</v>
      </c>
      <c r="F88" s="315">
        <v>0.5</v>
      </c>
      <c r="G88" s="257">
        <v>129.11000000000001</v>
      </c>
      <c r="H88" s="257">
        <v>0.69799999999999995</v>
      </c>
      <c r="I88" s="258">
        <v>129.15</v>
      </c>
      <c r="J88" s="720">
        <v>0.70299999999999996</v>
      </c>
      <c r="K88" s="312"/>
      <c r="L88" s="752"/>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c r="B89" s="296">
        <f t="shared" si="18"/>
        <v>28</v>
      </c>
      <c r="C89" s="337" t="s">
        <v>56</v>
      </c>
      <c r="D89" s="337" t="s">
        <v>83</v>
      </c>
      <c r="E89" s="330">
        <v>282.77999999999997</v>
      </c>
      <c r="F89" s="315">
        <v>0.51300000000000001</v>
      </c>
      <c r="G89" s="257">
        <v>282.95999999999998</v>
      </c>
      <c r="H89" s="257">
        <v>0.48</v>
      </c>
      <c r="I89" s="257">
        <v>277.22000000000003</v>
      </c>
      <c r="J89" s="720">
        <v>5.6000000000000001E-2</v>
      </c>
      <c r="K89" s="312"/>
      <c r="L89" s="752"/>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c r="B90" s="296">
        <f t="shared" si="18"/>
        <v>29</v>
      </c>
      <c r="C90" s="337" t="s">
        <v>57</v>
      </c>
      <c r="D90" s="337" t="s">
        <v>83</v>
      </c>
      <c r="E90" s="330">
        <v>99</v>
      </c>
      <c r="F90" s="315">
        <v>2.6110000000000002</v>
      </c>
      <c r="G90" s="257">
        <v>98.52</v>
      </c>
      <c r="H90" s="257">
        <v>2.5369999999999999</v>
      </c>
      <c r="I90" s="258">
        <v>98.19</v>
      </c>
      <c r="J90" s="721">
        <v>2.298</v>
      </c>
      <c r="K90" s="312"/>
      <c r="L90" s="753"/>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c r="B91" s="296">
        <f t="shared" si="18"/>
        <v>30</v>
      </c>
      <c r="C91" s="337" t="s">
        <v>58</v>
      </c>
      <c r="D91" s="337" t="s">
        <v>83</v>
      </c>
      <c r="E91" s="330">
        <v>189.7</v>
      </c>
      <c r="F91" s="330">
        <v>7.9000000000000001E-2</v>
      </c>
      <c r="G91" s="257">
        <v>189.38</v>
      </c>
      <c r="H91" s="257">
        <v>7.2999999999999995E-2</v>
      </c>
      <c r="I91" s="258">
        <v>189.17</v>
      </c>
      <c r="J91" s="721">
        <v>6.8000000000000005E-2</v>
      </c>
      <c r="K91" s="312"/>
      <c r="L91" s="753"/>
      <c r="M91" s="754"/>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c r="B92" s="296">
        <f t="shared" si="18"/>
        <v>31</v>
      </c>
      <c r="C92" s="337" t="s">
        <v>59</v>
      </c>
      <c r="D92" s="337" t="s">
        <v>83</v>
      </c>
      <c r="E92" s="330">
        <v>171.19</v>
      </c>
      <c r="F92" s="315">
        <v>9.6879999999999994E-2</v>
      </c>
      <c r="G92" s="257">
        <v>171.2</v>
      </c>
      <c r="H92" s="297">
        <v>9.7000000000000003E-2</v>
      </c>
      <c r="I92" s="258">
        <v>169.15</v>
      </c>
      <c r="J92" s="721">
        <v>4.7E-2</v>
      </c>
      <c r="K92" s="312"/>
      <c r="L92" s="753"/>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c r="B93" s="296">
        <f t="shared" si="18"/>
        <v>32</v>
      </c>
      <c r="C93" s="337" t="s">
        <v>60</v>
      </c>
      <c r="D93" s="337" t="s">
        <v>84</v>
      </c>
      <c r="E93" s="330">
        <v>142.6</v>
      </c>
      <c r="F93" s="315">
        <v>9.157</v>
      </c>
      <c r="G93" s="257">
        <v>139.56</v>
      </c>
      <c r="H93" s="257">
        <v>7.077</v>
      </c>
      <c r="I93" s="257">
        <v>140.16999999999999</v>
      </c>
      <c r="J93" s="723">
        <v>8.7070000000000007</v>
      </c>
      <c r="K93" s="312"/>
      <c r="L93" s="755"/>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c r="B94" s="296">
        <f t="shared" si="18"/>
        <v>33</v>
      </c>
      <c r="C94" s="337" t="s">
        <v>61</v>
      </c>
      <c r="D94" s="337" t="s">
        <v>84</v>
      </c>
      <c r="E94" s="330">
        <v>239.5</v>
      </c>
      <c r="F94" s="315">
        <v>2.6720000000000002</v>
      </c>
      <c r="G94" s="257">
        <v>237.71</v>
      </c>
      <c r="H94" s="297">
        <v>1.7090000000000001</v>
      </c>
      <c r="I94" s="257">
        <v>239.52</v>
      </c>
      <c r="J94" s="723">
        <v>2.7519999999999998</v>
      </c>
      <c r="K94" s="312"/>
      <c r="L94" s="755"/>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c r="B95" s="296">
        <f t="shared" si="18"/>
        <v>34</v>
      </c>
      <c r="C95" s="337" t="s">
        <v>62</v>
      </c>
      <c r="D95" s="337" t="s">
        <v>85</v>
      </c>
      <c r="E95" s="330">
        <v>120.5</v>
      </c>
      <c r="F95" s="315">
        <v>3.677</v>
      </c>
      <c r="G95" s="257">
        <v>120.75</v>
      </c>
      <c r="H95" s="257">
        <v>4.1539999999999999</v>
      </c>
      <c r="I95" s="257">
        <v>120.74</v>
      </c>
      <c r="J95" s="720">
        <v>4.1360000000000001</v>
      </c>
      <c r="K95" s="312"/>
      <c r="L95" s="752"/>
      <c r="M95" s="407"/>
      <c r="AB95"/>
      <c r="AC95"/>
      <c r="AD95"/>
      <c r="AE95"/>
      <c r="AF95"/>
      <c r="AG95"/>
      <c r="AH95"/>
      <c r="AI95"/>
      <c r="AJ95"/>
      <c r="AK95"/>
      <c r="AL95"/>
      <c r="AM95"/>
      <c r="AN95"/>
      <c r="AO95"/>
      <c r="AP95" s="271"/>
      <c r="AQ95" s="282">
        <f t="shared" si="21"/>
        <v>31</v>
      </c>
      <c r="AR95">
        <f t="shared" si="19"/>
        <v>0</v>
      </c>
      <c r="AS95">
        <f t="shared" si="20"/>
        <v>0</v>
      </c>
      <c r="AT95"/>
      <c r="AU95"/>
      <c r="AV95"/>
      <c r="AW95"/>
      <c r="AX95"/>
      <c r="AY95"/>
      <c r="AZ95"/>
      <c r="BA95"/>
      <c r="BB95"/>
      <c r="BC95"/>
      <c r="BD95"/>
      <c r="BE95"/>
    </row>
    <row r="96" spans="2:57" ht="27" customHeight="1">
      <c r="B96" s="296">
        <f t="shared" si="18"/>
        <v>35</v>
      </c>
      <c r="C96" s="337" t="s">
        <v>63</v>
      </c>
      <c r="D96" s="337" t="s">
        <v>86</v>
      </c>
      <c r="E96" s="330">
        <v>110.56</v>
      </c>
      <c r="F96" s="315">
        <v>2.75</v>
      </c>
      <c r="G96" s="257">
        <v>110.2</v>
      </c>
      <c r="H96" s="257">
        <v>2.0670000000000002</v>
      </c>
      <c r="I96" s="257">
        <v>110.51</v>
      </c>
      <c r="J96" s="720">
        <v>2.6549999999999998</v>
      </c>
      <c r="K96" s="312"/>
      <c r="L96" s="752"/>
      <c r="M96" s="756"/>
      <c r="AB96"/>
      <c r="AC96"/>
      <c r="AD96"/>
      <c r="AE96"/>
      <c r="AF96"/>
      <c r="AG96"/>
      <c r="AH96"/>
      <c r="AI96"/>
      <c r="AJ96"/>
      <c r="AK96"/>
      <c r="AL96"/>
      <c r="AM96"/>
      <c r="AN96"/>
      <c r="AO96"/>
      <c r="AP96" s="271"/>
      <c r="AQ96" s="282">
        <f t="shared" si="21"/>
        <v>32</v>
      </c>
      <c r="AR96">
        <f t="shared" ref="AR96:AR102" si="23">IF(AD7="tad","tad",AD7)</f>
        <v>0</v>
      </c>
      <c r="AS96">
        <f t="shared" si="20"/>
        <v>0</v>
      </c>
      <c r="AT96"/>
      <c r="AU96"/>
      <c r="AV96"/>
      <c r="AW96"/>
      <c r="AX96"/>
      <c r="AY96"/>
      <c r="AZ96"/>
      <c r="BA96"/>
      <c r="BB96"/>
      <c r="BC96"/>
      <c r="BD96"/>
      <c r="BE96"/>
    </row>
    <row r="97" spans="1:57" ht="27" customHeight="1">
      <c r="B97" s="296">
        <f t="shared" si="18"/>
        <v>36</v>
      </c>
      <c r="C97" s="337" t="s">
        <v>64</v>
      </c>
      <c r="D97" s="337" t="s">
        <v>87</v>
      </c>
      <c r="E97" s="330">
        <v>72</v>
      </c>
      <c r="F97" s="315">
        <v>38.036000000000001</v>
      </c>
      <c r="G97" s="257">
        <v>65.41</v>
      </c>
      <c r="H97" s="297">
        <v>21.91</v>
      </c>
      <c r="I97" s="257">
        <v>64.430000000000007</v>
      </c>
      <c r="J97" s="723">
        <v>21.92</v>
      </c>
      <c r="K97" s="312"/>
      <c r="L97" s="755"/>
      <c r="M97" s="409"/>
      <c r="AB97"/>
      <c r="AC97"/>
      <c r="AD97"/>
      <c r="AE97"/>
      <c r="AF97"/>
      <c r="AG97"/>
      <c r="AH97"/>
      <c r="AI97"/>
      <c r="AJ97"/>
      <c r="AK97"/>
      <c r="AL97"/>
      <c r="AM97"/>
      <c r="AN97"/>
      <c r="AO97"/>
      <c r="AP97" s="271"/>
      <c r="AQ97" s="282">
        <f t="shared" si="21"/>
        <v>33</v>
      </c>
      <c r="AR97">
        <f t="shared" si="23"/>
        <v>0</v>
      </c>
      <c r="AS97">
        <f t="shared" si="20"/>
        <v>0</v>
      </c>
      <c r="AT97"/>
      <c r="AU97"/>
      <c r="AV97"/>
      <c r="AW97"/>
      <c r="AX97"/>
      <c r="AY97"/>
      <c r="AZ97"/>
      <c r="BA97"/>
      <c r="BB97"/>
      <c r="BC97"/>
      <c r="BD97"/>
      <c r="BE97"/>
    </row>
    <row r="98" spans="1:57" ht="27" customHeight="1">
      <c r="B98" s="296">
        <f t="shared" si="18"/>
        <v>37</v>
      </c>
      <c r="C98" s="337" t="s">
        <v>65</v>
      </c>
      <c r="D98" s="337" t="s">
        <v>87</v>
      </c>
      <c r="E98" s="330">
        <v>185</v>
      </c>
      <c r="F98" s="315">
        <v>388.72199999999998</v>
      </c>
      <c r="G98" s="257">
        <v>174.95</v>
      </c>
      <c r="H98" s="297">
        <v>289.58</v>
      </c>
      <c r="I98" s="421">
        <v>173.52</v>
      </c>
      <c r="J98" s="729">
        <v>276.23</v>
      </c>
      <c r="K98" s="312"/>
      <c r="L98" s="755"/>
      <c r="M98" s="475"/>
      <c r="AB98"/>
      <c r="AC98"/>
      <c r="AD98"/>
      <c r="AE98"/>
      <c r="AF98"/>
      <c r="AG98"/>
      <c r="AH98"/>
      <c r="AI98"/>
      <c r="AJ98"/>
      <c r="AK98"/>
      <c r="AL98"/>
      <c r="AM98"/>
      <c r="AN98"/>
      <c r="AO98"/>
      <c r="AP98" s="271"/>
      <c r="AQ98" s="282">
        <f t="shared" si="21"/>
        <v>34</v>
      </c>
      <c r="AR98">
        <f t="shared" si="23"/>
        <v>0</v>
      </c>
      <c r="AS98">
        <f t="shared" si="20"/>
        <v>0</v>
      </c>
      <c r="AT98"/>
      <c r="AU98"/>
      <c r="AV98"/>
      <c r="AW98"/>
      <c r="AX98"/>
      <c r="AY98"/>
      <c r="AZ98"/>
      <c r="BA98"/>
      <c r="BB98"/>
      <c r="BC98"/>
      <c r="BD98"/>
      <c r="BE98"/>
    </row>
    <row r="99" spans="1:57" ht="27" customHeight="1">
      <c r="B99" s="296">
        <v>38</v>
      </c>
      <c r="C99" s="337" t="s">
        <v>66</v>
      </c>
      <c r="D99" s="337" t="s">
        <v>88</v>
      </c>
      <c r="E99" s="330">
        <v>231</v>
      </c>
      <c r="F99" s="315">
        <v>30.48</v>
      </c>
      <c r="G99" s="257">
        <v>229</v>
      </c>
      <c r="H99" s="297">
        <v>5.6470000000000002</v>
      </c>
      <c r="I99" s="257">
        <v>229.46</v>
      </c>
      <c r="J99" s="297">
        <v>7.7960000000000003</v>
      </c>
      <c r="K99" s="312"/>
      <c r="L99" s="755"/>
      <c r="M99" s="409"/>
      <c r="AB99"/>
      <c r="AC99"/>
      <c r="AD99"/>
      <c r="AE99"/>
      <c r="AF99"/>
      <c r="AG99"/>
      <c r="AH99"/>
      <c r="AI99"/>
      <c r="AJ99"/>
      <c r="AK99"/>
      <c r="AL99"/>
      <c r="AM99"/>
      <c r="AN99"/>
      <c r="AO99"/>
      <c r="AP99" s="271"/>
      <c r="AQ99" s="282">
        <f t="shared" si="21"/>
        <v>35</v>
      </c>
      <c r="AR99">
        <f t="shared" si="23"/>
        <v>0</v>
      </c>
      <c r="AS99">
        <f t="shared" si="20"/>
        <v>0</v>
      </c>
      <c r="AT99"/>
      <c r="AU99"/>
      <c r="AV99"/>
      <c r="AW99"/>
      <c r="AX99"/>
      <c r="AY99"/>
      <c r="AZ99"/>
      <c r="BA99"/>
      <c r="BB99"/>
      <c r="BC99"/>
      <c r="BD99"/>
      <c r="BE99"/>
    </row>
    <row r="100" spans="1:57" ht="27" customHeight="1">
      <c r="B100" s="294">
        <v>39</v>
      </c>
      <c r="C100" s="295" t="s">
        <v>212</v>
      </c>
      <c r="D100" s="295" t="s">
        <v>76</v>
      </c>
      <c r="E100" s="316">
        <v>149.30000000000001</v>
      </c>
      <c r="F100" s="333">
        <v>17.670000000000002</v>
      </c>
      <c r="G100" s="316">
        <v>144.18</v>
      </c>
      <c r="H100" s="333">
        <v>3.63</v>
      </c>
      <c r="I100" s="667">
        <v>149.47999999999999</v>
      </c>
      <c r="J100" s="718">
        <v>11.1</v>
      </c>
      <c r="K100" s="395"/>
      <c r="L100" s="757"/>
      <c r="M100" s="410"/>
      <c r="AB100"/>
      <c r="AC100"/>
      <c r="AD100"/>
      <c r="AE100"/>
      <c r="AF100"/>
      <c r="AG100"/>
      <c r="AH100"/>
      <c r="AI100"/>
      <c r="AJ100"/>
      <c r="AK100"/>
      <c r="AL100"/>
      <c r="AM100"/>
      <c r="AN100"/>
      <c r="AO100"/>
      <c r="AP100" s="271"/>
      <c r="AQ100" s="282">
        <f t="shared" si="21"/>
        <v>36</v>
      </c>
      <c r="AR100">
        <f t="shared" si="23"/>
        <v>0</v>
      </c>
      <c r="AS100">
        <f t="shared" si="20"/>
        <v>0</v>
      </c>
      <c r="AT100"/>
      <c r="AU100"/>
      <c r="AV100"/>
      <c r="AW100"/>
      <c r="AX100"/>
      <c r="AY100"/>
      <c r="AZ100"/>
      <c r="BA100"/>
      <c r="BB100"/>
      <c r="BC100"/>
      <c r="BD100"/>
      <c r="BE100"/>
    </row>
    <row r="101" spans="1:57" ht="27" customHeight="1">
      <c r="B101" s="296">
        <f>+B100+1</f>
        <v>40</v>
      </c>
      <c r="C101" s="337" t="s">
        <v>213</v>
      </c>
      <c r="D101" s="337" t="s">
        <v>80</v>
      </c>
      <c r="E101" s="330">
        <v>39</v>
      </c>
      <c r="F101" s="315">
        <v>0.47399999999999998</v>
      </c>
      <c r="G101" s="330"/>
      <c r="H101" s="315"/>
      <c r="I101" s="671">
        <v>120.06</v>
      </c>
      <c r="J101" s="723">
        <v>1.45</v>
      </c>
      <c r="K101" s="395"/>
      <c r="L101" s="758"/>
      <c r="M101" s="409"/>
      <c r="AB101"/>
      <c r="AC101"/>
      <c r="AD101"/>
      <c r="AE101"/>
      <c r="AF101"/>
      <c r="AG101"/>
      <c r="AH101"/>
      <c r="AI101"/>
      <c r="AJ101"/>
      <c r="AK101"/>
      <c r="AL101"/>
      <c r="AM101"/>
      <c r="AN101"/>
      <c r="AO101"/>
      <c r="AP101" s="271"/>
      <c r="AQ101" s="282">
        <f t="shared" si="21"/>
        <v>37</v>
      </c>
      <c r="AR101">
        <f t="shared" si="23"/>
        <v>0</v>
      </c>
      <c r="AS101">
        <f t="shared" si="20"/>
        <v>0</v>
      </c>
      <c r="AT101"/>
      <c r="AU101"/>
      <c r="AV101"/>
      <c r="AW101"/>
      <c r="AX101"/>
      <c r="AY101"/>
      <c r="AZ101"/>
      <c r="BA101"/>
      <c r="BB101"/>
      <c r="BC101"/>
      <c r="BD101"/>
      <c r="BE101"/>
    </row>
    <row r="102" spans="1:57" ht="27" customHeight="1" thickBot="1">
      <c r="B102" s="298">
        <v>41</v>
      </c>
      <c r="C102" s="299" t="s">
        <v>214</v>
      </c>
      <c r="D102" s="299" t="s">
        <v>80</v>
      </c>
      <c r="E102" s="338">
        <v>70</v>
      </c>
      <c r="F102" s="317">
        <v>0.81699999999999995</v>
      </c>
      <c r="G102" s="338"/>
      <c r="H102" s="317"/>
      <c r="I102" s="666">
        <v>70.05</v>
      </c>
      <c r="J102" s="723">
        <v>0.753</v>
      </c>
      <c r="K102" s="396"/>
      <c r="L102" s="759"/>
      <c r="M102" s="409"/>
      <c r="AB102"/>
      <c r="AC102"/>
      <c r="AD102"/>
      <c r="AE102"/>
      <c r="AF102"/>
      <c r="AG102"/>
      <c r="AH102"/>
      <c r="AI102"/>
      <c r="AJ102"/>
      <c r="AK102"/>
      <c r="AL102"/>
      <c r="AM102"/>
      <c r="AN102"/>
      <c r="AO102"/>
      <c r="AP102" s="271"/>
      <c r="AQ102" s="282">
        <f t="shared" si="21"/>
        <v>38</v>
      </c>
      <c r="AR102">
        <f t="shared" si="23"/>
        <v>0</v>
      </c>
      <c r="AS102">
        <f t="shared" si="20"/>
        <v>0</v>
      </c>
      <c r="AT102"/>
      <c r="AU102"/>
      <c r="AV102"/>
      <c r="AW102"/>
      <c r="AX102"/>
      <c r="AY102"/>
      <c r="AZ102"/>
      <c r="BA102"/>
      <c r="BB102"/>
      <c r="BC102"/>
      <c r="BD102"/>
      <c r="BE102"/>
    </row>
    <row r="103" spans="1:57" ht="27" customHeight="1" thickBot="1">
      <c r="B103" s="292"/>
      <c r="C103" s="293" t="s">
        <v>67</v>
      </c>
      <c r="D103" s="293"/>
      <c r="E103" s="319"/>
      <c r="F103" s="318">
        <f>SUM(F62:F102)</f>
        <v>1813.882478</v>
      </c>
      <c r="G103" s="319"/>
      <c r="H103" s="318">
        <f>SUM(H65:H102)</f>
        <v>879.64300000000003</v>
      </c>
      <c r="I103" s="319"/>
      <c r="J103" s="281">
        <f>SUM(J62:J102)</f>
        <v>1196.2499999999998</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c r="B104" s="300" t="s">
        <v>68</v>
      </c>
      <c r="C104" s="385" t="s">
        <v>69</v>
      </c>
      <c r="D104" s="385"/>
      <c r="E104" s="323"/>
      <c r="F104" s="320"/>
      <c r="G104" s="321"/>
      <c r="H104" s="322">
        <v>1</v>
      </c>
      <c r="I104" s="323"/>
      <c r="J104" s="266">
        <f>IFERROR(+J103/H103,0)</f>
        <v>1.3599266975352498</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c r="A105" s="179" t="s">
        <v>338</v>
      </c>
      <c r="B105" s="302"/>
      <c r="C105" s="515" t="s">
        <v>216</v>
      </c>
      <c r="D105" s="303"/>
      <c r="E105" s="378">
        <v>1736.79</v>
      </c>
      <c r="F105" s="324">
        <v>1</v>
      </c>
      <c r="G105" s="325" t="s">
        <v>68</v>
      </c>
      <c r="H105" s="324">
        <f>+H103/F103*100%</f>
        <v>0.48495038166414223</v>
      </c>
      <c r="I105" s="326"/>
      <c r="J105" s="267">
        <f>+J103/F103</f>
        <v>0.65949697100497584</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0</v>
      </c>
      <c r="AS106">
        <f t="shared" si="20"/>
        <v>0</v>
      </c>
      <c r="AT106"/>
      <c r="AU106"/>
      <c r="AV106"/>
      <c r="AW106"/>
      <c r="AX106"/>
      <c r="AY106"/>
      <c r="AZ106"/>
      <c r="BA106"/>
      <c r="BB106"/>
      <c r="BC106"/>
      <c r="BD106"/>
      <c r="BE106"/>
    </row>
    <row r="107" spans="1:57" ht="27" customHeight="1" thickBot="1">
      <c r="B107" s="291"/>
      <c r="C107" s="260"/>
      <c r="D107" s="260"/>
      <c r="E107" s="260"/>
      <c r="F107" s="516">
        <v>28</v>
      </c>
      <c r="G107" s="566" t="s">
        <v>256</v>
      </c>
      <c r="H107" s="516">
        <v>2023</v>
      </c>
      <c r="I107" s="683"/>
      <c r="J107" s="260"/>
      <c r="K107" s="308"/>
      <c r="L107" s="309"/>
      <c r="M107" s="188"/>
      <c r="AB107"/>
      <c r="AC107"/>
      <c r="AD107"/>
      <c r="AE107"/>
      <c r="AF107"/>
      <c r="AG107"/>
      <c r="AH107"/>
      <c r="AI107"/>
      <c r="AJ107"/>
      <c r="AK107"/>
      <c r="AL107"/>
      <c r="AM107"/>
      <c r="AN107"/>
      <c r="AO107"/>
      <c r="AP107" s="271"/>
      <c r="AQ107" s="282">
        <f t="shared" si="21"/>
        <v>40</v>
      </c>
      <c r="AR107">
        <f t="shared" si="24"/>
        <v>0</v>
      </c>
      <c r="AS107">
        <f t="shared" si="20"/>
        <v>0</v>
      </c>
      <c r="AT107"/>
      <c r="AU107"/>
      <c r="AV107"/>
      <c r="AW107"/>
      <c r="AX107"/>
      <c r="AY107"/>
      <c r="AZ107"/>
      <c r="BA107"/>
      <c r="BB107"/>
      <c r="BC107"/>
      <c r="BD107"/>
      <c r="BE107"/>
    </row>
    <row r="108" spans="1:57" ht="27" customHeight="1">
      <c r="B108" s="382" t="s">
        <v>18</v>
      </c>
      <c r="C108" s="385" t="s">
        <v>19</v>
      </c>
      <c r="D108" s="385" t="s">
        <v>73</v>
      </c>
      <c r="E108" s="863" t="s">
        <v>20</v>
      </c>
      <c r="F108" s="864"/>
      <c r="G108" s="863" t="s">
        <v>94</v>
      </c>
      <c r="H108" s="864"/>
      <c r="I108" s="863" t="s">
        <v>22</v>
      </c>
      <c r="J108" s="864"/>
      <c r="K108" s="379"/>
      <c r="L108" s="310"/>
      <c r="M108" s="189"/>
      <c r="AB108"/>
      <c r="AC108"/>
      <c r="AD108"/>
      <c r="AE108"/>
      <c r="AF108"/>
      <c r="AG108"/>
      <c r="AH108"/>
      <c r="AI108"/>
      <c r="AJ108"/>
      <c r="AK108"/>
      <c r="AL108"/>
      <c r="AM108"/>
      <c r="AN108"/>
      <c r="AO108"/>
      <c r="AP108" s="271"/>
      <c r="AQ108" s="282">
        <f t="shared" si="21"/>
        <v>41</v>
      </c>
      <c r="AR108">
        <f t="shared" si="24"/>
        <v>0</v>
      </c>
      <c r="AS108">
        <f t="shared" si="20"/>
        <v>0</v>
      </c>
      <c r="AT108"/>
      <c r="AU108"/>
      <c r="AV108"/>
      <c r="AW108"/>
      <c r="AX108"/>
      <c r="AY108"/>
      <c r="AZ108"/>
      <c r="BA108"/>
      <c r="BB108"/>
      <c r="BC108"/>
      <c r="BD108"/>
      <c r="BE108"/>
    </row>
    <row r="109" spans="1:57" ht="27" customHeight="1">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0</v>
      </c>
      <c r="AS109">
        <f t="shared" si="20"/>
        <v>0</v>
      </c>
      <c r="AT109"/>
      <c r="AU109"/>
      <c r="AV109"/>
      <c r="AW109"/>
      <c r="AX109"/>
      <c r="AY109"/>
      <c r="AZ109"/>
      <c r="BA109"/>
      <c r="BB109"/>
      <c r="BC109"/>
      <c r="BD109"/>
      <c r="BE109"/>
    </row>
    <row r="110" spans="1:57" ht="27" customHeight="1" thickBot="1">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0</v>
      </c>
      <c r="AS110">
        <f t="shared" si="20"/>
        <v>0</v>
      </c>
      <c r="AT110"/>
      <c r="AU110"/>
      <c r="AV110"/>
      <c r="AW110"/>
      <c r="AX110"/>
      <c r="AY110"/>
      <c r="AZ110"/>
      <c r="BA110"/>
      <c r="BB110"/>
      <c r="BC110"/>
      <c r="BD110"/>
      <c r="BE110"/>
    </row>
    <row r="111" spans="1:57" ht="27" customHeight="1" thickBot="1">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0</v>
      </c>
      <c r="AS111">
        <f t="shared" si="20"/>
        <v>0</v>
      </c>
      <c r="AT111"/>
      <c r="AU111"/>
      <c r="AV111"/>
      <c r="AW111"/>
      <c r="AX111"/>
      <c r="AY111"/>
      <c r="AZ111"/>
      <c r="BA111"/>
      <c r="BB111"/>
      <c r="BC111"/>
      <c r="BD111"/>
      <c r="BE111"/>
    </row>
    <row r="112" spans="1:57" ht="27" customHeight="1">
      <c r="B112" s="294">
        <v>1</v>
      </c>
      <c r="C112" s="295" t="s">
        <v>28</v>
      </c>
      <c r="D112" s="295" t="s">
        <v>74</v>
      </c>
      <c r="E112" s="330">
        <v>55.77</v>
      </c>
      <c r="F112" s="315">
        <v>31.144597999999998</v>
      </c>
      <c r="G112" s="256">
        <v>49.12</v>
      </c>
      <c r="H112" s="256">
        <v>4.556</v>
      </c>
      <c r="I112" s="256">
        <v>54.2</v>
      </c>
      <c r="J112" s="256">
        <v>22.462</v>
      </c>
      <c r="K112" s="312"/>
      <c r="L112" s="476"/>
      <c r="M112" s="187"/>
      <c r="AB112"/>
      <c r="AC112"/>
      <c r="AD112"/>
      <c r="AE112"/>
      <c r="AF112"/>
      <c r="AG112"/>
      <c r="AH112"/>
      <c r="AI112"/>
      <c r="AJ112"/>
      <c r="AK112"/>
      <c r="AL112"/>
      <c r="AM112"/>
      <c r="AN112"/>
      <c r="AO112"/>
      <c r="AP112" s="271"/>
      <c r="AQ112" s="282">
        <f t="shared" si="21"/>
        <v>45</v>
      </c>
      <c r="AR112">
        <f t="shared" si="24"/>
        <v>0</v>
      </c>
      <c r="AS112">
        <f t="shared" si="20"/>
        <v>0</v>
      </c>
      <c r="AT112"/>
      <c r="AU112"/>
      <c r="AV112"/>
      <c r="AW112"/>
      <c r="AX112"/>
      <c r="AY112"/>
      <c r="AZ112"/>
      <c r="BA112"/>
      <c r="BB112"/>
      <c r="BC112"/>
      <c r="BD112"/>
      <c r="BE112"/>
    </row>
    <row r="113" spans="2:57" ht="27" customHeight="1">
      <c r="B113" s="296">
        <f>+B112+1</f>
        <v>2</v>
      </c>
      <c r="C113" s="337" t="s">
        <v>29</v>
      </c>
      <c r="D113" s="337" t="s">
        <v>74</v>
      </c>
      <c r="E113" s="316">
        <v>339.5</v>
      </c>
      <c r="F113" s="333">
        <v>7.77</v>
      </c>
      <c r="G113" s="257">
        <v>337.23</v>
      </c>
      <c r="H113" s="297">
        <v>5.81</v>
      </c>
      <c r="I113" s="257">
        <v>339.21</v>
      </c>
      <c r="J113" s="297">
        <v>7.5270000000000001</v>
      </c>
      <c r="K113" s="312"/>
      <c r="L113" s="477"/>
      <c r="M113" s="187"/>
      <c r="AB113"/>
      <c r="AC113"/>
      <c r="AD113"/>
      <c r="AE113"/>
      <c r="AF113"/>
      <c r="AG113"/>
      <c r="AH113"/>
      <c r="AI113"/>
      <c r="AJ113"/>
      <c r="AK113"/>
      <c r="AL113"/>
      <c r="AM113"/>
      <c r="AN113"/>
      <c r="AO113"/>
      <c r="AP113" s="271"/>
      <c r="AQ113" s="282">
        <f t="shared" si="21"/>
        <v>46</v>
      </c>
      <c r="AR113">
        <f t="shared" si="24"/>
        <v>0</v>
      </c>
      <c r="AS113">
        <f t="shared" si="20"/>
        <v>0</v>
      </c>
      <c r="AT113"/>
      <c r="AU113"/>
      <c r="AV113"/>
      <c r="AW113"/>
      <c r="AX113"/>
      <c r="AY113"/>
      <c r="AZ113"/>
      <c r="BA113"/>
      <c r="BB113"/>
      <c r="BC113"/>
      <c r="BD113"/>
      <c r="BE113"/>
    </row>
    <row r="114" spans="2:57" ht="27" customHeight="1">
      <c r="B114" s="296">
        <f t="shared" ref="B114:B148" si="25">+B113+1</f>
        <v>3</v>
      </c>
      <c r="C114" s="337" t="s">
        <v>30</v>
      </c>
      <c r="D114" s="337" t="s">
        <v>75</v>
      </c>
      <c r="E114" s="330">
        <v>77.5</v>
      </c>
      <c r="F114" s="315">
        <v>49.02</v>
      </c>
      <c r="G114" s="257">
        <v>68.11</v>
      </c>
      <c r="H114" s="297">
        <v>7.9269999999999996</v>
      </c>
      <c r="I114" s="257">
        <v>77.53</v>
      </c>
      <c r="J114" s="297">
        <v>49.216000000000001</v>
      </c>
      <c r="K114" s="312"/>
      <c r="L114" s="477"/>
      <c r="M114" s="394"/>
      <c r="AB114"/>
      <c r="AC114"/>
      <c r="AD114"/>
      <c r="AE114"/>
      <c r="AF114"/>
      <c r="AG114"/>
      <c r="AH114"/>
      <c r="AI114"/>
      <c r="AJ114"/>
      <c r="AK114"/>
      <c r="AL114"/>
      <c r="AM114"/>
      <c r="AN114"/>
      <c r="AO114"/>
      <c r="AP114" s="271"/>
      <c r="AQ114" s="282">
        <f t="shared" si="21"/>
        <v>47</v>
      </c>
      <c r="AR114">
        <f t="shared" si="24"/>
        <v>0</v>
      </c>
      <c r="AS114">
        <f t="shared" si="20"/>
        <v>0</v>
      </c>
      <c r="AT114"/>
      <c r="AU114"/>
      <c r="AV114"/>
      <c r="AW114"/>
      <c r="AX114"/>
      <c r="AY114"/>
      <c r="AZ114"/>
      <c r="BA114"/>
      <c r="BB114"/>
      <c r="BC114"/>
      <c r="BD114"/>
      <c r="BE114"/>
    </row>
    <row r="115" spans="2:57" ht="27" customHeight="1">
      <c r="B115" s="296">
        <f t="shared" si="25"/>
        <v>4</v>
      </c>
      <c r="C115" s="337" t="s">
        <v>31</v>
      </c>
      <c r="D115" s="337" t="s">
        <v>76</v>
      </c>
      <c r="E115" s="330">
        <v>463.3</v>
      </c>
      <c r="F115" s="315">
        <v>49.9</v>
      </c>
      <c r="G115" s="329">
        <v>461.6</v>
      </c>
      <c r="H115" s="329">
        <v>22.98</v>
      </c>
      <c r="I115" s="315">
        <v>461.72</v>
      </c>
      <c r="J115" s="297">
        <v>24.683</v>
      </c>
      <c r="K115" s="312"/>
      <c r="L115" s="478"/>
      <c r="M115" s="187"/>
      <c r="AB115"/>
      <c r="AC115"/>
      <c r="AD115"/>
      <c r="AE115"/>
      <c r="AF115"/>
      <c r="AG115"/>
      <c r="AH115"/>
      <c r="AI115"/>
      <c r="AJ115"/>
      <c r="AK115"/>
      <c r="AL115"/>
      <c r="AM115"/>
      <c r="AN115"/>
      <c r="AO115"/>
      <c r="AP115" s="271"/>
      <c r="AQ115" s="282">
        <f t="shared" si="21"/>
        <v>48</v>
      </c>
      <c r="AR115">
        <f t="shared" si="24"/>
        <v>0</v>
      </c>
      <c r="AS115">
        <f t="shared" si="20"/>
        <v>0</v>
      </c>
      <c r="AT115"/>
      <c r="AU115"/>
      <c r="AV115"/>
      <c r="AW115"/>
      <c r="AX115"/>
      <c r="AY115"/>
      <c r="AZ115"/>
      <c r="BA115"/>
      <c r="BB115"/>
      <c r="BC115"/>
      <c r="BD115"/>
      <c r="BE115"/>
    </row>
    <row r="116" spans="2:57" ht="27" customHeight="1">
      <c r="B116" s="296">
        <v>5</v>
      </c>
      <c r="C116" s="337" t="s">
        <v>32</v>
      </c>
      <c r="D116" s="337" t="s">
        <v>77</v>
      </c>
      <c r="E116" s="330">
        <v>207</v>
      </c>
      <c r="F116" s="315">
        <v>9.5030000000000001</v>
      </c>
      <c r="G116" s="257">
        <v>202.9</v>
      </c>
      <c r="H116" s="258">
        <v>5.3170000000000002</v>
      </c>
      <c r="I116" s="666">
        <v>207.01</v>
      </c>
      <c r="J116" s="720">
        <v>9.593</v>
      </c>
      <c r="K116" s="312"/>
      <c r="L116" s="479"/>
      <c r="AB116"/>
      <c r="AC116"/>
      <c r="AD116"/>
      <c r="AE116"/>
      <c r="AF116"/>
      <c r="AG116"/>
      <c r="AH116"/>
      <c r="AI116"/>
      <c r="AJ116"/>
      <c r="AK116"/>
      <c r="AL116"/>
      <c r="AM116"/>
      <c r="AN116"/>
      <c r="AO116"/>
      <c r="AP116" s="271"/>
      <c r="AQ116" s="282">
        <f t="shared" si="21"/>
        <v>49</v>
      </c>
      <c r="AR116">
        <f t="shared" si="24"/>
        <v>0</v>
      </c>
      <c r="AS116">
        <f t="shared" si="20"/>
        <v>0</v>
      </c>
      <c r="AT116"/>
      <c r="AU116"/>
      <c r="AV116"/>
      <c r="AW116"/>
      <c r="AX116"/>
      <c r="AY116"/>
      <c r="AZ116"/>
      <c r="BA116"/>
      <c r="BB116"/>
      <c r="BC116"/>
      <c r="BD116"/>
      <c r="BE116"/>
    </row>
    <row r="117" spans="2:57" ht="27" customHeight="1">
      <c r="B117" s="296">
        <v>6</v>
      </c>
      <c r="C117" s="337" t="s">
        <v>33</v>
      </c>
      <c r="D117" s="337" t="s">
        <v>77</v>
      </c>
      <c r="E117" s="330">
        <v>320</v>
      </c>
      <c r="F117" s="315">
        <v>5.1509999999999998</v>
      </c>
      <c r="G117" s="257">
        <v>312.83999999999997</v>
      </c>
      <c r="H117" s="258">
        <v>2.1139999999999999</v>
      </c>
      <c r="I117" s="666">
        <v>318.7</v>
      </c>
      <c r="J117" s="720">
        <v>4.55</v>
      </c>
      <c r="K117" s="312"/>
      <c r="L117" s="480"/>
      <c r="AB117"/>
      <c r="AC117"/>
      <c r="AD117"/>
      <c r="AE117"/>
      <c r="AF117"/>
      <c r="AG117"/>
      <c r="AH117"/>
      <c r="AI117"/>
      <c r="AJ117"/>
      <c r="AK117"/>
      <c r="AL117"/>
      <c r="AM117"/>
      <c r="AN117"/>
      <c r="AO117"/>
      <c r="AP117" s="271"/>
      <c r="AQ117" s="282">
        <f t="shared" si="21"/>
        <v>50</v>
      </c>
      <c r="AR117">
        <f t="shared" si="24"/>
        <v>0</v>
      </c>
      <c r="AS117">
        <f t="shared" si="20"/>
        <v>0</v>
      </c>
      <c r="AT117"/>
      <c r="AU117"/>
      <c r="AV117"/>
      <c r="AW117"/>
      <c r="AX117"/>
      <c r="AY117"/>
      <c r="AZ117"/>
      <c r="BA117"/>
      <c r="BB117"/>
      <c r="BC117"/>
      <c r="BD117"/>
      <c r="BE117"/>
    </row>
    <row r="118" spans="2:57" ht="27" customHeight="1">
      <c r="B118" s="296">
        <f t="shared" si="25"/>
        <v>7</v>
      </c>
      <c r="C118" s="337" t="s">
        <v>34</v>
      </c>
      <c r="D118" s="337" t="s">
        <v>78</v>
      </c>
      <c r="E118" s="330">
        <v>90</v>
      </c>
      <c r="F118" s="315">
        <v>689.09100000000001</v>
      </c>
      <c r="G118" s="257">
        <v>80.2</v>
      </c>
      <c r="H118" s="257">
        <v>295.80200000000002</v>
      </c>
      <c r="I118" s="666">
        <v>86.47</v>
      </c>
      <c r="J118" s="720">
        <v>521.75599999999997</v>
      </c>
      <c r="K118" s="312"/>
      <c r="L118" s="479"/>
      <c r="AB118"/>
      <c r="AC118"/>
      <c r="AD118"/>
      <c r="AE118"/>
      <c r="AF118"/>
      <c r="AG118"/>
      <c r="AH118"/>
      <c r="AI118"/>
      <c r="AJ118"/>
      <c r="AK118"/>
      <c r="AL118"/>
      <c r="AM118"/>
      <c r="AN118"/>
      <c r="AO118"/>
      <c r="AP118" s="271"/>
      <c r="AQ118" s="282">
        <f t="shared" si="21"/>
        <v>51</v>
      </c>
      <c r="AR118">
        <f t="shared" si="24"/>
        <v>0</v>
      </c>
      <c r="AS118">
        <f t="shared" si="20"/>
        <v>0</v>
      </c>
      <c r="AT118"/>
      <c r="AU118"/>
      <c r="AV118"/>
      <c r="AW118"/>
      <c r="AX118"/>
      <c r="AY118"/>
      <c r="AZ118"/>
      <c r="BA118"/>
      <c r="BB118"/>
      <c r="BC118"/>
      <c r="BD118"/>
      <c r="BE118"/>
    </row>
    <row r="119" spans="2:57" ht="27" customHeight="1">
      <c r="B119" s="296">
        <f t="shared" si="25"/>
        <v>8</v>
      </c>
      <c r="C119" s="337" t="s">
        <v>35</v>
      </c>
      <c r="D119" s="337" t="s">
        <v>79</v>
      </c>
      <c r="E119" s="330">
        <v>120.5</v>
      </c>
      <c r="F119" s="315">
        <v>2.0920000000000001</v>
      </c>
      <c r="G119" s="257">
        <v>114.6</v>
      </c>
      <c r="H119" s="297">
        <v>0.82899999999999996</v>
      </c>
      <c r="I119" s="331">
        <v>120.47</v>
      </c>
      <c r="J119" s="720">
        <v>1.7769999999999999</v>
      </c>
      <c r="K119" s="312"/>
      <c r="L119" s="481"/>
      <c r="AB119"/>
      <c r="AC119"/>
      <c r="AD119"/>
      <c r="AE119"/>
      <c r="AF119"/>
      <c r="AG119"/>
      <c r="AH119"/>
      <c r="AI119"/>
      <c r="AJ119"/>
      <c r="AK119"/>
      <c r="AL119"/>
      <c r="AM119"/>
      <c r="AN119"/>
      <c r="AO119"/>
      <c r="AP119" s="271"/>
      <c r="AQ119" s="282">
        <f t="shared" si="21"/>
        <v>52</v>
      </c>
      <c r="AR119">
        <f t="shared" si="24"/>
        <v>0</v>
      </c>
      <c r="AS119">
        <f t="shared" si="20"/>
        <v>0</v>
      </c>
      <c r="AT119"/>
      <c r="AU119"/>
      <c r="AV119"/>
      <c r="AW119"/>
      <c r="AX119"/>
      <c r="AY119"/>
      <c r="AZ119"/>
      <c r="BA119"/>
      <c r="BB119"/>
      <c r="BC119"/>
      <c r="BD119"/>
      <c r="BE119"/>
    </row>
    <row r="120" spans="2:57" ht="27" customHeight="1">
      <c r="B120" s="296">
        <f t="shared" si="25"/>
        <v>9</v>
      </c>
      <c r="C120" s="337" t="s">
        <v>36</v>
      </c>
      <c r="D120" s="337" t="s">
        <v>79</v>
      </c>
      <c r="E120" s="330">
        <v>120.8</v>
      </c>
      <c r="F120" s="315">
        <v>2.3530000000000002</v>
      </c>
      <c r="G120" s="257">
        <v>115.1</v>
      </c>
      <c r="H120" s="297">
        <v>0.72099999999999997</v>
      </c>
      <c r="I120" s="666">
        <v>120.06</v>
      </c>
      <c r="J120" s="720">
        <v>1.45</v>
      </c>
      <c r="K120" s="312"/>
      <c r="L120" s="479"/>
      <c r="AB120"/>
      <c r="AC120"/>
      <c r="AD120"/>
      <c r="AE120"/>
      <c r="AF120"/>
      <c r="AG120"/>
      <c r="AH120"/>
      <c r="AI120"/>
      <c r="AJ120"/>
      <c r="AK120"/>
      <c r="AL120"/>
      <c r="AM120"/>
      <c r="AN120"/>
      <c r="AO120"/>
      <c r="AP120" s="271"/>
      <c r="AQ120" s="282">
        <f t="shared" si="21"/>
        <v>53</v>
      </c>
      <c r="AR120">
        <f t="shared" si="24"/>
        <v>0</v>
      </c>
      <c r="AS120">
        <f t="shared" si="20"/>
        <v>0</v>
      </c>
      <c r="AT120"/>
      <c r="AU120"/>
      <c r="AV120"/>
      <c r="AW120"/>
      <c r="AX120"/>
      <c r="AY120"/>
      <c r="AZ120"/>
      <c r="BA120"/>
      <c r="BB120"/>
      <c r="BC120"/>
      <c r="BD120"/>
      <c r="BE120"/>
    </row>
    <row r="121" spans="2:57" ht="27" customHeight="1">
      <c r="B121" s="296">
        <f t="shared" si="25"/>
        <v>10</v>
      </c>
      <c r="C121" s="337" t="s">
        <v>37</v>
      </c>
      <c r="D121" s="337" t="s">
        <v>80</v>
      </c>
      <c r="E121" s="330">
        <v>46.5</v>
      </c>
      <c r="F121" s="330">
        <v>4.5999999999999996</v>
      </c>
      <c r="G121" s="257">
        <v>42.54</v>
      </c>
      <c r="H121" s="257">
        <v>1.575</v>
      </c>
      <c r="I121" s="666">
        <v>46.13</v>
      </c>
      <c r="J121" s="726">
        <v>3.859</v>
      </c>
      <c r="K121" s="312"/>
      <c r="L121" s="479"/>
      <c r="AB121"/>
      <c r="AC121"/>
      <c r="AD121"/>
      <c r="AE121"/>
      <c r="AF121"/>
      <c r="AG121"/>
      <c r="AH121"/>
      <c r="AI121"/>
      <c r="AJ121"/>
      <c r="AK121"/>
      <c r="AL121"/>
      <c r="AM121"/>
      <c r="AN121"/>
      <c r="AO121"/>
      <c r="AP121" s="271"/>
      <c r="AQ121" s="282">
        <f t="shared" si="21"/>
        <v>54</v>
      </c>
      <c r="AR121">
        <f t="shared" si="24"/>
        <v>0</v>
      </c>
      <c r="AS121">
        <f t="shared" si="20"/>
        <v>0</v>
      </c>
      <c r="AT121"/>
      <c r="AU121"/>
      <c r="AV121"/>
      <c r="AW121"/>
      <c r="AX121"/>
      <c r="AY121"/>
      <c r="AZ121"/>
      <c r="BA121"/>
      <c r="BB121"/>
      <c r="BC121"/>
      <c r="BD121"/>
      <c r="BE121"/>
    </row>
    <row r="122" spans="2:57" ht="27" customHeight="1">
      <c r="B122" s="296">
        <f t="shared" si="25"/>
        <v>11</v>
      </c>
      <c r="C122" s="337" t="s">
        <v>39</v>
      </c>
      <c r="D122" s="337" t="s">
        <v>80</v>
      </c>
      <c r="E122" s="330">
        <v>51.5</v>
      </c>
      <c r="F122" s="315">
        <v>2.4159999999999999</v>
      </c>
      <c r="G122" s="257">
        <v>47.92</v>
      </c>
      <c r="H122" s="257">
        <v>1.22</v>
      </c>
      <c r="I122" s="670">
        <v>50.71</v>
      </c>
      <c r="J122" s="720">
        <v>2.2090000000000001</v>
      </c>
      <c r="K122" s="312"/>
      <c r="L122" s="479"/>
      <c r="AB122"/>
      <c r="AC122"/>
      <c r="AD122"/>
      <c r="AE122"/>
      <c r="AF122"/>
      <c r="AG122"/>
      <c r="AH122"/>
      <c r="AI122"/>
      <c r="AJ122"/>
      <c r="AK122"/>
      <c r="AL122"/>
      <c r="AM122"/>
      <c r="AN122"/>
      <c r="AO122"/>
      <c r="AP122" s="271"/>
      <c r="AQ122" s="282">
        <f t="shared" si="21"/>
        <v>55</v>
      </c>
      <c r="AR122">
        <f t="shared" si="24"/>
        <v>0</v>
      </c>
      <c r="AS122">
        <f t="shared" si="20"/>
        <v>0</v>
      </c>
      <c r="AT122"/>
      <c r="AU122"/>
      <c r="AV122"/>
      <c r="AW122"/>
      <c r="AX122"/>
      <c r="AY122"/>
      <c r="AZ122"/>
      <c r="BA122"/>
      <c r="BB122"/>
      <c r="BC122"/>
      <c r="BD122"/>
      <c r="BE122"/>
    </row>
    <row r="123" spans="2:57" ht="27" customHeight="1">
      <c r="B123" s="296">
        <f t="shared" si="25"/>
        <v>12</v>
      </c>
      <c r="C123" s="337" t="s">
        <v>40</v>
      </c>
      <c r="D123" s="337" t="s">
        <v>78</v>
      </c>
      <c r="E123" s="330">
        <v>81</v>
      </c>
      <c r="F123" s="315">
        <v>1.093</v>
      </c>
      <c r="G123" s="257">
        <v>78.42</v>
      </c>
      <c r="H123" s="620">
        <v>0.67500000000000004</v>
      </c>
      <c r="I123" s="666">
        <v>78.19</v>
      </c>
      <c r="J123" s="720">
        <v>0.95</v>
      </c>
      <c r="K123" s="312"/>
      <c r="L123" s="479"/>
      <c r="AB123"/>
      <c r="AC123"/>
      <c r="AD123"/>
      <c r="AE123"/>
      <c r="AF123"/>
      <c r="AG123"/>
      <c r="AH123"/>
      <c r="AI123"/>
      <c r="AJ123"/>
      <c r="AK123"/>
      <c r="AL123"/>
      <c r="AM123"/>
      <c r="AN123"/>
      <c r="AO123"/>
      <c r="AP123" s="271"/>
      <c r="AQ123" s="282">
        <f t="shared" si="21"/>
        <v>56</v>
      </c>
      <c r="AR123">
        <f t="shared" si="24"/>
        <v>0</v>
      </c>
      <c r="AS123">
        <f t="shared" si="20"/>
        <v>0</v>
      </c>
      <c r="AT123"/>
      <c r="AU123"/>
      <c r="AV123"/>
      <c r="AW123"/>
      <c r="AX123"/>
      <c r="AY123"/>
      <c r="AZ123"/>
      <c r="BA123"/>
      <c r="BB123"/>
      <c r="BC123"/>
      <c r="BD123"/>
      <c r="BE123"/>
    </row>
    <row r="124" spans="2:57" ht="27" customHeight="1">
      <c r="B124" s="296">
        <f t="shared" si="25"/>
        <v>13</v>
      </c>
      <c r="C124" s="337" t="s">
        <v>41</v>
      </c>
      <c r="D124" s="337" t="s">
        <v>78</v>
      </c>
      <c r="E124" s="330">
        <v>82.8</v>
      </c>
      <c r="F124" s="315">
        <v>0.42899999999999999</v>
      </c>
      <c r="G124" s="257">
        <v>80.97</v>
      </c>
      <c r="H124" s="297">
        <v>0.18</v>
      </c>
      <c r="I124" s="666">
        <v>81.47</v>
      </c>
      <c r="J124" s="720">
        <v>5.3999999999999999E-2</v>
      </c>
      <c r="K124" s="312"/>
      <c r="L124" s="479"/>
      <c r="AB124"/>
      <c r="AC124"/>
      <c r="AD124"/>
      <c r="AE124"/>
      <c r="AF124"/>
      <c r="AG124"/>
      <c r="AH124"/>
      <c r="AI124"/>
      <c r="AJ124"/>
      <c r="AK124"/>
      <c r="AL124"/>
      <c r="AM124"/>
      <c r="AN124"/>
      <c r="AO124"/>
      <c r="AP124" s="271"/>
      <c r="AQ124" s="282">
        <f t="shared" si="21"/>
        <v>57</v>
      </c>
      <c r="AR124">
        <f t="shared" si="24"/>
        <v>0</v>
      </c>
      <c r="AS124">
        <f t="shared" si="20"/>
        <v>0</v>
      </c>
      <c r="AT124"/>
      <c r="AU124"/>
      <c r="AV124"/>
      <c r="AW124"/>
      <c r="AX124"/>
      <c r="AY124"/>
      <c r="AZ124"/>
      <c r="BA124"/>
      <c r="BB124"/>
      <c r="BC124"/>
      <c r="BD124"/>
      <c r="BE124"/>
    </row>
    <row r="125" spans="2:57" ht="27" customHeight="1">
      <c r="B125" s="296">
        <f t="shared" si="25"/>
        <v>14</v>
      </c>
      <c r="C125" s="337" t="s">
        <v>42</v>
      </c>
      <c r="D125" s="337" t="s">
        <v>78</v>
      </c>
      <c r="E125" s="330">
        <v>69.95</v>
      </c>
      <c r="F125" s="315">
        <v>0.25</v>
      </c>
      <c r="G125" s="257">
        <v>68.89</v>
      </c>
      <c r="H125" s="257">
        <v>1.206</v>
      </c>
      <c r="I125" s="666">
        <v>63.23</v>
      </c>
      <c r="J125" s="720">
        <v>0.16500000000000001</v>
      </c>
      <c r="K125" s="312"/>
      <c r="L125" s="479"/>
      <c r="AB125"/>
      <c r="AC125"/>
      <c r="AD125"/>
      <c r="AE125"/>
      <c r="AF125"/>
      <c r="AG125"/>
      <c r="AH125"/>
      <c r="AI125"/>
      <c r="AJ125"/>
      <c r="AK125"/>
      <c r="AL125"/>
      <c r="AM125"/>
      <c r="AN125"/>
      <c r="AO125"/>
      <c r="AP125" s="271"/>
      <c r="AQ125" s="282">
        <f t="shared" si="21"/>
        <v>58</v>
      </c>
      <c r="AR125">
        <f t="shared" si="24"/>
        <v>0</v>
      </c>
      <c r="AS125">
        <f t="shared" si="20"/>
        <v>0</v>
      </c>
      <c r="AT125"/>
      <c r="AU125"/>
      <c r="AV125"/>
      <c r="AW125"/>
      <c r="AX125"/>
      <c r="AY125"/>
      <c r="AZ125"/>
      <c r="BA125"/>
      <c r="BB125"/>
      <c r="BC125"/>
      <c r="BD125"/>
      <c r="BE125"/>
    </row>
    <row r="126" spans="2:57" ht="27" customHeight="1">
      <c r="B126" s="296">
        <f t="shared" si="25"/>
        <v>15</v>
      </c>
      <c r="C126" s="337" t="s">
        <v>43</v>
      </c>
      <c r="D126" s="337" t="s">
        <v>78</v>
      </c>
      <c r="E126" s="330">
        <v>48.2</v>
      </c>
      <c r="F126" s="315">
        <v>0.38500000000000001</v>
      </c>
      <c r="G126" s="257">
        <v>44.98</v>
      </c>
      <c r="H126" s="297">
        <v>9.8000000000000004E-2</v>
      </c>
      <c r="I126" s="666">
        <v>46.67</v>
      </c>
      <c r="J126" s="720">
        <v>0.34599999999999997</v>
      </c>
      <c r="K126" s="312"/>
      <c r="L126" s="479"/>
      <c r="AB126"/>
      <c r="AC126"/>
      <c r="AD126"/>
      <c r="AE126"/>
      <c r="AF126"/>
      <c r="AG126"/>
      <c r="AH126"/>
      <c r="AI126"/>
      <c r="AJ126"/>
      <c r="AK126"/>
      <c r="AL126"/>
      <c r="AM126"/>
      <c r="AN126"/>
      <c r="AO126"/>
      <c r="AP126" s="271"/>
      <c r="AQ126" s="282">
        <f t="shared" si="21"/>
        <v>59</v>
      </c>
      <c r="AR126">
        <f t="shared" si="24"/>
        <v>0</v>
      </c>
      <c r="AS126">
        <f t="shared" si="20"/>
        <v>0</v>
      </c>
      <c r="AT126"/>
      <c r="AU126"/>
      <c r="AV126"/>
      <c r="AW126"/>
      <c r="AX126"/>
      <c r="AY126"/>
      <c r="AZ126"/>
      <c r="BA126"/>
      <c r="BB126"/>
      <c r="BC126"/>
      <c r="BD126"/>
      <c r="BE126"/>
    </row>
    <row r="127" spans="2:57" ht="27" customHeight="1">
      <c r="B127" s="296">
        <f t="shared" si="25"/>
        <v>16</v>
      </c>
      <c r="C127" s="337" t="s">
        <v>81</v>
      </c>
      <c r="D127" s="337" t="s">
        <v>44</v>
      </c>
      <c r="E127" s="330">
        <v>136</v>
      </c>
      <c r="F127" s="315">
        <v>440</v>
      </c>
      <c r="G127" s="257">
        <v>132.35</v>
      </c>
      <c r="H127" s="257">
        <v>197.285</v>
      </c>
      <c r="I127" s="257">
        <v>131.93</v>
      </c>
      <c r="J127" s="720">
        <v>184.48</v>
      </c>
      <c r="K127" s="312"/>
      <c r="L127" s="482"/>
      <c r="M127" s="187"/>
      <c r="AB127"/>
      <c r="AC127"/>
      <c r="AD127"/>
      <c r="AE127"/>
      <c r="AF127"/>
      <c r="AG127"/>
      <c r="AH127"/>
      <c r="AI127"/>
      <c r="AJ127"/>
      <c r="AK127"/>
      <c r="AL127"/>
      <c r="AM127"/>
      <c r="AN127"/>
      <c r="AO127"/>
      <c r="AP127" s="271"/>
      <c r="AQ127" s="282">
        <f>AQ126+2</f>
        <v>61</v>
      </c>
      <c r="AR127">
        <f t="shared" ref="AR127:AR152" si="26">IF(AE7="tad","tad",AE7)</f>
        <v>0</v>
      </c>
      <c r="AS127">
        <f>IF(COUNT(AQ127:AR127)=2,0,-AP$49/500)</f>
        <v>0</v>
      </c>
      <c r="AT127"/>
      <c r="AU127"/>
      <c r="AV127"/>
      <c r="AW127"/>
      <c r="AX127"/>
      <c r="AY127"/>
      <c r="AZ127"/>
      <c r="BA127"/>
      <c r="BB127"/>
      <c r="BC127"/>
      <c r="BD127"/>
      <c r="BE127"/>
    </row>
    <row r="128" spans="2:57" ht="27" customHeight="1">
      <c r="B128" s="296">
        <f t="shared" si="25"/>
        <v>17</v>
      </c>
      <c r="C128" s="337" t="s">
        <v>45</v>
      </c>
      <c r="D128" s="337" t="s">
        <v>44</v>
      </c>
      <c r="E128" s="330">
        <v>113.5</v>
      </c>
      <c r="F128" s="315">
        <v>3.7519999999999998</v>
      </c>
      <c r="G128" s="257">
        <v>111.44</v>
      </c>
      <c r="H128" s="257">
        <v>1.47</v>
      </c>
      <c r="I128" s="258">
        <v>112.71</v>
      </c>
      <c r="J128" s="720">
        <v>1.988</v>
      </c>
      <c r="K128" s="312"/>
      <c r="L128" s="482"/>
      <c r="M128" s="187"/>
      <c r="AB128"/>
      <c r="AC128"/>
      <c r="AD128"/>
      <c r="AE128"/>
      <c r="AF128"/>
      <c r="AG128"/>
      <c r="AH128"/>
      <c r="AI128"/>
      <c r="AJ128"/>
      <c r="AK128"/>
      <c r="AL128"/>
      <c r="AM128"/>
      <c r="AN128"/>
      <c r="AO128"/>
      <c r="AP128" s="271"/>
      <c r="AQ128" s="282">
        <f>AQ127+1</f>
        <v>62</v>
      </c>
      <c r="AR128">
        <f t="shared" si="26"/>
        <v>0</v>
      </c>
      <c r="AS128">
        <f t="shared" si="20"/>
        <v>0</v>
      </c>
      <c r="AT128"/>
      <c r="AU128"/>
      <c r="AV128"/>
      <c r="AW128"/>
      <c r="AX128"/>
      <c r="AY128"/>
      <c r="AZ128"/>
      <c r="BA128"/>
      <c r="BB128"/>
      <c r="BC128"/>
      <c r="BD128"/>
      <c r="BE128"/>
    </row>
    <row r="129" spans="2:57" ht="27" customHeight="1">
      <c r="B129" s="296">
        <f t="shared" si="25"/>
        <v>18</v>
      </c>
      <c r="C129" s="337" t="s">
        <v>46</v>
      </c>
      <c r="D129" s="337" t="s">
        <v>44</v>
      </c>
      <c r="E129" s="330">
        <v>225.4</v>
      </c>
      <c r="F129" s="330">
        <v>1.2</v>
      </c>
      <c r="G129" s="257">
        <v>203.5</v>
      </c>
      <c r="H129" s="257">
        <v>0.27300000000000002</v>
      </c>
      <c r="I129" s="257">
        <v>201.6</v>
      </c>
      <c r="J129" s="720">
        <v>0.111</v>
      </c>
      <c r="K129" s="312"/>
      <c r="L129" s="482"/>
      <c r="M129" s="187"/>
      <c r="AB129"/>
      <c r="AC129"/>
      <c r="AD129"/>
      <c r="AE129"/>
      <c r="AF129"/>
      <c r="AG129"/>
      <c r="AH129"/>
      <c r="AI129"/>
      <c r="AJ129"/>
      <c r="AK129"/>
      <c r="AL129"/>
      <c r="AM129"/>
      <c r="AN129"/>
      <c r="AO129"/>
      <c r="AP129" s="271"/>
      <c r="AQ129" s="282">
        <f>AQ128+1</f>
        <v>63</v>
      </c>
      <c r="AR129">
        <f t="shared" si="26"/>
        <v>0</v>
      </c>
      <c r="AS129">
        <f t="shared" si="20"/>
        <v>0</v>
      </c>
      <c r="AT129"/>
      <c r="AU129"/>
      <c r="AV129"/>
      <c r="AW129"/>
      <c r="AX129"/>
      <c r="AY129"/>
      <c r="AZ129"/>
      <c r="BA129"/>
      <c r="BB129"/>
      <c r="BC129"/>
      <c r="BD129"/>
      <c r="BE129"/>
    </row>
    <row r="130" spans="2:57" ht="27" customHeight="1">
      <c r="B130" s="296">
        <f t="shared" si="25"/>
        <v>19</v>
      </c>
      <c r="C130" s="337" t="s">
        <v>47</v>
      </c>
      <c r="D130" s="337" t="s">
        <v>44</v>
      </c>
      <c r="E130" s="330">
        <v>224</v>
      </c>
      <c r="F130" s="315">
        <v>0.6</v>
      </c>
      <c r="G130" s="257">
        <v>221.14</v>
      </c>
      <c r="H130" s="257">
        <v>0.216</v>
      </c>
      <c r="I130" s="258">
        <v>222.94</v>
      </c>
      <c r="J130" s="721">
        <v>0.33900000000000002</v>
      </c>
      <c r="K130" s="312"/>
      <c r="L130" s="483"/>
      <c r="M130" s="187"/>
      <c r="AB130"/>
      <c r="AC130"/>
      <c r="AD130"/>
      <c r="AE130"/>
      <c r="AF130"/>
      <c r="AG130"/>
      <c r="AH130"/>
      <c r="AI130"/>
      <c r="AJ130"/>
      <c r="AK130"/>
      <c r="AL130"/>
      <c r="AM130"/>
      <c r="AN130"/>
      <c r="AO130"/>
      <c r="AP130" s="271"/>
      <c r="AQ130" s="282">
        <f>AQ129+1</f>
        <v>64</v>
      </c>
      <c r="AR130">
        <f t="shared" si="26"/>
        <v>0</v>
      </c>
      <c r="AS130">
        <f t="shared" si="20"/>
        <v>0</v>
      </c>
      <c r="AT130"/>
      <c r="AU130"/>
      <c r="AV130"/>
      <c r="AW130"/>
      <c r="AX130"/>
      <c r="AY130"/>
      <c r="AZ130"/>
      <c r="BA130"/>
      <c r="BB130"/>
      <c r="BC130"/>
      <c r="BD130"/>
      <c r="BE130"/>
    </row>
    <row r="131" spans="2:57" ht="27" customHeight="1">
      <c r="B131" s="296">
        <f t="shared" si="25"/>
        <v>20</v>
      </c>
      <c r="C131" s="337" t="s">
        <v>48</v>
      </c>
      <c r="D131" s="337" t="s">
        <v>44</v>
      </c>
      <c r="E131" s="330">
        <v>196</v>
      </c>
      <c r="F131" s="315">
        <v>1.5820000000000001</v>
      </c>
      <c r="G131" s="257">
        <v>195.5</v>
      </c>
      <c r="H131" s="257">
        <v>0.67500000000000004</v>
      </c>
      <c r="I131" s="258">
        <v>195.57</v>
      </c>
      <c r="J131" s="720">
        <v>0.68799999999999994</v>
      </c>
      <c r="K131" s="312"/>
      <c r="L131" s="482"/>
      <c r="M131" s="187"/>
      <c r="AB131"/>
      <c r="AC131"/>
      <c r="AD131"/>
      <c r="AE131"/>
      <c r="AF131"/>
      <c r="AG131"/>
      <c r="AH131"/>
      <c r="AI131"/>
      <c r="AJ131"/>
      <c r="AK131"/>
      <c r="AL131"/>
      <c r="AM131"/>
      <c r="AN131"/>
      <c r="AO131"/>
      <c r="AP131" s="271"/>
      <c r="AQ131" s="282">
        <f>AQ130+1</f>
        <v>65</v>
      </c>
      <c r="AR131">
        <f t="shared" si="26"/>
        <v>0</v>
      </c>
      <c r="AS131">
        <f t="shared" si="20"/>
        <v>0</v>
      </c>
      <c r="AT131"/>
      <c r="AU131"/>
      <c r="AV131"/>
      <c r="AW131"/>
      <c r="AX131"/>
      <c r="AY131"/>
      <c r="AZ131"/>
      <c r="BA131"/>
      <c r="BB131"/>
      <c r="BC131"/>
      <c r="BD131"/>
      <c r="BE131"/>
    </row>
    <row r="132" spans="2:57" ht="27" customHeight="1">
      <c r="B132" s="296">
        <f t="shared" si="25"/>
        <v>21</v>
      </c>
      <c r="C132" s="337" t="s">
        <v>49</v>
      </c>
      <c r="D132" s="337" t="s">
        <v>44</v>
      </c>
      <c r="E132" s="330">
        <v>174</v>
      </c>
      <c r="F132" s="315">
        <v>0.47899999999999998</v>
      </c>
      <c r="G132" s="257">
        <v>169.97</v>
      </c>
      <c r="H132" s="257">
        <v>0.124</v>
      </c>
      <c r="I132" s="258">
        <v>166</v>
      </c>
      <c r="J132" s="720">
        <v>0</v>
      </c>
      <c r="K132" s="312"/>
      <c r="L132" s="482"/>
      <c r="M132" s="187"/>
      <c r="AB132"/>
      <c r="AC132"/>
      <c r="AD132"/>
      <c r="AE132"/>
      <c r="AF132"/>
      <c r="AG132"/>
      <c r="AH132"/>
      <c r="AI132"/>
      <c r="AJ132"/>
      <c r="AK132"/>
      <c r="AL132"/>
      <c r="AM132"/>
      <c r="AN132"/>
      <c r="AO132"/>
      <c r="AP132" s="271"/>
      <c r="AQ132" s="282">
        <f t="shared" ref="AQ132:AQ198" si="27">AQ131+1</f>
        <v>66</v>
      </c>
      <c r="AR132">
        <f t="shared" si="26"/>
        <v>0</v>
      </c>
      <c r="AS132">
        <f t="shared" ref="AS132:AS198" si="28">IF(COUNT(AQ132:AR132)=2,0,-AP$49/500)</f>
        <v>0</v>
      </c>
      <c r="AT132"/>
      <c r="AU132"/>
      <c r="AV132"/>
      <c r="AW132"/>
      <c r="AX132"/>
      <c r="AY132"/>
      <c r="AZ132"/>
      <c r="BA132"/>
      <c r="BB132"/>
      <c r="BC132"/>
      <c r="BD132"/>
      <c r="BE132"/>
    </row>
    <row r="133" spans="2:57" ht="27" customHeight="1">
      <c r="B133" s="294">
        <f t="shared" si="25"/>
        <v>22</v>
      </c>
      <c r="C133" s="295" t="s">
        <v>50</v>
      </c>
      <c r="D133" s="295" t="s">
        <v>44</v>
      </c>
      <c r="E133" s="316">
        <v>229.1</v>
      </c>
      <c r="F133" s="333">
        <v>0.79200000000000004</v>
      </c>
      <c r="G133" s="256">
        <v>222.46</v>
      </c>
      <c r="H133" s="256">
        <v>0.185</v>
      </c>
      <c r="I133" s="368">
        <v>277.72000000000003</v>
      </c>
      <c r="J133" s="722">
        <v>0.56899999999999995</v>
      </c>
      <c r="K133" s="312"/>
      <c r="L133" s="483"/>
      <c r="M133" s="187"/>
      <c r="AB133"/>
      <c r="AC133"/>
      <c r="AD133"/>
      <c r="AE133"/>
      <c r="AF133"/>
      <c r="AG133"/>
      <c r="AH133"/>
      <c r="AI133"/>
      <c r="AJ133"/>
      <c r="AK133"/>
      <c r="AL133"/>
      <c r="AM133"/>
      <c r="AN133"/>
      <c r="AO133"/>
      <c r="AP133" s="271"/>
      <c r="AQ133" s="282">
        <f t="shared" si="27"/>
        <v>67</v>
      </c>
      <c r="AR133">
        <f t="shared" si="26"/>
        <v>0</v>
      </c>
      <c r="AS133">
        <f t="shared" si="28"/>
        <v>0</v>
      </c>
      <c r="AT133"/>
      <c r="AU133"/>
      <c r="AV133"/>
      <c r="AW133"/>
      <c r="AX133"/>
      <c r="AY133"/>
      <c r="AZ133"/>
      <c r="BA133"/>
      <c r="BB133"/>
      <c r="BC133"/>
      <c r="BD133"/>
      <c r="BE133"/>
    </row>
    <row r="134" spans="2:57" ht="27" customHeight="1">
      <c r="B134" s="296">
        <f t="shared" si="25"/>
        <v>23</v>
      </c>
      <c r="C134" s="337" t="s">
        <v>51</v>
      </c>
      <c r="D134" s="337" t="s">
        <v>44</v>
      </c>
      <c r="E134" s="330">
        <v>249</v>
      </c>
      <c r="F134" s="315">
        <v>2.1240000000000001</v>
      </c>
      <c r="G134" s="257">
        <v>248.62</v>
      </c>
      <c r="H134" s="257">
        <v>1.6850000000000001</v>
      </c>
      <c r="I134" s="258">
        <v>248.73</v>
      </c>
      <c r="J134" s="721">
        <v>1.716</v>
      </c>
      <c r="K134" s="312"/>
      <c r="L134" s="483"/>
      <c r="M134" s="187"/>
      <c r="AB134"/>
      <c r="AC134"/>
      <c r="AD134"/>
      <c r="AE134"/>
      <c r="AF134"/>
      <c r="AG134"/>
      <c r="AH134"/>
      <c r="AI134"/>
      <c r="AJ134"/>
      <c r="AK134"/>
      <c r="AL134"/>
      <c r="AM134"/>
      <c r="AN134"/>
      <c r="AO134"/>
      <c r="AP134" s="271"/>
      <c r="AQ134" s="282">
        <f t="shared" si="27"/>
        <v>68</v>
      </c>
      <c r="AR134">
        <f t="shared" si="26"/>
        <v>0</v>
      </c>
      <c r="AS134">
        <f t="shared" si="28"/>
        <v>0</v>
      </c>
      <c r="AT134"/>
      <c r="AU134"/>
      <c r="AV134"/>
      <c r="AW134"/>
      <c r="AX134"/>
      <c r="AY134"/>
      <c r="AZ134"/>
      <c r="BA134"/>
      <c r="BB134"/>
      <c r="BC134"/>
      <c r="BD134"/>
      <c r="BE134"/>
    </row>
    <row r="135" spans="2:57" ht="27" customHeight="1">
      <c r="B135" s="296">
        <f t="shared" si="25"/>
        <v>24</v>
      </c>
      <c r="C135" s="337" t="s">
        <v>52</v>
      </c>
      <c r="D135" s="337" t="s">
        <v>82</v>
      </c>
      <c r="E135" s="330">
        <v>164.75</v>
      </c>
      <c r="F135" s="330">
        <v>5</v>
      </c>
      <c r="G135" s="257">
        <v>147.63999999999999</v>
      </c>
      <c r="H135" s="257">
        <v>1.8939999999999999</v>
      </c>
      <c r="I135" s="257">
        <v>149.1</v>
      </c>
      <c r="J135" s="721">
        <v>2.6480000000000001</v>
      </c>
      <c r="K135" s="312"/>
      <c r="L135" s="483"/>
      <c r="M135" s="187"/>
      <c r="AB135"/>
      <c r="AC135"/>
      <c r="AD135"/>
      <c r="AE135"/>
      <c r="AF135"/>
      <c r="AG135"/>
      <c r="AH135"/>
      <c r="AI135"/>
      <c r="AJ135"/>
      <c r="AK135"/>
      <c r="AL135"/>
      <c r="AM135"/>
      <c r="AN135"/>
      <c r="AO135"/>
      <c r="AP135" s="271"/>
      <c r="AQ135" s="282">
        <f t="shared" si="27"/>
        <v>69</v>
      </c>
      <c r="AR135">
        <f t="shared" si="26"/>
        <v>0</v>
      </c>
      <c r="AS135">
        <f t="shared" si="28"/>
        <v>0</v>
      </c>
      <c r="AT135"/>
      <c r="AU135"/>
      <c r="AV135"/>
      <c r="AW135"/>
      <c r="AX135"/>
      <c r="AY135"/>
      <c r="AZ135"/>
      <c r="BA135"/>
      <c r="BB135"/>
      <c r="BC135"/>
      <c r="BD135"/>
      <c r="BE135"/>
    </row>
    <row r="136" spans="2:57" ht="27" customHeight="1">
      <c r="B136" s="296">
        <f t="shared" si="25"/>
        <v>25</v>
      </c>
      <c r="C136" s="337" t="s">
        <v>53</v>
      </c>
      <c r="D136" s="337" t="s">
        <v>82</v>
      </c>
      <c r="E136" s="330">
        <v>179.1</v>
      </c>
      <c r="F136" s="315">
        <v>4.2</v>
      </c>
      <c r="G136" s="258">
        <v>204.29</v>
      </c>
      <c r="H136" s="258">
        <v>2.89</v>
      </c>
      <c r="I136" s="257">
        <v>204.6</v>
      </c>
      <c r="J136" s="720">
        <v>3.0760000000000001</v>
      </c>
      <c r="K136" s="312"/>
      <c r="L136" s="482"/>
      <c r="M136" s="187"/>
      <c r="AB136"/>
      <c r="AC136"/>
      <c r="AD136"/>
      <c r="AE136"/>
      <c r="AF136"/>
      <c r="AG136"/>
      <c r="AH136"/>
      <c r="AI136"/>
      <c r="AJ136"/>
      <c r="AK136"/>
      <c r="AL136"/>
      <c r="AM136"/>
      <c r="AN136"/>
      <c r="AO136"/>
      <c r="AP136" s="271"/>
      <c r="AQ136" s="282">
        <f t="shared" si="27"/>
        <v>70</v>
      </c>
      <c r="AR136">
        <f t="shared" si="26"/>
        <v>0</v>
      </c>
      <c r="AS136">
        <f t="shared" si="28"/>
        <v>0</v>
      </c>
      <c r="AT136"/>
      <c r="AU136"/>
      <c r="AV136"/>
      <c r="AW136"/>
      <c r="AX136"/>
      <c r="AY136"/>
      <c r="AZ136"/>
      <c r="BA136"/>
      <c r="BB136"/>
      <c r="BC136"/>
      <c r="BD136"/>
      <c r="BE136"/>
    </row>
    <row r="137" spans="2:57" ht="27" customHeight="1">
      <c r="B137" s="296">
        <f t="shared" si="25"/>
        <v>26</v>
      </c>
      <c r="C137" s="337" t="s">
        <v>54</v>
      </c>
      <c r="D137" s="337" t="s">
        <v>83</v>
      </c>
      <c r="E137" s="330">
        <v>325.56</v>
      </c>
      <c r="F137" s="315">
        <v>0.70099999999999996</v>
      </c>
      <c r="G137" s="258">
        <v>324.76</v>
      </c>
      <c r="H137" s="258">
        <v>0.56999999999999995</v>
      </c>
      <c r="I137" s="258">
        <v>322.14999999999998</v>
      </c>
      <c r="J137" s="721">
        <v>0.34399999999999997</v>
      </c>
      <c r="K137" s="312"/>
      <c r="L137" s="483"/>
      <c r="M137" s="187"/>
      <c r="AB137"/>
      <c r="AC137"/>
      <c r="AD137"/>
      <c r="AE137"/>
      <c r="AF137"/>
      <c r="AG137"/>
      <c r="AH137"/>
      <c r="AI137"/>
      <c r="AJ137"/>
      <c r="AK137"/>
      <c r="AL137"/>
      <c r="AM137"/>
      <c r="AN137"/>
      <c r="AO137"/>
      <c r="AP137" s="271"/>
      <c r="AQ137" s="282">
        <f t="shared" si="27"/>
        <v>71</v>
      </c>
      <c r="AR137">
        <f t="shared" si="26"/>
        <v>0</v>
      </c>
      <c r="AS137">
        <f t="shared" si="28"/>
        <v>0</v>
      </c>
      <c r="AT137"/>
      <c r="AU137"/>
      <c r="AV137"/>
      <c r="AW137"/>
      <c r="AX137"/>
      <c r="AY137"/>
      <c r="AZ137"/>
      <c r="BA137"/>
      <c r="BB137"/>
      <c r="BC137"/>
      <c r="BD137"/>
      <c r="BE137"/>
    </row>
    <row r="138" spans="2:57" ht="27" customHeight="1">
      <c r="B138" s="296">
        <f t="shared" si="25"/>
        <v>27</v>
      </c>
      <c r="C138" s="337" t="s">
        <v>55</v>
      </c>
      <c r="D138" s="337" t="s">
        <v>83</v>
      </c>
      <c r="E138" s="330">
        <v>129.19999999999999</v>
      </c>
      <c r="F138" s="315">
        <v>0.5</v>
      </c>
      <c r="G138" s="257">
        <v>129.11000000000001</v>
      </c>
      <c r="H138" s="257">
        <v>0.69799999999999995</v>
      </c>
      <c r="I138" s="258">
        <v>129.15</v>
      </c>
      <c r="J138" s="720">
        <v>0.70299999999999996</v>
      </c>
      <c r="K138" s="312"/>
      <c r="L138" s="482"/>
      <c r="M138" s="187"/>
      <c r="AB138"/>
      <c r="AC138"/>
      <c r="AD138"/>
      <c r="AE138"/>
      <c r="AF138"/>
      <c r="AG138"/>
      <c r="AH138"/>
      <c r="AI138"/>
      <c r="AJ138"/>
      <c r="AK138"/>
      <c r="AL138"/>
      <c r="AM138"/>
      <c r="AN138"/>
      <c r="AO138"/>
      <c r="AP138" s="271"/>
      <c r="AQ138" s="282">
        <f t="shared" si="27"/>
        <v>72</v>
      </c>
      <c r="AR138">
        <f t="shared" si="26"/>
        <v>0</v>
      </c>
      <c r="AS138">
        <f t="shared" si="28"/>
        <v>0</v>
      </c>
      <c r="AT138"/>
      <c r="AU138"/>
      <c r="AV138"/>
      <c r="AW138"/>
      <c r="AX138"/>
      <c r="AY138"/>
      <c r="AZ138"/>
      <c r="BA138"/>
      <c r="BB138"/>
      <c r="BC138"/>
      <c r="BD138"/>
      <c r="BE138"/>
    </row>
    <row r="139" spans="2:57" ht="27" customHeight="1">
      <c r="B139" s="296">
        <f t="shared" si="25"/>
        <v>28</v>
      </c>
      <c r="C139" s="337" t="s">
        <v>56</v>
      </c>
      <c r="D139" s="337" t="s">
        <v>83</v>
      </c>
      <c r="E139" s="330">
        <v>282.77999999999997</v>
      </c>
      <c r="F139" s="315">
        <v>0.51300000000000001</v>
      </c>
      <c r="G139" s="257">
        <v>282.95999999999998</v>
      </c>
      <c r="H139" s="257">
        <v>0.48</v>
      </c>
      <c r="I139" s="257">
        <v>277.37</v>
      </c>
      <c r="J139" s="720">
        <v>5.6000000000000001E-2</v>
      </c>
      <c r="K139" s="312"/>
      <c r="L139" s="482"/>
      <c r="M139" s="187"/>
      <c r="AB139"/>
      <c r="AC139"/>
      <c r="AD139"/>
      <c r="AE139"/>
      <c r="AF139"/>
      <c r="AG139"/>
      <c r="AH139"/>
      <c r="AI139"/>
      <c r="AJ139"/>
      <c r="AK139"/>
      <c r="AL139"/>
      <c r="AM139"/>
      <c r="AN139"/>
      <c r="AO139"/>
      <c r="AP139" s="271"/>
      <c r="AQ139" s="282">
        <f t="shared" si="27"/>
        <v>73</v>
      </c>
      <c r="AR139">
        <f t="shared" si="26"/>
        <v>0</v>
      </c>
      <c r="AS139">
        <f t="shared" si="28"/>
        <v>0</v>
      </c>
      <c r="AT139"/>
      <c r="AU139"/>
      <c r="AV139"/>
      <c r="AW139"/>
      <c r="AX139"/>
      <c r="AY139"/>
      <c r="AZ139"/>
      <c r="BA139"/>
      <c r="BB139"/>
      <c r="BC139"/>
      <c r="BD139"/>
      <c r="BE139"/>
    </row>
    <row r="140" spans="2:57" ht="27" customHeight="1">
      <c r="B140" s="296">
        <f t="shared" si="25"/>
        <v>29</v>
      </c>
      <c r="C140" s="337" t="s">
        <v>57</v>
      </c>
      <c r="D140" s="337" t="s">
        <v>83</v>
      </c>
      <c r="E140" s="330">
        <v>99</v>
      </c>
      <c r="F140" s="315">
        <v>2.6110000000000002</v>
      </c>
      <c r="G140" s="257">
        <v>98.52</v>
      </c>
      <c r="H140" s="257">
        <v>2.5369999999999999</v>
      </c>
      <c r="I140" s="258">
        <v>98.18</v>
      </c>
      <c r="J140" s="721">
        <v>2.29</v>
      </c>
      <c r="K140" s="312"/>
      <c r="L140" s="483"/>
      <c r="M140" s="187"/>
      <c r="AB140"/>
      <c r="AC140"/>
      <c r="AD140"/>
      <c r="AE140"/>
      <c r="AF140"/>
      <c r="AG140"/>
      <c r="AH140"/>
      <c r="AI140"/>
      <c r="AJ140"/>
      <c r="AK140"/>
      <c r="AL140"/>
      <c r="AM140"/>
      <c r="AN140"/>
      <c r="AO140"/>
      <c r="AP140" s="271"/>
      <c r="AQ140" s="282">
        <f t="shared" si="27"/>
        <v>74</v>
      </c>
      <c r="AR140">
        <f t="shared" si="26"/>
        <v>0</v>
      </c>
      <c r="AS140">
        <f t="shared" si="28"/>
        <v>0</v>
      </c>
      <c r="AT140"/>
      <c r="AU140"/>
      <c r="AV140"/>
      <c r="AW140"/>
      <c r="AX140"/>
      <c r="AY140"/>
      <c r="AZ140"/>
      <c r="BA140"/>
      <c r="BB140"/>
      <c r="BC140"/>
      <c r="BD140"/>
      <c r="BE140"/>
    </row>
    <row r="141" spans="2:57" ht="27" customHeight="1">
      <c r="B141" s="296">
        <f t="shared" si="25"/>
        <v>30</v>
      </c>
      <c r="C141" s="337" t="s">
        <v>58</v>
      </c>
      <c r="D141" s="337" t="s">
        <v>83</v>
      </c>
      <c r="E141" s="330">
        <v>189.7</v>
      </c>
      <c r="F141" s="330">
        <v>7.9000000000000001E-2</v>
      </c>
      <c r="G141" s="257">
        <v>189.38</v>
      </c>
      <c r="H141" s="257">
        <v>7.2999999999999995E-2</v>
      </c>
      <c r="I141" s="562">
        <v>189.17</v>
      </c>
      <c r="J141" s="727">
        <v>6.8000000000000005E-2</v>
      </c>
      <c r="K141" s="312"/>
      <c r="L141" s="483"/>
      <c r="M141" s="187"/>
      <c r="AB141"/>
      <c r="AC141"/>
      <c r="AD141"/>
      <c r="AE141"/>
      <c r="AF141"/>
      <c r="AG141"/>
      <c r="AH141"/>
      <c r="AI141"/>
      <c r="AJ141"/>
      <c r="AK141"/>
      <c r="AL141"/>
      <c r="AM141"/>
      <c r="AN141"/>
      <c r="AO141"/>
      <c r="AP141" s="271"/>
      <c r="AQ141" s="282">
        <f t="shared" si="27"/>
        <v>75</v>
      </c>
      <c r="AR141">
        <f t="shared" si="26"/>
        <v>0</v>
      </c>
      <c r="AS141">
        <f t="shared" si="28"/>
        <v>0</v>
      </c>
      <c r="AT141"/>
      <c r="AU141"/>
      <c r="AV141"/>
      <c r="AW141"/>
      <c r="AX141"/>
      <c r="AY141"/>
      <c r="AZ141"/>
      <c r="BA141"/>
      <c r="BB141"/>
      <c r="BC141"/>
      <c r="BD141"/>
      <c r="BE141"/>
    </row>
    <row r="142" spans="2:57" ht="27" customHeight="1">
      <c r="B142" s="296">
        <f t="shared" si="25"/>
        <v>31</v>
      </c>
      <c r="C142" s="337" t="s">
        <v>59</v>
      </c>
      <c r="D142" s="337" t="s">
        <v>83</v>
      </c>
      <c r="E142" s="330">
        <v>171.19</v>
      </c>
      <c r="F142" s="315">
        <v>9.6879999999999994E-2</v>
      </c>
      <c r="G142" s="257">
        <v>171.2</v>
      </c>
      <c r="H142" s="297">
        <v>9.7000000000000003E-2</v>
      </c>
      <c r="I142" s="258">
        <v>169.12</v>
      </c>
      <c r="J142" s="721">
        <v>4.7E-2</v>
      </c>
      <c r="K142" s="312"/>
      <c r="L142" s="483"/>
      <c r="M142" s="187"/>
      <c r="AB142"/>
      <c r="AC142"/>
      <c r="AD142"/>
      <c r="AE142"/>
      <c r="AF142"/>
      <c r="AG142"/>
      <c r="AH142"/>
      <c r="AI142"/>
      <c r="AJ142"/>
      <c r="AK142"/>
      <c r="AL142"/>
      <c r="AM142"/>
      <c r="AN142"/>
      <c r="AO142"/>
      <c r="AP142" s="271"/>
      <c r="AQ142" s="282">
        <f t="shared" si="27"/>
        <v>76</v>
      </c>
      <c r="AR142">
        <f t="shared" si="26"/>
        <v>0</v>
      </c>
      <c r="AS142">
        <f t="shared" si="28"/>
        <v>0</v>
      </c>
      <c r="AT142"/>
      <c r="AU142"/>
      <c r="AV142"/>
      <c r="AW142"/>
      <c r="AX142"/>
      <c r="AY142"/>
      <c r="AZ142"/>
      <c r="BA142"/>
      <c r="BB142"/>
      <c r="BC142"/>
      <c r="BD142"/>
      <c r="BE142"/>
    </row>
    <row r="143" spans="2:57" ht="27" customHeight="1">
      <c r="B143" s="296">
        <f t="shared" si="25"/>
        <v>32</v>
      </c>
      <c r="C143" s="337" t="s">
        <v>60</v>
      </c>
      <c r="D143" s="337" t="s">
        <v>84</v>
      </c>
      <c r="E143" s="330">
        <v>142.6</v>
      </c>
      <c r="F143" s="315">
        <v>9.157</v>
      </c>
      <c r="G143" s="257">
        <v>139.56</v>
      </c>
      <c r="H143" s="257">
        <v>7.077</v>
      </c>
      <c r="I143" s="257">
        <v>140.13999999999999</v>
      </c>
      <c r="J143" s="723">
        <v>8.6769999999999996</v>
      </c>
      <c r="K143" s="312"/>
      <c r="L143" s="389"/>
      <c r="M143" s="187"/>
      <c r="AB143"/>
      <c r="AC143"/>
      <c r="AD143"/>
      <c r="AE143"/>
      <c r="AF143"/>
      <c r="AG143"/>
      <c r="AH143"/>
      <c r="AI143"/>
      <c r="AJ143"/>
      <c r="AK143"/>
      <c r="AL143"/>
      <c r="AM143"/>
      <c r="AN143"/>
      <c r="AO143"/>
      <c r="AP143" s="271"/>
      <c r="AQ143" s="282">
        <f t="shared" si="27"/>
        <v>77</v>
      </c>
      <c r="AR143">
        <f t="shared" si="26"/>
        <v>0</v>
      </c>
      <c r="AS143">
        <f t="shared" si="28"/>
        <v>0</v>
      </c>
      <c r="AT143"/>
      <c r="AU143"/>
      <c r="AV143"/>
      <c r="AW143"/>
      <c r="AX143"/>
      <c r="AY143"/>
      <c r="AZ143"/>
      <c r="BA143"/>
      <c r="BB143"/>
      <c r="BC143"/>
      <c r="BD143"/>
      <c r="BE143"/>
    </row>
    <row r="144" spans="2:57" ht="27" customHeight="1">
      <c r="B144" s="296">
        <f t="shared" si="25"/>
        <v>33</v>
      </c>
      <c r="C144" s="337" t="s">
        <v>61</v>
      </c>
      <c r="D144" s="337" t="s">
        <v>84</v>
      </c>
      <c r="E144" s="330">
        <v>239.5</v>
      </c>
      <c r="F144" s="315">
        <v>2.6720000000000002</v>
      </c>
      <c r="G144" s="257">
        <v>237.71</v>
      </c>
      <c r="H144" s="297">
        <v>1.7090000000000001</v>
      </c>
      <c r="I144" s="257">
        <v>239.48</v>
      </c>
      <c r="J144" s="723">
        <v>2.7263999999999999</v>
      </c>
      <c r="K144" s="312"/>
      <c r="L144" s="389"/>
      <c r="M144" s="187"/>
      <c r="AB144"/>
      <c r="AC144"/>
      <c r="AD144"/>
      <c r="AE144"/>
      <c r="AF144"/>
      <c r="AG144"/>
      <c r="AH144"/>
      <c r="AI144"/>
      <c r="AJ144"/>
      <c r="AK144"/>
      <c r="AL144"/>
      <c r="AM144"/>
      <c r="AN144"/>
      <c r="AO144"/>
      <c r="AP144" s="271"/>
      <c r="AQ144" s="282">
        <f t="shared" si="27"/>
        <v>78</v>
      </c>
      <c r="AR144">
        <f t="shared" si="26"/>
        <v>0</v>
      </c>
      <c r="AS144">
        <f t="shared" si="28"/>
        <v>0</v>
      </c>
      <c r="AT144"/>
      <c r="AU144"/>
      <c r="AV144"/>
      <c r="AW144"/>
      <c r="AX144"/>
      <c r="AY144"/>
      <c r="AZ144"/>
      <c r="BA144"/>
      <c r="BB144"/>
      <c r="BC144"/>
      <c r="BD144"/>
      <c r="BE144"/>
    </row>
    <row r="145" spans="2:57" ht="27" customHeight="1">
      <c r="B145" s="296">
        <f t="shared" si="25"/>
        <v>34</v>
      </c>
      <c r="C145" s="337" t="s">
        <v>62</v>
      </c>
      <c r="D145" s="337" t="s">
        <v>85</v>
      </c>
      <c r="E145" s="330">
        <v>120.5</v>
      </c>
      <c r="F145" s="315">
        <v>3.677</v>
      </c>
      <c r="G145" s="257">
        <v>120.75</v>
      </c>
      <c r="H145" s="257">
        <v>4.1539999999999999</v>
      </c>
      <c r="I145" s="257">
        <v>120.67</v>
      </c>
      <c r="J145" s="720">
        <v>4.0019999999999998</v>
      </c>
      <c r="K145" s="312"/>
      <c r="L145" s="482"/>
      <c r="M145" s="187"/>
      <c r="AB145"/>
      <c r="AC145"/>
      <c r="AD145"/>
      <c r="AE145">
        <v>1</v>
      </c>
      <c r="AF145"/>
      <c r="AG145"/>
      <c r="AH145"/>
      <c r="AI145"/>
      <c r="AJ145"/>
      <c r="AK145"/>
      <c r="AL145"/>
      <c r="AM145"/>
      <c r="AN145"/>
      <c r="AO145"/>
      <c r="AP145" s="271"/>
      <c r="AQ145" s="282">
        <f t="shared" si="27"/>
        <v>79</v>
      </c>
      <c r="AR145">
        <f t="shared" si="26"/>
        <v>0</v>
      </c>
      <c r="AS145">
        <f t="shared" si="28"/>
        <v>0</v>
      </c>
      <c r="AT145"/>
      <c r="AU145"/>
      <c r="AV145"/>
      <c r="AW145"/>
      <c r="AX145"/>
      <c r="AY145"/>
      <c r="AZ145"/>
      <c r="BA145"/>
      <c r="BB145"/>
      <c r="BC145"/>
      <c r="BD145"/>
      <c r="BE145"/>
    </row>
    <row r="146" spans="2:57" ht="27" customHeight="1">
      <c r="B146" s="296">
        <f t="shared" si="25"/>
        <v>35</v>
      </c>
      <c r="C146" s="337" t="s">
        <v>63</v>
      </c>
      <c r="D146" s="337" t="s">
        <v>86</v>
      </c>
      <c r="E146" s="330">
        <v>110.56</v>
      </c>
      <c r="F146" s="315">
        <v>2.75</v>
      </c>
      <c r="G146" s="257">
        <v>110.2</v>
      </c>
      <c r="H146" s="257">
        <v>2.0670000000000002</v>
      </c>
      <c r="I146" s="658">
        <v>110.51</v>
      </c>
      <c r="J146" s="728">
        <v>2.6549999999999998</v>
      </c>
      <c r="K146" s="312"/>
      <c r="L146" s="482"/>
      <c r="M146" s="187"/>
      <c r="AB146"/>
      <c r="AC146"/>
      <c r="AD146"/>
      <c r="AE146"/>
      <c r="AF146"/>
      <c r="AG146"/>
      <c r="AH146"/>
      <c r="AI146"/>
      <c r="AJ146"/>
      <c r="AK146"/>
      <c r="AL146"/>
      <c r="AM146"/>
      <c r="AN146"/>
      <c r="AO146"/>
      <c r="AP146" s="271"/>
      <c r="AQ146" s="282">
        <f t="shared" si="27"/>
        <v>80</v>
      </c>
      <c r="AR146">
        <f t="shared" si="26"/>
        <v>0</v>
      </c>
      <c r="AS146">
        <f t="shared" si="28"/>
        <v>0</v>
      </c>
      <c r="AT146"/>
      <c r="AU146"/>
      <c r="AV146"/>
      <c r="AW146"/>
      <c r="AX146"/>
      <c r="AY146"/>
      <c r="AZ146"/>
      <c r="BA146"/>
      <c r="BB146"/>
      <c r="BC146"/>
      <c r="BD146"/>
      <c r="BE146"/>
    </row>
    <row r="147" spans="2:57" ht="27" customHeight="1">
      <c r="B147" s="296">
        <f t="shared" si="25"/>
        <v>36</v>
      </c>
      <c r="C147" s="337" t="s">
        <v>64</v>
      </c>
      <c r="D147" s="337" t="s">
        <v>87</v>
      </c>
      <c r="E147" s="330">
        <v>72</v>
      </c>
      <c r="F147" s="315">
        <v>38.036000000000001</v>
      </c>
      <c r="G147" s="257">
        <v>65.41</v>
      </c>
      <c r="H147" s="297">
        <v>21.91</v>
      </c>
      <c r="I147" s="257">
        <v>65.459999999999994</v>
      </c>
      <c r="J147" s="723">
        <v>21.97</v>
      </c>
      <c r="K147" s="312"/>
      <c r="L147" s="389"/>
      <c r="M147" s="187"/>
      <c r="AB147"/>
      <c r="AC147"/>
      <c r="AD147"/>
      <c r="AE147"/>
      <c r="AF147"/>
      <c r="AG147"/>
      <c r="AH147"/>
      <c r="AI147"/>
      <c r="AJ147"/>
      <c r="AK147"/>
      <c r="AL147"/>
      <c r="AM147"/>
      <c r="AN147"/>
      <c r="AO147"/>
      <c r="AP147" s="271"/>
      <c r="AQ147" s="282">
        <f t="shared" si="27"/>
        <v>81</v>
      </c>
      <c r="AR147">
        <f t="shared" si="26"/>
        <v>0</v>
      </c>
      <c r="AS147">
        <f t="shared" si="28"/>
        <v>0</v>
      </c>
      <c r="AT147"/>
      <c r="AU147"/>
      <c r="AV147"/>
      <c r="AW147"/>
      <c r="AX147"/>
      <c r="AY147"/>
      <c r="AZ147"/>
      <c r="BA147"/>
      <c r="BB147"/>
      <c r="BC147"/>
      <c r="BD147"/>
      <c r="BE147"/>
    </row>
    <row r="148" spans="2:57" ht="27" customHeight="1">
      <c r="B148" s="296">
        <f t="shared" si="25"/>
        <v>37</v>
      </c>
      <c r="C148" s="337" t="s">
        <v>65</v>
      </c>
      <c r="D148" s="337" t="s">
        <v>87</v>
      </c>
      <c r="E148" s="330">
        <v>185</v>
      </c>
      <c r="F148" s="315">
        <v>388.72199999999998</v>
      </c>
      <c r="G148" s="257">
        <v>174.95</v>
      </c>
      <c r="H148" s="297">
        <v>289.58</v>
      </c>
      <c r="I148" s="421">
        <v>173.5</v>
      </c>
      <c r="J148" s="729">
        <v>276.04000000000002</v>
      </c>
      <c r="K148" s="312"/>
      <c r="L148" s="389"/>
      <c r="M148" s="187"/>
      <c r="AB148"/>
      <c r="AC148"/>
      <c r="AD148"/>
      <c r="AE148"/>
      <c r="AF148"/>
      <c r="AG148"/>
      <c r="AH148"/>
      <c r="AI148"/>
      <c r="AJ148"/>
      <c r="AK148"/>
      <c r="AL148"/>
      <c r="AM148"/>
      <c r="AN148"/>
      <c r="AO148"/>
      <c r="AP148" s="271"/>
      <c r="AQ148" s="282">
        <f t="shared" si="27"/>
        <v>82</v>
      </c>
      <c r="AR148">
        <f t="shared" si="26"/>
        <v>0</v>
      </c>
      <c r="AS148">
        <f t="shared" si="28"/>
        <v>0</v>
      </c>
      <c r="AT148"/>
      <c r="AU148"/>
      <c r="AV148"/>
      <c r="AW148"/>
      <c r="AX148"/>
      <c r="AY148"/>
      <c r="AZ148"/>
      <c r="BA148"/>
      <c r="BB148"/>
      <c r="BC148"/>
      <c r="BD148"/>
      <c r="BE148"/>
    </row>
    <row r="149" spans="2:57" ht="27" customHeight="1">
      <c r="B149" s="296">
        <v>38</v>
      </c>
      <c r="C149" s="337" t="s">
        <v>66</v>
      </c>
      <c r="D149" s="337" t="s">
        <v>88</v>
      </c>
      <c r="E149" s="330">
        <v>231</v>
      </c>
      <c r="F149" s="315">
        <v>30.48</v>
      </c>
      <c r="G149" s="257">
        <v>229</v>
      </c>
      <c r="H149" s="297">
        <v>5.6470000000000002</v>
      </c>
      <c r="I149" s="257">
        <v>229.82</v>
      </c>
      <c r="J149" s="723">
        <v>9.6890000000000001</v>
      </c>
      <c r="K149" s="312"/>
      <c r="L149" s="389"/>
      <c r="M149" s="389"/>
      <c r="AB149"/>
      <c r="AC149"/>
      <c r="AD149"/>
      <c r="AE149"/>
      <c r="AF149"/>
      <c r="AG149"/>
      <c r="AH149"/>
      <c r="AI149"/>
      <c r="AJ149"/>
      <c r="AK149"/>
      <c r="AL149"/>
      <c r="AM149"/>
      <c r="AN149"/>
      <c r="AO149"/>
      <c r="AP149" s="271"/>
      <c r="AQ149" s="282">
        <f t="shared" si="27"/>
        <v>83</v>
      </c>
      <c r="AR149">
        <f t="shared" si="26"/>
        <v>0</v>
      </c>
      <c r="AS149">
        <f t="shared" si="28"/>
        <v>0</v>
      </c>
      <c r="AT149"/>
      <c r="AU149"/>
      <c r="AV149"/>
      <c r="AW149"/>
      <c r="AX149"/>
      <c r="AY149"/>
      <c r="AZ149"/>
      <c r="BA149"/>
      <c r="BB149"/>
      <c r="BC149"/>
      <c r="BD149"/>
      <c r="BE149"/>
    </row>
    <row r="150" spans="2:57" ht="27" customHeight="1">
      <c r="B150" s="294">
        <v>39</v>
      </c>
      <c r="C150" s="295" t="s">
        <v>212</v>
      </c>
      <c r="D150" s="295" t="s">
        <v>76</v>
      </c>
      <c r="E150" s="316">
        <v>149.30000000000001</v>
      </c>
      <c r="F150" s="333">
        <v>17.670000000000002</v>
      </c>
      <c r="G150" s="316">
        <v>144.18</v>
      </c>
      <c r="H150" s="333">
        <v>3.63</v>
      </c>
      <c r="I150" s="316">
        <v>149.5</v>
      </c>
      <c r="J150" s="718">
        <v>11.12</v>
      </c>
      <c r="K150" s="502"/>
      <c r="L150" s="484"/>
      <c r="M150" s="187"/>
      <c r="AB150"/>
      <c r="AC150"/>
      <c r="AD150"/>
      <c r="AE150"/>
      <c r="AF150"/>
      <c r="AG150"/>
      <c r="AH150"/>
      <c r="AI150"/>
      <c r="AJ150"/>
      <c r="AK150"/>
      <c r="AL150"/>
      <c r="AM150"/>
      <c r="AN150"/>
      <c r="AO150"/>
      <c r="AP150" s="271"/>
      <c r="AQ150" s="282">
        <f t="shared" si="27"/>
        <v>84</v>
      </c>
      <c r="AR150">
        <f t="shared" si="26"/>
        <v>0</v>
      </c>
      <c r="AS150">
        <f t="shared" si="28"/>
        <v>0</v>
      </c>
      <c r="AT150"/>
      <c r="AU150"/>
      <c r="AV150"/>
      <c r="AW150"/>
      <c r="AX150"/>
      <c r="AY150"/>
      <c r="AZ150"/>
      <c r="BA150"/>
      <c r="BB150"/>
      <c r="BC150"/>
      <c r="BD150"/>
      <c r="BE150"/>
    </row>
    <row r="151" spans="2:57" ht="27" customHeight="1">
      <c r="B151" s="296">
        <f>+B150+1</f>
        <v>40</v>
      </c>
      <c r="C151" s="337" t="s">
        <v>213</v>
      </c>
      <c r="D151" s="337" t="s">
        <v>80</v>
      </c>
      <c r="E151" s="330">
        <v>39</v>
      </c>
      <c r="F151" s="315">
        <v>0.47399999999999998</v>
      </c>
      <c r="G151" s="330"/>
      <c r="H151" s="315"/>
      <c r="I151" s="671">
        <v>38.42</v>
      </c>
      <c r="J151" s="723">
        <v>0.41</v>
      </c>
      <c r="K151" s="502"/>
      <c r="L151" s="484"/>
      <c r="AB151"/>
      <c r="AC151"/>
      <c r="AD151"/>
      <c r="AE151"/>
      <c r="AF151"/>
      <c r="AG151"/>
      <c r="AH151"/>
      <c r="AI151"/>
      <c r="AJ151"/>
      <c r="AK151"/>
      <c r="AL151"/>
      <c r="AM151"/>
      <c r="AN151"/>
      <c r="AO151"/>
      <c r="AP151" s="271"/>
      <c r="AQ151" s="282">
        <f t="shared" si="27"/>
        <v>85</v>
      </c>
      <c r="AR151">
        <f t="shared" si="26"/>
        <v>0</v>
      </c>
      <c r="AS151">
        <f t="shared" si="28"/>
        <v>0</v>
      </c>
      <c r="AT151"/>
      <c r="AU151"/>
      <c r="AV151"/>
      <c r="AW151"/>
      <c r="AX151"/>
      <c r="AY151"/>
      <c r="AZ151"/>
      <c r="BA151"/>
      <c r="BB151"/>
      <c r="BC151"/>
      <c r="BD151"/>
      <c r="BE151"/>
    </row>
    <row r="152" spans="2:57" ht="27" customHeight="1" thickBot="1">
      <c r="B152" s="298">
        <v>41</v>
      </c>
      <c r="C152" s="299" t="s">
        <v>214</v>
      </c>
      <c r="D152" s="299" t="s">
        <v>80</v>
      </c>
      <c r="E152" s="338">
        <v>70</v>
      </c>
      <c r="F152" s="317">
        <v>0.81699999999999995</v>
      </c>
      <c r="G152" s="338"/>
      <c r="H152" s="317"/>
      <c r="I152" s="666">
        <v>70.05</v>
      </c>
      <c r="J152" s="723">
        <v>0.753</v>
      </c>
      <c r="K152" s="502"/>
      <c r="L152" s="484"/>
      <c r="AB152"/>
      <c r="AC152"/>
      <c r="AD152"/>
      <c r="AE152"/>
      <c r="AF152"/>
      <c r="AG152"/>
      <c r="AH152"/>
      <c r="AI152"/>
      <c r="AJ152"/>
      <c r="AK152"/>
      <c r="AL152"/>
      <c r="AM152"/>
      <c r="AN152"/>
      <c r="AO152"/>
      <c r="AP152" s="271"/>
      <c r="AQ152" s="282">
        <f t="shared" si="27"/>
        <v>86</v>
      </c>
      <c r="AR152">
        <f t="shared" si="26"/>
        <v>0</v>
      </c>
      <c r="AS152">
        <f t="shared" si="28"/>
        <v>0</v>
      </c>
      <c r="AT152"/>
      <c r="AU152"/>
      <c r="AV152"/>
      <c r="AW152"/>
      <c r="AX152"/>
      <c r="AY152"/>
      <c r="AZ152"/>
      <c r="BA152"/>
      <c r="BB152"/>
      <c r="BC152"/>
      <c r="BD152"/>
      <c r="BE152"/>
    </row>
    <row r="153" spans="2:57" ht="27" customHeight="1" thickBot="1">
      <c r="B153" s="292"/>
      <c r="C153" s="293" t="s">
        <v>67</v>
      </c>
      <c r="D153" s="293"/>
      <c r="E153" s="319"/>
      <c r="F153" s="318">
        <f>SUM(F112:F152)</f>
        <v>1813.882478</v>
      </c>
      <c r="G153" s="319"/>
      <c r="H153" s="318">
        <f>SUM(H115:H152)</f>
        <v>879.64300000000003</v>
      </c>
      <c r="I153" s="319"/>
      <c r="J153" s="281">
        <f>SUM(J112:J152)</f>
        <v>1187.7624000000003</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c r="B154" s="300" t="s">
        <v>68</v>
      </c>
      <c r="C154" s="385" t="s">
        <v>69</v>
      </c>
      <c r="D154" s="385"/>
      <c r="E154" s="323"/>
      <c r="F154" s="320"/>
      <c r="G154" s="321"/>
      <c r="H154" s="322">
        <v>1</v>
      </c>
      <c r="I154" s="323"/>
      <c r="J154" s="266">
        <f>IFERROR(+J153/H153,0)</f>
        <v>1.3502777831461175</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c r="B155" s="302"/>
      <c r="C155" s="515" t="s">
        <v>216</v>
      </c>
      <c r="D155" s="303"/>
      <c r="E155" s="378">
        <v>1736.79</v>
      </c>
      <c r="F155" s="324">
        <v>1</v>
      </c>
      <c r="G155" s="325" t="s">
        <v>68</v>
      </c>
      <c r="H155" s="324">
        <f>+H153/F153*100%</f>
        <v>0.48495038166414223</v>
      </c>
      <c r="I155" s="326"/>
      <c r="J155" s="267">
        <f>+J153/F153</f>
        <v>0.65481772628932156</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0</v>
      </c>
      <c r="AS156">
        <f t="shared" si="28"/>
        <v>0</v>
      </c>
      <c r="AT156"/>
      <c r="AU156"/>
      <c r="AV156"/>
      <c r="AW156"/>
      <c r="AX156"/>
      <c r="AY156"/>
      <c r="AZ156"/>
      <c r="BA156"/>
      <c r="BB156"/>
      <c r="BC156"/>
      <c r="BD156"/>
      <c r="BE156"/>
    </row>
    <row r="157" spans="2:57" ht="27" customHeight="1" thickBot="1">
      <c r="B157" s="291"/>
      <c r="C157" s="260"/>
      <c r="D157" s="260"/>
      <c r="E157" s="260"/>
      <c r="F157" s="516">
        <v>27</v>
      </c>
      <c r="G157" s="566" t="s">
        <v>256</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0</v>
      </c>
      <c r="AS157">
        <f t="shared" si="28"/>
        <v>0</v>
      </c>
      <c r="AT157"/>
      <c r="AU157"/>
      <c r="AV157"/>
      <c r="AW157"/>
      <c r="AX157"/>
      <c r="AY157"/>
      <c r="AZ157"/>
      <c r="BA157"/>
      <c r="BB157"/>
      <c r="BC157"/>
      <c r="BD157"/>
      <c r="BE157"/>
    </row>
    <row r="158" spans="2:57" ht="27" customHeight="1">
      <c r="B158" s="382" t="s">
        <v>18</v>
      </c>
      <c r="C158" s="385" t="s">
        <v>19</v>
      </c>
      <c r="D158" s="385" t="s">
        <v>73</v>
      </c>
      <c r="E158" s="863" t="s">
        <v>20</v>
      </c>
      <c r="F158" s="864"/>
      <c r="G158" s="863" t="s">
        <v>94</v>
      </c>
      <c r="H158" s="864"/>
      <c r="I158" s="863" t="s">
        <v>22</v>
      </c>
      <c r="J158" s="864"/>
      <c r="K158" s="379" t="s">
        <v>160</v>
      </c>
      <c r="L158" s="310"/>
      <c r="M158" s="187"/>
      <c r="AB158"/>
      <c r="AC158"/>
      <c r="AD158"/>
      <c r="AE158"/>
      <c r="AF158"/>
      <c r="AG158"/>
      <c r="AH158"/>
      <c r="AI158"/>
      <c r="AJ158"/>
      <c r="AK158"/>
      <c r="AL158"/>
      <c r="AM158"/>
      <c r="AN158"/>
      <c r="AO158"/>
      <c r="AP158" s="271"/>
      <c r="AQ158" s="282">
        <f t="shared" si="27"/>
        <v>89</v>
      </c>
      <c r="AR158">
        <f>IF(AE35="tad","tad",AE35)</f>
        <v>0</v>
      </c>
      <c r="AS158">
        <f t="shared" si="28"/>
        <v>0</v>
      </c>
      <c r="AT158"/>
      <c r="AU158"/>
      <c r="AV158"/>
      <c r="AW158"/>
      <c r="AX158"/>
      <c r="AY158"/>
      <c r="AZ158"/>
      <c r="BA158"/>
      <c r="BB158"/>
      <c r="BC158"/>
      <c r="BD158"/>
      <c r="BE158"/>
    </row>
    <row r="159" spans="2:57" ht="27" customHeight="1">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0</v>
      </c>
      <c r="AS159">
        <f t="shared" si="28"/>
        <v>0</v>
      </c>
      <c r="AT159"/>
      <c r="AU159"/>
      <c r="AV159"/>
      <c r="AW159"/>
      <c r="AX159"/>
      <c r="AY159"/>
      <c r="AZ159"/>
      <c r="BA159"/>
      <c r="BB159"/>
      <c r="BC159"/>
      <c r="BD159"/>
      <c r="BE159"/>
    </row>
    <row r="160" spans="2:57" ht="27" customHeight="1" thickBot="1">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0</v>
      </c>
      <c r="AS160">
        <f t="shared" si="28"/>
        <v>0</v>
      </c>
      <c r="AT160"/>
      <c r="AU160"/>
      <c r="AV160"/>
      <c r="AW160"/>
      <c r="AX160"/>
      <c r="AY160"/>
      <c r="AZ160"/>
      <c r="BA160"/>
      <c r="BB160"/>
      <c r="BC160"/>
      <c r="BD160"/>
      <c r="BE160"/>
    </row>
    <row r="161" spans="2:57" ht="27" customHeight="1" thickBot="1">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0</v>
      </c>
      <c r="AS161">
        <f t="shared" si="28"/>
        <v>0</v>
      </c>
      <c r="AT161"/>
      <c r="AU161"/>
      <c r="AV161"/>
      <c r="AW161"/>
      <c r="AX161"/>
      <c r="AY161"/>
      <c r="AZ161"/>
      <c r="BA161"/>
      <c r="BB161"/>
      <c r="BC161"/>
      <c r="BD161"/>
      <c r="BE161"/>
    </row>
    <row r="162" spans="2:57" ht="27" customHeight="1">
      <c r="B162" s="294">
        <v>1</v>
      </c>
      <c r="C162" s="295" t="s">
        <v>28</v>
      </c>
      <c r="D162" s="295" t="s">
        <v>74</v>
      </c>
      <c r="E162" s="330">
        <v>55.77</v>
      </c>
      <c r="F162" s="315">
        <v>31.144597999999998</v>
      </c>
      <c r="G162" s="256">
        <v>49.12</v>
      </c>
      <c r="H162" s="256">
        <v>4.556</v>
      </c>
      <c r="I162" s="690">
        <v>53.85</v>
      </c>
      <c r="J162" s="690">
        <v>20.722999999999999</v>
      </c>
      <c r="K162" s="505">
        <v>0</v>
      </c>
      <c r="L162" s="401"/>
      <c r="M162" s="394"/>
      <c r="N162" s="392"/>
      <c r="AB162"/>
      <c r="AC162"/>
      <c r="AD162"/>
      <c r="AE162"/>
      <c r="AF162"/>
      <c r="AG162"/>
      <c r="AH162"/>
      <c r="AI162"/>
      <c r="AJ162"/>
      <c r="AK162"/>
      <c r="AL162"/>
      <c r="AM162"/>
      <c r="AN162"/>
      <c r="AO162"/>
      <c r="AP162" s="271"/>
      <c r="AQ162" s="282">
        <f t="shared" si="27"/>
        <v>93</v>
      </c>
      <c r="AR162">
        <f t="shared" si="29"/>
        <v>0</v>
      </c>
      <c r="AS162">
        <f t="shared" si="28"/>
        <v>0</v>
      </c>
      <c r="AT162"/>
      <c r="AU162"/>
      <c r="AV162"/>
      <c r="AW162"/>
      <c r="AX162"/>
      <c r="AY162"/>
      <c r="AZ162"/>
      <c r="BA162"/>
      <c r="BB162"/>
      <c r="BC162"/>
      <c r="BD162"/>
      <c r="BE162"/>
    </row>
    <row r="163" spans="2:57" ht="27" customHeight="1">
      <c r="B163" s="296">
        <f>+B162+1</f>
        <v>2</v>
      </c>
      <c r="C163" s="337" t="s">
        <v>29</v>
      </c>
      <c r="D163" s="337" t="s">
        <v>74</v>
      </c>
      <c r="E163" s="316">
        <v>339.5</v>
      </c>
      <c r="F163" s="333">
        <v>7.77</v>
      </c>
      <c r="G163" s="257">
        <v>337.23</v>
      </c>
      <c r="H163" s="297">
        <v>5.81</v>
      </c>
      <c r="I163" s="329">
        <v>339.3</v>
      </c>
      <c r="J163" s="710">
        <v>7.6050000000000004</v>
      </c>
      <c r="K163" s="505">
        <v>0</v>
      </c>
      <c r="L163" s="402"/>
      <c r="M163" s="470"/>
      <c r="N163" s="393"/>
      <c r="AB163"/>
      <c r="AC163"/>
      <c r="AD163"/>
      <c r="AE163"/>
      <c r="AF163"/>
      <c r="AG163"/>
      <c r="AH163"/>
      <c r="AI163"/>
      <c r="AJ163"/>
      <c r="AK163"/>
      <c r="AL163"/>
      <c r="AM163"/>
      <c r="AN163"/>
      <c r="AO163"/>
      <c r="AP163" s="271"/>
      <c r="AQ163" s="282">
        <f t="shared" si="27"/>
        <v>94</v>
      </c>
      <c r="AR163">
        <f t="shared" si="29"/>
        <v>0</v>
      </c>
      <c r="AS163">
        <f t="shared" si="28"/>
        <v>0</v>
      </c>
      <c r="AT163"/>
      <c r="AU163"/>
      <c r="AV163"/>
      <c r="AW163"/>
      <c r="AX163"/>
      <c r="AY163"/>
      <c r="AZ163"/>
      <c r="BA163"/>
      <c r="BB163"/>
      <c r="BC163"/>
      <c r="BD163"/>
      <c r="BE163"/>
    </row>
    <row r="164" spans="2:57" ht="27" customHeight="1">
      <c r="B164" s="296">
        <f t="shared" ref="B164:B198" si="30">+B163+1</f>
        <v>3</v>
      </c>
      <c r="C164" s="337" t="s">
        <v>30</v>
      </c>
      <c r="D164" s="337" t="s">
        <v>75</v>
      </c>
      <c r="E164" s="330">
        <v>77.5</v>
      </c>
      <c r="F164" s="315">
        <v>49.02</v>
      </c>
      <c r="G164" s="257">
        <v>68.11</v>
      </c>
      <c r="H164" s="297">
        <v>7.9269999999999996</v>
      </c>
      <c r="I164" s="329">
        <v>77.52</v>
      </c>
      <c r="J164" s="710">
        <v>49.151000000000003</v>
      </c>
      <c r="K164" s="505">
        <v>0</v>
      </c>
      <c r="L164" s="402"/>
      <c r="M164" s="394"/>
      <c r="N164" s="392"/>
      <c r="AB164"/>
      <c r="AC164"/>
      <c r="AD164"/>
      <c r="AE164"/>
      <c r="AF164"/>
      <c r="AG164"/>
      <c r="AH164"/>
      <c r="AI164"/>
      <c r="AJ164"/>
      <c r="AK164"/>
      <c r="AL164"/>
      <c r="AM164"/>
      <c r="AN164"/>
      <c r="AO164"/>
      <c r="AP164" s="271"/>
      <c r="AQ164" s="282">
        <f t="shared" si="27"/>
        <v>95</v>
      </c>
      <c r="AR164">
        <f t="shared" si="29"/>
        <v>0</v>
      </c>
      <c r="AS164">
        <f t="shared" si="28"/>
        <v>0</v>
      </c>
      <c r="AT164"/>
      <c r="AU164"/>
      <c r="AV164"/>
      <c r="AW164"/>
      <c r="AX164"/>
      <c r="AY164"/>
      <c r="AZ164"/>
      <c r="BA164"/>
      <c r="BB164"/>
      <c r="BC164"/>
      <c r="BD164"/>
      <c r="BE164"/>
    </row>
    <row r="165" spans="2:57" ht="27" customHeight="1">
      <c r="B165" s="296">
        <f t="shared" si="30"/>
        <v>4</v>
      </c>
      <c r="C165" s="337" t="s">
        <v>31</v>
      </c>
      <c r="D165" s="337" t="s">
        <v>76</v>
      </c>
      <c r="E165" s="330">
        <v>463.3</v>
      </c>
      <c r="F165" s="315">
        <v>49.9</v>
      </c>
      <c r="G165" s="329">
        <v>461.6</v>
      </c>
      <c r="H165" s="329">
        <v>22.98</v>
      </c>
      <c r="I165" s="315">
        <v>461.81</v>
      </c>
      <c r="J165" s="710">
        <v>26.013000000000002</v>
      </c>
      <c r="K165" s="505">
        <v>0</v>
      </c>
      <c r="L165" s="486"/>
      <c r="M165" s="390"/>
      <c r="N165" s="390"/>
      <c r="O165" s="391"/>
      <c r="AB165"/>
      <c r="AC165"/>
      <c r="AD165"/>
      <c r="AE165"/>
      <c r="AF165"/>
      <c r="AG165"/>
      <c r="AH165"/>
      <c r="AI165"/>
      <c r="AJ165"/>
      <c r="AK165"/>
      <c r="AL165"/>
      <c r="AM165"/>
      <c r="AN165"/>
      <c r="AO165"/>
      <c r="AP165" s="271"/>
      <c r="AQ165" s="282">
        <f t="shared" si="27"/>
        <v>96</v>
      </c>
      <c r="AR165">
        <f t="shared" si="29"/>
        <v>0</v>
      </c>
      <c r="AS165">
        <f t="shared" si="28"/>
        <v>0</v>
      </c>
      <c r="AT165"/>
      <c r="AU165"/>
      <c r="AV165"/>
      <c r="AW165"/>
      <c r="AX165"/>
      <c r="AY165"/>
      <c r="AZ165"/>
      <c r="BA165"/>
      <c r="BB165"/>
      <c r="BC165"/>
      <c r="BD165"/>
      <c r="BE165"/>
    </row>
    <row r="166" spans="2:57" ht="27" customHeight="1">
      <c r="B166" s="296">
        <f t="shared" si="30"/>
        <v>5</v>
      </c>
      <c r="C166" s="337" t="s">
        <v>32</v>
      </c>
      <c r="D166" s="337" t="s">
        <v>77</v>
      </c>
      <c r="E166" s="330">
        <v>207</v>
      </c>
      <c r="F166" s="315">
        <v>9.5030000000000001</v>
      </c>
      <c r="G166" s="257">
        <v>202.9</v>
      </c>
      <c r="H166" s="258">
        <v>5.3170000000000002</v>
      </c>
      <c r="I166" s="684">
        <v>207.01</v>
      </c>
      <c r="J166" s="710">
        <v>9.593</v>
      </c>
      <c r="K166" s="505">
        <v>0</v>
      </c>
      <c r="L166" s="487"/>
      <c r="M166" s="187"/>
      <c r="AB166"/>
      <c r="AC166"/>
      <c r="AD166"/>
      <c r="AE166"/>
      <c r="AF166"/>
      <c r="AG166"/>
      <c r="AH166"/>
      <c r="AI166"/>
      <c r="AJ166"/>
      <c r="AK166"/>
      <c r="AL166"/>
      <c r="AM166"/>
      <c r="AN166"/>
      <c r="AO166"/>
      <c r="AP166" s="271"/>
      <c r="AQ166" s="282">
        <f t="shared" si="27"/>
        <v>97</v>
      </c>
      <c r="AR166">
        <f t="shared" si="29"/>
        <v>0</v>
      </c>
      <c r="AS166">
        <f t="shared" si="28"/>
        <v>0</v>
      </c>
      <c r="AT166"/>
      <c r="AU166"/>
      <c r="AV166"/>
      <c r="AW166"/>
      <c r="AX166"/>
      <c r="AY166"/>
      <c r="AZ166"/>
      <c r="BA166"/>
      <c r="BB166"/>
      <c r="BC166"/>
      <c r="BD166"/>
      <c r="BE166"/>
    </row>
    <row r="167" spans="2:57" ht="27" customHeight="1">
      <c r="B167" s="296">
        <f t="shared" si="30"/>
        <v>6</v>
      </c>
      <c r="C167" s="337" t="s">
        <v>33</v>
      </c>
      <c r="D167" s="337" t="s">
        <v>77</v>
      </c>
      <c r="E167" s="330">
        <v>320</v>
      </c>
      <c r="F167" s="315">
        <v>5.1509999999999998</v>
      </c>
      <c r="G167" s="257">
        <v>312.83999999999997</v>
      </c>
      <c r="H167" s="258">
        <v>2.1139999999999999</v>
      </c>
      <c r="I167" s="684">
        <v>318.7</v>
      </c>
      <c r="J167" s="710">
        <v>4.55</v>
      </c>
      <c r="K167" s="505">
        <v>0</v>
      </c>
      <c r="L167" s="488"/>
      <c r="M167" s="187"/>
      <c r="AB167"/>
      <c r="AC167"/>
      <c r="AD167"/>
      <c r="AE167"/>
      <c r="AF167"/>
      <c r="AG167"/>
      <c r="AH167"/>
      <c r="AI167"/>
      <c r="AJ167"/>
      <c r="AK167"/>
      <c r="AL167"/>
      <c r="AM167"/>
      <c r="AN167"/>
      <c r="AO167"/>
      <c r="AP167" s="271"/>
      <c r="AQ167" s="282">
        <f t="shared" si="27"/>
        <v>98</v>
      </c>
      <c r="AR167">
        <f t="shared" si="29"/>
        <v>0</v>
      </c>
      <c r="AS167">
        <f t="shared" si="28"/>
        <v>0</v>
      </c>
      <c r="AT167"/>
      <c r="AU167"/>
      <c r="AV167"/>
      <c r="AW167"/>
      <c r="AX167"/>
      <c r="AY167"/>
      <c r="AZ167"/>
      <c r="BA167"/>
      <c r="BB167"/>
      <c r="BC167"/>
      <c r="BD167"/>
      <c r="BE167"/>
    </row>
    <row r="168" spans="2:57" ht="27" customHeight="1">
      <c r="B168" s="296">
        <f t="shared" si="30"/>
        <v>7</v>
      </c>
      <c r="C168" s="337" t="s">
        <v>34</v>
      </c>
      <c r="D168" s="337" t="s">
        <v>78</v>
      </c>
      <c r="E168" s="330">
        <v>90</v>
      </c>
      <c r="F168" s="315">
        <v>689.09100000000001</v>
      </c>
      <c r="G168" s="257">
        <v>80.2</v>
      </c>
      <c r="H168" s="257">
        <v>295.80200000000002</v>
      </c>
      <c r="I168" s="684">
        <v>86.35</v>
      </c>
      <c r="J168" s="710">
        <v>516.78599999999994</v>
      </c>
      <c r="K168" s="505">
        <v>0</v>
      </c>
      <c r="L168" s="487"/>
      <c r="M168" s="187"/>
      <c r="AB168"/>
      <c r="AC168"/>
      <c r="AD168"/>
      <c r="AE168"/>
      <c r="AF168"/>
      <c r="AG168"/>
      <c r="AH168"/>
      <c r="AI168"/>
      <c r="AJ168"/>
      <c r="AK168"/>
      <c r="AL168"/>
      <c r="AM168"/>
      <c r="AN168"/>
      <c r="AO168"/>
      <c r="AP168" s="271"/>
      <c r="AQ168" s="282">
        <f t="shared" si="27"/>
        <v>99</v>
      </c>
      <c r="AR168">
        <f t="shared" si="29"/>
        <v>0</v>
      </c>
      <c r="AS168">
        <f t="shared" si="28"/>
        <v>0</v>
      </c>
      <c r="AT168"/>
      <c r="AU168"/>
      <c r="AV168"/>
      <c r="AW168"/>
      <c r="AX168"/>
      <c r="AY168"/>
      <c r="AZ168"/>
      <c r="BA168"/>
      <c r="BB168"/>
      <c r="BC168"/>
      <c r="BD168"/>
      <c r="BE168"/>
    </row>
    <row r="169" spans="2:57" ht="27" customHeight="1">
      <c r="B169" s="296">
        <f t="shared" si="30"/>
        <v>8</v>
      </c>
      <c r="C169" s="337" t="s">
        <v>35</v>
      </c>
      <c r="D169" s="337" t="s">
        <v>79</v>
      </c>
      <c r="E169" s="330">
        <v>120.5</v>
      </c>
      <c r="F169" s="315">
        <v>2.0920000000000001</v>
      </c>
      <c r="G169" s="257">
        <v>114.6</v>
      </c>
      <c r="H169" s="297">
        <v>0.82899999999999996</v>
      </c>
      <c r="I169" s="331">
        <v>120.47</v>
      </c>
      <c r="J169" s="710">
        <v>1.7769999999999999</v>
      </c>
      <c r="K169" s="505">
        <v>0</v>
      </c>
      <c r="L169" s="489"/>
      <c r="M169" s="187"/>
      <c r="AB169"/>
      <c r="AC169"/>
      <c r="AD169"/>
      <c r="AE169"/>
      <c r="AF169"/>
      <c r="AG169"/>
      <c r="AH169"/>
      <c r="AI169"/>
      <c r="AJ169"/>
      <c r="AK169"/>
      <c r="AL169"/>
      <c r="AM169"/>
      <c r="AN169"/>
      <c r="AO169"/>
      <c r="AP169" s="271"/>
      <c r="AQ169" s="282">
        <f t="shared" si="27"/>
        <v>100</v>
      </c>
      <c r="AR169">
        <f t="shared" si="29"/>
        <v>0</v>
      </c>
      <c r="AS169">
        <f t="shared" si="28"/>
        <v>0</v>
      </c>
      <c r="AT169"/>
      <c r="AU169"/>
      <c r="AV169"/>
      <c r="AW169"/>
      <c r="AX169"/>
      <c r="AY169"/>
      <c r="AZ169"/>
      <c r="BA169"/>
      <c r="BB169"/>
      <c r="BC169"/>
      <c r="BD169"/>
      <c r="BE169"/>
    </row>
    <row r="170" spans="2:57" ht="27" customHeight="1">
      <c r="B170" s="296">
        <f t="shared" si="30"/>
        <v>9</v>
      </c>
      <c r="C170" s="337" t="s">
        <v>36</v>
      </c>
      <c r="D170" s="337" t="s">
        <v>79</v>
      </c>
      <c r="E170" s="330">
        <v>120.8</v>
      </c>
      <c r="F170" s="315">
        <v>2.3530000000000002</v>
      </c>
      <c r="G170" s="257">
        <v>115.1</v>
      </c>
      <c r="H170" s="297">
        <v>0.72099999999999997</v>
      </c>
      <c r="I170" s="684">
        <v>120.07</v>
      </c>
      <c r="J170" s="710">
        <v>1.454</v>
      </c>
      <c r="K170" s="505">
        <v>0</v>
      </c>
      <c r="L170" s="487"/>
      <c r="M170" s="187"/>
      <c r="AB170"/>
      <c r="AC170"/>
      <c r="AD170"/>
      <c r="AE170"/>
      <c r="AF170"/>
      <c r="AG170"/>
      <c r="AH170"/>
      <c r="AI170"/>
      <c r="AJ170"/>
      <c r="AK170"/>
      <c r="AL170"/>
      <c r="AM170"/>
      <c r="AN170"/>
      <c r="AO170"/>
      <c r="AP170" s="271"/>
      <c r="AQ170" s="282">
        <f t="shared" si="27"/>
        <v>101</v>
      </c>
      <c r="AR170">
        <f t="shared" si="29"/>
        <v>0</v>
      </c>
      <c r="AS170">
        <f t="shared" si="28"/>
        <v>0</v>
      </c>
      <c r="AT170"/>
      <c r="AU170"/>
      <c r="AV170"/>
      <c r="AW170"/>
      <c r="AX170"/>
      <c r="AY170"/>
      <c r="AZ170"/>
      <c r="BA170"/>
      <c r="BB170"/>
      <c r="BC170"/>
      <c r="BD170"/>
      <c r="BE170"/>
    </row>
    <row r="171" spans="2:57" ht="27" customHeight="1">
      <c r="B171" s="296">
        <f t="shared" si="30"/>
        <v>10</v>
      </c>
      <c r="C171" s="337" t="s">
        <v>37</v>
      </c>
      <c r="D171" s="337" t="s">
        <v>80</v>
      </c>
      <c r="E171" s="330">
        <v>46.5</v>
      </c>
      <c r="F171" s="330">
        <v>4.5999999999999996</v>
      </c>
      <c r="G171" s="257">
        <v>42.54</v>
      </c>
      <c r="H171" s="257">
        <v>1.575</v>
      </c>
      <c r="I171" s="684">
        <v>46.13</v>
      </c>
      <c r="J171" s="710">
        <v>3.859</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c r="B172" s="296">
        <f t="shared" si="30"/>
        <v>11</v>
      </c>
      <c r="C172" s="337" t="s">
        <v>39</v>
      </c>
      <c r="D172" s="337" t="s">
        <v>80</v>
      </c>
      <c r="E172" s="330">
        <v>51.5</v>
      </c>
      <c r="F172" s="315">
        <v>2.4159999999999999</v>
      </c>
      <c r="G172" s="257">
        <v>47.92</v>
      </c>
      <c r="H172" s="257">
        <v>1.22</v>
      </c>
      <c r="I172" s="685">
        <v>50.71</v>
      </c>
      <c r="J172" s="710">
        <v>2.2090000000000001</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c r="B173" s="296">
        <f t="shared" si="30"/>
        <v>12</v>
      </c>
      <c r="C173" s="337" t="s">
        <v>40</v>
      </c>
      <c r="D173" s="337" t="s">
        <v>78</v>
      </c>
      <c r="E173" s="330">
        <v>81</v>
      </c>
      <c r="F173" s="315">
        <v>1.093</v>
      </c>
      <c r="G173" s="257">
        <v>78.42</v>
      </c>
      <c r="H173" s="620">
        <v>0.67500000000000004</v>
      </c>
      <c r="I173" s="684">
        <v>78.2</v>
      </c>
      <c r="J173" s="710">
        <v>0.85199999999999998</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c r="B174" s="296">
        <f t="shared" si="30"/>
        <v>13</v>
      </c>
      <c r="C174" s="337" t="s">
        <v>41</v>
      </c>
      <c r="D174" s="337" t="s">
        <v>78</v>
      </c>
      <c r="E174" s="330">
        <v>82.8</v>
      </c>
      <c r="F174" s="315">
        <v>0.42899999999999999</v>
      </c>
      <c r="G174" s="257">
        <v>80.97</v>
      </c>
      <c r="H174" s="297">
        <v>0.18</v>
      </c>
      <c r="I174" s="684">
        <v>81.64</v>
      </c>
      <c r="J174" s="710">
        <v>6.4000000000000001E-2</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c r="B175" s="296">
        <f t="shared" si="30"/>
        <v>14</v>
      </c>
      <c r="C175" s="337" t="s">
        <v>42</v>
      </c>
      <c r="D175" s="337" t="s">
        <v>78</v>
      </c>
      <c r="E175" s="330">
        <v>69.95</v>
      </c>
      <c r="F175" s="315">
        <v>0.25</v>
      </c>
      <c r="G175" s="257">
        <v>68.89</v>
      </c>
      <c r="H175" s="330">
        <v>1.206</v>
      </c>
      <c r="I175" s="684">
        <v>63.21</v>
      </c>
      <c r="J175" s="710">
        <v>0.16300000000000001</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c r="B176" s="296">
        <f t="shared" si="30"/>
        <v>15</v>
      </c>
      <c r="C176" s="337" t="s">
        <v>43</v>
      </c>
      <c r="D176" s="337" t="s">
        <v>78</v>
      </c>
      <c r="E176" s="330">
        <v>48.2</v>
      </c>
      <c r="F176" s="315">
        <v>0.38500000000000001</v>
      </c>
      <c r="G176" s="257">
        <v>44.98</v>
      </c>
      <c r="H176" s="297">
        <v>9.8000000000000004E-2</v>
      </c>
      <c r="I176" s="684">
        <v>46.67</v>
      </c>
      <c r="J176" s="710">
        <v>0.34599999999999997</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c r="B177" s="296">
        <f t="shared" si="30"/>
        <v>16</v>
      </c>
      <c r="C177" s="337" t="s">
        <v>81</v>
      </c>
      <c r="D177" s="337" t="s">
        <v>44</v>
      </c>
      <c r="E177" s="330">
        <v>136</v>
      </c>
      <c r="F177" s="315">
        <v>440</v>
      </c>
      <c r="G177" s="257">
        <v>132.35</v>
      </c>
      <c r="H177" s="257">
        <v>197.285</v>
      </c>
      <c r="I177" s="329">
        <v>131.72</v>
      </c>
      <c r="J177" s="713">
        <v>171.64</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c r="B178" s="296">
        <f t="shared" si="30"/>
        <v>17</v>
      </c>
      <c r="C178" s="337" t="s">
        <v>45</v>
      </c>
      <c r="D178" s="337" t="s">
        <v>44</v>
      </c>
      <c r="E178" s="330">
        <v>113.5</v>
      </c>
      <c r="F178" s="315">
        <v>2.3410000000000002</v>
      </c>
      <c r="G178" s="257">
        <v>111.44</v>
      </c>
      <c r="H178" s="257">
        <v>1.47</v>
      </c>
      <c r="I178" s="686">
        <v>112.65</v>
      </c>
      <c r="J178" s="713">
        <v>1.962</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c r="B179" s="296">
        <f t="shared" si="30"/>
        <v>18</v>
      </c>
      <c r="C179" s="337" t="s">
        <v>46</v>
      </c>
      <c r="D179" s="337" t="s">
        <v>44</v>
      </c>
      <c r="E179" s="330">
        <v>225.4</v>
      </c>
      <c r="F179" s="330">
        <v>0.32300000000000001</v>
      </c>
      <c r="G179" s="257">
        <v>203.5</v>
      </c>
      <c r="H179" s="257">
        <v>0.27300000000000002</v>
      </c>
      <c r="I179" s="329">
        <v>201.6</v>
      </c>
      <c r="J179" s="713">
        <v>0.111</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c r="B180" s="296">
        <f t="shared" si="30"/>
        <v>19</v>
      </c>
      <c r="C180" s="337" t="s">
        <v>47</v>
      </c>
      <c r="D180" s="337" t="s">
        <v>44</v>
      </c>
      <c r="E180" s="330">
        <v>224</v>
      </c>
      <c r="F180" s="315">
        <v>0.42899999999999999</v>
      </c>
      <c r="G180" s="257">
        <v>221.14</v>
      </c>
      <c r="H180" s="257">
        <v>0.216</v>
      </c>
      <c r="I180" s="686">
        <v>222.84</v>
      </c>
      <c r="J180" s="714">
        <v>0.33200000000000002</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c r="B181" s="296">
        <f t="shared" si="30"/>
        <v>20</v>
      </c>
      <c r="C181" s="337" t="s">
        <v>48</v>
      </c>
      <c r="D181" s="337" t="s">
        <v>44</v>
      </c>
      <c r="E181" s="330">
        <v>196</v>
      </c>
      <c r="F181" s="315">
        <v>0.77100000000000002</v>
      </c>
      <c r="G181" s="257">
        <v>195.5</v>
      </c>
      <c r="H181" s="257">
        <v>0.67500000000000004</v>
      </c>
      <c r="I181" s="686">
        <v>195.38</v>
      </c>
      <c r="J181" s="713">
        <v>0.65200000000000002</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c r="B182" s="296">
        <f t="shared" si="30"/>
        <v>21</v>
      </c>
      <c r="C182" s="337" t="s">
        <v>49</v>
      </c>
      <c r="D182" s="337" t="s">
        <v>44</v>
      </c>
      <c r="E182" s="330">
        <v>174</v>
      </c>
      <c r="F182" s="315">
        <v>0.22600000000000001</v>
      </c>
      <c r="G182" s="257">
        <v>169.97</v>
      </c>
      <c r="H182" s="257">
        <v>0.124</v>
      </c>
      <c r="I182" s="686">
        <v>166</v>
      </c>
      <c r="J182" s="713">
        <v>0</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c r="B183" s="294">
        <v>22</v>
      </c>
      <c r="C183" s="295" t="s">
        <v>50</v>
      </c>
      <c r="D183" s="295" t="s">
        <v>44</v>
      </c>
      <c r="E183" s="316">
        <v>229.1</v>
      </c>
      <c r="F183" s="333">
        <v>0.71399999999999997</v>
      </c>
      <c r="G183" s="256">
        <v>222.46</v>
      </c>
      <c r="H183" s="256">
        <v>0.185</v>
      </c>
      <c r="I183" s="687">
        <v>227.53</v>
      </c>
      <c r="J183" s="715">
        <v>0.57599999999999996</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c r="B184" s="296">
        <f t="shared" si="30"/>
        <v>23</v>
      </c>
      <c r="C184" s="337" t="s">
        <v>51</v>
      </c>
      <c r="D184" s="337" t="s">
        <v>44</v>
      </c>
      <c r="E184" s="330">
        <v>249</v>
      </c>
      <c r="F184" s="315">
        <v>1.708</v>
      </c>
      <c r="G184" s="257">
        <v>248.62</v>
      </c>
      <c r="H184" s="257">
        <v>1.6850000000000001</v>
      </c>
      <c r="I184" s="686">
        <v>248.75</v>
      </c>
      <c r="J184" s="714">
        <v>1.722</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c r="B185" s="296">
        <f t="shared" si="30"/>
        <v>24</v>
      </c>
      <c r="C185" s="337" t="s">
        <v>52</v>
      </c>
      <c r="D185" s="337" t="s">
        <v>82</v>
      </c>
      <c r="E185" s="330">
        <v>164.75</v>
      </c>
      <c r="F185" s="330">
        <v>4.3979999999999997</v>
      </c>
      <c r="G185" s="257">
        <v>147.63999999999999</v>
      </c>
      <c r="H185" s="257">
        <v>1.8939999999999999</v>
      </c>
      <c r="I185" s="329">
        <v>149.1</v>
      </c>
      <c r="J185" s="714">
        <v>2.6480000000000001</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c r="B186" s="296">
        <f t="shared" si="30"/>
        <v>25</v>
      </c>
      <c r="C186" s="337" t="s">
        <v>53</v>
      </c>
      <c r="D186" s="337" t="s">
        <v>82</v>
      </c>
      <c r="E186" s="330">
        <v>179.1</v>
      </c>
      <c r="F186" s="315">
        <v>3.3109999999999999</v>
      </c>
      <c r="G186" s="258">
        <v>204.29</v>
      </c>
      <c r="H186" s="258">
        <v>2.89</v>
      </c>
      <c r="I186" s="329">
        <v>204.42</v>
      </c>
      <c r="J186" s="713">
        <v>2.968</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c r="B187" s="296">
        <f t="shared" si="30"/>
        <v>26</v>
      </c>
      <c r="C187" s="337" t="s">
        <v>54</v>
      </c>
      <c r="D187" s="337" t="s">
        <v>83</v>
      </c>
      <c r="E187" s="330">
        <v>325.56</v>
      </c>
      <c r="F187" s="315">
        <v>0.64100000000000001</v>
      </c>
      <c r="G187" s="258">
        <v>324.76</v>
      </c>
      <c r="H187" s="258">
        <v>0.56999999999999995</v>
      </c>
      <c r="I187" s="686">
        <v>322.05</v>
      </c>
      <c r="J187" s="714">
        <v>0.33600000000000002</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c r="B188" s="296">
        <f t="shared" si="30"/>
        <v>27</v>
      </c>
      <c r="C188" s="337" t="s">
        <v>55</v>
      </c>
      <c r="D188" s="337" t="s">
        <v>83</v>
      </c>
      <c r="E188" s="330">
        <v>129.19999999999999</v>
      </c>
      <c r="F188" s="315">
        <v>0.71</v>
      </c>
      <c r="G188" s="257">
        <v>129.11000000000001</v>
      </c>
      <c r="H188" s="257">
        <v>0.69799999999999995</v>
      </c>
      <c r="I188" s="686">
        <v>129.15</v>
      </c>
      <c r="J188" s="713">
        <v>0.70299999999999996</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c r="B189" s="296">
        <f t="shared" si="30"/>
        <v>28</v>
      </c>
      <c r="C189" s="337" t="s">
        <v>56</v>
      </c>
      <c r="D189" s="337" t="s">
        <v>83</v>
      </c>
      <c r="E189" s="330">
        <v>282.77999999999997</v>
      </c>
      <c r="F189" s="315">
        <v>0.48</v>
      </c>
      <c r="G189" s="257">
        <v>282.95999999999998</v>
      </c>
      <c r="H189" s="257">
        <v>0.48</v>
      </c>
      <c r="I189" s="329">
        <v>278.17</v>
      </c>
      <c r="J189" s="713">
        <v>8.8999999999999996E-2</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c r="B190" s="296">
        <f t="shared" si="30"/>
        <v>29</v>
      </c>
      <c r="C190" s="337" t="s">
        <v>57</v>
      </c>
      <c r="D190" s="337" t="s">
        <v>83</v>
      </c>
      <c r="E190" s="330">
        <v>99</v>
      </c>
      <c r="F190" s="315">
        <v>2.8849999999999998</v>
      </c>
      <c r="G190" s="257">
        <v>98.52</v>
      </c>
      <c r="H190" s="257">
        <v>2.5369999999999999</v>
      </c>
      <c r="I190" s="686">
        <v>98.14</v>
      </c>
      <c r="J190" s="714">
        <v>2.2610000000000001</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c r="B191" s="296">
        <f t="shared" si="30"/>
        <v>30</v>
      </c>
      <c r="C191" s="337" t="s">
        <v>58</v>
      </c>
      <c r="D191" s="337" t="s">
        <v>83</v>
      </c>
      <c r="E191" s="330">
        <v>189.7</v>
      </c>
      <c r="F191" s="330">
        <v>7.9000000000000001E-2</v>
      </c>
      <c r="G191" s="257">
        <v>189.38</v>
      </c>
      <c r="H191" s="257">
        <v>7.2999999999999995E-2</v>
      </c>
      <c r="I191" s="686">
        <v>189.18</v>
      </c>
      <c r="J191" s="714">
        <v>6.8000000000000005E-2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c r="B192" s="296">
        <f t="shared" si="30"/>
        <v>31</v>
      </c>
      <c r="C192" s="337" t="s">
        <v>59</v>
      </c>
      <c r="D192" s="337" t="s">
        <v>83</v>
      </c>
      <c r="E192" s="330">
        <v>171.19</v>
      </c>
      <c r="F192" s="315">
        <v>9.6000000000000002E-2</v>
      </c>
      <c r="G192" s="257">
        <v>171.2</v>
      </c>
      <c r="H192" s="297">
        <v>9.7000000000000003E-2</v>
      </c>
      <c r="I192" s="686">
        <v>169.13</v>
      </c>
      <c r="J192" s="714">
        <v>4.7E-2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c r="B193" s="296">
        <f t="shared" si="30"/>
        <v>32</v>
      </c>
      <c r="C193" s="337" t="s">
        <v>60</v>
      </c>
      <c r="D193" s="337" t="s">
        <v>84</v>
      </c>
      <c r="E193" s="330">
        <v>142.6</v>
      </c>
      <c r="F193" s="315">
        <v>9.8740000000000006</v>
      </c>
      <c r="G193" s="257">
        <v>139.56</v>
      </c>
      <c r="H193" s="257">
        <v>7.077</v>
      </c>
      <c r="I193" s="329">
        <v>140.13999999999999</v>
      </c>
      <c r="J193" s="716">
        <v>8.6769999999999996</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c r="B194" s="296">
        <v>33</v>
      </c>
      <c r="C194" s="337" t="s">
        <v>61</v>
      </c>
      <c r="D194" s="337" t="s">
        <v>84</v>
      </c>
      <c r="E194" s="330">
        <v>239.5</v>
      </c>
      <c r="F194" s="315">
        <v>2.6720000000000002</v>
      </c>
      <c r="G194" s="257">
        <v>237.71</v>
      </c>
      <c r="H194" s="297">
        <v>1.7090000000000001</v>
      </c>
      <c r="I194" s="329">
        <v>239.46</v>
      </c>
      <c r="J194" s="716">
        <v>2.7128000000000001</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c r="B195" s="296">
        <f t="shared" si="30"/>
        <v>34</v>
      </c>
      <c r="C195" s="337" t="s">
        <v>62</v>
      </c>
      <c r="D195" s="337" t="s">
        <v>85</v>
      </c>
      <c r="E195" s="330">
        <v>120.5</v>
      </c>
      <c r="F195" s="315">
        <v>4.1539999999999999</v>
      </c>
      <c r="G195" s="257">
        <v>120.75</v>
      </c>
      <c r="H195" s="257">
        <v>4.1539999999999999</v>
      </c>
      <c r="I195" s="329">
        <v>120.66</v>
      </c>
      <c r="J195" s="713">
        <v>3.9830000000000001</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c r="B196" s="296">
        <f t="shared" si="30"/>
        <v>35</v>
      </c>
      <c r="C196" s="337" t="s">
        <v>63</v>
      </c>
      <c r="D196" s="337" t="s">
        <v>86</v>
      </c>
      <c r="E196" s="330">
        <v>110.56</v>
      </c>
      <c r="F196" s="315">
        <v>2.75</v>
      </c>
      <c r="G196" s="257">
        <v>110.2</v>
      </c>
      <c r="H196" s="257">
        <v>2.0670000000000002</v>
      </c>
      <c r="I196" s="329">
        <v>110.5</v>
      </c>
      <c r="J196" s="713">
        <v>2.6360000000000001</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c r="B197" s="296">
        <f t="shared" si="30"/>
        <v>36</v>
      </c>
      <c r="C197" s="337" t="s">
        <v>64</v>
      </c>
      <c r="D197" s="337" t="s">
        <v>87</v>
      </c>
      <c r="E197" s="330">
        <v>72</v>
      </c>
      <c r="F197" s="315">
        <v>38.036000000000001</v>
      </c>
      <c r="G197" s="257">
        <v>65.41</v>
      </c>
      <c r="H197" s="297">
        <v>21.91</v>
      </c>
      <c r="I197" s="329">
        <v>65.53</v>
      </c>
      <c r="J197" s="716">
        <v>22.1</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c r="B198" s="296">
        <f t="shared" si="30"/>
        <v>37</v>
      </c>
      <c r="C198" s="337" t="s">
        <v>65</v>
      </c>
      <c r="D198" s="337" t="s">
        <v>87</v>
      </c>
      <c r="E198" s="330">
        <v>185</v>
      </c>
      <c r="F198" s="315">
        <v>388.72199999999998</v>
      </c>
      <c r="G198" s="257">
        <v>174.95</v>
      </c>
      <c r="H198" s="297">
        <v>289.58</v>
      </c>
      <c r="I198" s="688">
        <v>173.36</v>
      </c>
      <c r="J198" s="725">
        <v>274.73</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c r="B199" s="296">
        <v>38</v>
      </c>
      <c r="C199" s="337" t="s">
        <v>66</v>
      </c>
      <c r="D199" s="337" t="s">
        <v>88</v>
      </c>
      <c r="E199" s="330">
        <v>231</v>
      </c>
      <c r="F199" s="315">
        <v>30.48</v>
      </c>
      <c r="G199" s="257">
        <v>229</v>
      </c>
      <c r="H199" s="297">
        <v>5.6470000000000002</v>
      </c>
      <c r="I199" s="329">
        <v>229.67</v>
      </c>
      <c r="J199" s="716">
        <v>8.8780000000000001</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c r="B200" s="294">
        <v>39</v>
      </c>
      <c r="C200" s="295" t="s">
        <v>212</v>
      </c>
      <c r="D200" s="295" t="s">
        <v>76</v>
      </c>
      <c r="E200" s="316">
        <v>149.30000000000001</v>
      </c>
      <c r="F200" s="333">
        <v>17.670000000000002</v>
      </c>
      <c r="G200" s="316">
        <v>144.18</v>
      </c>
      <c r="H200" s="333">
        <v>3.63</v>
      </c>
      <c r="I200" s="316">
        <v>149.53</v>
      </c>
      <c r="J200" s="718">
        <v>11.15</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c r="B201" s="296">
        <f>+B200+1</f>
        <v>40</v>
      </c>
      <c r="C201" s="337" t="s">
        <v>213</v>
      </c>
      <c r="D201" s="337" t="s">
        <v>80</v>
      </c>
      <c r="E201" s="330">
        <v>39</v>
      </c>
      <c r="F201" s="315">
        <v>0.47399999999999998</v>
      </c>
      <c r="G201" s="330"/>
      <c r="H201" s="315"/>
      <c r="I201" s="689">
        <v>38.42</v>
      </c>
      <c r="J201" s="716">
        <v>0.41</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c r="B202" s="298">
        <v>41</v>
      </c>
      <c r="C202" s="299" t="s">
        <v>214</v>
      </c>
      <c r="D202" s="299" t="s">
        <v>80</v>
      </c>
      <c r="E202" s="338">
        <v>70</v>
      </c>
      <c r="F202" s="317">
        <v>0.81699999999999995</v>
      </c>
      <c r="G202" s="338"/>
      <c r="H202" s="317"/>
      <c r="I202" s="684">
        <v>70.05</v>
      </c>
      <c r="J202" s="716">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c r="B203" s="292"/>
      <c r="C203" s="293" t="s">
        <v>67</v>
      </c>
      <c r="D203" s="293"/>
      <c r="E203" s="319"/>
      <c r="F203" s="318">
        <f>SUM(F162:F202)</f>
        <v>1809.9585980000002</v>
      </c>
      <c r="G203" s="319"/>
      <c r="H203" s="339">
        <f>SUM(H165:H202)</f>
        <v>879.64300000000003</v>
      </c>
      <c r="I203" s="691"/>
      <c r="J203" s="692">
        <f>SUM(J162:J202)</f>
        <v>1167.2897999999998</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c r="B204" s="300" t="s">
        <v>68</v>
      </c>
      <c r="C204" s="385" t="s">
        <v>69</v>
      </c>
      <c r="D204" s="385"/>
      <c r="E204" s="323"/>
      <c r="F204" s="320"/>
      <c r="G204" s="321"/>
      <c r="H204" s="340">
        <v>1</v>
      </c>
      <c r="I204" s="693"/>
      <c r="J204" s="694">
        <f>IFERROR(+J203/H203,0)</f>
        <v>1.3270040232230573</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c r="B205" s="302"/>
      <c r="C205" s="515" t="s">
        <v>216</v>
      </c>
      <c r="D205" s="303"/>
      <c r="E205" s="378">
        <v>1736.79</v>
      </c>
      <c r="F205" s="324">
        <v>1</v>
      </c>
      <c r="G205" s="325" t="s">
        <v>68</v>
      </c>
      <c r="H205" s="341">
        <f>+H203/F203*100%</f>
        <v>0.48600172455436463</v>
      </c>
      <c r="I205" s="693"/>
      <c r="J205" s="695">
        <f>+J203/F203</f>
        <v>0.64492624377698593</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c r="B206" s="302"/>
      <c r="C206" s="515" t="s">
        <v>217</v>
      </c>
      <c r="D206" s="303"/>
      <c r="E206" s="334">
        <f>F203-E205</f>
        <v>73.168598000000202</v>
      </c>
      <c r="F206" s="305"/>
      <c r="G206" s="304"/>
      <c r="H206" s="305"/>
      <c r="I206" s="696"/>
      <c r="J206" s="697"/>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c r="B207" s="291"/>
      <c r="C207" s="260"/>
      <c r="D207" s="260"/>
      <c r="E207" s="260"/>
      <c r="F207" s="516">
        <v>26</v>
      </c>
      <c r="G207" s="566" t="s">
        <v>256</v>
      </c>
      <c r="H207" s="516">
        <v>2023</v>
      </c>
      <c r="I207" s="698"/>
      <c r="J207" s="698"/>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c r="B208" s="382" t="s">
        <v>18</v>
      </c>
      <c r="C208" s="385" t="s">
        <v>19</v>
      </c>
      <c r="D208" s="385" t="s">
        <v>73</v>
      </c>
      <c r="E208" s="863" t="s">
        <v>20</v>
      </c>
      <c r="F208" s="864"/>
      <c r="G208" s="863" t="s">
        <v>94</v>
      </c>
      <c r="H208" s="864"/>
      <c r="I208" s="865" t="s">
        <v>22</v>
      </c>
      <c r="J208" s="866"/>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c r="B209" s="383"/>
      <c r="C209" s="386"/>
      <c r="D209" s="386"/>
      <c r="E209" s="262" t="s">
        <v>24</v>
      </c>
      <c r="F209" s="262" t="s">
        <v>25</v>
      </c>
      <c r="G209" s="261" t="s">
        <v>24</v>
      </c>
      <c r="H209" s="262" t="s">
        <v>25</v>
      </c>
      <c r="I209" s="699" t="s">
        <v>24</v>
      </c>
      <c r="J209" s="700"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c r="B210" s="384"/>
      <c r="C210" s="387"/>
      <c r="D210" s="387"/>
      <c r="E210" s="264" t="s">
        <v>26</v>
      </c>
      <c r="F210" s="264" t="s">
        <v>155</v>
      </c>
      <c r="G210" s="263" t="s">
        <v>26</v>
      </c>
      <c r="H210" s="264" t="s">
        <v>155</v>
      </c>
      <c r="I210" s="701" t="s">
        <v>26</v>
      </c>
      <c r="J210" s="702"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c r="B211" s="292">
        <v>1</v>
      </c>
      <c r="C211" s="293">
        <v>2</v>
      </c>
      <c r="D211" s="293">
        <v>3</v>
      </c>
      <c r="E211" s="293">
        <v>4</v>
      </c>
      <c r="F211" s="293">
        <v>5</v>
      </c>
      <c r="G211" s="293">
        <v>6</v>
      </c>
      <c r="H211" s="293">
        <v>7</v>
      </c>
      <c r="I211" s="703">
        <v>8</v>
      </c>
      <c r="J211" s="703">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c r="B212" s="294">
        <v>1</v>
      </c>
      <c r="C212" s="295" t="s">
        <v>28</v>
      </c>
      <c r="D212" s="295" t="s">
        <v>74</v>
      </c>
      <c r="E212" s="330">
        <v>55.77</v>
      </c>
      <c r="F212" s="315">
        <v>31.144597999999998</v>
      </c>
      <c r="G212" s="256">
        <v>49.12</v>
      </c>
      <c r="H212" s="256">
        <v>4.556</v>
      </c>
      <c r="I212" s="667">
        <v>53.88</v>
      </c>
      <c r="J212" s="667">
        <v>20.856000000000002</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c r="B213" s="296">
        <v>2</v>
      </c>
      <c r="C213" s="337" t="s">
        <v>29</v>
      </c>
      <c r="D213" s="337" t="s">
        <v>74</v>
      </c>
      <c r="E213" s="316">
        <v>339.5</v>
      </c>
      <c r="F213" s="333">
        <v>7.77</v>
      </c>
      <c r="G213" s="257">
        <v>337.23</v>
      </c>
      <c r="H213" s="297">
        <v>5.81</v>
      </c>
      <c r="I213" s="329">
        <v>339.24</v>
      </c>
      <c r="J213" s="710">
        <v>7.5549999999999997</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c r="B214" s="296">
        <f t="shared" ref="B214:B248" si="35">+B213+1</f>
        <v>3</v>
      </c>
      <c r="C214" s="337" t="s">
        <v>30</v>
      </c>
      <c r="D214" s="337" t="s">
        <v>75</v>
      </c>
      <c r="E214" s="330">
        <v>77.5</v>
      </c>
      <c r="F214" s="315">
        <v>49.02</v>
      </c>
      <c r="G214" s="257">
        <v>68.11</v>
      </c>
      <c r="H214" s="297">
        <v>7.9269999999999996</v>
      </c>
      <c r="I214" s="329">
        <v>77.08</v>
      </c>
      <c r="J214" s="710">
        <v>46.222000000000001</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c r="B215" s="296">
        <f t="shared" si="35"/>
        <v>4</v>
      </c>
      <c r="C215" s="337" t="s">
        <v>31</v>
      </c>
      <c r="D215" s="337" t="s">
        <v>76</v>
      </c>
      <c r="E215" s="330">
        <v>463.3</v>
      </c>
      <c r="F215" s="315">
        <v>49.9</v>
      </c>
      <c r="G215" s="329">
        <v>461.6</v>
      </c>
      <c r="H215" s="329">
        <v>22.98</v>
      </c>
      <c r="I215" s="315">
        <v>461.85</v>
      </c>
      <c r="J215" s="710">
        <v>26.619</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c r="B216" s="296">
        <f t="shared" si="35"/>
        <v>5</v>
      </c>
      <c r="C216" s="337" t="s">
        <v>32</v>
      </c>
      <c r="D216" s="337" t="s">
        <v>77</v>
      </c>
      <c r="E216" s="330">
        <v>207</v>
      </c>
      <c r="F216" s="315">
        <v>9.5030000000000001</v>
      </c>
      <c r="G216" s="257">
        <v>202.9</v>
      </c>
      <c r="H216" s="258">
        <v>5.3170000000000002</v>
      </c>
      <c r="I216" s="684">
        <v>207.01</v>
      </c>
      <c r="J216" s="710">
        <v>9.593</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c r="B217" s="296">
        <f t="shared" si="35"/>
        <v>6</v>
      </c>
      <c r="C217" s="337" t="s">
        <v>33</v>
      </c>
      <c r="D217" s="337" t="s">
        <v>77</v>
      </c>
      <c r="E217" s="330">
        <v>320</v>
      </c>
      <c r="F217" s="315">
        <v>5.1509999999999998</v>
      </c>
      <c r="G217" s="257">
        <v>312.83999999999997</v>
      </c>
      <c r="H217" s="258">
        <v>2.1139999999999999</v>
      </c>
      <c r="I217" s="684">
        <v>318.10000000000002</v>
      </c>
      <c r="J217" s="710">
        <v>4.2729999999999997</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c r="B218" s="296">
        <f t="shared" si="35"/>
        <v>7</v>
      </c>
      <c r="C218" s="337" t="s">
        <v>34</v>
      </c>
      <c r="D218" s="337" t="s">
        <v>78</v>
      </c>
      <c r="E218" s="330">
        <v>90</v>
      </c>
      <c r="F218" s="315">
        <v>689.09100000000001</v>
      </c>
      <c r="G218" s="257">
        <v>80.2</v>
      </c>
      <c r="H218" s="257">
        <v>295.80200000000002</v>
      </c>
      <c r="I218" s="684">
        <v>86.27</v>
      </c>
      <c r="J218" s="710">
        <v>513.49</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c r="B219" s="296">
        <f t="shared" si="35"/>
        <v>8</v>
      </c>
      <c r="C219" s="337" t="s">
        <v>35</v>
      </c>
      <c r="D219" s="337" t="s">
        <v>79</v>
      </c>
      <c r="E219" s="330">
        <v>120.5</v>
      </c>
      <c r="F219" s="315">
        <v>2.0920000000000001</v>
      </c>
      <c r="G219" s="257">
        <v>114.6</v>
      </c>
      <c r="H219" s="297">
        <v>0.82899999999999996</v>
      </c>
      <c r="I219" s="331">
        <v>120.47</v>
      </c>
      <c r="J219" s="710">
        <v>1.7769999999999999</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c r="B220" s="296">
        <f t="shared" si="35"/>
        <v>9</v>
      </c>
      <c r="C220" s="337" t="s">
        <v>36</v>
      </c>
      <c r="D220" s="337" t="s">
        <v>79</v>
      </c>
      <c r="E220" s="330">
        <v>120.8</v>
      </c>
      <c r="F220" s="315">
        <v>2.3530000000000002</v>
      </c>
      <c r="G220" s="257">
        <v>115.1</v>
      </c>
      <c r="H220" s="297">
        <v>0.72099999999999997</v>
      </c>
      <c r="I220" s="684">
        <v>120.09</v>
      </c>
      <c r="J220" s="710">
        <v>1.464</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c r="B221" s="296">
        <f t="shared" si="35"/>
        <v>10</v>
      </c>
      <c r="C221" s="337" t="s">
        <v>37</v>
      </c>
      <c r="D221" s="337" t="s">
        <v>80</v>
      </c>
      <c r="E221" s="330">
        <v>46.5</v>
      </c>
      <c r="F221" s="330">
        <v>4.5999999999999996</v>
      </c>
      <c r="G221" s="257">
        <v>42.54</v>
      </c>
      <c r="H221" s="257">
        <v>1.575</v>
      </c>
      <c r="I221" s="684">
        <v>46.14</v>
      </c>
      <c r="J221" s="710">
        <v>3.867</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c r="B222" s="296">
        <f t="shared" si="35"/>
        <v>11</v>
      </c>
      <c r="C222" s="337" t="s">
        <v>39</v>
      </c>
      <c r="D222" s="337" t="s">
        <v>80</v>
      </c>
      <c r="E222" s="330">
        <v>51.5</v>
      </c>
      <c r="F222" s="315">
        <v>2.4159999999999999</v>
      </c>
      <c r="G222" s="257">
        <v>47.92</v>
      </c>
      <c r="H222" s="257">
        <v>1.22</v>
      </c>
      <c r="I222" s="685">
        <v>50.65</v>
      </c>
      <c r="J222" s="710">
        <v>2.1840000000000002</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c r="B223" s="296">
        <f t="shared" si="35"/>
        <v>12</v>
      </c>
      <c r="C223" s="337" t="s">
        <v>40</v>
      </c>
      <c r="D223" s="337" t="s">
        <v>78</v>
      </c>
      <c r="E223" s="330">
        <v>81</v>
      </c>
      <c r="F223" s="315">
        <v>1.093</v>
      </c>
      <c r="G223" s="257">
        <v>78.42</v>
      </c>
      <c r="H223" s="620">
        <v>0.67500000000000004</v>
      </c>
      <c r="I223" s="684">
        <v>78.05</v>
      </c>
      <c r="J223" s="710">
        <v>0.92600000000000005</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c r="B224" s="296">
        <f t="shared" si="35"/>
        <v>13</v>
      </c>
      <c r="C224" s="337" t="s">
        <v>41</v>
      </c>
      <c r="D224" s="337" t="s">
        <v>78</v>
      </c>
      <c r="E224" s="330">
        <v>82.8</v>
      </c>
      <c r="F224" s="315">
        <v>0.42899999999999999</v>
      </c>
      <c r="G224" s="257">
        <v>80.97</v>
      </c>
      <c r="H224" s="297">
        <v>0.18</v>
      </c>
      <c r="I224" s="684">
        <v>81.67</v>
      </c>
      <c r="J224" s="710">
        <v>6.6000000000000003E-2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c r="B225" s="296">
        <f t="shared" si="35"/>
        <v>14</v>
      </c>
      <c r="C225" s="337" t="s">
        <v>42</v>
      </c>
      <c r="D225" s="337" t="s">
        <v>78</v>
      </c>
      <c r="E225" s="330">
        <v>69.95</v>
      </c>
      <c r="F225" s="315">
        <v>0.25</v>
      </c>
      <c r="G225" s="257">
        <v>68.89</v>
      </c>
      <c r="H225" s="257">
        <v>1.206</v>
      </c>
      <c r="I225" s="684">
        <v>63.11</v>
      </c>
      <c r="J225" s="710">
        <v>0.153</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c r="B226" s="296">
        <f t="shared" si="35"/>
        <v>15</v>
      </c>
      <c r="C226" s="337" t="s">
        <v>43</v>
      </c>
      <c r="D226" s="337" t="s">
        <v>78</v>
      </c>
      <c r="E226" s="330">
        <v>48.2</v>
      </c>
      <c r="F226" s="315">
        <v>0.38500000000000001</v>
      </c>
      <c r="G226" s="257">
        <v>44.98</v>
      </c>
      <c r="H226" s="297">
        <v>9.8000000000000004E-2</v>
      </c>
      <c r="I226" s="684">
        <v>46.65</v>
      </c>
      <c r="J226" s="710">
        <v>0.34300000000000003</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c r="B227" s="296">
        <f t="shared" si="35"/>
        <v>16</v>
      </c>
      <c r="C227" s="337" t="s">
        <v>81</v>
      </c>
      <c r="D227" s="337" t="s">
        <v>44</v>
      </c>
      <c r="E227" s="330">
        <v>136</v>
      </c>
      <c r="F227" s="315">
        <v>440</v>
      </c>
      <c r="G227" s="257">
        <v>132.35</v>
      </c>
      <c r="H227" s="257">
        <v>197.285</v>
      </c>
      <c r="I227" s="329">
        <v>131.55000000000001</v>
      </c>
      <c r="J227" s="713">
        <v>161.24</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c r="B228" s="296">
        <f t="shared" si="35"/>
        <v>17</v>
      </c>
      <c r="C228" s="337" t="s">
        <v>45</v>
      </c>
      <c r="D228" s="337" t="s">
        <v>44</v>
      </c>
      <c r="E228" s="330">
        <v>113.5</v>
      </c>
      <c r="F228" s="315">
        <v>3.7519999999999998</v>
      </c>
      <c r="G228" s="257">
        <v>111.44</v>
      </c>
      <c r="H228" s="257">
        <v>1.47</v>
      </c>
      <c r="I228" s="686">
        <v>112.62</v>
      </c>
      <c r="J228" s="713">
        <v>3.9060000000000001</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c r="B229" s="296">
        <f t="shared" si="35"/>
        <v>18</v>
      </c>
      <c r="C229" s="337" t="s">
        <v>46</v>
      </c>
      <c r="D229" s="337" t="s">
        <v>44</v>
      </c>
      <c r="E229" s="330">
        <v>225.4</v>
      </c>
      <c r="F229" s="330">
        <v>1.2</v>
      </c>
      <c r="G229" s="257">
        <v>203.5</v>
      </c>
      <c r="H229" s="257">
        <v>0.27300000000000002</v>
      </c>
      <c r="I229" s="329">
        <v>202</v>
      </c>
      <c r="J229" s="713">
        <v>0.13800000000000001</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c r="B230" s="296">
        <f t="shared" si="35"/>
        <v>19</v>
      </c>
      <c r="C230" s="337" t="s">
        <v>47</v>
      </c>
      <c r="D230" s="337" t="s">
        <v>44</v>
      </c>
      <c r="E230" s="330">
        <v>224</v>
      </c>
      <c r="F230" s="315">
        <v>0.6</v>
      </c>
      <c r="G230" s="257">
        <v>221.14</v>
      </c>
      <c r="H230" s="257">
        <v>0.216</v>
      </c>
      <c r="I230" s="686">
        <v>222.92</v>
      </c>
      <c r="J230" s="714">
        <v>0.33800000000000002</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c r="B231" s="296">
        <f t="shared" si="35"/>
        <v>20</v>
      </c>
      <c r="C231" s="337" t="s">
        <v>48</v>
      </c>
      <c r="D231" s="337" t="s">
        <v>44</v>
      </c>
      <c r="E231" s="330">
        <v>196</v>
      </c>
      <c r="F231" s="315">
        <v>1.5820000000000001</v>
      </c>
      <c r="G231" s="257">
        <v>195.5</v>
      </c>
      <c r="H231" s="257">
        <v>0.67500000000000004</v>
      </c>
      <c r="I231" s="686">
        <v>195.04</v>
      </c>
      <c r="J231" s="713">
        <v>0.59199999999999997</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c r="B232" s="296">
        <f t="shared" si="35"/>
        <v>21</v>
      </c>
      <c r="C232" s="337" t="s">
        <v>49</v>
      </c>
      <c r="D232" s="337" t="s">
        <v>44</v>
      </c>
      <c r="E232" s="330">
        <v>174</v>
      </c>
      <c r="F232" s="315">
        <v>0.47899999999999998</v>
      </c>
      <c r="G232" s="257">
        <v>169.97</v>
      </c>
      <c r="H232" s="257">
        <v>0.124</v>
      </c>
      <c r="I232" s="686">
        <v>166</v>
      </c>
      <c r="J232" s="713">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c r="B233" s="294">
        <f t="shared" si="35"/>
        <v>22</v>
      </c>
      <c r="C233" s="295" t="s">
        <v>50</v>
      </c>
      <c r="D233" s="295" t="s">
        <v>44</v>
      </c>
      <c r="E233" s="316">
        <v>229.1</v>
      </c>
      <c r="F233" s="333">
        <v>0.79200000000000004</v>
      </c>
      <c r="G233" s="256">
        <v>222.46</v>
      </c>
      <c r="H233" s="256">
        <v>0.185</v>
      </c>
      <c r="I233" s="687">
        <v>227.46</v>
      </c>
      <c r="J233" s="715">
        <v>0.56899999999999995</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c r="B234" s="296">
        <f t="shared" si="35"/>
        <v>23</v>
      </c>
      <c r="C234" s="337" t="s">
        <v>51</v>
      </c>
      <c r="D234" s="337" t="s">
        <v>44</v>
      </c>
      <c r="E234" s="330">
        <v>249</v>
      </c>
      <c r="F234" s="315">
        <v>2.1240000000000001</v>
      </c>
      <c r="G234" s="257">
        <v>248.62</v>
      </c>
      <c r="H234" s="257">
        <v>1.6850000000000001</v>
      </c>
      <c r="I234" s="686">
        <v>248.7</v>
      </c>
      <c r="J234" s="714">
        <v>1.708</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c r="B235" s="296">
        <f t="shared" si="35"/>
        <v>24</v>
      </c>
      <c r="C235" s="337" t="s">
        <v>52</v>
      </c>
      <c r="D235" s="337" t="s">
        <v>82</v>
      </c>
      <c r="E235" s="330">
        <v>164.75</v>
      </c>
      <c r="F235" s="330">
        <v>5</v>
      </c>
      <c r="G235" s="257">
        <v>147.63999999999999</v>
      </c>
      <c r="H235" s="257">
        <v>1.8939999999999999</v>
      </c>
      <c r="I235" s="329">
        <v>149.15</v>
      </c>
      <c r="J235" s="714">
        <v>2.677</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c r="B236" s="296">
        <f t="shared" si="35"/>
        <v>25</v>
      </c>
      <c r="C236" s="337" t="s">
        <v>53</v>
      </c>
      <c r="D236" s="337" t="s">
        <v>82</v>
      </c>
      <c r="E236" s="330">
        <v>179.1</v>
      </c>
      <c r="F236" s="315">
        <v>4.2</v>
      </c>
      <c r="G236" s="258">
        <v>204.29</v>
      </c>
      <c r="H236" s="258">
        <v>2.89</v>
      </c>
      <c r="I236" s="329">
        <v>204.31</v>
      </c>
      <c r="J236" s="713">
        <v>2.9020000000000001</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c r="B237" s="296">
        <f t="shared" si="35"/>
        <v>26</v>
      </c>
      <c r="C237" s="337" t="s">
        <v>54</v>
      </c>
      <c r="D237" s="337" t="s">
        <v>83</v>
      </c>
      <c r="E237" s="330">
        <v>325.56</v>
      </c>
      <c r="F237" s="315">
        <v>0.70099999999999996</v>
      </c>
      <c r="G237" s="258">
        <v>324.76</v>
      </c>
      <c r="H237" s="258">
        <v>0.56999999999999995</v>
      </c>
      <c r="I237" s="686">
        <v>322.05</v>
      </c>
      <c r="J237" s="714">
        <v>0.33600000000000002</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c r="B238" s="296">
        <f t="shared" si="35"/>
        <v>27</v>
      </c>
      <c r="C238" s="337" t="s">
        <v>55</v>
      </c>
      <c r="D238" s="337" t="s">
        <v>83</v>
      </c>
      <c r="E238" s="330">
        <v>129.19999999999999</v>
      </c>
      <c r="F238" s="315">
        <v>0.5</v>
      </c>
      <c r="G238" s="257">
        <v>129.11000000000001</v>
      </c>
      <c r="H238" s="257">
        <v>0.69799999999999995</v>
      </c>
      <c r="I238" s="686">
        <v>129.15</v>
      </c>
      <c r="J238" s="713">
        <v>0.70299999999999996</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c r="B239" s="296">
        <f t="shared" si="35"/>
        <v>28</v>
      </c>
      <c r="C239" s="337" t="s">
        <v>56</v>
      </c>
      <c r="D239" s="337" t="s">
        <v>83</v>
      </c>
      <c r="E239" s="330">
        <v>282.77999999999997</v>
      </c>
      <c r="F239" s="315">
        <v>0.51300000000000001</v>
      </c>
      <c r="G239" s="257">
        <v>282.95999999999998</v>
      </c>
      <c r="H239" s="257">
        <v>0.48</v>
      </c>
      <c r="I239" s="329">
        <v>277.94</v>
      </c>
      <c r="J239" s="713">
        <v>7.6999999999999999E-2</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c r="B240" s="296">
        <f t="shared" si="35"/>
        <v>29</v>
      </c>
      <c r="C240" s="337" t="s">
        <v>57</v>
      </c>
      <c r="D240" s="337" t="s">
        <v>83</v>
      </c>
      <c r="E240" s="330">
        <v>99</v>
      </c>
      <c r="F240" s="315">
        <v>2.6110000000000002</v>
      </c>
      <c r="G240" s="257">
        <v>98.52</v>
      </c>
      <c r="H240" s="257">
        <v>2.5369999999999999</v>
      </c>
      <c r="I240" s="686">
        <v>98.06</v>
      </c>
      <c r="J240" s="714">
        <v>2.1890000000000001</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c r="B241" s="296">
        <f t="shared" si="35"/>
        <v>30</v>
      </c>
      <c r="C241" s="337" t="s">
        <v>58</v>
      </c>
      <c r="D241" s="337" t="s">
        <v>83</v>
      </c>
      <c r="E241" s="330">
        <v>189.7</v>
      </c>
      <c r="F241" s="330">
        <v>7.9000000000000001E-2</v>
      </c>
      <c r="G241" s="257">
        <v>189.38</v>
      </c>
      <c r="H241" s="257">
        <v>7.2999999999999995E-2</v>
      </c>
      <c r="I241" s="686">
        <v>189.16</v>
      </c>
      <c r="J241" s="714">
        <v>6.8000000000000005E-2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c r="B242" s="296">
        <f t="shared" si="35"/>
        <v>31</v>
      </c>
      <c r="C242" s="337" t="s">
        <v>59</v>
      </c>
      <c r="D242" s="337" t="s">
        <v>83</v>
      </c>
      <c r="E242" s="330">
        <v>171.19</v>
      </c>
      <c r="F242" s="315">
        <v>9.6879999999999994E-2</v>
      </c>
      <c r="G242" s="257">
        <v>171.2</v>
      </c>
      <c r="H242" s="297">
        <v>9.7000000000000003E-2</v>
      </c>
      <c r="I242" s="686">
        <v>169.24</v>
      </c>
      <c r="J242" s="714">
        <v>4.9700000000000001E-2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c r="B243" s="296">
        <f t="shared" si="35"/>
        <v>32</v>
      </c>
      <c r="C243" s="337" t="s">
        <v>60</v>
      </c>
      <c r="D243" s="337" t="s">
        <v>84</v>
      </c>
      <c r="E243" s="330">
        <v>142.6</v>
      </c>
      <c r="F243" s="315">
        <v>9.157</v>
      </c>
      <c r="G243" s="257">
        <v>139.56</v>
      </c>
      <c r="H243" s="257">
        <v>7.077</v>
      </c>
      <c r="I243" s="329">
        <v>140.12</v>
      </c>
      <c r="J243" s="716">
        <v>8.6170000000000009</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c r="B244" s="296">
        <f t="shared" si="35"/>
        <v>33</v>
      </c>
      <c r="C244" s="337" t="s">
        <v>61</v>
      </c>
      <c r="D244" s="337" t="s">
        <v>84</v>
      </c>
      <c r="E244" s="330">
        <v>239.5</v>
      </c>
      <c r="F244" s="315">
        <v>2.6720000000000002</v>
      </c>
      <c r="G244" s="257">
        <v>237.71</v>
      </c>
      <c r="H244" s="297">
        <v>1.7090000000000001</v>
      </c>
      <c r="I244" s="329">
        <v>239.45</v>
      </c>
      <c r="J244" s="716">
        <v>2.706</v>
      </c>
      <c r="K244" s="505"/>
      <c r="L244" s="475">
        <v>2.27</v>
      </c>
      <c r="M244" s="681"/>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c r="B245" s="296">
        <f t="shared" si="35"/>
        <v>34</v>
      </c>
      <c r="C245" s="337" t="s">
        <v>62</v>
      </c>
      <c r="D245" s="337" t="s">
        <v>85</v>
      </c>
      <c r="E245" s="330">
        <v>120.5</v>
      </c>
      <c r="F245" s="315">
        <v>3.677</v>
      </c>
      <c r="G245" s="257">
        <v>120.75</v>
      </c>
      <c r="H245" s="257">
        <v>4.1539999999999999</v>
      </c>
      <c r="I245" s="329">
        <v>120.62</v>
      </c>
      <c r="J245" s="713">
        <v>3.9060000000000001</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c r="B246" s="296">
        <f t="shared" si="35"/>
        <v>35</v>
      </c>
      <c r="C246" s="337" t="s">
        <v>63</v>
      </c>
      <c r="D246" s="337" t="s">
        <v>86</v>
      </c>
      <c r="E246" s="330">
        <v>110.56</v>
      </c>
      <c r="F246" s="315">
        <v>2.75</v>
      </c>
      <c r="G246" s="257">
        <v>110.2</v>
      </c>
      <c r="H246" s="257">
        <v>2.0670000000000002</v>
      </c>
      <c r="I246" s="329">
        <v>110.5</v>
      </c>
      <c r="J246" s="713">
        <v>2.64</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c r="B247" s="296">
        <f t="shared" si="35"/>
        <v>36</v>
      </c>
      <c r="C247" s="337" t="s">
        <v>64</v>
      </c>
      <c r="D247" s="337" t="s">
        <v>87</v>
      </c>
      <c r="E247" s="330">
        <v>72</v>
      </c>
      <c r="F247" s="315">
        <v>38.036000000000001</v>
      </c>
      <c r="G247" s="257">
        <v>65.41</v>
      </c>
      <c r="H247" s="297">
        <v>21.91</v>
      </c>
      <c r="I247" s="329">
        <v>65.55</v>
      </c>
      <c r="J247" s="716">
        <v>22.14</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c r="B248" s="296">
        <f t="shared" si="35"/>
        <v>37</v>
      </c>
      <c r="C248" s="337" t="s">
        <v>65</v>
      </c>
      <c r="D248" s="337" t="s">
        <v>87</v>
      </c>
      <c r="E248" s="330">
        <v>185</v>
      </c>
      <c r="F248" s="315">
        <v>388.72199999999998</v>
      </c>
      <c r="G248" s="257">
        <v>174.95</v>
      </c>
      <c r="H248" s="297">
        <v>289.58</v>
      </c>
      <c r="I248" s="329">
        <v>173.07</v>
      </c>
      <c r="J248" s="716">
        <v>272.02999999999997</v>
      </c>
      <c r="K248" s="505"/>
      <c r="L248" s="475">
        <v>341.9</v>
      </c>
      <c r="M248" s="682"/>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c r="B249" s="296">
        <v>38</v>
      </c>
      <c r="C249" s="337" t="s">
        <v>66</v>
      </c>
      <c r="D249" s="337" t="s">
        <v>88</v>
      </c>
      <c r="E249" s="330">
        <v>231</v>
      </c>
      <c r="F249" s="315">
        <v>30.48</v>
      </c>
      <c r="G249" s="257">
        <v>229</v>
      </c>
      <c r="H249" s="297">
        <v>5.6470000000000002</v>
      </c>
      <c r="I249" s="329">
        <v>229.68</v>
      </c>
      <c r="J249" s="716">
        <v>8.9309999999999992</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c r="B250" s="294">
        <v>39</v>
      </c>
      <c r="C250" s="295" t="s">
        <v>212</v>
      </c>
      <c r="D250" s="295" t="s">
        <v>76</v>
      </c>
      <c r="E250" s="316">
        <v>149.30000000000001</v>
      </c>
      <c r="F250" s="333">
        <v>17.670000000000002</v>
      </c>
      <c r="G250" s="316">
        <v>144.18</v>
      </c>
      <c r="H250" s="333">
        <v>3.63</v>
      </c>
      <c r="I250" s="316">
        <v>149.61000000000001</v>
      </c>
      <c r="J250" s="718">
        <v>11.24</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c r="B251" s="296">
        <f>+B250+1</f>
        <v>40</v>
      </c>
      <c r="C251" s="337" t="s">
        <v>213</v>
      </c>
      <c r="D251" s="337" t="s">
        <v>80</v>
      </c>
      <c r="E251" s="330">
        <v>39</v>
      </c>
      <c r="F251" s="315">
        <v>0.47399999999999998</v>
      </c>
      <c r="G251" s="330"/>
      <c r="H251" s="315"/>
      <c r="I251" s="689">
        <v>38.549999999999997</v>
      </c>
      <c r="J251" s="713">
        <v>0.42299999999999999</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c r="B252" s="298">
        <v>41</v>
      </c>
      <c r="C252" s="299" t="s">
        <v>214</v>
      </c>
      <c r="D252" s="299" t="s">
        <v>80</v>
      </c>
      <c r="E252" s="338">
        <v>70</v>
      </c>
      <c r="F252" s="317">
        <v>0.81699999999999995</v>
      </c>
      <c r="G252" s="338"/>
      <c r="H252" s="317"/>
      <c r="I252" s="684">
        <v>70.05</v>
      </c>
      <c r="J252" s="713">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c r="B253" s="292"/>
      <c r="C253" s="293" t="s">
        <v>67</v>
      </c>
      <c r="D253" s="293"/>
      <c r="E253" s="319"/>
      <c r="F253" s="318">
        <f>SUM(F212:F252)</f>
        <v>1813.882478</v>
      </c>
      <c r="G253" s="319"/>
      <c r="H253" s="318">
        <f>SUM(H215:H252)</f>
        <v>879.64300000000003</v>
      </c>
      <c r="I253" s="319"/>
      <c r="J253" s="704">
        <f>SUM(J212:J252)</f>
        <v>1150.2666999999999</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c r="B254" s="300" t="s">
        <v>68</v>
      </c>
      <c r="C254" s="385" t="s">
        <v>69</v>
      </c>
      <c r="D254" s="385"/>
      <c r="E254" s="323"/>
      <c r="F254" s="320"/>
      <c r="G254" s="321"/>
      <c r="H254" s="322">
        <v>1</v>
      </c>
      <c r="I254" s="323"/>
      <c r="J254" s="705">
        <f>IFERROR(+J253/H253,0)</f>
        <v>1.3076517405356489</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c r="B255" s="302"/>
      <c r="C255" s="515" t="s">
        <v>216</v>
      </c>
      <c r="D255" s="303"/>
      <c r="E255" s="378">
        <v>1736.79</v>
      </c>
      <c r="F255" s="324">
        <v>1</v>
      </c>
      <c r="G255" s="325" t="s">
        <v>68</v>
      </c>
      <c r="H255" s="324">
        <f>+H253/F253*100%</f>
        <v>0.48495038166414223</v>
      </c>
      <c r="I255" s="326"/>
      <c r="J255" s="706">
        <f>+J253/F253</f>
        <v>0.63414621065654286</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c r="B256" s="302"/>
      <c r="C256" s="515" t="s">
        <v>217</v>
      </c>
      <c r="D256" s="303"/>
      <c r="E256" s="334">
        <f>F253-E255</f>
        <v>77.092478000000028</v>
      </c>
      <c r="F256" s="305"/>
      <c r="G256" s="304"/>
      <c r="H256" s="305"/>
      <c r="I256" s="696"/>
      <c r="J256" s="697"/>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c r="B257" s="291"/>
      <c r="C257" s="260"/>
      <c r="D257" s="260"/>
      <c r="E257" s="260"/>
      <c r="F257" s="516">
        <v>25</v>
      </c>
      <c r="G257" s="566" t="s">
        <v>256</v>
      </c>
      <c r="H257" s="516">
        <v>2023</v>
      </c>
      <c r="I257" s="698"/>
      <c r="J257" s="698"/>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c r="B258" s="382" t="s">
        <v>18</v>
      </c>
      <c r="C258" s="385" t="s">
        <v>19</v>
      </c>
      <c r="D258" s="385" t="s">
        <v>73</v>
      </c>
      <c r="E258" s="863" t="s">
        <v>20</v>
      </c>
      <c r="F258" s="864"/>
      <c r="G258" s="863" t="s">
        <v>94</v>
      </c>
      <c r="H258" s="864"/>
      <c r="I258" s="865" t="s">
        <v>22</v>
      </c>
      <c r="J258" s="866"/>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c r="B259" s="383"/>
      <c r="C259" s="386"/>
      <c r="D259" s="386"/>
      <c r="E259" s="262" t="s">
        <v>24</v>
      </c>
      <c r="F259" s="262" t="s">
        <v>25</v>
      </c>
      <c r="G259" s="261" t="s">
        <v>24</v>
      </c>
      <c r="H259" s="262" t="s">
        <v>25</v>
      </c>
      <c r="I259" s="699" t="s">
        <v>24</v>
      </c>
      <c r="J259" s="700"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c r="B260" s="384"/>
      <c r="C260" s="387"/>
      <c r="D260" s="387"/>
      <c r="E260" s="264" t="s">
        <v>26</v>
      </c>
      <c r="F260" s="264" t="s">
        <v>155</v>
      </c>
      <c r="G260" s="263" t="s">
        <v>26</v>
      </c>
      <c r="H260" s="264" t="s">
        <v>155</v>
      </c>
      <c r="I260" s="701" t="s">
        <v>26</v>
      </c>
      <c r="J260" s="702"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c r="B261" s="292">
        <v>1</v>
      </c>
      <c r="C261" s="293">
        <v>2</v>
      </c>
      <c r="D261" s="293">
        <v>3</v>
      </c>
      <c r="E261" s="293">
        <v>4</v>
      </c>
      <c r="F261" s="293">
        <v>5</v>
      </c>
      <c r="G261" s="293">
        <v>6</v>
      </c>
      <c r="H261" s="293">
        <v>7</v>
      </c>
      <c r="I261" s="703">
        <v>8</v>
      </c>
      <c r="J261" s="703">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c r="B262" s="294">
        <v>1</v>
      </c>
      <c r="C262" s="295" t="s">
        <v>28</v>
      </c>
      <c r="D262" s="295" t="s">
        <v>74</v>
      </c>
      <c r="E262" s="330">
        <v>55.77</v>
      </c>
      <c r="F262" s="315">
        <v>31.144597999999998</v>
      </c>
      <c r="G262" s="256">
        <v>49.12</v>
      </c>
      <c r="H262" s="256">
        <v>4.556</v>
      </c>
      <c r="I262" s="667">
        <v>53.85</v>
      </c>
      <c r="J262" s="667">
        <v>20.722999999999999</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c r="B263" s="296">
        <f>+B262+1</f>
        <v>2</v>
      </c>
      <c r="C263" s="337" t="s">
        <v>29</v>
      </c>
      <c r="D263" s="337" t="s">
        <v>74</v>
      </c>
      <c r="E263" s="316">
        <v>339.5</v>
      </c>
      <c r="F263" s="333">
        <v>7.77</v>
      </c>
      <c r="G263" s="257">
        <v>337.23</v>
      </c>
      <c r="H263" s="297">
        <v>5.81</v>
      </c>
      <c r="I263" s="329">
        <v>339.21</v>
      </c>
      <c r="J263" s="710">
        <v>7.5270000000000001</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c r="B264" s="296">
        <f t="shared" ref="B264:B298" si="38">+B263+1</f>
        <v>3</v>
      </c>
      <c r="C264" s="337" t="s">
        <v>30</v>
      </c>
      <c r="D264" s="337" t="s">
        <v>75</v>
      </c>
      <c r="E264" s="330">
        <v>77.5</v>
      </c>
      <c r="F264" s="315">
        <v>49.02</v>
      </c>
      <c r="G264" s="257">
        <v>68.11</v>
      </c>
      <c r="H264" s="297">
        <v>7.9269999999999996</v>
      </c>
      <c r="I264" s="329">
        <v>76.94</v>
      </c>
      <c r="J264" s="710">
        <v>45.412999999999997</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c r="B265" s="296">
        <f t="shared" si="38"/>
        <v>4</v>
      </c>
      <c r="C265" s="337" t="s">
        <v>31</v>
      </c>
      <c r="D265" s="337" t="s">
        <v>76</v>
      </c>
      <c r="E265" s="330">
        <v>463.3</v>
      </c>
      <c r="F265" s="315">
        <v>49.9</v>
      </c>
      <c r="G265" s="329">
        <v>461.6</v>
      </c>
      <c r="H265" s="329">
        <v>22.98</v>
      </c>
      <c r="I265" s="315">
        <v>461.87</v>
      </c>
      <c r="J265" s="256">
        <v>26.925999999999998</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c r="B266" s="296">
        <f t="shared" si="38"/>
        <v>5</v>
      </c>
      <c r="C266" s="337" t="s">
        <v>32</v>
      </c>
      <c r="D266" s="337" t="s">
        <v>77</v>
      </c>
      <c r="E266" s="330">
        <v>207</v>
      </c>
      <c r="F266" s="315">
        <v>9.5030000000000001</v>
      </c>
      <c r="G266" s="257">
        <v>202.9</v>
      </c>
      <c r="H266" s="258">
        <v>5.3170000000000002</v>
      </c>
      <c r="I266" s="666">
        <v>207.01</v>
      </c>
      <c r="J266" s="256">
        <v>9.593</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c r="B267" s="296">
        <f t="shared" si="38"/>
        <v>6</v>
      </c>
      <c r="C267" s="337" t="s">
        <v>33</v>
      </c>
      <c r="D267" s="337" t="s">
        <v>77</v>
      </c>
      <c r="E267" s="330">
        <v>320</v>
      </c>
      <c r="F267" s="315">
        <v>5.1509999999999998</v>
      </c>
      <c r="G267" s="257">
        <v>312.83999999999997</v>
      </c>
      <c r="H267" s="258">
        <v>2.1139999999999999</v>
      </c>
      <c r="I267" s="666">
        <v>318.10000000000002</v>
      </c>
      <c r="J267" s="256">
        <v>4.2729999999999997</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c r="B268" s="296">
        <f t="shared" si="38"/>
        <v>7</v>
      </c>
      <c r="C268" s="337" t="s">
        <v>34</v>
      </c>
      <c r="D268" s="337" t="s">
        <v>78</v>
      </c>
      <c r="E268" s="330">
        <v>90</v>
      </c>
      <c r="F268" s="315">
        <v>689.09100000000001</v>
      </c>
      <c r="G268" s="257">
        <v>80.2</v>
      </c>
      <c r="H268" s="257">
        <v>295.80200000000002</v>
      </c>
      <c r="I268" s="666">
        <v>86.2</v>
      </c>
      <c r="J268" s="256">
        <v>510.61900000000003</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c r="B269" s="296">
        <f t="shared" si="38"/>
        <v>8</v>
      </c>
      <c r="C269" s="337" t="s">
        <v>35</v>
      </c>
      <c r="D269" s="337" t="s">
        <v>79</v>
      </c>
      <c r="E269" s="330">
        <v>120.5</v>
      </c>
      <c r="F269" s="315">
        <v>2.0920000000000001</v>
      </c>
      <c r="G269" s="257">
        <v>114.6</v>
      </c>
      <c r="H269" s="297">
        <v>0.82899999999999996</v>
      </c>
      <c r="I269" s="331">
        <v>120.43</v>
      </c>
      <c r="J269" s="256">
        <v>1.7589999999999999</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c r="B270" s="296">
        <f t="shared" si="38"/>
        <v>9</v>
      </c>
      <c r="C270" s="337" t="s">
        <v>36</v>
      </c>
      <c r="D270" s="337" t="s">
        <v>79</v>
      </c>
      <c r="E270" s="330">
        <v>120.8</v>
      </c>
      <c r="F270" s="315">
        <v>2.3530000000000002</v>
      </c>
      <c r="G270" s="257">
        <v>115.1</v>
      </c>
      <c r="H270" s="297">
        <v>0.72099999999999997</v>
      </c>
      <c r="I270" s="666">
        <v>119.95</v>
      </c>
      <c r="J270" s="256">
        <v>1.446</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c r="B271" s="296">
        <f t="shared" si="38"/>
        <v>10</v>
      </c>
      <c r="C271" s="337" t="s">
        <v>37</v>
      </c>
      <c r="D271" s="337" t="s">
        <v>80</v>
      </c>
      <c r="E271" s="330">
        <v>46.5</v>
      </c>
      <c r="F271" s="330">
        <v>4.5999999999999996</v>
      </c>
      <c r="G271" s="257">
        <v>42.54</v>
      </c>
      <c r="H271" s="257">
        <v>1.575</v>
      </c>
      <c r="I271" s="666">
        <v>46.14</v>
      </c>
      <c r="J271" s="256">
        <v>3.867</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c r="B272" s="296">
        <f t="shared" si="38"/>
        <v>11</v>
      </c>
      <c r="C272" s="337" t="s">
        <v>39</v>
      </c>
      <c r="D272" s="337" t="s">
        <v>80</v>
      </c>
      <c r="E272" s="330">
        <v>51.5</v>
      </c>
      <c r="F272" s="315">
        <v>2.4159999999999999</v>
      </c>
      <c r="G272" s="257">
        <v>47.92</v>
      </c>
      <c r="H272" s="257">
        <v>1.22</v>
      </c>
      <c r="I272" s="670">
        <v>50.68</v>
      </c>
      <c r="J272" s="256">
        <v>2.198</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c r="B273" s="296">
        <f t="shared" si="38"/>
        <v>12</v>
      </c>
      <c r="C273" s="337" t="s">
        <v>40</v>
      </c>
      <c r="D273" s="337" t="s">
        <v>78</v>
      </c>
      <c r="E273" s="330">
        <v>81</v>
      </c>
      <c r="F273" s="315">
        <v>1.093</v>
      </c>
      <c r="G273" s="257">
        <v>78.42</v>
      </c>
      <c r="H273" s="620">
        <v>0.67500000000000004</v>
      </c>
      <c r="I273" s="666">
        <v>77.98</v>
      </c>
      <c r="J273" s="256">
        <v>0.91400000000000003</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c r="B274" s="296">
        <f t="shared" si="38"/>
        <v>13</v>
      </c>
      <c r="C274" s="337" t="s">
        <v>41</v>
      </c>
      <c r="D274" s="337" t="s">
        <v>78</v>
      </c>
      <c r="E274" s="330">
        <v>82.8</v>
      </c>
      <c r="F274" s="315">
        <v>0.42899999999999999</v>
      </c>
      <c r="G274" s="257">
        <v>80.97</v>
      </c>
      <c r="H274" s="297">
        <v>0.18</v>
      </c>
      <c r="I274" s="666">
        <v>81.180000000000007</v>
      </c>
      <c r="J274" s="256">
        <v>4.1000000000000002E-2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c r="B275" s="296">
        <f t="shared" si="38"/>
        <v>14</v>
      </c>
      <c r="C275" s="337" t="s">
        <v>42</v>
      </c>
      <c r="D275" s="337" t="s">
        <v>78</v>
      </c>
      <c r="E275" s="330">
        <v>69.95</v>
      </c>
      <c r="F275" s="315">
        <v>0.25</v>
      </c>
      <c r="G275" s="257">
        <v>68.89</v>
      </c>
      <c r="H275" s="257">
        <v>1.206</v>
      </c>
      <c r="I275" s="666">
        <v>63.04</v>
      </c>
      <c r="J275" s="256">
        <v>0.14699999999999999</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c r="B276" s="296">
        <f t="shared" si="38"/>
        <v>15</v>
      </c>
      <c r="C276" s="337" t="s">
        <v>43</v>
      </c>
      <c r="D276" s="337" t="s">
        <v>78</v>
      </c>
      <c r="E276" s="330">
        <v>48.2</v>
      </c>
      <c r="F276" s="315">
        <v>0.38500000000000001</v>
      </c>
      <c r="G276" s="257">
        <v>44.98</v>
      </c>
      <c r="H276" s="297">
        <v>9.8000000000000004E-2</v>
      </c>
      <c r="I276" s="666">
        <v>46.65</v>
      </c>
      <c r="J276" s="256">
        <v>0.34300000000000003</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c r="B277" s="296">
        <f t="shared" si="38"/>
        <v>16</v>
      </c>
      <c r="C277" s="337" t="s">
        <v>81</v>
      </c>
      <c r="D277" s="337" t="s">
        <v>44</v>
      </c>
      <c r="E277" s="330">
        <v>136</v>
      </c>
      <c r="F277" s="315">
        <v>440</v>
      </c>
      <c r="G277" s="257">
        <v>132.35</v>
      </c>
      <c r="H277" s="257">
        <v>197.285</v>
      </c>
      <c r="I277" s="257">
        <v>131.41</v>
      </c>
      <c r="J277" s="720">
        <v>152.68</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c r="B278" s="296">
        <f t="shared" si="38"/>
        <v>17</v>
      </c>
      <c r="C278" s="337" t="s">
        <v>45</v>
      </c>
      <c r="D278" s="337" t="s">
        <v>44</v>
      </c>
      <c r="E278" s="330">
        <v>113.5</v>
      </c>
      <c r="F278" s="315">
        <v>3.7519999999999998</v>
      </c>
      <c r="G278" s="257">
        <v>111.44</v>
      </c>
      <c r="H278" s="257">
        <v>1.47</v>
      </c>
      <c r="I278" s="258">
        <v>112.61</v>
      </c>
      <c r="J278" s="720">
        <v>1.9450000000000001</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c r="B279" s="296">
        <f t="shared" si="38"/>
        <v>18</v>
      </c>
      <c r="C279" s="337" t="s">
        <v>46</v>
      </c>
      <c r="D279" s="337" t="s">
        <v>44</v>
      </c>
      <c r="E279" s="330">
        <v>225.4</v>
      </c>
      <c r="F279" s="330">
        <v>1.2</v>
      </c>
      <c r="G279" s="257">
        <v>203.5</v>
      </c>
      <c r="H279" s="257">
        <v>0.27300000000000002</v>
      </c>
      <c r="I279" s="257">
        <v>202</v>
      </c>
      <c r="J279" s="720">
        <v>0.13800000000000001</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c r="B280" s="296">
        <v>19</v>
      </c>
      <c r="C280" s="337" t="s">
        <v>47</v>
      </c>
      <c r="D280" s="337" t="s">
        <v>44</v>
      </c>
      <c r="E280" s="330">
        <v>224</v>
      </c>
      <c r="F280" s="315">
        <v>0.6</v>
      </c>
      <c r="G280" s="257">
        <v>221.14</v>
      </c>
      <c r="H280" s="257">
        <v>0.216</v>
      </c>
      <c r="I280" s="258">
        <v>223.21</v>
      </c>
      <c r="J280" s="721">
        <v>0.35899999999999999</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c r="B281" s="296">
        <f t="shared" si="38"/>
        <v>20</v>
      </c>
      <c r="C281" s="337" t="s">
        <v>48</v>
      </c>
      <c r="D281" s="337" t="s">
        <v>44</v>
      </c>
      <c r="E281" s="330">
        <v>196</v>
      </c>
      <c r="F281" s="315">
        <v>1.5820000000000001</v>
      </c>
      <c r="G281" s="257">
        <v>195.5</v>
      </c>
      <c r="H281" s="257">
        <v>0.67500000000000004</v>
      </c>
      <c r="I281" s="258">
        <v>195.02</v>
      </c>
      <c r="J281" s="720">
        <v>0.58799999999999997</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c r="B282" s="296">
        <f t="shared" si="38"/>
        <v>21</v>
      </c>
      <c r="C282" s="337" t="s">
        <v>49</v>
      </c>
      <c r="D282" s="337" t="s">
        <v>44</v>
      </c>
      <c r="E282" s="330">
        <v>174</v>
      </c>
      <c r="F282" s="315">
        <v>0.47899999999999998</v>
      </c>
      <c r="G282" s="257">
        <v>169.97</v>
      </c>
      <c r="H282" s="257">
        <v>0.124</v>
      </c>
      <c r="I282" s="258">
        <v>166</v>
      </c>
      <c r="J282" s="720">
        <v>0</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c r="B283" s="294">
        <f t="shared" si="38"/>
        <v>22</v>
      </c>
      <c r="C283" s="295" t="s">
        <v>50</v>
      </c>
      <c r="D283" s="295" t="s">
        <v>44</v>
      </c>
      <c r="E283" s="316">
        <v>229.1</v>
      </c>
      <c r="F283" s="333">
        <v>0.79200000000000004</v>
      </c>
      <c r="G283" s="256">
        <v>222.46</v>
      </c>
      <c r="H283" s="256">
        <v>0.185</v>
      </c>
      <c r="I283" s="368">
        <v>227.46</v>
      </c>
      <c r="J283" s="722">
        <v>0.56899999999999995</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c r="B284" s="296">
        <f t="shared" si="38"/>
        <v>23</v>
      </c>
      <c r="C284" s="337" t="s">
        <v>51</v>
      </c>
      <c r="D284" s="337" t="s">
        <v>44</v>
      </c>
      <c r="E284" s="330">
        <v>249</v>
      </c>
      <c r="F284" s="315">
        <v>2.1240000000000001</v>
      </c>
      <c r="G284" s="257">
        <v>248.62</v>
      </c>
      <c r="H284" s="257">
        <v>1.6850000000000001</v>
      </c>
      <c r="I284" s="258">
        <v>248.66</v>
      </c>
      <c r="J284" s="721">
        <v>1.696</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c r="B285" s="296">
        <f t="shared" si="38"/>
        <v>24</v>
      </c>
      <c r="C285" s="337" t="s">
        <v>52</v>
      </c>
      <c r="D285" s="337" t="s">
        <v>82</v>
      </c>
      <c r="E285" s="330">
        <v>164.75</v>
      </c>
      <c r="F285" s="330">
        <v>5</v>
      </c>
      <c r="G285" s="257">
        <v>147.63999999999999</v>
      </c>
      <c r="H285" s="257">
        <v>1.8939999999999999</v>
      </c>
      <c r="I285" s="257">
        <v>149.19999999999999</v>
      </c>
      <c r="J285" s="721">
        <v>2.706</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c r="B286" s="296">
        <f t="shared" si="38"/>
        <v>25</v>
      </c>
      <c r="C286" s="337" t="s">
        <v>53</v>
      </c>
      <c r="D286" s="337" t="s">
        <v>82</v>
      </c>
      <c r="E286" s="330">
        <v>179.1</v>
      </c>
      <c r="F286" s="315">
        <v>4.2</v>
      </c>
      <c r="G286" s="258">
        <v>204.29</v>
      </c>
      <c r="H286" s="258">
        <v>2.89</v>
      </c>
      <c r="I286" s="257">
        <v>204.14</v>
      </c>
      <c r="J286" s="720">
        <v>2.8</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c r="B287" s="296">
        <f t="shared" si="38"/>
        <v>26</v>
      </c>
      <c r="C287" s="337" t="s">
        <v>54</v>
      </c>
      <c r="D287" s="337" t="s">
        <v>83</v>
      </c>
      <c r="E287" s="330">
        <v>325.56</v>
      </c>
      <c r="F287" s="315">
        <v>0.70099999999999996</v>
      </c>
      <c r="G287" s="258">
        <v>324.76</v>
      </c>
      <c r="H287" s="258">
        <v>0.56999999999999995</v>
      </c>
      <c r="I287" s="258">
        <v>322.10000000000002</v>
      </c>
      <c r="J287" s="721">
        <v>0.34</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c r="B288" s="296">
        <f t="shared" si="38"/>
        <v>27</v>
      </c>
      <c r="C288" s="337" t="s">
        <v>55</v>
      </c>
      <c r="D288" s="337" t="s">
        <v>83</v>
      </c>
      <c r="E288" s="330">
        <v>129.19999999999999</v>
      </c>
      <c r="F288" s="315">
        <v>0.5</v>
      </c>
      <c r="G288" s="257">
        <v>129.11000000000001</v>
      </c>
      <c r="H288" s="257">
        <v>0.69799999999999995</v>
      </c>
      <c r="I288" s="258">
        <v>129.15</v>
      </c>
      <c r="J288" s="720">
        <v>0.70299999999999996</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c r="B289" s="296">
        <f t="shared" si="38"/>
        <v>28</v>
      </c>
      <c r="C289" s="337" t="s">
        <v>56</v>
      </c>
      <c r="D289" s="337" t="s">
        <v>83</v>
      </c>
      <c r="E289" s="330">
        <v>282.77999999999997</v>
      </c>
      <c r="F289" s="315">
        <v>0.51300000000000001</v>
      </c>
      <c r="G289" s="257">
        <v>282.95999999999998</v>
      </c>
      <c r="H289" s="257">
        <v>0.48</v>
      </c>
      <c r="I289" s="257">
        <v>277.94</v>
      </c>
      <c r="J289" s="720">
        <v>7.6999999999999999E-2</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c r="B290" s="296">
        <f t="shared" si="38"/>
        <v>29</v>
      </c>
      <c r="C290" s="337" t="s">
        <v>57</v>
      </c>
      <c r="D290" s="337" t="s">
        <v>83</v>
      </c>
      <c r="E290" s="330">
        <v>99</v>
      </c>
      <c r="F290" s="315">
        <v>2.6110000000000002</v>
      </c>
      <c r="G290" s="257">
        <v>98.52</v>
      </c>
      <c r="H290" s="257">
        <v>2.5369999999999999</v>
      </c>
      <c r="I290" s="258">
        <v>98.03</v>
      </c>
      <c r="J290" s="721">
        <v>2.181</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c r="B291" s="296">
        <f t="shared" si="38"/>
        <v>30</v>
      </c>
      <c r="C291" s="337" t="s">
        <v>58</v>
      </c>
      <c r="D291" s="337" t="s">
        <v>83</v>
      </c>
      <c r="E291" s="330">
        <v>189.7</v>
      </c>
      <c r="F291" s="330">
        <v>7.9000000000000001E-2</v>
      </c>
      <c r="G291" s="257">
        <v>189.38</v>
      </c>
      <c r="H291" s="257">
        <v>7.2999999999999995E-2</v>
      </c>
      <c r="I291" s="258">
        <v>189.15</v>
      </c>
      <c r="J291" s="721">
        <v>6.7000000000000004E-2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c r="B292" s="296">
        <f t="shared" si="38"/>
        <v>31</v>
      </c>
      <c r="C292" s="337" t="s">
        <v>59</v>
      </c>
      <c r="D292" s="337" t="s">
        <v>83</v>
      </c>
      <c r="E292" s="330">
        <v>171.19</v>
      </c>
      <c r="F292" s="315">
        <v>9.6879999999999994E-2</v>
      </c>
      <c r="G292" s="257">
        <v>171.2</v>
      </c>
      <c r="H292" s="297">
        <v>9.7000000000000003E-2</v>
      </c>
      <c r="I292" s="258">
        <v>169.27</v>
      </c>
      <c r="J292" s="721">
        <v>0.05</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c r="B293" s="296">
        <f t="shared" si="38"/>
        <v>32</v>
      </c>
      <c r="C293" s="337" t="s">
        <v>60</v>
      </c>
      <c r="D293" s="337" t="s">
        <v>84</v>
      </c>
      <c r="E293" s="330">
        <v>142.6</v>
      </c>
      <c r="F293" s="315">
        <v>9.157</v>
      </c>
      <c r="G293" s="257">
        <v>139.56</v>
      </c>
      <c r="H293" s="257">
        <v>7.077</v>
      </c>
      <c r="I293" s="257">
        <v>139.97999999999999</v>
      </c>
      <c r="J293" s="723">
        <v>8.2040000000000006</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c r="B294" s="296">
        <f t="shared" si="38"/>
        <v>33</v>
      </c>
      <c r="C294" s="337" t="s">
        <v>61</v>
      </c>
      <c r="D294" s="337" t="s">
        <v>84</v>
      </c>
      <c r="E294" s="330">
        <v>239.5</v>
      </c>
      <c r="F294" s="315">
        <v>2.6720000000000002</v>
      </c>
      <c r="G294" s="257">
        <v>237.71</v>
      </c>
      <c r="H294" s="297">
        <v>1.7090000000000001</v>
      </c>
      <c r="I294" s="658">
        <v>239.45</v>
      </c>
      <c r="J294" s="724">
        <v>2.71</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c r="B295" s="296">
        <f t="shared" si="38"/>
        <v>34</v>
      </c>
      <c r="C295" s="337" t="s">
        <v>62</v>
      </c>
      <c r="D295" s="337" t="s">
        <v>85</v>
      </c>
      <c r="E295" s="330">
        <v>120.5</v>
      </c>
      <c r="F295" s="315">
        <v>3.677</v>
      </c>
      <c r="G295" s="257">
        <v>120.75</v>
      </c>
      <c r="H295" s="257">
        <v>4.1539999999999999</v>
      </c>
      <c r="I295" s="257">
        <v>120.61</v>
      </c>
      <c r="J295" s="720">
        <v>3.887</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c r="B296" s="296">
        <f t="shared" si="38"/>
        <v>35</v>
      </c>
      <c r="C296" s="337" t="s">
        <v>63</v>
      </c>
      <c r="D296" s="337" t="s">
        <v>86</v>
      </c>
      <c r="E296" s="330">
        <v>110.56</v>
      </c>
      <c r="F296" s="315">
        <v>2.75</v>
      </c>
      <c r="G296" s="257">
        <v>110.2</v>
      </c>
      <c r="H296" s="257">
        <v>2.0670000000000002</v>
      </c>
      <c r="I296" s="257">
        <v>110.49</v>
      </c>
      <c r="J296" s="720">
        <v>2.617</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c r="B297" s="296">
        <f t="shared" si="38"/>
        <v>36</v>
      </c>
      <c r="C297" s="337" t="s">
        <v>64</v>
      </c>
      <c r="D297" s="337" t="s">
        <v>87</v>
      </c>
      <c r="E297" s="330">
        <v>72</v>
      </c>
      <c r="F297" s="315">
        <v>38.036000000000001</v>
      </c>
      <c r="G297" s="257">
        <v>65.41</v>
      </c>
      <c r="H297" s="297">
        <v>21.91</v>
      </c>
      <c r="I297" s="257">
        <v>62.62</v>
      </c>
      <c r="J297" s="723">
        <v>22.37</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c r="B298" s="296">
        <f t="shared" si="38"/>
        <v>37</v>
      </c>
      <c r="C298" s="337" t="s">
        <v>65</v>
      </c>
      <c r="D298" s="337" t="s">
        <v>87</v>
      </c>
      <c r="E298" s="330">
        <v>185</v>
      </c>
      <c r="F298" s="315">
        <v>388.72199999999998</v>
      </c>
      <c r="G298" s="257">
        <v>174.95</v>
      </c>
      <c r="H298" s="297">
        <v>289.58</v>
      </c>
      <c r="I298" s="257">
        <v>173.05</v>
      </c>
      <c r="J298" s="716">
        <v>271.83999999999997</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c r="B299" s="296">
        <v>38</v>
      </c>
      <c r="C299" s="337" t="s">
        <v>66</v>
      </c>
      <c r="D299" s="337" t="s">
        <v>88</v>
      </c>
      <c r="E299" s="330">
        <v>231</v>
      </c>
      <c r="F299" s="315">
        <v>30.48</v>
      </c>
      <c r="G299" s="257">
        <v>229</v>
      </c>
      <c r="H299" s="297">
        <v>5.6470000000000002</v>
      </c>
      <c r="I299" s="257">
        <v>229.62</v>
      </c>
      <c r="J299" s="723">
        <v>8.6150000000000002</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c r="B300" s="294">
        <v>39</v>
      </c>
      <c r="C300" s="295" t="s">
        <v>212</v>
      </c>
      <c r="D300" s="295" t="s">
        <v>76</v>
      </c>
      <c r="E300" s="316">
        <v>149.30000000000001</v>
      </c>
      <c r="F300" s="333">
        <v>17.670000000000002</v>
      </c>
      <c r="G300" s="316">
        <v>144.18</v>
      </c>
      <c r="H300" s="333">
        <v>3.63</v>
      </c>
      <c r="I300" s="316">
        <v>149.66</v>
      </c>
      <c r="J300" s="718">
        <v>11.29</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c r="B301" s="296">
        <f>+B300+1</f>
        <v>40</v>
      </c>
      <c r="C301" s="337" t="s">
        <v>213</v>
      </c>
      <c r="D301" s="337" t="s">
        <v>80</v>
      </c>
      <c r="E301" s="330">
        <v>39</v>
      </c>
      <c r="F301" s="315">
        <v>0.47399999999999998</v>
      </c>
      <c r="G301" s="330"/>
      <c r="H301" s="315"/>
      <c r="I301" s="671">
        <v>38.549999999999997</v>
      </c>
      <c r="J301" s="720">
        <v>0.42299999999999999</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c r="B302" s="298">
        <v>41</v>
      </c>
      <c r="C302" s="299" t="s">
        <v>214</v>
      </c>
      <c r="D302" s="299" t="s">
        <v>80</v>
      </c>
      <c r="E302" s="338">
        <v>70</v>
      </c>
      <c r="F302" s="317">
        <v>0.81699999999999995</v>
      </c>
      <c r="G302" s="338"/>
      <c r="H302" s="317"/>
      <c r="I302" s="666">
        <v>70.05</v>
      </c>
      <c r="J302" s="720">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c r="B303" s="292"/>
      <c r="C303" s="293" t="s">
        <v>67</v>
      </c>
      <c r="D303" s="293"/>
      <c r="E303" s="319"/>
      <c r="F303" s="318">
        <f>SUM(F262:F302)</f>
        <v>1813.882478</v>
      </c>
      <c r="G303" s="319"/>
      <c r="H303" s="318">
        <f>SUM(H265:H302)</f>
        <v>879.64300000000003</v>
      </c>
      <c r="I303" s="319"/>
      <c r="J303" s="281">
        <f>SUM(J262:J302)</f>
        <v>1135.3969999999999</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c r="B304" s="300" t="s">
        <v>68</v>
      </c>
      <c r="C304" s="385" t="s">
        <v>69</v>
      </c>
      <c r="D304" s="385"/>
      <c r="E304" s="323"/>
      <c r="F304" s="320"/>
      <c r="G304" s="321"/>
      <c r="H304" s="322">
        <v>1</v>
      </c>
      <c r="I304" s="323"/>
      <c r="J304" s="266">
        <f>IFERROR(+J303/H303,0)</f>
        <v>1.2907474964275278</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c r="B305" s="302"/>
      <c r="C305" s="515" t="s">
        <v>216</v>
      </c>
      <c r="D305" s="303"/>
      <c r="E305" s="378">
        <v>1736.79</v>
      </c>
      <c r="F305" s="324">
        <v>1</v>
      </c>
      <c r="G305" s="325" t="s">
        <v>68</v>
      </c>
      <c r="H305" s="324">
        <f>+H303/F303*100%</f>
        <v>0.48495038166414223</v>
      </c>
      <c r="I305" s="326"/>
      <c r="J305" s="267">
        <f>+J303/F303</f>
        <v>0.62594849102456562</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c r="B307" s="291"/>
      <c r="C307" s="260"/>
      <c r="D307" s="260"/>
      <c r="E307" s="260"/>
      <c r="F307" s="516">
        <v>24</v>
      </c>
      <c r="G307" s="566" t="s">
        <v>256</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c r="B308" s="382" t="s">
        <v>18</v>
      </c>
      <c r="C308" s="385" t="s">
        <v>19</v>
      </c>
      <c r="D308" s="385" t="s">
        <v>73</v>
      </c>
      <c r="E308" s="863" t="s">
        <v>20</v>
      </c>
      <c r="F308" s="864"/>
      <c r="G308" s="468" t="s">
        <v>94</v>
      </c>
      <c r="H308" s="469"/>
      <c r="I308" s="863" t="s">
        <v>22</v>
      </c>
      <c r="J308" s="864"/>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c r="B312" s="294">
        <v>1</v>
      </c>
      <c r="C312" s="295" t="s">
        <v>28</v>
      </c>
      <c r="D312" s="295" t="s">
        <v>74</v>
      </c>
      <c r="E312" s="330">
        <v>55.77</v>
      </c>
      <c r="F312" s="315">
        <v>31.144597999999998</v>
      </c>
      <c r="G312" s="256">
        <v>49.12</v>
      </c>
      <c r="H312" s="447">
        <v>4.556</v>
      </c>
      <c r="I312" s="672">
        <v>53.85</v>
      </c>
      <c r="J312" s="709">
        <v>20.722999999999999</v>
      </c>
      <c r="K312" s="312" t="s">
        <v>191</v>
      </c>
      <c r="L312" s="476"/>
      <c r="M312" s="731">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c r="B313" s="296">
        <v>2</v>
      </c>
      <c r="C313" s="337" t="s">
        <v>29</v>
      </c>
      <c r="D313" s="337" t="s">
        <v>74</v>
      </c>
      <c r="E313" s="316">
        <v>339.5</v>
      </c>
      <c r="F313" s="333">
        <v>7.77</v>
      </c>
      <c r="G313" s="257">
        <v>337.23</v>
      </c>
      <c r="H313" s="297">
        <v>5.81</v>
      </c>
      <c r="I313" s="257">
        <v>339.21</v>
      </c>
      <c r="J313" s="710">
        <v>7.5270000000000001</v>
      </c>
      <c r="K313" s="312" t="s">
        <v>191</v>
      </c>
      <c r="L313" s="477"/>
      <c r="M313" s="732">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c r="B314" s="296">
        <f t="shared" ref="B314:B348" si="43">+B313+1</f>
        <v>3</v>
      </c>
      <c r="C314" s="337" t="s">
        <v>30</v>
      </c>
      <c r="D314" s="337" t="s">
        <v>75</v>
      </c>
      <c r="E314" s="330">
        <v>77.5</v>
      </c>
      <c r="F314" s="315">
        <v>49.02</v>
      </c>
      <c r="G314" s="257">
        <v>68.11</v>
      </c>
      <c r="H314" s="297">
        <v>7.9269999999999996</v>
      </c>
      <c r="I314" s="257">
        <v>76.959999999999994</v>
      </c>
      <c r="J314" s="710">
        <v>45.536999999999999</v>
      </c>
      <c r="K314" s="312"/>
      <c r="L314" s="477"/>
      <c r="M314" s="732">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c r="B315" s="296">
        <f t="shared" si="43"/>
        <v>4</v>
      </c>
      <c r="C315" s="337" t="s">
        <v>31</v>
      </c>
      <c r="D315" s="337" t="s">
        <v>76</v>
      </c>
      <c r="E315" s="330">
        <v>463.3</v>
      </c>
      <c r="F315" s="315">
        <v>49.9</v>
      </c>
      <c r="G315" s="329">
        <v>461.6</v>
      </c>
      <c r="H315" s="329">
        <v>22.98</v>
      </c>
      <c r="I315" s="315">
        <v>461.89</v>
      </c>
      <c r="J315" s="711">
        <v>27.234000000000002</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c r="B316" s="296">
        <f t="shared" si="43"/>
        <v>5</v>
      </c>
      <c r="C316" s="337" t="s">
        <v>32</v>
      </c>
      <c r="D316" s="337" t="s">
        <v>77</v>
      </c>
      <c r="E316" s="330">
        <v>207</v>
      </c>
      <c r="F316" s="315">
        <v>9.5030000000000001</v>
      </c>
      <c r="G316" s="257">
        <v>202.9</v>
      </c>
      <c r="H316" s="258">
        <v>5.3170000000000002</v>
      </c>
      <c r="I316" s="666">
        <v>207.01</v>
      </c>
      <c r="J316" s="710">
        <v>9.593</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c r="B317" s="296">
        <f t="shared" si="43"/>
        <v>6</v>
      </c>
      <c r="C317" s="337" t="s">
        <v>33</v>
      </c>
      <c r="D317" s="337" t="s">
        <v>77</v>
      </c>
      <c r="E317" s="330">
        <v>320</v>
      </c>
      <c r="F317" s="315">
        <v>5.1509999999999998</v>
      </c>
      <c r="G317" s="257">
        <v>312.83999999999997</v>
      </c>
      <c r="H317" s="258">
        <v>2.1139999999999999</v>
      </c>
      <c r="I317" s="666">
        <v>318.10000000000002</v>
      </c>
      <c r="J317" s="710">
        <v>4.2729999999999997</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c r="B318" s="296">
        <v>5</v>
      </c>
      <c r="C318" s="337" t="s">
        <v>34</v>
      </c>
      <c r="D318" s="337" t="s">
        <v>78</v>
      </c>
      <c r="E318" s="330">
        <v>90</v>
      </c>
      <c r="F318" s="315">
        <v>689.09100000000001</v>
      </c>
      <c r="G318" s="257">
        <v>80.2</v>
      </c>
      <c r="H318" s="257">
        <v>295.80200000000002</v>
      </c>
      <c r="I318" s="666">
        <v>86.11</v>
      </c>
      <c r="J318" s="710">
        <v>506.94299999999998</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c r="B319" s="296">
        <f t="shared" si="43"/>
        <v>6</v>
      </c>
      <c r="C319" s="337" t="s">
        <v>35</v>
      </c>
      <c r="D319" s="337" t="s">
        <v>79</v>
      </c>
      <c r="E319" s="330">
        <v>120.5</v>
      </c>
      <c r="F319" s="315">
        <v>2.0920000000000001</v>
      </c>
      <c r="G319" s="257">
        <v>114.6</v>
      </c>
      <c r="H319" s="297">
        <v>0.82899999999999996</v>
      </c>
      <c r="I319" s="331">
        <v>120.47</v>
      </c>
      <c r="J319" s="710">
        <v>1.7769999999999999</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c r="B320" s="296">
        <f t="shared" si="43"/>
        <v>7</v>
      </c>
      <c r="C320" s="337" t="s">
        <v>36</v>
      </c>
      <c r="D320" s="337" t="s">
        <v>79</v>
      </c>
      <c r="E320" s="330">
        <v>120.8</v>
      </c>
      <c r="F320" s="315">
        <v>2.3530000000000002</v>
      </c>
      <c r="G320" s="257">
        <v>115.1</v>
      </c>
      <c r="H320" s="297">
        <v>0.72099999999999997</v>
      </c>
      <c r="I320" s="673">
        <v>119.97</v>
      </c>
      <c r="J320" s="712">
        <v>1.4490000000000001</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c r="B321" s="296">
        <f t="shared" si="43"/>
        <v>8</v>
      </c>
      <c r="C321" s="337" t="s">
        <v>37</v>
      </c>
      <c r="D321" s="337" t="s">
        <v>80</v>
      </c>
      <c r="E321" s="330">
        <v>46.5</v>
      </c>
      <c r="F321" s="330">
        <v>4.5999999999999996</v>
      </c>
      <c r="G321" s="257">
        <v>42.54</v>
      </c>
      <c r="H321" s="257">
        <v>1.575</v>
      </c>
      <c r="I321" s="666">
        <v>46.14</v>
      </c>
      <c r="J321" s="710">
        <v>3.867</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c r="B322" s="296">
        <f t="shared" si="43"/>
        <v>9</v>
      </c>
      <c r="C322" s="337" t="s">
        <v>39</v>
      </c>
      <c r="D322" s="337" t="s">
        <v>80</v>
      </c>
      <c r="E322" s="330">
        <v>51.5</v>
      </c>
      <c r="F322" s="315">
        <v>2.4159999999999999</v>
      </c>
      <c r="G322" s="257">
        <v>47.92</v>
      </c>
      <c r="H322" s="257">
        <v>1.22</v>
      </c>
      <c r="I322" s="670">
        <v>50.68</v>
      </c>
      <c r="J322" s="710">
        <v>2.198</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c r="B323" s="296">
        <f t="shared" si="43"/>
        <v>10</v>
      </c>
      <c r="C323" s="337" t="s">
        <v>40</v>
      </c>
      <c r="D323" s="337" t="s">
        <v>78</v>
      </c>
      <c r="E323" s="330">
        <v>81</v>
      </c>
      <c r="F323" s="315">
        <v>1.093</v>
      </c>
      <c r="G323" s="257">
        <v>78.42</v>
      </c>
      <c r="H323" s="620">
        <v>0.67500000000000004</v>
      </c>
      <c r="I323" s="666">
        <v>78.05</v>
      </c>
      <c r="J323" s="710">
        <v>0.92600000000000005</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c r="B324" s="296">
        <f t="shared" si="43"/>
        <v>11</v>
      </c>
      <c r="C324" s="337" t="s">
        <v>41</v>
      </c>
      <c r="D324" s="337" t="s">
        <v>78</v>
      </c>
      <c r="E324" s="330">
        <v>82.8</v>
      </c>
      <c r="F324" s="315">
        <v>0.42899999999999999</v>
      </c>
      <c r="G324" s="257">
        <v>80.97</v>
      </c>
      <c r="H324" s="297">
        <v>0.18</v>
      </c>
      <c r="I324" s="666">
        <v>81.180000000000007</v>
      </c>
      <c r="J324" s="710">
        <v>4.1000000000000002E-2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c r="B325" s="296">
        <f t="shared" si="43"/>
        <v>12</v>
      </c>
      <c r="C325" s="337" t="s">
        <v>42</v>
      </c>
      <c r="D325" s="337" t="s">
        <v>78</v>
      </c>
      <c r="E325" s="330">
        <v>69.95</v>
      </c>
      <c r="F325" s="315">
        <v>0.25</v>
      </c>
      <c r="G325" s="257">
        <v>68.89</v>
      </c>
      <c r="H325" s="257">
        <v>1.206</v>
      </c>
      <c r="I325" s="666">
        <v>63.04</v>
      </c>
      <c r="J325" s="710">
        <v>0.14699999999999999</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c r="B326" s="296">
        <f t="shared" si="43"/>
        <v>13</v>
      </c>
      <c r="C326" s="337" t="s">
        <v>43</v>
      </c>
      <c r="D326" s="337" t="s">
        <v>78</v>
      </c>
      <c r="E326" s="330">
        <v>48.2</v>
      </c>
      <c r="F326" s="315">
        <v>0.38500000000000001</v>
      </c>
      <c r="G326" s="257">
        <v>44.98</v>
      </c>
      <c r="H326" s="297">
        <v>9.8000000000000004E-2</v>
      </c>
      <c r="I326" s="666">
        <v>46.65</v>
      </c>
      <c r="J326" s="710">
        <v>0.34300000000000003</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c r="B327" s="296">
        <f t="shared" si="43"/>
        <v>14</v>
      </c>
      <c r="C327" s="337" t="s">
        <v>81</v>
      </c>
      <c r="D327" s="337" t="s">
        <v>44</v>
      </c>
      <c r="E327" s="330">
        <v>136</v>
      </c>
      <c r="F327" s="315">
        <v>440</v>
      </c>
      <c r="G327" s="257">
        <v>132.35</v>
      </c>
      <c r="H327" s="257">
        <v>197.285</v>
      </c>
      <c r="I327" s="257">
        <v>131.44</v>
      </c>
      <c r="J327" s="713">
        <v>124.52</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c r="B328" s="296">
        <v>15</v>
      </c>
      <c r="C328" s="337" t="s">
        <v>45</v>
      </c>
      <c r="D328" s="337" t="s">
        <v>44</v>
      </c>
      <c r="E328" s="330">
        <v>113.5</v>
      </c>
      <c r="F328" s="315">
        <v>3.7519999999999998</v>
      </c>
      <c r="G328" s="257">
        <v>111.44</v>
      </c>
      <c r="H328" s="257">
        <v>1.47</v>
      </c>
      <c r="I328" s="258">
        <v>112.65</v>
      </c>
      <c r="J328" s="713">
        <v>1.96</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c r="B329" s="296">
        <f t="shared" si="43"/>
        <v>16</v>
      </c>
      <c r="C329" s="337" t="s">
        <v>46</v>
      </c>
      <c r="D329" s="337" t="s">
        <v>44</v>
      </c>
      <c r="E329" s="330">
        <v>225.4</v>
      </c>
      <c r="F329" s="330">
        <v>1.2</v>
      </c>
      <c r="G329" s="257">
        <v>203.5</v>
      </c>
      <c r="H329" s="257">
        <v>0.27300000000000002</v>
      </c>
      <c r="I329" s="257">
        <v>202.3</v>
      </c>
      <c r="J329" s="713">
        <v>0.16</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c r="B330" s="296">
        <f t="shared" si="43"/>
        <v>17</v>
      </c>
      <c r="C330" s="337" t="s">
        <v>47</v>
      </c>
      <c r="D330" s="337" t="s">
        <v>44</v>
      </c>
      <c r="E330" s="330">
        <v>224</v>
      </c>
      <c r="F330" s="315">
        <v>0.6</v>
      </c>
      <c r="G330" s="257">
        <v>221.14</v>
      </c>
      <c r="H330" s="257">
        <v>0.216</v>
      </c>
      <c r="I330" s="258">
        <v>223.33</v>
      </c>
      <c r="J330" s="714">
        <v>0.37</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c r="B331" s="296">
        <f t="shared" si="43"/>
        <v>18</v>
      </c>
      <c r="C331" s="337" t="s">
        <v>48</v>
      </c>
      <c r="D331" s="337" t="s">
        <v>44</v>
      </c>
      <c r="E331" s="330">
        <v>196</v>
      </c>
      <c r="F331" s="315">
        <v>1.5820000000000001</v>
      </c>
      <c r="G331" s="257">
        <v>195.5</v>
      </c>
      <c r="H331" s="257">
        <v>0.67500000000000004</v>
      </c>
      <c r="I331" s="258">
        <v>195.07</v>
      </c>
      <c r="J331" s="713">
        <v>0.59699999999999998</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c r="B332" s="296">
        <f t="shared" si="43"/>
        <v>19</v>
      </c>
      <c r="C332" s="337" t="s">
        <v>49</v>
      </c>
      <c r="D332" s="337" t="s">
        <v>44</v>
      </c>
      <c r="E332" s="330">
        <v>174</v>
      </c>
      <c r="F332" s="315">
        <v>0.47899999999999998</v>
      </c>
      <c r="G332" s="257">
        <v>169.97</v>
      </c>
      <c r="H332" s="257">
        <v>0.124</v>
      </c>
      <c r="I332" s="258">
        <v>166</v>
      </c>
      <c r="J332" s="713" t="s">
        <v>38</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c r="B333" s="294">
        <f t="shared" si="43"/>
        <v>20</v>
      </c>
      <c r="C333" s="295" t="s">
        <v>50</v>
      </c>
      <c r="D333" s="295" t="s">
        <v>44</v>
      </c>
      <c r="E333" s="316">
        <v>229.1</v>
      </c>
      <c r="F333" s="333">
        <v>0.79200000000000004</v>
      </c>
      <c r="G333" s="256">
        <v>222.46</v>
      </c>
      <c r="H333" s="256">
        <v>0.185</v>
      </c>
      <c r="I333" s="368">
        <v>227.46</v>
      </c>
      <c r="J333" s="715">
        <v>0.56999999999999995</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c r="B334" s="296">
        <f t="shared" si="43"/>
        <v>21</v>
      </c>
      <c r="C334" s="337" t="s">
        <v>51</v>
      </c>
      <c r="D334" s="337" t="s">
        <v>44</v>
      </c>
      <c r="E334" s="330">
        <v>249</v>
      </c>
      <c r="F334" s="315">
        <v>2.1240000000000001</v>
      </c>
      <c r="G334" s="257">
        <v>248.62</v>
      </c>
      <c r="H334" s="257">
        <v>1.6850000000000001</v>
      </c>
      <c r="I334" s="258">
        <v>248.67</v>
      </c>
      <c r="J334" s="714">
        <v>1.7</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c r="B335" s="296">
        <f t="shared" si="43"/>
        <v>22</v>
      </c>
      <c r="C335" s="337" t="s">
        <v>52</v>
      </c>
      <c r="D335" s="337" t="s">
        <v>82</v>
      </c>
      <c r="E335" s="330">
        <v>164.75</v>
      </c>
      <c r="F335" s="330">
        <v>5</v>
      </c>
      <c r="G335" s="257">
        <v>147.63999999999999</v>
      </c>
      <c r="H335" s="257">
        <v>1.8939999999999999</v>
      </c>
      <c r="I335" s="257">
        <v>149.19999999999999</v>
      </c>
      <c r="J335" s="714">
        <v>2.71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c r="B336" s="296">
        <v>23</v>
      </c>
      <c r="C336" s="337" t="s">
        <v>53</v>
      </c>
      <c r="D336" s="337" t="s">
        <v>82</v>
      </c>
      <c r="E336" s="330">
        <v>179.1</v>
      </c>
      <c r="F336" s="315">
        <v>4.2</v>
      </c>
      <c r="G336" s="258">
        <v>204.29</v>
      </c>
      <c r="H336" s="258">
        <v>2.89</v>
      </c>
      <c r="I336" s="257">
        <v>204.2</v>
      </c>
      <c r="J336" s="713">
        <v>2.84</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c r="B337" s="296">
        <f t="shared" si="43"/>
        <v>24</v>
      </c>
      <c r="C337" s="337" t="s">
        <v>54</v>
      </c>
      <c r="D337" s="337" t="s">
        <v>83</v>
      </c>
      <c r="E337" s="330">
        <v>325.56</v>
      </c>
      <c r="F337" s="315">
        <v>0.70099999999999996</v>
      </c>
      <c r="G337" s="258">
        <v>324.76</v>
      </c>
      <c r="H337" s="258">
        <v>0.56999999999999995</v>
      </c>
      <c r="I337" s="258">
        <v>322.39999999999998</v>
      </c>
      <c r="J337" s="714">
        <v>0.36</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c r="B338" s="296">
        <f t="shared" si="43"/>
        <v>25</v>
      </c>
      <c r="C338" s="337" t="s">
        <v>55</v>
      </c>
      <c r="D338" s="337" t="s">
        <v>83</v>
      </c>
      <c r="E338" s="330">
        <v>129.19999999999999</v>
      </c>
      <c r="F338" s="315">
        <v>0.5</v>
      </c>
      <c r="G338" s="257">
        <v>129.11000000000001</v>
      </c>
      <c r="H338" s="257">
        <v>0.69799999999999995</v>
      </c>
      <c r="I338" s="258">
        <v>129.15</v>
      </c>
      <c r="J338" s="713">
        <v>0.70299999999999996</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c r="B339" s="296">
        <f t="shared" si="43"/>
        <v>26</v>
      </c>
      <c r="C339" s="337" t="s">
        <v>56</v>
      </c>
      <c r="D339" s="337" t="s">
        <v>83</v>
      </c>
      <c r="E339" s="330">
        <v>282.77999999999997</v>
      </c>
      <c r="F339" s="315">
        <v>0.51300000000000001</v>
      </c>
      <c r="G339" s="257">
        <v>282.95999999999998</v>
      </c>
      <c r="H339" s="257">
        <v>0.48</v>
      </c>
      <c r="I339" s="257">
        <v>278.2</v>
      </c>
      <c r="J339" s="713">
        <v>0.09</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c r="B340" s="296">
        <f t="shared" si="43"/>
        <v>27</v>
      </c>
      <c r="C340" s="337" t="s">
        <v>57</v>
      </c>
      <c r="D340" s="337" t="s">
        <v>83</v>
      </c>
      <c r="E340" s="330">
        <v>99</v>
      </c>
      <c r="F340" s="315">
        <v>2.6110000000000002</v>
      </c>
      <c r="G340" s="257">
        <v>98.52</v>
      </c>
      <c r="H340" s="257">
        <v>2.5369999999999999</v>
      </c>
      <c r="I340" s="257">
        <v>97.98</v>
      </c>
      <c r="J340" s="713">
        <v>2.15</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c r="B341" s="296">
        <f t="shared" si="43"/>
        <v>28</v>
      </c>
      <c r="C341" s="337" t="s">
        <v>58</v>
      </c>
      <c r="D341" s="337" t="s">
        <v>83</v>
      </c>
      <c r="E341" s="330">
        <v>189.7</v>
      </c>
      <c r="F341" s="330">
        <v>7.9000000000000001E-2</v>
      </c>
      <c r="G341" s="257">
        <v>189.38</v>
      </c>
      <c r="H341" s="257">
        <v>7.2999999999999995E-2</v>
      </c>
      <c r="I341" s="258">
        <v>189.16</v>
      </c>
      <c r="J341" s="714">
        <v>7.0000000000000007E-2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c r="B342" s="296">
        <f t="shared" si="43"/>
        <v>29</v>
      </c>
      <c r="C342" s="337" t="s">
        <v>59</v>
      </c>
      <c r="D342" s="337" t="s">
        <v>83</v>
      </c>
      <c r="E342" s="330">
        <v>171.19</v>
      </c>
      <c r="F342" s="315">
        <v>9.6879999999999994E-2</v>
      </c>
      <c r="G342" s="257">
        <v>171.2</v>
      </c>
      <c r="H342" s="297">
        <v>9.7000000000000003E-2</v>
      </c>
      <c r="I342" s="258">
        <v>169.38</v>
      </c>
      <c r="J342" s="714">
        <v>0.05</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c r="B343" s="296">
        <f t="shared" si="43"/>
        <v>30</v>
      </c>
      <c r="C343" s="337" t="s">
        <v>60</v>
      </c>
      <c r="D343" s="337" t="s">
        <v>84</v>
      </c>
      <c r="E343" s="330">
        <v>142.6</v>
      </c>
      <c r="F343" s="315">
        <v>9.157</v>
      </c>
      <c r="G343" s="257">
        <v>139.56</v>
      </c>
      <c r="H343" s="257">
        <v>7.077</v>
      </c>
      <c r="I343" s="257">
        <v>139.97</v>
      </c>
      <c r="J343" s="716">
        <v>8.18</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c r="B344" s="296">
        <f t="shared" si="43"/>
        <v>31</v>
      </c>
      <c r="C344" s="337" t="s">
        <v>61</v>
      </c>
      <c r="D344" s="337" t="s">
        <v>84</v>
      </c>
      <c r="E344" s="330">
        <v>239.5</v>
      </c>
      <c r="F344" s="315">
        <v>2.6720000000000002</v>
      </c>
      <c r="G344" s="257">
        <v>237.71</v>
      </c>
      <c r="H344" s="297">
        <v>1.7090000000000001</v>
      </c>
      <c r="I344" s="257">
        <v>239.42</v>
      </c>
      <c r="J344" s="716">
        <v>2.69</v>
      </c>
      <c r="K344" s="312" t="s">
        <v>191</v>
      </c>
      <c r="L344" s="313"/>
      <c r="M344" s="681">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c r="B345" s="296">
        <f t="shared" si="43"/>
        <v>32</v>
      </c>
      <c r="C345" s="337" t="s">
        <v>62</v>
      </c>
      <c r="D345" s="337" t="s">
        <v>85</v>
      </c>
      <c r="E345" s="330">
        <v>120.5</v>
      </c>
      <c r="F345" s="315">
        <v>3.677</v>
      </c>
      <c r="G345" s="257">
        <v>120.75</v>
      </c>
      <c r="H345" s="257">
        <v>4.1539999999999999</v>
      </c>
      <c r="I345" s="257">
        <v>120.61</v>
      </c>
      <c r="J345" s="713">
        <v>3.89</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c r="B346" s="296">
        <f t="shared" si="43"/>
        <v>33</v>
      </c>
      <c r="C346" s="337" t="s">
        <v>63</v>
      </c>
      <c r="D346" s="337" t="s">
        <v>86</v>
      </c>
      <c r="E346" s="330">
        <v>110.56</v>
      </c>
      <c r="F346" s="315">
        <v>2.75</v>
      </c>
      <c r="G346" s="257">
        <v>110.2</v>
      </c>
      <c r="H346" s="257">
        <v>2.0670000000000002</v>
      </c>
      <c r="I346" s="257">
        <v>110.49</v>
      </c>
      <c r="J346" s="713">
        <v>2.62</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c r="B347" s="296">
        <v>34</v>
      </c>
      <c r="C347" s="337" t="s">
        <v>64</v>
      </c>
      <c r="D347" s="337" t="s">
        <v>87</v>
      </c>
      <c r="E347" s="330">
        <v>72</v>
      </c>
      <c r="F347" s="315">
        <v>38.036000000000001</v>
      </c>
      <c r="G347" s="257">
        <v>65.41</v>
      </c>
      <c r="H347" s="297">
        <v>21.91</v>
      </c>
      <c r="I347" s="257">
        <v>65.680000000000007</v>
      </c>
      <c r="J347" s="716">
        <v>22.37</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c r="B348" s="296">
        <f t="shared" si="43"/>
        <v>35</v>
      </c>
      <c r="C348" s="337" t="s">
        <v>65</v>
      </c>
      <c r="D348" s="337" t="s">
        <v>87</v>
      </c>
      <c r="E348" s="330">
        <v>185</v>
      </c>
      <c r="F348" s="315">
        <v>388.72199999999998</v>
      </c>
      <c r="G348" s="257">
        <v>174.95</v>
      </c>
      <c r="H348" s="297">
        <v>289.58</v>
      </c>
      <c r="I348" s="257">
        <v>173.11</v>
      </c>
      <c r="J348" s="716">
        <v>272.39999999999998</v>
      </c>
      <c r="K348" s="312" t="s">
        <v>191</v>
      </c>
      <c r="L348" s="313"/>
      <c r="M348" s="682">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c r="B349" s="296">
        <v>38</v>
      </c>
      <c r="C349" s="337" t="s">
        <v>66</v>
      </c>
      <c r="D349" s="337" t="s">
        <v>88</v>
      </c>
      <c r="E349" s="330">
        <v>231</v>
      </c>
      <c r="F349" s="315">
        <v>30.48</v>
      </c>
      <c r="G349" s="257">
        <v>229</v>
      </c>
      <c r="H349" s="297">
        <v>5.6470000000000002</v>
      </c>
      <c r="I349" s="257">
        <v>229.87</v>
      </c>
      <c r="J349" s="717">
        <v>9.9659999999999993</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c r="B350" s="294">
        <v>39</v>
      </c>
      <c r="C350" s="295" t="s">
        <v>212</v>
      </c>
      <c r="D350" s="295" t="s">
        <v>76</v>
      </c>
      <c r="E350" s="316">
        <v>149.30000000000001</v>
      </c>
      <c r="F350" s="333">
        <v>17.670000000000002</v>
      </c>
      <c r="G350" s="316">
        <v>144.18</v>
      </c>
      <c r="H350" s="333">
        <v>3.63</v>
      </c>
      <c r="I350" s="316">
        <v>149.69</v>
      </c>
      <c r="J350" s="718">
        <v>11.32</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c r="B351" s="296">
        <f>+B350+1</f>
        <v>40</v>
      </c>
      <c r="C351" s="337" t="s">
        <v>213</v>
      </c>
      <c r="D351" s="337" t="s">
        <v>80</v>
      </c>
      <c r="E351" s="330">
        <v>39</v>
      </c>
      <c r="F351" s="315">
        <v>0.47399999999999998</v>
      </c>
      <c r="G351" s="330"/>
      <c r="H351" s="315"/>
      <c r="I351" s="707">
        <v>38.549999999999997</v>
      </c>
      <c r="J351" s="719">
        <v>0.42299999999999999</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c r="B352" s="298">
        <v>41</v>
      </c>
      <c r="C352" s="299" t="s">
        <v>214</v>
      </c>
      <c r="D352" s="299" t="s">
        <v>80</v>
      </c>
      <c r="E352" s="338">
        <v>70</v>
      </c>
      <c r="F352" s="317">
        <v>0.81699999999999995</v>
      </c>
      <c r="G352" s="338"/>
      <c r="H352" s="317"/>
      <c r="I352" s="666">
        <v>70.05</v>
      </c>
      <c r="J352" s="713">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c r="B353" s="292"/>
      <c r="C353" s="293" t="s">
        <v>67</v>
      </c>
      <c r="D353" s="293"/>
      <c r="E353" s="319"/>
      <c r="F353" s="318">
        <f>SUM(F312:F352)</f>
        <v>1813.882478</v>
      </c>
      <c r="G353" s="319"/>
      <c r="H353" s="318">
        <f>SUM(H315:H352)</f>
        <v>879.64300000000003</v>
      </c>
      <c r="I353" s="319"/>
      <c r="J353" s="281">
        <f>SUM(J312:J352)</f>
        <v>1106.04</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c r="B354" s="300" t="s">
        <v>68</v>
      </c>
      <c r="C354" s="385" t="s">
        <v>69</v>
      </c>
      <c r="D354" s="385"/>
      <c r="E354" s="323"/>
      <c r="F354" s="320"/>
      <c r="G354" s="321"/>
      <c r="H354" s="322">
        <v>1</v>
      </c>
      <c r="I354" s="323"/>
      <c r="J354" s="266">
        <f>IFERROR(+J353/H353,0)</f>
        <v>1.2573737300245666</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c r="B355" s="302"/>
      <c r="C355" s="515" t="s">
        <v>216</v>
      </c>
      <c r="D355" s="303"/>
      <c r="E355" s="335">
        <v>1736.79</v>
      </c>
      <c r="F355" s="324">
        <v>1</v>
      </c>
      <c r="G355" s="325" t="s">
        <v>68</v>
      </c>
      <c r="H355" s="324">
        <f>+H353/F353*100%</f>
        <v>0.48495038166414223</v>
      </c>
      <c r="I355" s="326"/>
      <c r="J355" s="267">
        <f>+J353/F353</f>
        <v>0.60976387026987977</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c r="J444" s="259"/>
      <c r="K444" s="259"/>
      <c r="M444" s="187"/>
      <c r="AB444"/>
      <c r="AC444"/>
      <c r="AD444"/>
      <c r="AE444"/>
      <c r="AF444"/>
      <c r="AG444"/>
      <c r="AH444"/>
      <c r="AI444"/>
      <c r="AJ444"/>
      <c r="AK444"/>
      <c r="AL444"/>
      <c r="AM444"/>
      <c r="AN444"/>
      <c r="AO444"/>
      <c r="AP444"/>
      <c r="AQ444"/>
      <c r="AR444">
        <f t="shared" si="51"/>
        <v>0</v>
      </c>
      <c r="AS444">
        <f t="shared" si="50"/>
        <v>-2.40578</v>
      </c>
      <c r="AT444"/>
      <c r="AU444"/>
      <c r="AV444"/>
      <c r="AW444"/>
      <c r="AX444"/>
      <c r="AY444"/>
      <c r="AZ444"/>
      <c r="BA444"/>
      <c r="BB444"/>
      <c r="BC444"/>
      <c r="BD444"/>
      <c r="BE444"/>
    </row>
    <row r="445" spans="10:57" ht="27" customHeight="1">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87"/>
    </row>
    <row r="454" spans="13:57" ht="27" customHeight="1">
      <c r="M454" s="187"/>
    </row>
    <row r="455" spans="13:57" ht="27" customHeight="1">
      <c r="M455" s="187"/>
    </row>
    <row r="456" spans="13:57" ht="27" customHeight="1">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3"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876" t="s">
        <v>156</v>
      </c>
      <c r="C2" s="876"/>
      <c r="D2" s="876"/>
      <c r="E2" s="876"/>
      <c r="F2" s="876"/>
      <c r="G2" s="876"/>
      <c r="H2" s="876"/>
      <c r="I2" s="876"/>
      <c r="J2" s="876"/>
      <c r="K2" s="170"/>
    </row>
    <row r="3" spans="2:12">
      <c r="B3" s="876" t="s">
        <v>253</v>
      </c>
      <c r="C3" s="876"/>
      <c r="D3" s="876"/>
      <c r="E3" s="876"/>
      <c r="F3" s="876"/>
      <c r="G3" s="876"/>
      <c r="H3" s="876"/>
      <c r="I3" s="876"/>
      <c r="J3" s="876"/>
      <c r="K3" s="170"/>
    </row>
    <row r="4" spans="2:12">
      <c r="B4" s="877" t="str">
        <f>+UTAMA!B4</f>
        <v xml:space="preserve">MINGGU KE IV JANUARI ( 24 JANUARI S/D 30 JANUARI 2023 ) dalam Juta m3  </v>
      </c>
      <c r="C4" s="877"/>
      <c r="D4" s="877"/>
      <c r="E4" s="877"/>
      <c r="F4" s="877"/>
      <c r="G4" s="877"/>
      <c r="H4" s="877"/>
      <c r="I4" s="877"/>
      <c r="J4" s="877"/>
      <c r="K4" s="171"/>
    </row>
    <row r="5" spans="2:12" ht="13.5" thickBot="1">
      <c r="B5" s="169"/>
      <c r="C5" s="169"/>
      <c r="D5" s="169"/>
      <c r="E5" s="169"/>
      <c r="F5" s="169"/>
      <c r="G5" s="169"/>
      <c r="H5" s="169"/>
      <c r="I5" s="169"/>
      <c r="J5" s="169"/>
      <c r="K5" s="169"/>
    </row>
    <row r="6" spans="2:12" ht="14.25">
      <c r="B6" s="882" t="s">
        <v>18</v>
      </c>
      <c r="C6" s="880" t="s">
        <v>271</v>
      </c>
      <c r="D6" s="878" t="s">
        <v>92</v>
      </c>
      <c r="E6" s="205" t="s">
        <v>25</v>
      </c>
      <c r="F6" s="886" t="s">
        <v>93</v>
      </c>
      <c r="G6" s="887"/>
      <c r="H6" s="884" t="s">
        <v>157</v>
      </c>
      <c r="I6" s="885"/>
      <c r="J6" s="570" t="s">
        <v>69</v>
      </c>
      <c r="K6" s="203" t="s">
        <v>125</v>
      </c>
    </row>
    <row r="7" spans="2:12">
      <c r="B7" s="883"/>
      <c r="C7" s="881"/>
      <c r="D7" s="879"/>
      <c r="E7" s="206" t="s">
        <v>151</v>
      </c>
      <c r="F7" s="571" t="s">
        <v>94</v>
      </c>
      <c r="G7" s="571" t="s">
        <v>22</v>
      </c>
      <c r="H7" s="572" t="s">
        <v>94</v>
      </c>
      <c r="I7" s="572" t="s">
        <v>22</v>
      </c>
      <c r="J7" s="573" t="s">
        <v>22</v>
      </c>
      <c r="K7" s="204" t="s">
        <v>126</v>
      </c>
    </row>
    <row r="8" spans="2:12">
      <c r="B8" s="574">
        <v>1</v>
      </c>
      <c r="C8" s="575">
        <v>2</v>
      </c>
      <c r="D8" s="575">
        <v>3</v>
      </c>
      <c r="E8" s="575">
        <v>4</v>
      </c>
      <c r="F8" s="575">
        <v>5</v>
      </c>
      <c r="G8" s="575">
        <v>6</v>
      </c>
      <c r="H8" s="575">
        <v>7</v>
      </c>
      <c r="I8" s="575">
        <v>8</v>
      </c>
      <c r="J8" s="575">
        <v>9</v>
      </c>
      <c r="K8" s="174">
        <v>10</v>
      </c>
    </row>
    <row r="9" spans="2:12" ht="15" customHeight="1">
      <c r="B9" s="574">
        <v>1</v>
      </c>
      <c r="C9" s="576" t="s">
        <v>28</v>
      </c>
      <c r="D9" s="577">
        <v>35162</v>
      </c>
      <c r="E9" s="578">
        <f>UTAMA!F11</f>
        <v>31.144597999999998</v>
      </c>
      <c r="F9" s="579">
        <f>+UTAMA!G11</f>
        <v>49.12</v>
      </c>
      <c r="G9" s="579">
        <f>+UTAMA!I11</f>
        <v>54.12</v>
      </c>
      <c r="H9" s="580">
        <f>+UTAMA!H11</f>
        <v>4.556</v>
      </c>
      <c r="I9" s="580">
        <f>+UTAMA!J11</f>
        <v>22.030999999999999</v>
      </c>
      <c r="J9" s="175">
        <f>IFERROR(+I9/H9*100%*100,0)</f>
        <v>483.56014047410002</v>
      </c>
      <c r="K9" s="176"/>
    </row>
    <row r="10" spans="2:12" ht="15" customHeight="1">
      <c r="B10" s="574">
        <f t="shared" ref="B10:B16" si="0">+B9+1</f>
        <v>2</v>
      </c>
      <c r="C10" s="576" t="s">
        <v>30</v>
      </c>
      <c r="D10" s="577">
        <v>17481</v>
      </c>
      <c r="E10" s="578">
        <f>UTAMA!F13</f>
        <v>45.13</v>
      </c>
      <c r="F10" s="578">
        <f>+UTAMA!G13</f>
        <v>68.11</v>
      </c>
      <c r="G10" s="581">
        <f>+UTAMA!I13</f>
        <v>77.5</v>
      </c>
      <c r="H10" s="582">
        <f>+UTAMA!H13</f>
        <v>7.9269999999999996</v>
      </c>
      <c r="I10" s="583">
        <f>+UTAMA!J13</f>
        <v>49.02</v>
      </c>
      <c r="J10" s="175">
        <f>IFERROR(+I10/H10*100%*100,0)</f>
        <v>618.3928346158699</v>
      </c>
      <c r="K10" s="176"/>
    </row>
    <row r="11" spans="2:12" ht="15" customHeight="1">
      <c r="B11" s="574">
        <f t="shared" si="0"/>
        <v>3</v>
      </c>
      <c r="C11" s="576" t="s">
        <v>31</v>
      </c>
      <c r="D11" s="577">
        <v>19972</v>
      </c>
      <c r="E11" s="578">
        <f>UTAMA!F14</f>
        <v>49.9</v>
      </c>
      <c r="F11" s="578">
        <f>+UTAMA!G14</f>
        <v>461.6</v>
      </c>
      <c r="G11" s="581">
        <f>+UTAMA!I14</f>
        <v>461.72</v>
      </c>
      <c r="H11" s="582">
        <f>+UTAMA!H14</f>
        <v>22.98</v>
      </c>
      <c r="I11" s="583">
        <f>+UTAMA!J14</f>
        <v>24.683</v>
      </c>
      <c r="J11" s="175">
        <f t="shared" ref="J11:J17" si="1">IFERROR(+I11/H11*100%*100,0)</f>
        <v>107.41079199303742</v>
      </c>
      <c r="K11" s="176"/>
      <c r="L11" s="397"/>
    </row>
    <row r="12" spans="2:12" ht="15" customHeight="1">
      <c r="B12" s="574">
        <v>1</v>
      </c>
      <c r="C12" s="576" t="s">
        <v>34</v>
      </c>
      <c r="D12" s="577">
        <v>59544</v>
      </c>
      <c r="E12" s="578">
        <v>689.09</v>
      </c>
      <c r="F12" s="578">
        <f>+UTAMA!G17</f>
        <v>80.2</v>
      </c>
      <c r="G12" s="578">
        <f>+UTAMA!I17</f>
        <v>86.59</v>
      </c>
      <c r="H12" s="582">
        <f>+UTAMA!H17</f>
        <v>295.80200000000002</v>
      </c>
      <c r="I12" s="582">
        <f>UTAMA!J17</f>
        <v>526.76</v>
      </c>
      <c r="J12" s="175">
        <f>IFERROR(+I12/H12*100%*100,0)</f>
        <v>178.07857959040169</v>
      </c>
      <c r="K12" s="177"/>
    </row>
    <row r="13" spans="2:12" ht="15" customHeight="1">
      <c r="B13" s="574">
        <f t="shared" si="0"/>
        <v>2</v>
      </c>
      <c r="C13" s="576" t="s">
        <v>44</v>
      </c>
      <c r="D13" s="577">
        <v>28109</v>
      </c>
      <c r="E13" s="680">
        <f>UTAMA!F26</f>
        <v>398.69</v>
      </c>
      <c r="F13" s="578">
        <f>+UTAMA!G26</f>
        <v>132.35</v>
      </c>
      <c r="G13" s="581">
        <f>+UTAMA!I26</f>
        <v>132.31</v>
      </c>
      <c r="H13" s="580">
        <f>+UTAMA!H26</f>
        <v>197.285</v>
      </c>
      <c r="I13" s="580">
        <f>+UTAMA!J26</f>
        <v>196.31</v>
      </c>
      <c r="J13" s="175">
        <f t="shared" si="1"/>
        <v>99.505791114377686</v>
      </c>
      <c r="K13" s="177"/>
    </row>
    <row r="14" spans="2:12" ht="15" customHeight="1">
      <c r="B14" s="574">
        <f t="shared" si="0"/>
        <v>3</v>
      </c>
      <c r="C14" s="576" t="s">
        <v>64</v>
      </c>
      <c r="D14" s="577">
        <v>6485</v>
      </c>
      <c r="E14" s="578">
        <f>UTAMA!F46</f>
        <v>38.036000000000001</v>
      </c>
      <c r="F14" s="578">
        <f>+UTAMA!G46</f>
        <v>65.41</v>
      </c>
      <c r="G14" s="581">
        <f>+UTAMA!I46</f>
        <v>65.45</v>
      </c>
      <c r="H14" s="582">
        <f>+UTAMA!H46</f>
        <v>21.91</v>
      </c>
      <c r="I14" s="583">
        <f>+UTAMA!J46</f>
        <v>21.95</v>
      </c>
      <c r="J14" s="175">
        <f t="shared" si="1"/>
        <v>100.18256503879506</v>
      </c>
      <c r="K14" s="177"/>
    </row>
    <row r="15" spans="2:12" ht="15" customHeight="1">
      <c r="B15" s="574">
        <f t="shared" si="0"/>
        <v>4</v>
      </c>
      <c r="C15" s="576" t="s">
        <v>65</v>
      </c>
      <c r="D15" s="577">
        <v>31109</v>
      </c>
      <c r="E15" s="578">
        <f>UTAMA!F47</f>
        <v>388.72199999999998</v>
      </c>
      <c r="F15" s="578">
        <f>+UTAMA!G47</f>
        <v>174.95</v>
      </c>
      <c r="G15" s="581">
        <f>+UTAMA!I47</f>
        <v>173.5</v>
      </c>
      <c r="H15" s="582">
        <f>+UTAMA!H47</f>
        <v>289.58</v>
      </c>
      <c r="I15" s="583">
        <f>+UTAMA!J47</f>
        <v>276.04000000000002</v>
      </c>
      <c r="J15" s="175">
        <f t="shared" si="1"/>
        <v>95.324262725326349</v>
      </c>
      <c r="K15" s="177"/>
    </row>
    <row r="16" spans="2:12" ht="15" customHeight="1">
      <c r="B16" s="574">
        <f t="shared" si="0"/>
        <v>5</v>
      </c>
      <c r="C16" s="576" t="s">
        <v>66</v>
      </c>
      <c r="D16" s="577">
        <v>8400</v>
      </c>
      <c r="E16" s="578">
        <f>UTAMA!F48</f>
        <v>23.24</v>
      </c>
      <c r="F16" s="578">
        <f>+UTAMA!G48</f>
        <v>229</v>
      </c>
      <c r="G16" s="581">
        <f>+UTAMA!I48</f>
        <v>229.39</v>
      </c>
      <c r="H16" s="582">
        <f>+UTAMA!H48</f>
        <v>5.6470000000000002</v>
      </c>
      <c r="I16" s="583">
        <f>+UTAMA!J48</f>
        <v>7.45</v>
      </c>
      <c r="J16" s="175">
        <f t="shared" si="1"/>
        <v>131.92845758809989</v>
      </c>
      <c r="K16" s="177"/>
      <c r="L16" s="397"/>
    </row>
    <row r="17" spans="2:11" ht="15" customHeight="1">
      <c r="B17" s="574">
        <v>9</v>
      </c>
      <c r="C17" s="576" t="s">
        <v>218</v>
      </c>
      <c r="D17" s="577">
        <v>0</v>
      </c>
      <c r="E17" s="426">
        <f>UTAMA!F49</f>
        <v>17.670000000000002</v>
      </c>
      <c r="F17" s="578">
        <f>+UTAMA!G49</f>
        <v>144.18</v>
      </c>
      <c r="G17" s="581">
        <f>+UTAMA!I49</f>
        <v>149.46</v>
      </c>
      <c r="H17" s="582">
        <f>+UTAMA!H49</f>
        <v>3.63</v>
      </c>
      <c r="I17" s="583">
        <f>+UTAMA!J49</f>
        <v>11.08</v>
      </c>
      <c r="J17" s="175">
        <f t="shared" si="1"/>
        <v>305.23415977961434</v>
      </c>
      <c r="K17" s="177"/>
    </row>
    <row r="18" spans="2:11" ht="15" customHeight="1" thickBot="1">
      <c r="B18" s="584"/>
      <c r="C18" s="585" t="s">
        <v>89</v>
      </c>
      <c r="D18" s="586">
        <f>SUM(D9:D16)</f>
        <v>206262</v>
      </c>
      <c r="E18" s="587">
        <f>SUM(E9:E17)</f>
        <v>1681.6225980000002</v>
      </c>
      <c r="F18" s="587"/>
      <c r="G18" s="586"/>
      <c r="H18" s="588">
        <f>SUM(H9:H17)</f>
        <v>849.31700000000001</v>
      </c>
      <c r="I18" s="588">
        <f>SUM(I9:I17)</f>
        <v>1135.3240000000001</v>
      </c>
      <c r="J18" s="589">
        <f>I18/H18*100</f>
        <v>133.67494115860157</v>
      </c>
      <c r="K18" s="424"/>
    </row>
    <row r="19" spans="2:11" ht="15" customHeight="1" thickBot="1">
      <c r="B19" s="590"/>
      <c r="C19" s="591" t="s">
        <v>69</v>
      </c>
      <c r="D19" s="591"/>
      <c r="E19" s="592"/>
      <c r="F19" s="593"/>
      <c r="G19" s="594"/>
      <c r="H19" s="595" t="s">
        <v>95</v>
      </c>
      <c r="I19" s="596">
        <f>+I18/H18*100%</f>
        <v>1.3367494115860157</v>
      </c>
      <c r="J19" s="596"/>
      <c r="K19" s="425"/>
    </row>
    <row r="20" spans="2:11">
      <c r="B20" s="597"/>
      <c r="C20" s="598" t="s">
        <v>90</v>
      </c>
      <c r="D20" s="598"/>
      <c r="E20" s="598"/>
      <c r="F20" s="597"/>
      <c r="G20" s="597"/>
      <c r="H20" s="597"/>
      <c r="I20" s="597"/>
      <c r="J20" s="597"/>
      <c r="K20" s="169"/>
    </row>
    <row r="21" spans="2:11" ht="15" customHeight="1">
      <c r="B21" s="597"/>
      <c r="C21" s="597" t="s">
        <v>91</v>
      </c>
      <c r="D21" s="597"/>
      <c r="E21" s="597"/>
      <c r="F21" s="597"/>
      <c r="G21" s="597"/>
      <c r="H21" s="597"/>
      <c r="I21" s="597"/>
      <c r="J21" s="597" t="s">
        <v>96</v>
      </c>
      <c r="K21" s="169"/>
    </row>
    <row r="22" spans="2:11" ht="15" customHeight="1">
      <c r="B22" s="597"/>
      <c r="C22" s="597" t="s">
        <v>97</v>
      </c>
      <c r="D22" s="599" t="s">
        <v>98</v>
      </c>
      <c r="E22" s="599"/>
      <c r="F22" s="597" t="s">
        <v>99</v>
      </c>
      <c r="G22" s="597"/>
      <c r="H22" s="597"/>
      <c r="I22" s="170" t="s">
        <v>177</v>
      </c>
      <c r="J22" s="600">
        <f>COUNTIF(J9:J17,"&gt;100")</f>
        <v>7</v>
      </c>
      <c r="K22" s="171"/>
    </row>
    <row r="23" spans="2:11" ht="15" customHeight="1">
      <c r="B23" s="597"/>
      <c r="C23" s="597" t="s">
        <v>100</v>
      </c>
      <c r="D23" s="599" t="s">
        <v>98</v>
      </c>
      <c r="E23" s="599"/>
      <c r="F23" s="597" t="s">
        <v>101</v>
      </c>
      <c r="G23" s="597"/>
      <c r="H23" s="597"/>
      <c r="I23" s="170" t="s">
        <v>177</v>
      </c>
      <c r="J23" s="601">
        <f>COUNTIFS(J9:J17,"&gt;=85",J9:J17,"&lt;=100")</f>
        <v>2</v>
      </c>
      <c r="K23" s="171"/>
    </row>
    <row r="24" spans="2:11" ht="15" customHeight="1">
      <c r="B24" s="597"/>
      <c r="C24" s="597" t="s">
        <v>102</v>
      </c>
      <c r="D24" s="599" t="s">
        <v>98</v>
      </c>
      <c r="E24" s="599"/>
      <c r="F24" s="597" t="s">
        <v>103</v>
      </c>
      <c r="G24" s="597"/>
      <c r="H24" s="597"/>
      <c r="I24" s="170" t="s">
        <v>177</v>
      </c>
      <c r="J24" s="602">
        <f>COUNTIFS(J9:J17,"&gt;0",J9:J17,"&lt;85")</f>
        <v>0</v>
      </c>
      <c r="K24" s="171"/>
    </row>
    <row r="25" spans="2:11" ht="15" customHeight="1" thickBot="1">
      <c r="B25" s="597"/>
      <c r="C25" s="603">
        <v>0</v>
      </c>
      <c r="D25" s="599" t="s">
        <v>98</v>
      </c>
      <c r="E25" s="599"/>
      <c r="F25" s="597" t="s">
        <v>104</v>
      </c>
      <c r="G25" s="597"/>
      <c r="H25" s="597"/>
      <c r="I25" s="170" t="s">
        <v>177</v>
      </c>
      <c r="J25" s="604">
        <f>COUNTIF(J9:J16,"0")</f>
        <v>0</v>
      </c>
      <c r="K25" s="171"/>
    </row>
    <row r="26" spans="2:11" ht="15" customHeight="1" thickTop="1">
      <c r="B26" s="597"/>
      <c r="C26" s="597"/>
      <c r="D26" s="597"/>
      <c r="E26" s="597"/>
      <c r="F26" s="597"/>
      <c r="G26" s="876" t="s">
        <v>89</v>
      </c>
      <c r="H26" s="876"/>
      <c r="I26" s="605" t="s">
        <v>98</v>
      </c>
      <c r="J26" s="606">
        <f>SUM(J22:J25)</f>
        <v>9</v>
      </c>
      <c r="K26" s="171"/>
    </row>
    <row r="27" spans="2:11" ht="17.100000000000001" customHeight="1">
      <c r="G27" s="172"/>
      <c r="H27" s="172"/>
      <c r="I27" s="173"/>
      <c r="J27" s="172"/>
      <c r="K27" s="172"/>
    </row>
    <row r="28" spans="2:11" ht="17.100000000000001" customHeight="1">
      <c r="G28" s="172"/>
      <c r="H28" s="172"/>
      <c r="I28" s="173"/>
      <c r="J28" s="172"/>
      <c r="K28" s="172"/>
    </row>
    <row r="29" spans="2:11">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zoomScale="90" zoomScaleNormal="90" workbookViewId="0">
      <selection activeCell="M31" sqref="M31"/>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08"/>
      <c r="C1" s="82"/>
      <c r="D1" s="82"/>
      <c r="E1" s="82"/>
      <c r="F1" s="82"/>
      <c r="G1" s="82"/>
      <c r="H1" s="82"/>
    </row>
    <row r="2" spans="2:10" ht="18">
      <c r="B2" s="888" t="s">
        <v>158</v>
      </c>
      <c r="C2" s="888"/>
      <c r="D2" s="888"/>
      <c r="E2" s="888"/>
      <c r="F2" s="888"/>
      <c r="G2" s="888"/>
      <c r="H2" s="888"/>
      <c r="I2" s="888"/>
      <c r="J2" s="888"/>
    </row>
    <row r="3" spans="2:10" ht="15.75">
      <c r="B3" s="888" t="s">
        <v>253</v>
      </c>
      <c r="C3" s="888"/>
      <c r="D3" s="888"/>
      <c r="E3" s="888"/>
      <c r="F3" s="888"/>
      <c r="G3" s="888"/>
      <c r="H3" s="888"/>
      <c r="I3" s="888"/>
      <c r="J3" s="888"/>
    </row>
    <row r="4" spans="2:10" ht="15.75">
      <c r="B4" s="888" t="str">
        <f>+UTAMA!B4</f>
        <v xml:space="preserve">MINGGU KE IV JANUARI ( 24 JANUARI S/D 30 JANUARI 2023 ) dalam Juta m3  </v>
      </c>
      <c r="C4" s="888"/>
      <c r="D4" s="888"/>
      <c r="E4" s="888"/>
      <c r="F4" s="888"/>
      <c r="G4" s="888"/>
      <c r="H4" s="888"/>
      <c r="I4" s="888"/>
      <c r="J4" s="888"/>
    </row>
    <row r="5" spans="2:10" ht="13.5" customHeight="1" thickBot="1"/>
    <row r="6" spans="2:10" ht="21" customHeight="1">
      <c r="B6" s="891" t="s">
        <v>18</v>
      </c>
      <c r="C6" s="889" t="s">
        <v>271</v>
      </c>
      <c r="D6" s="251" t="s">
        <v>105</v>
      </c>
      <c r="E6" s="252" t="s">
        <v>25</v>
      </c>
      <c r="F6" s="893" t="s">
        <v>106</v>
      </c>
      <c r="G6" s="894"/>
      <c r="H6" s="895" t="s">
        <v>159</v>
      </c>
      <c r="I6" s="896"/>
      <c r="J6" s="253" t="s">
        <v>69</v>
      </c>
    </row>
    <row r="7" spans="2:10" ht="15.75">
      <c r="B7" s="892"/>
      <c r="C7" s="890"/>
      <c r="D7" s="607" t="s">
        <v>107</v>
      </c>
      <c r="E7" s="608" t="s">
        <v>152</v>
      </c>
      <c r="F7" s="609" t="s">
        <v>94</v>
      </c>
      <c r="G7" s="609" t="s">
        <v>22</v>
      </c>
      <c r="H7" s="610" t="s">
        <v>94</v>
      </c>
      <c r="I7" s="610" t="s">
        <v>22</v>
      </c>
      <c r="J7" s="611" t="s">
        <v>22</v>
      </c>
    </row>
    <row r="8" spans="2:10" ht="15.75">
      <c r="B8" s="612">
        <v>1</v>
      </c>
      <c r="C8" s="613">
        <v>2</v>
      </c>
      <c r="D8" s="613">
        <v>3</v>
      </c>
      <c r="E8" s="613">
        <v>4</v>
      </c>
      <c r="F8" s="613">
        <v>5</v>
      </c>
      <c r="G8" s="613">
        <v>6</v>
      </c>
      <c r="H8" s="613">
        <v>7</v>
      </c>
      <c r="I8" s="613">
        <v>8</v>
      </c>
      <c r="J8" s="614">
        <v>9</v>
      </c>
    </row>
    <row r="9" spans="2:10" ht="15.75" hidden="1">
      <c r="B9" s="612">
        <v>1</v>
      </c>
      <c r="C9" s="615" t="s">
        <v>29</v>
      </c>
      <c r="D9" s="616">
        <v>28310</v>
      </c>
      <c r="E9" s="617">
        <f>UTAMA!F12</f>
        <v>7.77</v>
      </c>
      <c r="F9" s="618">
        <f>+UTAMA!G12</f>
        <v>337.23</v>
      </c>
      <c r="G9" s="619">
        <f>+UTAMA!I12</f>
        <v>339.3</v>
      </c>
      <c r="H9" s="620">
        <f>+UTAMA!H12</f>
        <v>5.81</v>
      </c>
      <c r="I9" s="620">
        <f>+UTAMA!J12</f>
        <v>7.6050000000000004</v>
      </c>
      <c r="J9" s="621">
        <f t="shared" ref="J9:J39" si="0">IFERROR(+I9/H9*100%*100,0)</f>
        <v>130.89500860585198</v>
      </c>
    </row>
    <row r="10" spans="2:10" ht="15.75" hidden="1">
      <c r="B10" s="612">
        <f>1+B9</f>
        <v>2</v>
      </c>
      <c r="C10" s="615" t="s">
        <v>32</v>
      </c>
      <c r="D10" s="616">
        <v>4959</v>
      </c>
      <c r="E10" s="617">
        <f>UTAMA!F15</f>
        <v>9.5030000000000001</v>
      </c>
      <c r="F10" s="618">
        <f>+UTAMA!G15</f>
        <v>202.9</v>
      </c>
      <c r="G10" s="619">
        <f>+UTAMA!I15</f>
        <v>207.01</v>
      </c>
      <c r="H10" s="620">
        <f>+UTAMA!H15</f>
        <v>5.3170000000000002</v>
      </c>
      <c r="I10" s="620">
        <f>UTAMA!J15</f>
        <v>9.593</v>
      </c>
      <c r="J10" s="621">
        <f t="shared" si="0"/>
        <v>180.42129020124128</v>
      </c>
    </row>
    <row r="11" spans="2:10" ht="15.75" hidden="1">
      <c r="B11" s="612">
        <f t="shared" ref="B11:B40" si="1">+B10+1</f>
        <v>3</v>
      </c>
      <c r="C11" s="615" t="s">
        <v>33</v>
      </c>
      <c r="D11" s="616">
        <v>6052</v>
      </c>
      <c r="E11" s="617">
        <f>UTAMA!F16</f>
        <v>5.1509999999999998</v>
      </c>
      <c r="F11" s="618">
        <f>+UTAMA!G16</f>
        <v>312.83999999999997</v>
      </c>
      <c r="G11" s="619">
        <f>+UTAMA!I16</f>
        <v>318.85000000000002</v>
      </c>
      <c r="H11" s="620">
        <f>+UTAMA!H16</f>
        <v>2.1139999999999999</v>
      </c>
      <c r="I11" s="620">
        <f>UTAMA!J16</f>
        <v>4.6210000000000004</v>
      </c>
      <c r="J11" s="621">
        <f t="shared" si="0"/>
        <v>218.59035004730373</v>
      </c>
    </row>
    <row r="12" spans="2:10" ht="15.75" hidden="1">
      <c r="B12" s="612">
        <f t="shared" si="1"/>
        <v>4</v>
      </c>
      <c r="C12" s="615" t="s">
        <v>35</v>
      </c>
      <c r="D12" s="616">
        <v>923</v>
      </c>
      <c r="E12" s="617">
        <f>UTAMA!F18</f>
        <v>2.0920000000000001</v>
      </c>
      <c r="F12" s="618">
        <f>+UTAMA!G18</f>
        <v>114.6</v>
      </c>
      <c r="G12" s="622">
        <f>+UTAMA!I18</f>
        <v>120.57</v>
      </c>
      <c r="H12" s="620">
        <f>+UTAMA!H18</f>
        <v>0.82899999999999996</v>
      </c>
      <c r="I12" s="623">
        <f>UTAMA!J18</f>
        <v>1.8220000000000001</v>
      </c>
      <c r="J12" s="625">
        <f t="shared" si="0"/>
        <v>219.78287092882996</v>
      </c>
    </row>
    <row r="13" spans="2:10" ht="15.75" hidden="1">
      <c r="B13" s="612">
        <f t="shared" si="1"/>
        <v>5</v>
      </c>
      <c r="C13" s="615" t="s">
        <v>36</v>
      </c>
      <c r="D13" s="616">
        <v>251</v>
      </c>
      <c r="E13" s="617">
        <f>UTAMA!F19</f>
        <v>2.3530000000000002</v>
      </c>
      <c r="F13" s="618">
        <f>+UTAMA!G19</f>
        <v>115.1</v>
      </c>
      <c r="G13" s="622">
        <f>+UTAMA!I19</f>
        <v>120.06</v>
      </c>
      <c r="H13" s="620">
        <f>+UTAMA!H19</f>
        <v>0.72099999999999997</v>
      </c>
      <c r="I13" s="623">
        <f>UTAMA!J19</f>
        <v>1.45</v>
      </c>
      <c r="J13" s="625">
        <f t="shared" si="0"/>
        <v>201.10957004160889</v>
      </c>
    </row>
    <row r="14" spans="2:10" ht="15.75" hidden="1">
      <c r="B14" s="612">
        <f t="shared" si="1"/>
        <v>6</v>
      </c>
      <c r="C14" s="615" t="s">
        <v>37</v>
      </c>
      <c r="D14" s="616">
        <v>440</v>
      </c>
      <c r="E14" s="617">
        <f>UTAMA!F20</f>
        <v>4.5999999999999996</v>
      </c>
      <c r="F14" s="618">
        <f>+UTAMA!G20</f>
        <v>42.54</v>
      </c>
      <c r="G14" s="622">
        <f>+UTAMA!I20</f>
        <v>46.12</v>
      </c>
      <c r="H14" s="620">
        <f>+UTAMA!H20</f>
        <v>1.575</v>
      </c>
      <c r="I14" s="623">
        <f>UTAMA!J20</f>
        <v>3.8479999999999999</v>
      </c>
      <c r="J14" s="621">
        <f t="shared" si="0"/>
        <v>244.3174603174603</v>
      </c>
    </row>
    <row r="15" spans="2:10" ht="15.75" hidden="1">
      <c r="B15" s="612">
        <f t="shared" si="1"/>
        <v>7</v>
      </c>
      <c r="C15" s="615" t="s">
        <v>39</v>
      </c>
      <c r="D15" s="616">
        <v>775</v>
      </c>
      <c r="E15" s="617">
        <f>UTAMA!F21</f>
        <v>2.4159999999999999</v>
      </c>
      <c r="F15" s="618">
        <f>+UTAMA!G21</f>
        <v>47.92</v>
      </c>
      <c r="G15" s="619">
        <f>+UTAMA!I21</f>
        <v>50.89</v>
      </c>
      <c r="H15" s="620">
        <f>+UTAMA!H21</f>
        <v>1.22</v>
      </c>
      <c r="I15" s="620">
        <f>UTAMA!J21</f>
        <v>2.2839999999999998</v>
      </c>
      <c r="J15" s="621">
        <f t="shared" si="0"/>
        <v>187.21311475409834</v>
      </c>
    </row>
    <row r="16" spans="2:10" ht="15.75" hidden="1">
      <c r="B16" s="612">
        <f t="shared" si="1"/>
        <v>8</v>
      </c>
      <c r="C16" s="615" t="s">
        <v>40</v>
      </c>
      <c r="D16" s="616">
        <v>750</v>
      </c>
      <c r="E16" s="617">
        <f>UTAMA!F22</f>
        <v>1.093</v>
      </c>
      <c r="F16" s="618">
        <f>+UTAMA!G22</f>
        <v>78.42</v>
      </c>
      <c r="G16" s="619">
        <f>+UTAMA!I22</f>
        <v>78.209999999999994</v>
      </c>
      <c r="H16" s="620">
        <f>+UTAMA!H22</f>
        <v>0.67500000000000004</v>
      </c>
      <c r="I16" s="620">
        <f>UTAMA!J22</f>
        <v>0.95399999999999996</v>
      </c>
      <c r="J16" s="625">
        <f>IFERROR(+I16/H16*100%*100,0)</f>
        <v>141.33333333333331</v>
      </c>
    </row>
    <row r="17" spans="2:10" ht="15.75" hidden="1">
      <c r="B17" s="612">
        <f t="shared" si="1"/>
        <v>9</v>
      </c>
      <c r="C17" s="615" t="s">
        <v>41</v>
      </c>
      <c r="D17" s="616">
        <v>482</v>
      </c>
      <c r="E17" s="617">
        <v>0.42899999999999999</v>
      </c>
      <c r="F17" s="618">
        <f>+UTAMA!G23</f>
        <v>80.97</v>
      </c>
      <c r="G17" s="619">
        <f>+UTAMA!I23</f>
        <v>81.34</v>
      </c>
      <c r="H17" s="620">
        <f>+UTAMA!H23</f>
        <v>0.18</v>
      </c>
      <c r="I17" s="620">
        <f>UTAMA!J23</f>
        <v>4.8000000000000001E-2</v>
      </c>
      <c r="J17" s="621">
        <f t="shared" si="0"/>
        <v>26.666666666666668</v>
      </c>
    </row>
    <row r="18" spans="2:10" ht="15.75" hidden="1">
      <c r="B18" s="612">
        <f t="shared" si="1"/>
        <v>10</v>
      </c>
      <c r="C18" s="615" t="s">
        <v>42</v>
      </c>
      <c r="D18" s="616">
        <v>366</v>
      </c>
      <c r="E18" s="617">
        <f>UTAMA!F24</f>
        <v>0.25</v>
      </c>
      <c r="F18" s="618">
        <f>+UTAMA!G24</f>
        <v>68.89</v>
      </c>
      <c r="G18" s="622">
        <f>+UTAMA!I24</f>
        <v>63.23</v>
      </c>
      <c r="H18" s="620">
        <f>+UTAMA!H24</f>
        <v>1.206</v>
      </c>
      <c r="I18" s="623">
        <f>UTAMA!J24</f>
        <v>0.16500000000000001</v>
      </c>
      <c r="J18" s="625">
        <f t="shared" si="0"/>
        <v>13.681592039800996</v>
      </c>
    </row>
    <row r="19" spans="2:10" ht="15.75" hidden="1">
      <c r="B19" s="612">
        <f>+B18+1</f>
        <v>11</v>
      </c>
      <c r="C19" s="615" t="s">
        <v>43</v>
      </c>
      <c r="D19" s="616">
        <v>260</v>
      </c>
      <c r="E19" s="617">
        <f>UTAMA!F25</f>
        <v>0.38500000000000001</v>
      </c>
      <c r="F19" s="618">
        <f>+UTAMA!G25</f>
        <v>44.98</v>
      </c>
      <c r="G19" s="622">
        <f>+UTAMA!I25</f>
        <v>46.63</v>
      </c>
      <c r="H19" s="620">
        <f>+UTAMA!H25</f>
        <v>9.8000000000000004E-2</v>
      </c>
      <c r="I19" s="623">
        <f>UTAMA!J25</f>
        <v>0.34</v>
      </c>
      <c r="J19" s="621">
        <f t="shared" si="0"/>
        <v>346.9387755102041</v>
      </c>
    </row>
    <row r="20" spans="2:10" ht="15.75" hidden="1">
      <c r="B20" s="612">
        <f>+B19+1</f>
        <v>12</v>
      </c>
      <c r="C20" s="615" t="s">
        <v>45</v>
      </c>
      <c r="D20" s="616">
        <v>340</v>
      </c>
      <c r="E20" s="679">
        <f>UTAMA!F27</f>
        <v>2.3410000000000002</v>
      </c>
      <c r="F20" s="618">
        <f>+UTAMA!G27</f>
        <v>111.44</v>
      </c>
      <c r="G20" s="622">
        <f>+UTAMA!I27</f>
        <v>112.79</v>
      </c>
      <c r="H20" s="620">
        <f>+UTAMA!H27</f>
        <v>1.47</v>
      </c>
      <c r="I20" s="623">
        <f>+UTAMA!J27</f>
        <v>2.02</v>
      </c>
      <c r="J20" s="621">
        <f t="shared" si="0"/>
        <v>137.41496598639455</v>
      </c>
    </row>
    <row r="21" spans="2:10" ht="15.75" hidden="1">
      <c r="B21" s="612">
        <f>+B20+1</f>
        <v>13</v>
      </c>
      <c r="C21" s="615" t="s">
        <v>46</v>
      </c>
      <c r="D21" s="616">
        <v>392</v>
      </c>
      <c r="E21" s="679">
        <f>UTAMA!F28</f>
        <v>0.32300000000000001</v>
      </c>
      <c r="F21" s="618">
        <f>+UTAMA!G28</f>
        <v>203.5</v>
      </c>
      <c r="G21" s="622">
        <f>+UTAMA!I28</f>
        <v>202.3</v>
      </c>
      <c r="H21" s="620">
        <f>+UTAMA!H28</f>
        <v>0.27300000000000002</v>
      </c>
      <c r="I21" s="623">
        <f>+UTAMA!J28</f>
        <v>0.16</v>
      </c>
      <c r="J21" s="625">
        <f t="shared" si="0"/>
        <v>58.608058608058599</v>
      </c>
    </row>
    <row r="22" spans="2:10" ht="15.75" hidden="1">
      <c r="B22" s="612">
        <f t="shared" si="1"/>
        <v>14</v>
      </c>
      <c r="C22" s="615" t="s">
        <v>47</v>
      </c>
      <c r="D22" s="616">
        <v>394</v>
      </c>
      <c r="E22" s="679">
        <f>UTAMA!F29</f>
        <v>0.42899999999999999</v>
      </c>
      <c r="F22" s="618">
        <f>+UTAMA!G29</f>
        <v>221.14</v>
      </c>
      <c r="G22" s="622">
        <f>+UTAMA!I29</f>
        <v>223.57</v>
      </c>
      <c r="H22" s="620">
        <f>+UTAMA!H29</f>
        <v>0.216</v>
      </c>
      <c r="I22" s="623">
        <f>+UTAMA!J29</f>
        <v>0.39</v>
      </c>
      <c r="J22" s="625">
        <f t="shared" si="0"/>
        <v>180.55555555555557</v>
      </c>
    </row>
    <row r="23" spans="2:10" ht="15.75" hidden="1">
      <c r="B23" s="612">
        <f t="shared" si="1"/>
        <v>15</v>
      </c>
      <c r="C23" s="615" t="s">
        <v>48</v>
      </c>
      <c r="D23" s="616">
        <v>707</v>
      </c>
      <c r="E23" s="679">
        <f>UTAMA!F30</f>
        <v>0.77100000000000002</v>
      </c>
      <c r="F23" s="618">
        <f>+UTAMA!G30</f>
        <v>195.5</v>
      </c>
      <c r="G23" s="622">
        <f>+UTAMA!I30</f>
        <v>196.1</v>
      </c>
      <c r="H23" s="620">
        <f>+UTAMA!H30</f>
        <v>0.67500000000000004</v>
      </c>
      <c r="I23" s="623">
        <f>+UTAMA!J30</f>
        <v>0.79</v>
      </c>
      <c r="J23" s="625">
        <f t="shared" si="0"/>
        <v>117.03703703703702</v>
      </c>
    </row>
    <row r="24" spans="2:10" ht="15.75" hidden="1">
      <c r="B24" s="612">
        <f t="shared" si="1"/>
        <v>16</v>
      </c>
      <c r="C24" s="615" t="s">
        <v>49</v>
      </c>
      <c r="D24" s="616">
        <v>92</v>
      </c>
      <c r="E24" s="679">
        <f>UTAMA!F31</f>
        <v>0.22600000000000001</v>
      </c>
      <c r="F24" s="618">
        <f>+UTAMA!G31</f>
        <v>169.97</v>
      </c>
      <c r="G24" s="622">
        <f>+UTAMA!I31</f>
        <v>166</v>
      </c>
      <c r="H24" s="620">
        <f>+UTAMA!H31</f>
        <v>0.124</v>
      </c>
      <c r="I24" s="623" t="str">
        <f>+UTAMA!J31</f>
        <v>-</v>
      </c>
      <c r="J24" s="621">
        <f t="shared" si="0"/>
        <v>0</v>
      </c>
    </row>
    <row r="25" spans="2:10" ht="15.75" hidden="1">
      <c r="B25" s="612">
        <f t="shared" si="1"/>
        <v>17</v>
      </c>
      <c r="C25" s="615" t="s">
        <v>50</v>
      </c>
      <c r="D25" s="616">
        <v>319</v>
      </c>
      <c r="E25" s="679">
        <f>UTAMA!F32</f>
        <v>0.71399999999999997</v>
      </c>
      <c r="F25" s="618">
        <f>+UTAMA!G32</f>
        <v>222.46</v>
      </c>
      <c r="G25" s="622">
        <f>+UTAMA!I32</f>
        <v>228.42</v>
      </c>
      <c r="H25" s="620">
        <f>+UTAMA!H32</f>
        <v>0.185</v>
      </c>
      <c r="I25" s="623">
        <f>+UTAMA!J32</f>
        <v>0.66</v>
      </c>
      <c r="J25" s="625">
        <f t="shared" si="0"/>
        <v>356.75675675675677</v>
      </c>
    </row>
    <row r="26" spans="2:10" ht="15.75" hidden="1">
      <c r="B26" s="612">
        <f t="shared" si="1"/>
        <v>18</v>
      </c>
      <c r="C26" s="615" t="s">
        <v>51</v>
      </c>
      <c r="D26" s="616">
        <v>635</v>
      </c>
      <c r="E26" s="679">
        <f>UTAMA!F33</f>
        <v>1.708</v>
      </c>
      <c r="F26" s="618">
        <f>+UTAMA!G33</f>
        <v>248.62</v>
      </c>
      <c r="G26" s="622">
        <f>+UTAMA!I33</f>
        <v>248.76</v>
      </c>
      <c r="H26" s="620">
        <f>+UTAMA!H33</f>
        <v>1.6850000000000001</v>
      </c>
      <c r="I26" s="623">
        <f>+UTAMA!J33</f>
        <v>1.73</v>
      </c>
      <c r="J26" s="625">
        <f t="shared" si="0"/>
        <v>102.67062314540058</v>
      </c>
    </row>
    <row r="27" spans="2:10" ht="15.75" hidden="1">
      <c r="B27" s="612">
        <f t="shared" si="1"/>
        <v>19</v>
      </c>
      <c r="C27" s="615" t="s">
        <v>52</v>
      </c>
      <c r="D27" s="616">
        <v>2000</v>
      </c>
      <c r="E27" s="679">
        <f>UTAMA!F34</f>
        <v>4.3979999999999997</v>
      </c>
      <c r="F27" s="618">
        <f>+UTAMA!G34</f>
        <v>147.63999999999999</v>
      </c>
      <c r="G27" s="619">
        <f>+UTAMA!I34</f>
        <v>149.1</v>
      </c>
      <c r="H27" s="620">
        <f>+UTAMA!H34</f>
        <v>1.8939999999999999</v>
      </c>
      <c r="I27" s="620">
        <f>+UTAMA!J34</f>
        <v>2.65</v>
      </c>
      <c r="J27" s="621">
        <f t="shared" si="0"/>
        <v>139.9155227032735</v>
      </c>
    </row>
    <row r="28" spans="2:10" ht="15.75" hidden="1">
      <c r="B28" s="612">
        <f t="shared" si="1"/>
        <v>20</v>
      </c>
      <c r="C28" s="615" t="s">
        <v>53</v>
      </c>
      <c r="D28" s="616">
        <v>1126</v>
      </c>
      <c r="E28" s="679">
        <f>UTAMA!F35</f>
        <v>3.3109999999999999</v>
      </c>
      <c r="F28" s="618">
        <f>+UTAMA!G35</f>
        <v>204.29</v>
      </c>
      <c r="G28" s="619">
        <f>+UTAMA!I35</f>
        <v>204.83</v>
      </c>
      <c r="H28" s="620">
        <f>+UTAMA!H35</f>
        <v>2.89</v>
      </c>
      <c r="I28" s="620">
        <f>+UTAMA!J35</f>
        <v>3.21</v>
      </c>
      <c r="J28" s="625">
        <f t="shared" si="0"/>
        <v>111.07266435986159</v>
      </c>
    </row>
    <row r="29" spans="2:10" ht="15.75">
      <c r="B29" s="612">
        <f t="shared" si="1"/>
        <v>21</v>
      </c>
      <c r="C29" s="615" t="s">
        <v>54</v>
      </c>
      <c r="D29" s="616">
        <v>1531</v>
      </c>
      <c r="E29" s="679">
        <f>UTAMA!F36</f>
        <v>0.64100000000000001</v>
      </c>
      <c r="F29" s="618">
        <f>+UTAMA!G36</f>
        <v>324.76</v>
      </c>
      <c r="G29" s="622">
        <f>+UTAMA!I36</f>
        <v>322.60000000000002</v>
      </c>
      <c r="H29" s="620">
        <f>+UTAMA!H36</f>
        <v>0.56999999999999995</v>
      </c>
      <c r="I29" s="623">
        <f>+UTAMA!J36</f>
        <v>0.38</v>
      </c>
      <c r="J29" s="625">
        <f t="shared" si="0"/>
        <v>66.666666666666671</v>
      </c>
    </row>
    <row r="30" spans="2:10" ht="15.75">
      <c r="B30" s="612">
        <f t="shared" si="1"/>
        <v>22</v>
      </c>
      <c r="C30" s="615" t="s">
        <v>55</v>
      </c>
      <c r="D30" s="616">
        <v>358</v>
      </c>
      <c r="E30" s="679">
        <f>UTAMA!F37</f>
        <v>0.71</v>
      </c>
      <c r="F30" s="618">
        <f>+UTAMA!G37</f>
        <v>129.11000000000001</v>
      </c>
      <c r="G30" s="622">
        <f>+UTAMA!I37</f>
        <v>129.15</v>
      </c>
      <c r="H30" s="620">
        <f>+UTAMA!H37</f>
        <v>0.69799999999999995</v>
      </c>
      <c r="I30" s="623">
        <f>+UTAMA!J37</f>
        <v>0.70299999999999996</v>
      </c>
      <c r="J30" s="811">
        <f t="shared" si="0"/>
        <v>100.71633237822351</v>
      </c>
    </row>
    <row r="31" spans="2:10" ht="15.75">
      <c r="B31" s="612">
        <f t="shared" si="1"/>
        <v>23</v>
      </c>
      <c r="C31" s="615" t="s">
        <v>56</v>
      </c>
      <c r="D31" s="616">
        <v>2488</v>
      </c>
      <c r="E31" s="679">
        <f>UTAMA!F38</f>
        <v>0.48</v>
      </c>
      <c r="F31" s="618">
        <f>+UTAMA!G38</f>
        <v>282.95999999999998</v>
      </c>
      <c r="G31" s="619">
        <f>+UTAMA!I38</f>
        <v>279.25</v>
      </c>
      <c r="H31" s="620">
        <f>+UTAMA!H38</f>
        <v>0.48</v>
      </c>
      <c r="I31" s="623">
        <f>+UTAMA!J38</f>
        <v>0.15</v>
      </c>
      <c r="J31" s="621">
        <f t="shared" si="0"/>
        <v>31.25</v>
      </c>
    </row>
    <row r="32" spans="2:10" ht="15.75">
      <c r="B32" s="612">
        <f t="shared" si="1"/>
        <v>24</v>
      </c>
      <c r="C32" s="615" t="s">
        <v>57</v>
      </c>
      <c r="D32" s="616">
        <v>426</v>
      </c>
      <c r="E32" s="679">
        <f>UTAMA!F39</f>
        <v>2.8849999999999998</v>
      </c>
      <c r="F32" s="618">
        <f>+UTAMA!G39</f>
        <v>98.52</v>
      </c>
      <c r="G32" s="622">
        <f>+UTAMA!I39</f>
        <v>98.19</v>
      </c>
      <c r="H32" s="620">
        <f>+UTAMA!H39</f>
        <v>2.5369999999999999</v>
      </c>
      <c r="I32" s="623">
        <f>+UTAMA!J39</f>
        <v>2.2999999999999998</v>
      </c>
      <c r="J32" s="625">
        <f t="shared" si="0"/>
        <v>90.658257784785178</v>
      </c>
    </row>
    <row r="33" spans="2:13" ht="15.75">
      <c r="B33" s="612">
        <f t="shared" si="1"/>
        <v>25</v>
      </c>
      <c r="C33" s="615" t="s">
        <v>58</v>
      </c>
      <c r="D33" s="616">
        <v>295</v>
      </c>
      <c r="E33" s="679">
        <f>UTAMA!F40</f>
        <v>7.9000000000000001E-2</v>
      </c>
      <c r="F33" s="618">
        <f>+UTAMA!G40</f>
        <v>189.38</v>
      </c>
      <c r="G33" s="622">
        <f>+UTAMA!I40</f>
        <v>189.18</v>
      </c>
      <c r="H33" s="620">
        <f>+UTAMA!H40</f>
        <v>7.2999999999999995E-2</v>
      </c>
      <c r="I33" s="623">
        <f>+UTAMA!J40</f>
        <v>7.0000000000000007E-2</v>
      </c>
      <c r="J33" s="621">
        <f t="shared" si="0"/>
        <v>95.890410958904127</v>
      </c>
    </row>
    <row r="34" spans="2:13" ht="15.75">
      <c r="B34" s="612">
        <f t="shared" si="1"/>
        <v>26</v>
      </c>
      <c r="C34" s="615" t="s">
        <v>59</v>
      </c>
      <c r="D34" s="616">
        <v>708</v>
      </c>
      <c r="E34" s="679">
        <f>UTAMA!F41</f>
        <v>9.6000000000000002E-2</v>
      </c>
      <c r="F34" s="618">
        <f>+UTAMA!G41</f>
        <v>171.2</v>
      </c>
      <c r="G34" s="622">
        <f>+UTAMA!I41</f>
        <v>169.19</v>
      </c>
      <c r="H34" s="620">
        <f>+UTAMA!H41</f>
        <v>9.7000000000000003E-2</v>
      </c>
      <c r="I34" s="623">
        <f>+UTAMA!J41</f>
        <v>0.05</v>
      </c>
      <c r="J34" s="621">
        <f t="shared" si="0"/>
        <v>51.546391752577328</v>
      </c>
    </row>
    <row r="35" spans="2:13" ht="15.75">
      <c r="B35" s="612">
        <f t="shared" si="1"/>
        <v>27</v>
      </c>
      <c r="C35" s="615" t="s">
        <v>60</v>
      </c>
      <c r="D35" s="616">
        <v>1567</v>
      </c>
      <c r="E35" s="679">
        <f>UTAMA!F42</f>
        <v>9.8740000000000006</v>
      </c>
      <c r="F35" s="618">
        <f>+UTAMA!G42</f>
        <v>139.56</v>
      </c>
      <c r="G35" s="619">
        <f>+UTAMA!I42</f>
        <v>140.19999999999999</v>
      </c>
      <c r="H35" s="620">
        <f>+UTAMA!H42</f>
        <v>7.077</v>
      </c>
      <c r="I35" s="620">
        <f>+UTAMA!J42</f>
        <v>8.86</v>
      </c>
      <c r="J35" s="621">
        <f t="shared" si="0"/>
        <v>125.19429136639819</v>
      </c>
    </row>
    <row r="36" spans="2:13" ht="15.75">
      <c r="B36" s="612">
        <f t="shared" si="1"/>
        <v>28</v>
      </c>
      <c r="C36" s="615" t="s">
        <v>61</v>
      </c>
      <c r="D36" s="616">
        <v>1353</v>
      </c>
      <c r="E36" s="679">
        <f>UTAMA!F43</f>
        <v>2.6720000000000002</v>
      </c>
      <c r="F36" s="618">
        <f>+UTAMA!G43</f>
        <v>237.71</v>
      </c>
      <c r="G36" s="619">
        <f>+UTAMA!I43</f>
        <v>239.52</v>
      </c>
      <c r="H36" s="620">
        <f>+UTAMA!H43</f>
        <v>1.7090000000000001</v>
      </c>
      <c r="I36" s="620">
        <f>+UTAMA!J43</f>
        <v>2.75</v>
      </c>
      <c r="J36" s="625">
        <f t="shared" si="0"/>
        <v>160.91281451141018</v>
      </c>
    </row>
    <row r="37" spans="2:13" ht="15.75">
      <c r="B37" s="612">
        <f t="shared" si="1"/>
        <v>29</v>
      </c>
      <c r="C37" s="615" t="s">
        <v>62</v>
      </c>
      <c r="D37" s="616">
        <v>53</v>
      </c>
      <c r="E37" s="679">
        <f>UTAMA!F44</f>
        <v>4.1539999999999999</v>
      </c>
      <c r="F37" s="618">
        <f>+UTAMA!G44</f>
        <v>120.75</v>
      </c>
      <c r="G37" s="619">
        <f>+UTAMA!I44</f>
        <v>120.74</v>
      </c>
      <c r="H37" s="620">
        <f>+UTAMA!H44</f>
        <v>4.1539999999999999</v>
      </c>
      <c r="I37" s="620">
        <f>+UTAMA!J44</f>
        <v>4.1399999999999997</v>
      </c>
      <c r="J37" s="621">
        <f t="shared" si="0"/>
        <v>99.662975445353879</v>
      </c>
    </row>
    <row r="38" spans="2:13" ht="15.75">
      <c r="B38" s="612">
        <f t="shared" si="1"/>
        <v>30</v>
      </c>
      <c r="C38" s="615" t="s">
        <v>63</v>
      </c>
      <c r="D38" s="616">
        <v>51</v>
      </c>
      <c r="E38" s="679">
        <f>UTAMA!F45</f>
        <v>2.75</v>
      </c>
      <c r="F38" s="618">
        <f>+UTAMA!G45</f>
        <v>110.2</v>
      </c>
      <c r="G38" s="619">
        <f>+UTAMA!I45</f>
        <v>110.51</v>
      </c>
      <c r="H38" s="620">
        <f>+UTAMA!H45</f>
        <v>2.0670000000000002</v>
      </c>
      <c r="I38" s="620">
        <f>+UTAMA!J45</f>
        <v>2.66</v>
      </c>
      <c r="J38" s="621">
        <f t="shared" si="0"/>
        <v>128.68892114175134</v>
      </c>
    </row>
    <row r="39" spans="2:13" ht="15.75">
      <c r="B39" s="612">
        <f t="shared" si="1"/>
        <v>31</v>
      </c>
      <c r="C39" s="615" t="s">
        <v>213</v>
      </c>
      <c r="D39" s="616">
        <v>0</v>
      </c>
      <c r="E39" s="617">
        <f>UTAMA!F50</f>
        <v>0.47399999999999998</v>
      </c>
      <c r="F39" s="618">
        <f>+UTAMA!G50</f>
        <v>38.549999999999997</v>
      </c>
      <c r="G39" s="619">
        <f>+UTAMA!I50</f>
        <v>38.42</v>
      </c>
      <c r="H39" s="620">
        <f>+UTAMA!H50</f>
        <v>0.34</v>
      </c>
      <c r="I39" s="620">
        <f>UTAMA!J50</f>
        <v>0.41</v>
      </c>
      <c r="J39" s="621">
        <f t="shared" si="0"/>
        <v>120.58823529411764</v>
      </c>
    </row>
    <row r="40" spans="2:13" ht="15.75">
      <c r="B40" s="612">
        <f t="shared" si="1"/>
        <v>32</v>
      </c>
      <c r="C40" s="615" t="s">
        <v>214</v>
      </c>
      <c r="D40" s="616">
        <v>0</v>
      </c>
      <c r="E40" s="617">
        <f>UTAMA!F51</f>
        <v>0.81699999999999995</v>
      </c>
      <c r="F40" s="618">
        <f>+UTAMA!G51</f>
        <v>69.900000000000006</v>
      </c>
      <c r="G40" s="619">
        <f>+UTAMA!I51</f>
        <v>70.05</v>
      </c>
      <c r="H40" s="620">
        <f>+UTAMA!H51</f>
        <v>0.8</v>
      </c>
      <c r="I40" s="620">
        <f>UTAMA!J51</f>
        <v>0.753</v>
      </c>
      <c r="J40" s="624">
        <f>IFERROR(+I40/H40*100%*100,0)</f>
        <v>94.124999999999986</v>
      </c>
    </row>
    <row r="41" spans="2:13" ht="16.5" thickBot="1">
      <c r="B41" s="626"/>
      <c r="C41" s="627" t="s">
        <v>89</v>
      </c>
      <c r="D41" s="628">
        <f>SUM(D9:D40)</f>
        <v>58403</v>
      </c>
      <c r="E41" s="629">
        <f>SUM(E9:E40)</f>
        <v>75.894999999999982</v>
      </c>
      <c r="F41" s="630"/>
      <c r="G41" s="630"/>
      <c r="H41" s="631">
        <f>SUM(H9:H40)</f>
        <v>49.758999999999993</v>
      </c>
      <c r="I41" s="632">
        <f>SUM(I9:I40)</f>
        <v>67.565999999999988</v>
      </c>
      <c r="J41" s="633">
        <f>+I41/H41*100%*100</f>
        <v>135.78649088607085</v>
      </c>
    </row>
    <row r="42" spans="2:13" ht="16.5" thickBot="1">
      <c r="B42" s="634" t="s">
        <v>68</v>
      </c>
      <c r="C42" s="635" t="s">
        <v>69</v>
      </c>
      <c r="D42" s="635"/>
      <c r="E42" s="636"/>
      <c r="F42" s="637"/>
      <c r="G42" s="637"/>
      <c r="H42" s="638" t="s">
        <v>95</v>
      </c>
      <c r="I42" s="639">
        <f>+I41/H41*100%</f>
        <v>1.3578649088607087</v>
      </c>
      <c r="J42" s="640"/>
    </row>
    <row r="43" spans="2:13" ht="15">
      <c r="B43" s="641"/>
      <c r="C43" s="642" t="s">
        <v>90</v>
      </c>
      <c r="D43" s="642"/>
      <c r="E43" s="642"/>
      <c r="F43" s="643"/>
      <c r="G43" s="643"/>
      <c r="H43" s="643"/>
      <c r="I43" s="643"/>
      <c r="J43" s="643"/>
    </row>
    <row r="44" spans="2:13" ht="15.75">
      <c r="B44" s="641"/>
      <c r="C44" s="643" t="s">
        <v>91</v>
      </c>
      <c r="D44" s="643"/>
      <c r="E44" s="643"/>
      <c r="F44" s="643"/>
      <c r="G44" s="643"/>
      <c r="H44" s="643"/>
      <c r="I44" s="643"/>
      <c r="J44" s="643"/>
      <c r="M44" s="202"/>
    </row>
    <row r="45" spans="2:13" ht="15">
      <c r="B45" s="641"/>
      <c r="C45" s="643" t="s">
        <v>97</v>
      </c>
      <c r="D45" s="643"/>
      <c r="E45" s="644" t="s">
        <v>98</v>
      </c>
      <c r="F45" s="643" t="s">
        <v>99</v>
      </c>
      <c r="G45" s="643"/>
      <c r="H45" s="643"/>
      <c r="I45" s="645" t="s">
        <v>176</v>
      </c>
      <c r="J45" s="254">
        <f>COUNTIF(J9:J40,"&gt;100")</f>
        <v>21</v>
      </c>
    </row>
    <row r="46" spans="2:13" ht="15">
      <c r="B46" s="641"/>
      <c r="C46" s="643" t="s">
        <v>100</v>
      </c>
      <c r="D46" s="643"/>
      <c r="E46" s="644" t="s">
        <v>98</v>
      </c>
      <c r="F46" s="643" t="s">
        <v>101</v>
      </c>
      <c r="G46" s="643"/>
      <c r="H46" s="643"/>
      <c r="I46" s="645" t="s">
        <v>176</v>
      </c>
      <c r="J46" s="646">
        <f>COUNTIFS(J9:J40,"&gt;=85",J9:J40,"&lt;=100")</f>
        <v>4</v>
      </c>
    </row>
    <row r="47" spans="2:13" ht="15">
      <c r="B47" s="641"/>
      <c r="C47" s="643" t="s">
        <v>102</v>
      </c>
      <c r="D47" s="643"/>
      <c r="E47" s="644" t="s">
        <v>98</v>
      </c>
      <c r="F47" s="643" t="s">
        <v>103</v>
      </c>
      <c r="G47" s="643"/>
      <c r="H47" s="643"/>
      <c r="I47" s="645" t="s">
        <v>176</v>
      </c>
      <c r="J47" s="255">
        <f>COUNTIFS(J9:J40,"&gt;0",J9:J40,"&lt;=85")</f>
        <v>6</v>
      </c>
    </row>
    <row r="48" spans="2:13" ht="15.75" thickBot="1">
      <c r="B48" s="641"/>
      <c r="C48" s="647">
        <v>0</v>
      </c>
      <c r="D48" s="647"/>
      <c r="E48" s="644" t="s">
        <v>98</v>
      </c>
      <c r="F48" s="643" t="s">
        <v>127</v>
      </c>
      <c r="G48" s="643"/>
      <c r="H48" s="643"/>
      <c r="I48" s="645" t="s">
        <v>176</v>
      </c>
      <c r="J48" s="648">
        <f>COUNTIF(J9:J40,"0")</f>
        <v>1</v>
      </c>
    </row>
    <row r="49" spans="2:10" ht="16.5" thickTop="1">
      <c r="B49" s="641"/>
      <c r="C49" s="643"/>
      <c r="D49" s="643"/>
      <c r="E49" s="643"/>
      <c r="F49" s="644"/>
      <c r="G49" s="643"/>
      <c r="H49" s="643"/>
      <c r="I49" s="170" t="s">
        <v>89</v>
      </c>
      <c r="J49" s="649">
        <f>SUM(J45:J48)</f>
        <v>32</v>
      </c>
    </row>
    <row r="67" spans="11:16" ht="1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4"/>
    </sheetView>
  </sheetViews>
  <sheetFormatPr defaultRowHeight="12.75"/>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c r="B1" s="897" t="s">
        <v>335</v>
      </c>
      <c r="C1" s="898"/>
      <c r="D1" s="898"/>
      <c r="E1" s="898"/>
      <c r="F1" s="898"/>
      <c r="G1" s="898"/>
      <c r="H1" s="898"/>
      <c r="I1" s="898"/>
      <c r="J1" s="898"/>
      <c r="K1" s="898"/>
      <c r="L1" s="898"/>
      <c r="M1" s="898"/>
      <c r="N1" s="898"/>
      <c r="O1" s="898"/>
      <c r="P1" s="898"/>
      <c r="Q1" s="898"/>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c r="B2" s="899" t="s">
        <v>343</v>
      </c>
      <c r="C2" s="900"/>
      <c r="D2" s="900"/>
      <c r="E2" s="900"/>
      <c r="F2" s="900"/>
      <c r="G2" s="900"/>
      <c r="H2" s="900"/>
      <c r="I2" s="900"/>
      <c r="J2" s="900"/>
      <c r="K2" s="900"/>
      <c r="L2" s="900"/>
      <c r="M2" s="900"/>
      <c r="N2" s="900"/>
      <c r="O2" s="900"/>
      <c r="P2" s="900"/>
      <c r="Q2" s="900"/>
      <c r="R2" s="288"/>
      <c r="S2" s="328">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Atas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c r="B6" s="288"/>
      <c r="R6" s="288"/>
      <c r="S6" s="328">
        <v>5</v>
      </c>
      <c r="T6" s="235" t="str">
        <f>IF('RINCI 1'!J13=0,"Kosong",IF('RINCI 1'!J13&lt;85,"Di Bawah Rencana",IF('RINCI 1'!J13&gt;100,"Di Atas Rencana","Sesuai Rencana")))</f>
        <v>Sesuai Rencana</v>
      </c>
      <c r="U6" s="235" t="s">
        <v>44</v>
      </c>
      <c r="AA6" s="328">
        <v>5</v>
      </c>
      <c r="AB6" s="235" t="str">
        <f>IF('RINCI 2'!J13=0,"Kosong",IF('RINCI 2'!J13&lt;85,"Di Bawah Rencana",IF('RINCI 2'!J13&gt;100,"Di Atas Rencana","Sesuai Rencana")))</f>
        <v>Di Atas Rencana</v>
      </c>
      <c r="AC6" s="235" t="s">
        <v>36</v>
      </c>
      <c r="AI6" s="285"/>
    </row>
    <row r="7" spans="2:35">
      <c r="B7" s="288"/>
      <c r="L7" s="240"/>
      <c r="M7" s="240"/>
      <c r="N7" s="240"/>
      <c r="O7" s="240"/>
      <c r="R7" s="288"/>
      <c r="S7" s="328">
        <v>6</v>
      </c>
      <c r="T7" s="235" t="str">
        <f>IF('RINCI 1'!J14=0,"Kosong",IF('RINCI 1'!J14&lt;85,"Di Bawah Rencana",IF('RINCI 1'!J14&gt;100,"Di Atas Rencana","Sesuai Rencana")))</f>
        <v>Di Atas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c r="B8" s="288"/>
      <c r="L8" s="240"/>
      <c r="M8" s="240"/>
      <c r="N8" s="240"/>
      <c r="O8" s="240"/>
      <c r="R8" s="288"/>
      <c r="S8" s="328">
        <v>7</v>
      </c>
      <c r="T8" s="235" t="str">
        <f>IF('RINCI 1'!J15=0,"Kosong",IF('RINCI 1'!J15&lt;85,"Di Bawah Rencana",IF('RINCI 1'!J15&gt;100,"Di Atas Rencana","Sesuai Rencana")))</f>
        <v>Sesuai Rencana</v>
      </c>
      <c r="U8" s="235" t="s">
        <v>65</v>
      </c>
      <c r="W8" s="235" t="s">
        <v>166</v>
      </c>
      <c r="X8" s="235" t="str">
        <f t="array" ref="X8">IF(ISERROR(INDEX($T$1:$U$10,SMALL(IF($T$1:$T$10=$X$7,ROW($T$1:$T$10)),ROW(1:1)),2)),"",INDEX($T$1:$U$10,SMALL(IF($T$1:$T$10=$X$7,ROW($T$1:$T$10)),ROW(1:1)),2))</f>
        <v>Wonogiri</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Ketro</v>
      </c>
      <c r="AI8" s="285"/>
    </row>
    <row r="9" spans="2:35">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c r="B11" s="288"/>
      <c r="L11" s="240"/>
      <c r="M11" s="240"/>
      <c r="N11" s="240"/>
      <c r="O11" s="240"/>
      <c r="R11" s="288"/>
      <c r="W11" s="235" t="s">
        <v>166</v>
      </c>
      <c r="X11" s="235" t="str">
        <f t="array" ref="X11">IF(ISERROR(INDEX($T$1:$U$10,SMALL(IF($T$1:$T$10=$X$10,ROW($T$1:$T$10)),ROW(1:1)),2)),"",INDEX($T$1:$U$10,SMALL(IF($T$1:$T$10=$X$10,ROW($T$1:$T$10)),ROW(1:1)),2))</f>
        <v>Malahayu</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Atas Rencana</v>
      </c>
      <c r="AC20" s="235" t="s">
        <v>52</v>
      </c>
      <c r="AI20" s="285"/>
    </row>
    <row r="21" spans="2:35">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Atas Rencana</v>
      </c>
      <c r="AC21" s="235" t="s">
        <v>53</v>
      </c>
      <c r="AI21" s="285"/>
    </row>
    <row r="22" spans="2:35">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c r="B24" s="767">
        <f>B25+B26</f>
        <v>1</v>
      </c>
      <c r="C24" s="768" t="s">
        <v>275</v>
      </c>
      <c r="D24" s="768"/>
      <c r="E24" s="769"/>
      <c r="F24" s="770">
        <f>'RINCI 2'!J47+'RINCI 1'!J24</f>
        <v>6</v>
      </c>
      <c r="G24" s="768" t="s">
        <v>278</v>
      </c>
      <c r="H24" s="768"/>
      <c r="I24" s="769"/>
      <c r="J24" s="770">
        <f>'RINCI 2'!J46+'RINCI 1'!J23</f>
        <v>6</v>
      </c>
      <c r="K24" s="768" t="s">
        <v>279</v>
      </c>
      <c r="L24" s="769"/>
      <c r="M24" s="769"/>
      <c r="N24" s="770">
        <f>'RINCI 1'!J22+'RINCI 2'!J45</f>
        <v>28</v>
      </c>
      <c r="O24" s="768" t="s">
        <v>280</v>
      </c>
      <c r="P24" s="768"/>
      <c r="Q24" s="769"/>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c r="B25" s="767">
        <f>'RINCI 1'!J25</f>
        <v>0</v>
      </c>
      <c r="C25" s="768" t="s">
        <v>276</v>
      </c>
      <c r="D25" s="768"/>
      <c r="E25" s="769"/>
      <c r="F25" s="770">
        <f>'RINCI 1'!J24</f>
        <v>0</v>
      </c>
      <c r="G25" s="768" t="s">
        <v>276</v>
      </c>
      <c r="H25" s="768"/>
      <c r="I25" s="769"/>
      <c r="J25" s="770">
        <f>'RINCI 1'!J23</f>
        <v>2</v>
      </c>
      <c r="K25" s="768" t="s">
        <v>276</v>
      </c>
      <c r="L25" s="769"/>
      <c r="M25" s="769"/>
      <c r="N25" s="770">
        <f>'RINCI 1'!J22</f>
        <v>7</v>
      </c>
      <c r="O25" s="768" t="s">
        <v>276</v>
      </c>
      <c r="P25" s="768"/>
      <c r="Q25" s="769"/>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Sesuai Rencana</v>
      </c>
      <c r="AC25" s="235" t="s">
        <v>57</v>
      </c>
      <c r="AI25" s="285"/>
    </row>
    <row r="26" spans="2:35">
      <c r="B26" s="767">
        <f>'RINCI 2'!J48</f>
        <v>1</v>
      </c>
      <c r="C26" s="768" t="s">
        <v>277</v>
      </c>
      <c r="D26" s="768"/>
      <c r="E26" s="769"/>
      <c r="F26" s="767">
        <f>'RINCI 2'!J47</f>
        <v>6</v>
      </c>
      <c r="G26" s="768" t="s">
        <v>277</v>
      </c>
      <c r="H26" s="768"/>
      <c r="I26" s="769"/>
      <c r="J26" s="767">
        <f>'RINCI 2'!J46</f>
        <v>4</v>
      </c>
      <c r="K26" s="768" t="s">
        <v>277</v>
      </c>
      <c r="L26" s="769"/>
      <c r="M26" s="769"/>
      <c r="N26" s="770">
        <f>'RINCI 2'!J45</f>
        <v>21</v>
      </c>
      <c r="O26" s="768" t="s">
        <v>277</v>
      </c>
      <c r="P26" s="768"/>
      <c r="Q26" s="769"/>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Sesuai Rencana</v>
      </c>
      <c r="AC26" s="235" t="s">
        <v>58</v>
      </c>
      <c r="AI26" s="285"/>
    </row>
    <row r="27" spans="2:35">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c r="B29" s="901" t="s">
        <v>171</v>
      </c>
      <c r="C29" s="902"/>
      <c r="D29" s="902"/>
      <c r="E29" s="902"/>
      <c r="F29" s="902" t="s">
        <v>172</v>
      </c>
      <c r="G29" s="902"/>
      <c r="H29" s="902"/>
      <c r="I29" s="902"/>
      <c r="J29" s="902" t="s">
        <v>173</v>
      </c>
      <c r="K29" s="902"/>
      <c r="L29" s="902"/>
      <c r="M29" s="902"/>
      <c r="N29" s="902" t="s">
        <v>192</v>
      </c>
      <c r="O29" s="902"/>
      <c r="P29" s="902"/>
      <c r="Q29" s="902"/>
      <c r="R29" s="288"/>
      <c r="AA29" s="328">
        <v>28</v>
      </c>
      <c r="AB29" s="235" t="str">
        <f>IF('RINCI 2'!J36=0,"Kosong",IF('RINCI 2'!J36&lt;85,"Di Bawah Rencana",IF('RINCI 2'!J36&gt;100,"Di Atas Rencana","Sesuai Rencana")))</f>
        <v>Di Atas Rencana</v>
      </c>
      <c r="AC29" s="235" t="s">
        <v>61</v>
      </c>
      <c r="AI29" s="285"/>
    </row>
    <row r="30" spans="2:35">
      <c r="B30" s="901" t="s">
        <v>174</v>
      </c>
      <c r="C30" s="902"/>
      <c r="D30" s="902" t="s">
        <v>175</v>
      </c>
      <c r="E30" s="902"/>
      <c r="F30" s="902" t="s">
        <v>174</v>
      </c>
      <c r="G30" s="902"/>
      <c r="H30" s="902" t="s">
        <v>175</v>
      </c>
      <c r="I30" s="902"/>
      <c r="J30" s="902" t="s">
        <v>174</v>
      </c>
      <c r="K30" s="902"/>
      <c r="L30" s="902" t="s">
        <v>175</v>
      </c>
      <c r="M30" s="902"/>
      <c r="N30" s="902" t="s">
        <v>174</v>
      </c>
      <c r="O30" s="902"/>
      <c r="P30" s="902" t="s">
        <v>175</v>
      </c>
      <c r="Q30" s="902"/>
      <c r="R30" s="288"/>
      <c r="AA30" s="328">
        <v>29</v>
      </c>
      <c r="AB30" s="235" t="str">
        <f>IF('RINCI 2'!J37=0,"Kosong",IF('RINCI 2'!J37&lt;85,"Di Bawah Rencana",IF('RINCI 2'!J37&gt;100,"Di Atas Rencana","Sesuai Rencana")))</f>
        <v>Sesuai Rencana</v>
      </c>
      <c r="AC30" s="235" t="s">
        <v>62</v>
      </c>
      <c r="AI30" s="285"/>
    </row>
    <row r="31" spans="2:35">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
      </c>
      <c r="H31" s="235" t="str">
        <f t="array" ref="H31">IF(ISERROR(INDEX($AB$1:$AC$33,SMALL(IF($AB$1:$AB$33=$AF$4,ROW($AB$1:$AB$33)),ROW(1:1)),2)),"",INDEX($AB$1:$AC$33,SMALL(IF($AB$1:$AB$33=$AF$4,ROW($AB$1:$AB$33)),ROW(1:1)),2))</f>
        <v>Simo</v>
      </c>
      <c r="J31" s="235" t="str">
        <f t="array" ref="J31">IF(ISERROR(INDEX($T$1:$U$10,SMALL(IF($T$1:$T$10=$X$7,ROW($T$1:$T$10)),ROW(1:1)),2)),"",INDEX($T$1:$U$10,SMALL(IF($T$1:$T$10=$X$7,ROW($T$1:$T$10)),ROW(1:1)),2))</f>
        <v>Wonogiri</v>
      </c>
      <c r="L31" s="235" t="str">
        <f t="array" ref="L31">IF(ISERROR(INDEX($AB$1:$AC$33,SMALL(IF($AB$1:$AB$33=$AF$7,ROW($AB$1:$AB$33)),ROW(1:1)),2)),"",INDEX($AB$1:$AC$33,SMALL(IF($AB$1:$AB$33=$AF$7,ROW($AB$1:$AB$33)),ROW(1:1)),2))</f>
        <v>Ketro</v>
      </c>
      <c r="N31" s="235" t="str">
        <f t="array" ref="N31">IF(ISERROR(INDEX($T$1:$U$10,SMALL(IF($T$1:$T$10=$X$10,ROW($T$1:$T$10)),ROW(1:1)),2)),"",INDEX($T$1:$U$10,SMALL(IF($T$1:$T$10=$X$10,ROW($T$1:$T$10)),ROW(1:1)),2))</f>
        <v>Malahayu</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
      </c>
      <c r="H32" s="235" t="str">
        <f t="array" ref="H32">IF(ISERROR(INDEX($AB$1:$AC$33,SMALL(IF($AB$1:$AB$33=$AF$4,ROW($AB$1:$AB$33)),ROW(2:2)),2)),"",INDEX($AB$1:$AC$33,SMALL(IF($AB$1:$AB$33=$AF$4,ROW($AB$1:$AB$33)),ROW(2:2)),2))</f>
        <v>Butak</v>
      </c>
      <c r="J32" s="235" t="str">
        <f t="array" ref="J32">IF(ISERROR(INDEX($T$1:$U$10,SMALL(IF($T$1:$T$10=$X$7,ROW($T$1:$T$10)),ROW(2:2)),2)),"",INDEX($T$1:$U$10,SMALL(IF($T$1:$T$10=$X$7,ROW($T$1:$T$10)),ROW(2:2)),2))</f>
        <v>Wadaslintang</v>
      </c>
      <c r="L32" s="235" t="str">
        <f t="array" ref="L32">IF(ISERROR(INDEX($AB$1:$AC$33,SMALL(IF($AB$1:$AB$33=$AF$7,ROW($AB$1:$AB$33)),ROW(2:2)),2)),"",INDEX($AB$1:$AC$33,SMALL(IF($AB$1:$AB$33=$AF$7,ROW($AB$1:$AB$33)),ROW(2:2)),2))</f>
        <v>Blimbing</v>
      </c>
      <c r="N32" s="235" t="str">
        <f t="array" ref="N32">IF(ISERROR(INDEX($T$1:$U$10,SMALL(IF($T$1:$T$10=$X$10,ROW($T$1:$T$10)),ROW(2:2)),2)),"",INDEX($T$1:$U$10,SMALL(IF($T$1:$T$10=$X$10,ROW($T$1:$T$10)),ROW(2:2)),2))</f>
        <v>Cacaban</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Plumbon</v>
      </c>
      <c r="J33" s="235" t="str">
        <f t="array" ref="J33">IF(ISERROR(INDEX($T$1:$U$10,SMALL(IF($T$1:$T$10=$X$7,ROW($T$1:$T$10)),ROW(3:3)),2)),"",INDEX($T$1:$U$10,SMALL(IF($T$1:$T$10=$X$7,ROW($T$1:$T$10)),ROW(3:3)),2))</f>
        <v/>
      </c>
      <c r="L33" s="235" t="str">
        <f t="array" ref="L33">IF(ISERROR(INDEX($AB$1:$AC$33,SMALL(IF($AB$1:$AB$33=$AF$7,ROW($AB$1:$AB$33)),ROW(3:3)),2)),"",INDEX($AB$1:$AC$33,SMALL(IF($AB$1:$AB$33=$AF$7,ROW($AB$1:$AB$33)),ROW(3:3)),2))</f>
        <v>Jombor</v>
      </c>
      <c r="N33" s="235" t="str">
        <f t="array" ref="N33">IF(ISERROR(INDEX($T$1:$U$10,SMALL(IF($T$1:$T$10=$X$10,ROW($T$1:$T$10)),ROW(3:3)),2)),"",INDEX($T$1:$U$10,SMALL(IF($T$1:$T$10=$X$10,ROW($T$1:$T$10)),ROW(3:3)),2))</f>
        <v>Rawapening</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Gebyar</v>
      </c>
      <c r="J34" s="235" t="str">
        <f t="array" ref="J34">IF(ISERROR(INDEX($T$1:$U$10,SMALL(IF($T$1:$T$10=$X$7,ROW($T$1:$T$10)),ROW(4:4)),2)),"",INDEX($T$1:$U$10,SMALL(IF($T$1:$T$10=$X$7,ROW($T$1:$T$10)),ROW(4:4)),2))</f>
        <v/>
      </c>
      <c r="L34" s="235" t="str">
        <f t="array" ref="L34">IF(ISERROR(INDEX($AB$1:$AC$33,SMALL(IF($AB$1:$AB$33=$AF$7,ROW($AB$1:$AB$33)),ROW(4:4)),2)),"",INDEX($AB$1:$AC$33,SMALL(IF($AB$1:$AB$33=$AF$7,ROW($AB$1:$AB$33)),ROW(4:4)),2))</f>
        <v>Panohan</v>
      </c>
      <c r="N34" s="235" t="str">
        <f t="array" ref="N34">IF(ISERROR(INDEX($T$1:$U$10,SMALL(IF($T$1:$T$10=$X$10,ROW($T$1:$T$10)),ROW(4:4)),2)),"",INDEX($T$1:$U$10,SMALL(IF($T$1:$T$10=$X$10,ROW($T$1:$T$10)),ROW(4:4)),2))</f>
        <v>Kedungombo</v>
      </c>
      <c r="P34" s="235" t="str">
        <f t="array" ref="P34">IF(ISERROR(INDEX($AB$1:$AC$33,SMALL(IF($AB$1:$AB$33=$AF$10,ROW($AB$1:$AB$33)),ROW(4:4)),2)),"",INDEX($AB$1:$AC$33,SMALL(IF($AB$1:$AB$33=$AF$10,ROW($AB$1:$AB$33)),ROW(4:4)),2))</f>
        <v>Tempuran</v>
      </c>
      <c r="R34" s="288"/>
      <c r="AI34" s="285"/>
    </row>
    <row r="35" spans="2:35">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Botok</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Sempor</v>
      </c>
      <c r="P35" s="235" t="str">
        <f t="array" ref="P35">IF(ISERROR(INDEX($AB$1:$AC$33,SMALL(IF($AB$1:$AB$33=$AF$10,ROW($AB$1:$AB$33)),ROW(5:5)),2)),"",INDEX($AB$1:$AC$33,SMALL(IF($AB$1:$AB$33=$AF$10,ROW($AB$1:$AB$33)),ROW(5:5)),2))</f>
        <v>Greneng</v>
      </c>
      <c r="R35" s="288"/>
      <c r="AI35" s="285"/>
    </row>
    <row r="36" spans="2:35">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Brambang</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Sudirman</v>
      </c>
      <c r="P36" s="235" t="str">
        <f t="array" ref="P36">IF(ISERROR(INDEX($AB$1:$AC$33,SMALL(IF($AB$1:$AB$33=$AF$10,ROW($AB$1:$AB$33)),ROW(6:6)),2)),"",INDEX($AB$1:$AC$33,SMALL(IF($AB$1:$AB$33=$AF$10,ROW($AB$1:$AB$33)),ROW(6:6)),2))</f>
        <v>Lodanwetan</v>
      </c>
      <c r="R36" s="288"/>
      <c r="AI36" s="285"/>
    </row>
    <row r="37" spans="2:35">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Jatibarang</v>
      </c>
      <c r="P37" s="235" t="str">
        <f t="array" ref="P37">IF(ISERROR(INDEX($AB$1:$AC$33,SMALL(IF($AB$1:$AB$33=$AF$10,ROW($AB$1:$AB$33)),ROW(7:7)),2)),"",INDEX($AB$1:$AC$33,SMALL(IF($AB$1:$AB$33=$AF$10,ROW($AB$1:$AB$33)),ROW(7:7)),2))</f>
        <v>Banyukuwung</v>
      </c>
      <c r="R37" s="288"/>
      <c r="AI37" s="285"/>
    </row>
    <row r="38" spans="2:35">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Sanggeh</v>
      </c>
      <c r="R39" s="288"/>
      <c r="AI39" s="285"/>
    </row>
    <row r="40" spans="2:35">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Krisak</v>
      </c>
      <c r="R40" s="288"/>
      <c r="AI40" s="285"/>
    </row>
    <row r="41" spans="2:35">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Songputri</v>
      </c>
      <c r="R41" s="288"/>
      <c r="AI41" s="285"/>
    </row>
    <row r="42" spans="2:35">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Parangjoho</v>
      </c>
      <c r="Q42" s="332"/>
      <c r="R42" s="288"/>
      <c r="AI42" s="285"/>
    </row>
    <row r="43" spans="2:35">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Nawangan</v>
      </c>
      <c r="Q43" s="332"/>
      <c r="R43" s="288"/>
      <c r="AI43" s="285"/>
    </row>
    <row r="44" spans="2:35">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Ngancar</v>
      </c>
      <c r="Q44" s="332"/>
      <c r="R44" s="288"/>
      <c r="AI44" s="285"/>
    </row>
    <row r="45" spans="2:35">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Lalung</v>
      </c>
      <c r="Q45" s="332"/>
      <c r="R45" s="288"/>
      <c r="AI45" s="285"/>
    </row>
    <row r="46" spans="2:35">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Delingan</v>
      </c>
      <c r="Q46" s="332"/>
      <c r="R46" s="288"/>
      <c r="AI46" s="285"/>
    </row>
    <row r="47" spans="2:35">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Kembangan</v>
      </c>
      <c r="Q47" s="332"/>
      <c r="R47" s="288"/>
      <c r="AI47" s="285"/>
    </row>
    <row r="48" spans="2:35" ht="13.5" thickBot="1">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Cengklik</v>
      </c>
      <c r="R48" s="288"/>
      <c r="S48" s="289"/>
      <c r="T48" s="289"/>
      <c r="U48" s="289"/>
      <c r="V48" s="289"/>
      <c r="W48" s="289"/>
      <c r="X48" s="289"/>
      <c r="Y48" s="289"/>
      <c r="Z48" s="289"/>
      <c r="AD48" s="289"/>
      <c r="AE48" s="289"/>
      <c r="AF48" s="289"/>
      <c r="AG48" s="289"/>
      <c r="AH48" s="289"/>
      <c r="AI48" s="285"/>
    </row>
    <row r="49" spans="2:35" ht="13.5" thickBot="1">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Klego</v>
      </c>
      <c r="R49" s="288"/>
      <c r="AA49" s="289"/>
      <c r="AB49" s="289"/>
      <c r="AC49" s="289"/>
      <c r="AI49" s="285"/>
    </row>
    <row r="50" spans="2:35">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Mulur</v>
      </c>
      <c r="R50" s="288"/>
      <c r="AI50" s="285"/>
    </row>
    <row r="51" spans="2:35">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Grawan</v>
      </c>
      <c r="Q51" s="285"/>
      <c r="R51" s="288"/>
      <c r="AI51" s="285"/>
    </row>
    <row r="52" spans="2:35">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c r="B62" s="288"/>
      <c r="D62" s="235" t="str">
        <f t="array" ref="D62">IF(ISERROR(INDEX($AB$1:$AC$33,SMALL(IF($AB$1:$AB$33=$AF$1,ROW($AB$1:$AB$33)),ROW(31:31)),2)),"",INDEX($AB$1:$AC$33,SMALL(IF($AB$1:$AB$33=$AF$1,ROW($AB$1:$AB$33)),ROW(31:31)),2))</f>
        <v/>
      </c>
      <c r="AI62" s="285"/>
    </row>
    <row r="63" spans="2:35">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c r="P65" s="235" t="str">
        <f t="array" ref="P65">IF(ISERROR(INDEX($AB$1:$AC$33,SMALL(IF($AB$1:$AB$33=$AF$10,ROW($AB$1:$AB$33)),ROW(34:34)),2)),"",INDEX($AB$1:$AC$33,SMALL(IF($AB$1:$AB$33=$AF$10,ROW($AB$1:$AB$33)),ROW(34:34)),2))</f>
        <v/>
      </c>
    </row>
    <row r="66" spans="16:16">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B25" zoomScale="90" zoomScaleNormal="90" workbookViewId="0">
      <selection activeCell="N43" sqref="N43"/>
    </sheetView>
  </sheetViews>
  <sheetFormatPr defaultRowHeight="12.75"/>
  <cols>
    <col min="1" max="1" width="1.28515625" customWidth="1"/>
  </cols>
  <sheetData>
    <row r="2" spans="2:10" ht="13.5" thickBot="1"/>
    <row r="3" spans="2:10" ht="13.5" thickTop="1">
      <c r="B3" s="241"/>
      <c r="C3" s="242"/>
      <c r="D3" s="242"/>
      <c r="E3" s="242"/>
      <c r="F3" s="242"/>
      <c r="G3" s="242"/>
      <c r="H3" s="242"/>
      <c r="I3" s="242"/>
      <c r="J3" s="243"/>
    </row>
    <row r="4" spans="2:10">
      <c r="B4" s="244"/>
      <c r="J4" s="245"/>
    </row>
    <row r="5" spans="2:10">
      <c r="B5" s="244"/>
      <c r="J5" s="245"/>
    </row>
    <row r="6" spans="2:10">
      <c r="B6" s="244"/>
      <c r="J6" s="245"/>
    </row>
    <row r="7" spans="2:10">
      <c r="B7" s="244"/>
      <c r="J7" s="245"/>
    </row>
    <row r="8" spans="2:10">
      <c r="B8" s="244"/>
      <c r="J8" s="245"/>
    </row>
    <row r="9" spans="2:10">
      <c r="B9" s="244"/>
      <c r="J9" s="245"/>
    </row>
    <row r="10" spans="2:10">
      <c r="B10" s="244"/>
      <c r="J10" s="245"/>
    </row>
    <row r="11" spans="2:10">
      <c r="B11" s="244"/>
      <c r="J11" s="245"/>
    </row>
    <row r="12" spans="2:10" ht="15.75" customHeight="1">
      <c r="B12" s="563"/>
      <c r="C12" s="564"/>
      <c r="D12" s="564"/>
      <c r="E12" s="564"/>
      <c r="F12" s="564"/>
      <c r="G12" s="564"/>
      <c r="H12" s="564"/>
      <c r="I12" s="564"/>
      <c r="J12" s="565"/>
    </row>
    <row r="13" spans="2:10" ht="14.25" customHeight="1">
      <c r="B13" s="563"/>
      <c r="C13" s="564"/>
      <c r="D13" s="564"/>
      <c r="E13" s="564"/>
      <c r="F13" s="564"/>
      <c r="G13" s="564"/>
      <c r="H13" s="564"/>
      <c r="I13" s="564"/>
      <c r="J13" s="565"/>
    </row>
    <row r="14" spans="2:10" ht="15.75" customHeight="1">
      <c r="B14" s="563"/>
      <c r="C14" s="564"/>
      <c r="D14" s="564"/>
      <c r="E14" s="564"/>
      <c r="F14" s="564"/>
      <c r="G14" s="564"/>
      <c r="H14" s="564"/>
      <c r="I14" s="564"/>
      <c r="J14" s="565"/>
    </row>
    <row r="15" spans="2:10">
      <c r="B15" s="244"/>
      <c r="J15" s="245"/>
    </row>
    <row r="16" spans="2:10">
      <c r="B16" s="244"/>
      <c r="J16" s="245"/>
    </row>
    <row r="17" spans="2:10">
      <c r="B17" s="244"/>
      <c r="J17" s="245"/>
    </row>
    <row r="18" spans="2:10">
      <c r="B18" s="244"/>
      <c r="J18" s="245"/>
    </row>
    <row r="19" spans="2:10">
      <c r="B19" s="244"/>
      <c r="J19" s="245"/>
    </row>
    <row r="20" spans="2:10">
      <c r="B20" s="244"/>
      <c r="J20" s="245"/>
    </row>
    <row r="21" spans="2:10">
      <c r="B21" s="244"/>
      <c r="J21" s="245"/>
    </row>
    <row r="22" spans="2:10">
      <c r="B22" s="244"/>
      <c r="J22" s="245"/>
    </row>
    <row r="23" spans="2:10">
      <c r="B23" s="244"/>
      <c r="J23" s="245"/>
    </row>
    <row r="24" spans="2:10">
      <c r="B24" s="244"/>
      <c r="J24" s="245"/>
    </row>
    <row r="25" spans="2:10">
      <c r="B25" s="244"/>
      <c r="J25" s="245"/>
    </row>
    <row r="26" spans="2:10">
      <c r="B26" s="244"/>
      <c r="J26" s="245"/>
    </row>
    <row r="27" spans="2:10" ht="12.75" customHeight="1">
      <c r="B27" s="244"/>
      <c r="J27" s="245"/>
    </row>
    <row r="28" spans="2:10" ht="12.75" customHeight="1">
      <c r="B28" s="244"/>
      <c r="J28" s="245"/>
    </row>
    <row r="29" spans="2:10" ht="12.75" customHeight="1">
      <c r="B29" s="244"/>
      <c r="J29" s="245"/>
    </row>
    <row r="30" spans="2:10" ht="12.75" customHeight="1">
      <c r="B30" s="244"/>
      <c r="J30" s="245"/>
    </row>
    <row r="31" spans="2:10">
      <c r="B31" s="244"/>
      <c r="J31" s="245"/>
    </row>
    <row r="32" spans="2:10">
      <c r="B32" s="244"/>
      <c r="J32" s="245"/>
    </row>
    <row r="33" spans="2:10">
      <c r="B33" s="244"/>
      <c r="J33" s="245"/>
    </row>
    <row r="34" spans="2:10">
      <c r="B34" s="244"/>
      <c r="J34" s="245"/>
    </row>
    <row r="35" spans="2:10">
      <c r="B35" s="244"/>
      <c r="J35" s="245"/>
    </row>
    <row r="36" spans="2:10">
      <c r="B36" s="244"/>
      <c r="J36" s="245"/>
    </row>
    <row r="37" spans="2:10" ht="15" customHeight="1">
      <c r="B37" s="906"/>
      <c r="C37" s="855"/>
      <c r="D37" s="855"/>
      <c r="E37" s="855"/>
      <c r="F37" s="855"/>
      <c r="G37" s="855"/>
      <c r="H37" s="855"/>
      <c r="I37" s="855"/>
      <c r="J37" s="907"/>
    </row>
    <row r="38" spans="2:10">
      <c r="B38" s="244"/>
      <c r="J38" s="245"/>
    </row>
    <row r="39" spans="2:10" ht="20.25">
      <c r="B39" s="906" t="s">
        <v>340</v>
      </c>
      <c r="C39" s="855"/>
      <c r="D39" s="855"/>
      <c r="E39" s="855"/>
      <c r="F39" s="855"/>
      <c r="G39" s="855"/>
      <c r="H39" s="855"/>
      <c r="I39" s="855"/>
      <c r="J39" s="907"/>
    </row>
    <row r="40" spans="2:10">
      <c r="B40" s="244"/>
      <c r="J40" s="245"/>
    </row>
    <row r="41" spans="2:10">
      <c r="B41" s="244"/>
      <c r="J41" s="245"/>
    </row>
    <row r="42" spans="2:10" ht="15" customHeight="1">
      <c r="B42" s="244"/>
      <c r="J42" s="245"/>
    </row>
    <row r="43" spans="2:10" ht="26.25" customHeight="1">
      <c r="B43" s="903" t="s">
        <v>295</v>
      </c>
      <c r="C43" s="904"/>
      <c r="D43" s="904"/>
      <c r="E43" s="904"/>
      <c r="F43" s="904"/>
      <c r="G43" s="904"/>
      <c r="H43" s="904"/>
      <c r="I43" s="904"/>
      <c r="J43" s="905"/>
    </row>
    <row r="44" spans="2:10" ht="26.25">
      <c r="B44" s="903" t="s">
        <v>296</v>
      </c>
      <c r="C44" s="904"/>
      <c r="D44" s="904"/>
      <c r="E44" s="904"/>
      <c r="F44" s="904"/>
      <c r="G44" s="904"/>
      <c r="H44" s="904"/>
      <c r="I44" s="904"/>
      <c r="J44" s="905"/>
    </row>
    <row r="45" spans="2:10" ht="26.25">
      <c r="B45" s="903" t="s">
        <v>178</v>
      </c>
      <c r="C45" s="904"/>
      <c r="D45" s="904"/>
      <c r="E45" s="904"/>
      <c r="F45" s="904"/>
      <c r="G45" s="904"/>
      <c r="H45" s="904"/>
      <c r="I45" s="904"/>
      <c r="J45" s="905"/>
    </row>
    <row r="46" spans="2:10">
      <c r="B46" s="244"/>
      <c r="J46" s="245"/>
    </row>
    <row r="47" spans="2:10">
      <c r="B47" s="244"/>
      <c r="J47" s="245"/>
    </row>
    <row r="48" spans="2:10">
      <c r="B48" s="244"/>
      <c r="J48" s="245"/>
    </row>
    <row r="49" spans="2:10">
      <c r="B49" s="244"/>
      <c r="J49" s="245"/>
    </row>
    <row r="50" spans="2:10">
      <c r="B50" s="244"/>
      <c r="J50" s="245"/>
    </row>
    <row r="51" spans="2:10">
      <c r="B51" s="244"/>
      <c r="J51" s="245"/>
    </row>
    <row r="52" spans="2:10">
      <c r="B52" s="244"/>
      <c r="J52" s="245"/>
    </row>
    <row r="53" spans="2:10">
      <c r="B53" s="244"/>
      <c r="J53" s="245"/>
    </row>
    <row r="54" spans="2:10">
      <c r="B54" s="244"/>
      <c r="J54" s="245"/>
    </row>
    <row r="55" spans="2:10" ht="13.5" thickBot="1">
      <c r="B55" s="246"/>
      <c r="C55" s="247"/>
      <c r="D55" s="247"/>
      <c r="E55" s="247"/>
      <c r="F55" s="247"/>
      <c r="G55" s="247"/>
      <c r="H55" s="247"/>
      <c r="I55" s="247"/>
      <c r="J55" s="248"/>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42" t="s">
        <v>219</v>
      </c>
      <c r="C1" s="343"/>
      <c r="D1" s="354"/>
      <c r="E1" s="354"/>
    </row>
    <row r="2" spans="2:5">
      <c r="B2" s="342" t="s">
        <v>220</v>
      </c>
      <c r="C2" s="343"/>
      <c r="D2" s="354"/>
      <c r="E2" s="354"/>
    </row>
    <row r="3" spans="2:5">
      <c r="B3" s="344"/>
      <c r="C3" s="344"/>
      <c r="D3" s="355"/>
      <c r="E3" s="355"/>
    </row>
    <row r="4" spans="2:5" ht="38.25">
      <c r="B4" s="345" t="s">
        <v>221</v>
      </c>
      <c r="C4" s="344"/>
      <c r="D4" s="355"/>
      <c r="E4" s="355"/>
    </row>
    <row r="5" spans="2:5">
      <c r="B5" s="344"/>
      <c r="C5" s="344"/>
      <c r="D5" s="355"/>
      <c r="E5" s="355"/>
    </row>
    <row r="6" spans="2:5" ht="25.5">
      <c r="B6" s="342" t="s">
        <v>222</v>
      </c>
      <c r="C6" s="343"/>
      <c r="D6" s="354"/>
      <c r="E6" s="356" t="s">
        <v>223</v>
      </c>
    </row>
    <row r="7" spans="2:5" ht="13.5" thickBot="1">
      <c r="B7" s="344"/>
      <c r="C7" s="344"/>
      <c r="D7" s="355"/>
      <c r="E7" s="355"/>
    </row>
    <row r="8" spans="2:5" ht="38.25">
      <c r="B8" s="346" t="s">
        <v>224</v>
      </c>
      <c r="C8" s="347"/>
      <c r="D8" s="357"/>
      <c r="E8" s="358">
        <v>52</v>
      </c>
    </row>
    <row r="9" spans="2:5">
      <c r="B9" s="348"/>
      <c r="C9" s="344"/>
      <c r="D9" s="355"/>
      <c r="E9" s="359" t="s">
        <v>225</v>
      </c>
    </row>
    <row r="10" spans="2:5">
      <c r="B10" s="348"/>
      <c r="C10" s="344"/>
      <c r="D10" s="355"/>
      <c r="E10" s="359" t="s">
        <v>226</v>
      </c>
    </row>
    <row r="11" spans="2:5">
      <c r="B11" s="348"/>
      <c r="C11" s="344"/>
      <c r="D11" s="355"/>
      <c r="E11" s="359" t="s">
        <v>227</v>
      </c>
    </row>
    <row r="12" spans="2:5">
      <c r="B12" s="348"/>
      <c r="C12" s="344"/>
      <c r="D12" s="355"/>
      <c r="E12" s="359" t="s">
        <v>228</v>
      </c>
    </row>
    <row r="13" spans="2:5">
      <c r="B13" s="348"/>
      <c r="C13" s="344"/>
      <c r="D13" s="355"/>
      <c r="E13" s="359" t="s">
        <v>229</v>
      </c>
    </row>
    <row r="14" spans="2:5">
      <c r="B14" s="348"/>
      <c r="C14" s="344"/>
      <c r="D14" s="355"/>
      <c r="E14" s="359" t="s">
        <v>230</v>
      </c>
    </row>
    <row r="15" spans="2:5">
      <c r="B15" s="348"/>
      <c r="C15" s="344"/>
      <c r="D15" s="355"/>
      <c r="E15" s="359" t="s">
        <v>231</v>
      </c>
    </row>
    <row r="16" spans="2:5">
      <c r="B16" s="348"/>
      <c r="C16" s="344"/>
      <c r="D16" s="355"/>
      <c r="E16" s="359" t="s">
        <v>232</v>
      </c>
    </row>
    <row r="17" spans="2:5">
      <c r="B17" s="348"/>
      <c r="C17" s="344"/>
      <c r="D17" s="355"/>
      <c r="E17" s="359" t="s">
        <v>233</v>
      </c>
    </row>
    <row r="18" spans="2:5">
      <c r="B18" s="348"/>
      <c r="C18" s="344"/>
      <c r="D18" s="355"/>
      <c r="E18" s="359" t="s">
        <v>234</v>
      </c>
    </row>
    <row r="19" spans="2:5" ht="13.5" thickBot="1">
      <c r="B19" s="349"/>
      <c r="C19" s="350"/>
      <c r="D19" s="360"/>
      <c r="E19" s="361" t="s">
        <v>235</v>
      </c>
    </row>
    <row r="20" spans="2:5" ht="13.5" thickBot="1">
      <c r="B20" s="344"/>
      <c r="C20" s="344"/>
      <c r="D20" s="355"/>
      <c r="E20" s="355"/>
    </row>
    <row r="21" spans="2:5" ht="38.25">
      <c r="B21" s="351" t="s">
        <v>236</v>
      </c>
      <c r="C21" s="347"/>
      <c r="D21" s="357"/>
      <c r="E21" s="358">
        <v>2</v>
      </c>
    </row>
    <row r="22" spans="2:5">
      <c r="B22" s="348"/>
      <c r="C22" s="344"/>
      <c r="D22" s="355"/>
      <c r="E22" s="362" t="s">
        <v>232</v>
      </c>
    </row>
    <row r="23" spans="2:5" ht="13.5" thickBot="1">
      <c r="B23" s="349"/>
      <c r="C23" s="350"/>
      <c r="D23" s="360"/>
      <c r="E23" s="363" t="s">
        <v>234</v>
      </c>
    </row>
    <row r="24" spans="2:5" ht="13.5" thickBot="1">
      <c r="B24" s="344"/>
      <c r="C24" s="344"/>
      <c r="D24" s="355"/>
      <c r="E24" s="355"/>
    </row>
    <row r="25" spans="2:5" ht="38.25">
      <c r="B25" s="351" t="s">
        <v>237</v>
      </c>
      <c r="C25" s="347"/>
      <c r="D25" s="357"/>
      <c r="E25" s="358">
        <v>8</v>
      </c>
    </row>
    <row r="26" spans="2:5">
      <c r="B26" s="348"/>
      <c r="C26" s="344"/>
      <c r="D26" s="355"/>
      <c r="E26" s="362" t="s">
        <v>232</v>
      </c>
    </row>
    <row r="27" spans="2:5" ht="13.5" thickBot="1">
      <c r="B27" s="349"/>
      <c r="C27" s="350"/>
      <c r="D27" s="360"/>
      <c r="E27" s="363" t="s">
        <v>234</v>
      </c>
    </row>
    <row r="28" spans="2:5" ht="13.5" thickBot="1">
      <c r="B28" s="344"/>
      <c r="C28" s="344"/>
      <c r="D28" s="355"/>
      <c r="E28" s="355"/>
    </row>
    <row r="29" spans="2:5" ht="51">
      <c r="B29" s="351" t="s">
        <v>238</v>
      </c>
      <c r="C29" s="347"/>
      <c r="D29" s="357"/>
      <c r="E29" s="358">
        <v>10</v>
      </c>
    </row>
    <row r="30" spans="2:5" ht="25.5">
      <c r="B30" s="348"/>
      <c r="C30" s="344"/>
      <c r="D30" s="355"/>
      <c r="E30" s="362" t="s">
        <v>239</v>
      </c>
    </row>
    <row r="31" spans="2:5" ht="25.5">
      <c r="B31" s="348"/>
      <c r="C31" s="344"/>
      <c r="D31" s="355"/>
      <c r="E31" s="364" t="s">
        <v>240</v>
      </c>
    </row>
    <row r="32" spans="2:5" ht="25.5">
      <c r="B32" s="348"/>
      <c r="C32" s="344"/>
      <c r="D32" s="355"/>
      <c r="E32" s="364" t="s">
        <v>241</v>
      </c>
    </row>
    <row r="33" spans="2:5" ht="25.5">
      <c r="B33" s="348"/>
      <c r="C33" s="344"/>
      <c r="D33" s="355"/>
      <c r="E33" s="364" t="s">
        <v>242</v>
      </c>
    </row>
    <row r="34" spans="2:5">
      <c r="B34" s="348"/>
      <c r="C34" s="344"/>
      <c r="D34" s="355"/>
      <c r="E34" s="364" t="s">
        <v>243</v>
      </c>
    </row>
    <row r="35" spans="2:5" ht="25.5">
      <c r="B35" s="348"/>
      <c r="C35" s="344"/>
      <c r="D35" s="355"/>
      <c r="E35" s="364" t="s">
        <v>244</v>
      </c>
    </row>
    <row r="36" spans="2:5" ht="38.25">
      <c r="B36" s="348"/>
      <c r="C36" s="344"/>
      <c r="D36" s="355"/>
      <c r="E36" s="364" t="s">
        <v>245</v>
      </c>
    </row>
    <row r="37" spans="2:5" ht="25.5">
      <c r="B37" s="348"/>
      <c r="C37" s="344"/>
      <c r="D37" s="355"/>
      <c r="E37" s="364" t="s">
        <v>246</v>
      </c>
    </row>
    <row r="38" spans="2:5" ht="25.5">
      <c r="B38" s="348"/>
      <c r="C38" s="344"/>
      <c r="D38" s="355"/>
      <c r="E38" s="364" t="s">
        <v>247</v>
      </c>
    </row>
    <row r="39" spans="2:5" ht="26.25" thickBot="1">
      <c r="B39" s="349"/>
      <c r="C39" s="350"/>
      <c r="D39" s="360"/>
      <c r="E39" s="363" t="s">
        <v>248</v>
      </c>
    </row>
    <row r="40" spans="2:5">
      <c r="B40" s="344"/>
      <c r="C40" s="344"/>
      <c r="D40" s="355"/>
      <c r="E40" s="355"/>
    </row>
    <row r="41" spans="2:5">
      <c r="B41" s="344"/>
      <c r="C41" s="344"/>
      <c r="D41" s="355"/>
      <c r="E41" s="355"/>
    </row>
    <row r="42" spans="2:5">
      <c r="B42" s="343" t="s">
        <v>249</v>
      </c>
      <c r="C42" s="343"/>
      <c r="D42" s="354"/>
      <c r="E42" s="354"/>
    </row>
    <row r="43" spans="2:5" ht="13.5" thickBot="1">
      <c r="B43" s="344"/>
      <c r="C43" s="344"/>
      <c r="D43" s="355"/>
      <c r="E43" s="355"/>
    </row>
    <row r="44" spans="2:5" ht="51">
      <c r="B44" s="351" t="s">
        <v>250</v>
      </c>
      <c r="C44" s="347"/>
      <c r="D44" s="357"/>
      <c r="E44" s="358">
        <v>1</v>
      </c>
    </row>
    <row r="45" spans="2:5" ht="13.5" thickBot="1">
      <c r="B45" s="349"/>
      <c r="C45" s="350"/>
      <c r="D45" s="360"/>
      <c r="E45" s="365" t="s">
        <v>251</v>
      </c>
    </row>
    <row r="46" spans="2:5" ht="13.5" thickBot="1">
      <c r="B46" s="344"/>
      <c r="C46" s="344"/>
      <c r="D46" s="355"/>
      <c r="E46" s="355"/>
    </row>
    <row r="47" spans="2:5" ht="39" thickBot="1">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11" sqref="J11"/>
    </sheetView>
  </sheetViews>
  <sheetFormatPr defaultRowHeight="12.75"/>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c r="B2" s="819" t="s">
        <v>285</v>
      </c>
      <c r="C2" s="819"/>
      <c r="D2" s="819"/>
      <c r="E2" s="819"/>
      <c r="F2" s="819"/>
      <c r="G2" s="819"/>
      <c r="H2" s="819"/>
      <c r="I2" s="819"/>
      <c r="J2" s="819"/>
      <c r="K2" s="819"/>
    </row>
    <row r="3" spans="2:12" ht="13.5" thickBot="1"/>
    <row r="4" spans="2:12" ht="15.75">
      <c r="B4" s="149" t="s">
        <v>1</v>
      </c>
      <c r="C4" s="150" t="s">
        <v>128</v>
      </c>
      <c r="D4" s="150" t="s">
        <v>130</v>
      </c>
      <c r="E4" s="150" t="s">
        <v>150</v>
      </c>
      <c r="F4" s="151" t="s">
        <v>154</v>
      </c>
      <c r="G4" s="151" t="s">
        <v>210</v>
      </c>
      <c r="H4" s="151" t="s">
        <v>266</v>
      </c>
      <c r="I4" s="151" t="s">
        <v>267</v>
      </c>
      <c r="J4" s="151" t="s">
        <v>268</v>
      </c>
      <c r="K4" s="456" t="s">
        <v>283</v>
      </c>
      <c r="L4" s="456" t="s">
        <v>297</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c r="D17" s="208" t="s">
        <v>68</v>
      </c>
    </row>
    <row r="48" spans="2:3">
      <c r="B48" s="214" t="s">
        <v>14</v>
      </c>
      <c r="C48" s="214"/>
    </row>
    <row r="49" spans="2:2">
      <c r="B49" s="214" t="s">
        <v>15</v>
      </c>
    </row>
    <row r="50" spans="2: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08" t="s">
        <v>332</v>
      </c>
      <c r="C1" s="908"/>
      <c r="D1" s="908"/>
      <c r="E1" s="908"/>
      <c r="F1" s="908"/>
      <c r="G1" s="908"/>
      <c r="H1" s="908"/>
      <c r="I1" s="908"/>
      <c r="J1" s="908"/>
      <c r="K1" s="908"/>
      <c r="L1" s="908"/>
      <c r="M1" s="908"/>
      <c r="N1" s="908"/>
      <c r="O1" s="908"/>
    </row>
    <row r="3" spans="2:15" ht="38.25" customHeight="1">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c r="B4" s="413">
        <v>1</v>
      </c>
      <c r="C4" s="417" t="s">
        <v>299</v>
      </c>
      <c r="D4" s="413"/>
      <c r="E4" s="413"/>
      <c r="F4" s="413"/>
      <c r="G4" s="413"/>
      <c r="H4" s="413"/>
      <c r="I4" s="413"/>
      <c r="J4" s="414"/>
      <c r="K4" s="414"/>
      <c r="L4" s="414"/>
      <c r="M4" s="414"/>
      <c r="N4" s="414"/>
      <c r="O4" s="414"/>
    </row>
    <row r="5" spans="2:15" ht="26.25" customHeight="1">
      <c r="B5" s="413">
        <f>B4+1</f>
        <v>2</v>
      </c>
      <c r="C5" s="417" t="s">
        <v>300</v>
      </c>
      <c r="D5" s="413"/>
      <c r="E5" s="413"/>
      <c r="F5" s="413"/>
      <c r="G5" s="413"/>
      <c r="H5" s="413"/>
      <c r="I5" s="413"/>
      <c r="J5" s="414"/>
      <c r="K5" s="414"/>
      <c r="L5" s="414"/>
      <c r="M5" s="414"/>
      <c r="N5" s="414"/>
      <c r="O5" s="414"/>
    </row>
    <row r="6" spans="2:15" ht="24" customHeight="1">
      <c r="B6" s="413">
        <f t="shared" ref="B6:B35" si="0">B5+1</f>
        <v>3</v>
      </c>
      <c r="C6" s="417" t="s">
        <v>301</v>
      </c>
      <c r="D6" s="413"/>
      <c r="E6" s="413"/>
      <c r="F6" s="413"/>
      <c r="G6" s="413"/>
      <c r="H6" s="413"/>
      <c r="I6" s="413"/>
      <c r="J6" s="414"/>
      <c r="K6" s="414"/>
      <c r="L6" s="414"/>
      <c r="M6" s="414"/>
      <c r="N6" s="414"/>
      <c r="O6" s="414"/>
    </row>
    <row r="7" spans="2:15" ht="24" customHeight="1">
      <c r="B7" s="413">
        <f t="shared" si="0"/>
        <v>4</v>
      </c>
      <c r="C7" s="417" t="s">
        <v>302</v>
      </c>
      <c r="D7" s="413"/>
      <c r="E7" s="413"/>
      <c r="F7" s="413"/>
      <c r="G7" s="413"/>
      <c r="H7" s="413"/>
      <c r="I7" s="413"/>
      <c r="J7" s="414"/>
      <c r="K7" s="414"/>
      <c r="L7" s="414"/>
      <c r="M7" s="414"/>
      <c r="N7" s="414"/>
      <c r="O7" s="414"/>
    </row>
    <row r="8" spans="2:15" ht="27" customHeight="1">
      <c r="B8" s="413">
        <f t="shared" si="0"/>
        <v>5</v>
      </c>
      <c r="C8" s="417" t="s">
        <v>303</v>
      </c>
      <c r="D8" s="413"/>
      <c r="E8" s="413"/>
      <c r="F8" s="413"/>
      <c r="G8" s="413"/>
      <c r="H8" s="413"/>
      <c r="I8" s="413"/>
      <c r="J8" s="414"/>
      <c r="K8" s="414"/>
      <c r="L8" s="414"/>
      <c r="M8" s="414"/>
      <c r="N8" s="414"/>
      <c r="O8" s="414"/>
    </row>
    <row r="9" spans="2:15" ht="24" customHeight="1">
      <c r="B9" s="413">
        <f t="shared" si="0"/>
        <v>6</v>
      </c>
      <c r="C9" s="417" t="s">
        <v>304</v>
      </c>
      <c r="D9" s="413"/>
      <c r="E9" s="413"/>
      <c r="F9" s="413"/>
      <c r="G9" s="413"/>
      <c r="H9" s="413"/>
      <c r="I9" s="413"/>
      <c r="J9" s="414"/>
      <c r="K9" s="414"/>
      <c r="L9" s="414"/>
      <c r="M9" s="414"/>
      <c r="N9" s="414"/>
      <c r="O9" s="414"/>
    </row>
    <row r="10" spans="2:15" ht="23.25" customHeight="1">
      <c r="B10" s="413">
        <f t="shared" si="0"/>
        <v>7</v>
      </c>
      <c r="C10" s="417" t="s">
        <v>305</v>
      </c>
      <c r="D10" s="414"/>
      <c r="E10" s="414"/>
      <c r="F10" s="414"/>
      <c r="G10" s="414"/>
      <c r="H10" s="414"/>
      <c r="I10" s="414"/>
      <c r="J10" s="414"/>
      <c r="K10" s="414"/>
      <c r="L10" s="414"/>
      <c r="M10" s="414"/>
      <c r="N10" s="414"/>
      <c r="O10" s="414"/>
    </row>
    <row r="11" spans="2:15" ht="26.25" customHeight="1">
      <c r="B11" s="413">
        <f t="shared" si="0"/>
        <v>8</v>
      </c>
      <c r="C11" s="417" t="s">
        <v>306</v>
      </c>
      <c r="D11" s="414"/>
      <c r="E11" s="414"/>
      <c r="F11" s="414"/>
      <c r="G11" s="414"/>
      <c r="H11" s="414"/>
      <c r="I11" s="414"/>
      <c r="J11" s="414"/>
      <c r="K11" s="414"/>
      <c r="L11" s="414"/>
      <c r="M11" s="414"/>
      <c r="N11" s="414"/>
      <c r="O11" s="414"/>
    </row>
    <row r="12" spans="2:15" ht="24.75" customHeight="1">
      <c r="B12" s="413">
        <f t="shared" si="0"/>
        <v>9</v>
      </c>
      <c r="C12" s="417" t="s">
        <v>307</v>
      </c>
      <c r="D12" s="414"/>
      <c r="E12" s="414"/>
      <c r="F12" s="414"/>
      <c r="G12" s="414"/>
      <c r="H12" s="414"/>
      <c r="I12" s="414"/>
      <c r="J12" s="414"/>
      <c r="K12" s="414"/>
      <c r="L12" s="414"/>
      <c r="M12" s="414"/>
      <c r="N12" s="414"/>
      <c r="O12" s="414"/>
    </row>
    <row r="13" spans="2:15" ht="24" customHeight="1">
      <c r="B13" s="413">
        <f t="shared" si="0"/>
        <v>10</v>
      </c>
      <c r="C13" s="417" t="s">
        <v>308</v>
      </c>
      <c r="D13" s="414"/>
      <c r="E13" s="414"/>
      <c r="F13" s="414"/>
      <c r="G13" s="414"/>
      <c r="H13" s="414"/>
      <c r="I13" s="414"/>
      <c r="J13" s="414"/>
      <c r="K13" s="414"/>
      <c r="L13" s="414"/>
      <c r="M13" s="414"/>
      <c r="N13" s="414"/>
      <c r="O13" s="414"/>
    </row>
    <row r="14" spans="2:15" ht="25.5" customHeight="1">
      <c r="B14" s="413">
        <f t="shared" si="0"/>
        <v>11</v>
      </c>
      <c r="C14" s="417" t="s">
        <v>309</v>
      </c>
      <c r="D14" s="414"/>
      <c r="E14" s="414"/>
      <c r="F14" s="414"/>
      <c r="G14" s="414"/>
      <c r="H14" s="414"/>
      <c r="I14" s="414"/>
      <c r="J14" s="414"/>
      <c r="K14" s="414"/>
      <c r="L14" s="414"/>
      <c r="M14" s="414"/>
      <c r="N14" s="414"/>
      <c r="O14" s="414"/>
    </row>
    <row r="15" spans="2:15" ht="25.5" customHeight="1">
      <c r="B15" s="413">
        <f t="shared" si="0"/>
        <v>12</v>
      </c>
      <c r="C15" s="708" t="s">
        <v>310</v>
      </c>
      <c r="D15" s="414"/>
      <c r="E15" s="414"/>
      <c r="F15" s="414"/>
      <c r="G15" s="414"/>
      <c r="H15" s="414"/>
      <c r="I15" s="414"/>
      <c r="J15" s="414"/>
      <c r="K15" s="414"/>
      <c r="L15" s="414"/>
      <c r="M15" s="414"/>
      <c r="N15" s="414"/>
      <c r="O15" s="414"/>
    </row>
    <row r="16" spans="2:15" ht="24.75" customHeight="1">
      <c r="B16" s="413">
        <f t="shared" si="0"/>
        <v>13</v>
      </c>
      <c r="C16" s="708" t="s">
        <v>311</v>
      </c>
      <c r="D16" s="414"/>
      <c r="E16" s="414"/>
      <c r="F16" s="414"/>
      <c r="G16" s="414"/>
      <c r="H16" s="414"/>
      <c r="I16" s="414"/>
      <c r="J16" s="414"/>
      <c r="K16" s="414"/>
      <c r="L16" s="414"/>
      <c r="M16" s="414"/>
      <c r="N16" s="414"/>
      <c r="O16" s="414"/>
    </row>
    <row r="17" spans="2:15" ht="24.75" customHeight="1">
      <c r="B17" s="413">
        <f t="shared" si="0"/>
        <v>14</v>
      </c>
      <c r="C17" s="708" t="s">
        <v>312</v>
      </c>
      <c r="D17" s="414"/>
      <c r="E17" s="414"/>
      <c r="F17" s="414"/>
      <c r="G17" s="414"/>
      <c r="H17" s="414"/>
      <c r="I17" s="414"/>
      <c r="J17" s="414"/>
      <c r="K17" s="414"/>
      <c r="L17" s="414"/>
      <c r="M17" s="414"/>
      <c r="N17" s="414"/>
      <c r="O17" s="414"/>
    </row>
    <row r="18" spans="2:15" ht="24" customHeight="1">
      <c r="B18" s="413">
        <f t="shared" si="0"/>
        <v>15</v>
      </c>
      <c r="C18" s="708" t="s">
        <v>313</v>
      </c>
      <c r="D18" s="414"/>
      <c r="E18" s="414"/>
      <c r="F18" s="414"/>
      <c r="G18" s="414"/>
      <c r="H18" s="414"/>
      <c r="I18" s="414"/>
      <c r="J18" s="414"/>
      <c r="K18" s="414"/>
      <c r="L18" s="414"/>
      <c r="M18" s="414"/>
      <c r="N18" s="414"/>
      <c r="O18" s="414"/>
    </row>
    <row r="19" spans="2:15" ht="26.25" customHeight="1">
      <c r="B19" s="413">
        <f t="shared" si="0"/>
        <v>16</v>
      </c>
      <c r="C19" s="708" t="s">
        <v>314</v>
      </c>
      <c r="D19" s="414"/>
      <c r="E19" s="414"/>
      <c r="F19" s="414"/>
      <c r="G19" s="414"/>
      <c r="H19" s="414"/>
      <c r="I19" s="414"/>
      <c r="J19" s="414"/>
      <c r="K19" s="414"/>
      <c r="L19" s="414"/>
      <c r="M19" s="414"/>
      <c r="N19" s="414"/>
      <c r="O19" s="414"/>
    </row>
    <row r="20" spans="2:15" ht="24" customHeight="1">
      <c r="B20" s="413">
        <f t="shared" si="0"/>
        <v>17</v>
      </c>
      <c r="C20" s="708" t="s">
        <v>315</v>
      </c>
      <c r="D20" s="414"/>
      <c r="E20" s="414"/>
      <c r="F20" s="414"/>
      <c r="G20" s="414"/>
      <c r="H20" s="414"/>
      <c r="I20" s="414"/>
      <c r="J20" s="414"/>
      <c r="K20" s="414"/>
      <c r="L20" s="414"/>
      <c r="M20" s="414"/>
      <c r="N20" s="414"/>
      <c r="O20" s="414"/>
    </row>
    <row r="21" spans="2:15" ht="24" customHeight="1">
      <c r="B21" s="413">
        <f t="shared" si="0"/>
        <v>18</v>
      </c>
      <c r="C21" s="708" t="s">
        <v>316</v>
      </c>
      <c r="D21" s="414"/>
      <c r="E21" s="414"/>
      <c r="F21" s="414"/>
      <c r="G21" s="414"/>
      <c r="H21" s="414"/>
      <c r="I21" s="414"/>
      <c r="J21" s="414"/>
      <c r="K21" s="414"/>
      <c r="L21" s="414"/>
      <c r="M21" s="414"/>
      <c r="N21" s="414"/>
      <c r="O21" s="414"/>
    </row>
    <row r="22" spans="2:15" ht="24" customHeight="1">
      <c r="B22" s="413">
        <f t="shared" si="0"/>
        <v>19</v>
      </c>
      <c r="C22" s="708" t="s">
        <v>317</v>
      </c>
      <c r="D22" s="414"/>
      <c r="E22" s="414"/>
      <c r="F22" s="414"/>
      <c r="G22" s="414"/>
      <c r="H22" s="414"/>
      <c r="I22" s="414"/>
      <c r="J22" s="414"/>
      <c r="K22" s="414"/>
      <c r="L22" s="414"/>
      <c r="M22" s="414"/>
      <c r="N22" s="414"/>
      <c r="O22" s="414"/>
    </row>
    <row r="23" spans="2:15" ht="25.5" customHeight="1">
      <c r="B23" s="413">
        <f t="shared" si="0"/>
        <v>20</v>
      </c>
      <c r="C23" s="708" t="s">
        <v>318</v>
      </c>
      <c r="D23" s="414"/>
      <c r="E23" s="414"/>
      <c r="F23" s="414"/>
      <c r="G23" s="414"/>
      <c r="H23" s="414"/>
      <c r="I23" s="414"/>
      <c r="J23" s="414"/>
      <c r="K23" s="414"/>
      <c r="L23" s="414"/>
      <c r="M23" s="414"/>
      <c r="N23" s="414"/>
      <c r="O23" s="414"/>
    </row>
    <row r="24" spans="2:15" ht="24.75" customHeight="1">
      <c r="B24" s="413">
        <f t="shared" si="0"/>
        <v>21</v>
      </c>
      <c r="C24" s="708" t="s">
        <v>319</v>
      </c>
      <c r="D24" s="414"/>
      <c r="E24" s="414"/>
      <c r="F24" s="414"/>
      <c r="G24" s="414"/>
      <c r="H24" s="414"/>
      <c r="I24" s="414"/>
      <c r="J24" s="414"/>
      <c r="K24" s="414"/>
      <c r="L24" s="414"/>
      <c r="M24" s="414"/>
      <c r="N24" s="414"/>
      <c r="O24" s="414"/>
    </row>
    <row r="25" spans="2:15" ht="25.5" customHeight="1">
      <c r="B25" s="413">
        <f t="shared" si="0"/>
        <v>22</v>
      </c>
      <c r="C25" s="708" t="s">
        <v>320</v>
      </c>
      <c r="D25" s="414"/>
      <c r="E25" s="414"/>
      <c r="F25" s="414"/>
      <c r="G25" s="414"/>
      <c r="H25" s="414"/>
      <c r="I25" s="414"/>
      <c r="J25" s="414"/>
      <c r="K25" s="414"/>
      <c r="L25" s="414"/>
      <c r="M25" s="414"/>
      <c r="N25" s="414"/>
      <c r="O25" s="414"/>
    </row>
    <row r="26" spans="2:15" ht="25.5" customHeight="1">
      <c r="B26" s="413">
        <f t="shared" si="0"/>
        <v>23</v>
      </c>
      <c r="C26" s="708" t="s">
        <v>321</v>
      </c>
      <c r="D26" s="414"/>
      <c r="E26" s="414"/>
      <c r="F26" s="414"/>
      <c r="G26" s="414"/>
      <c r="H26" s="414"/>
      <c r="I26" s="414"/>
      <c r="J26" s="414"/>
      <c r="K26" s="414"/>
      <c r="L26" s="414"/>
      <c r="M26" s="414"/>
      <c r="N26" s="414"/>
      <c r="O26" s="414"/>
    </row>
    <row r="27" spans="2:15" ht="25.5" customHeight="1">
      <c r="B27" s="413">
        <f t="shared" si="0"/>
        <v>24</v>
      </c>
      <c r="C27" s="708" t="s">
        <v>322</v>
      </c>
      <c r="D27" s="414"/>
      <c r="E27" s="414"/>
      <c r="F27" s="414"/>
      <c r="G27" s="414"/>
      <c r="H27" s="414"/>
      <c r="I27" s="414"/>
      <c r="J27" s="414"/>
      <c r="K27" s="414"/>
      <c r="L27" s="414"/>
      <c r="M27" s="414"/>
      <c r="N27" s="414"/>
      <c r="O27" s="414"/>
    </row>
    <row r="28" spans="2:15" ht="24.75" customHeight="1">
      <c r="B28" s="413">
        <f t="shared" si="0"/>
        <v>25</v>
      </c>
      <c r="C28" s="708" t="s">
        <v>323</v>
      </c>
      <c r="D28" s="414"/>
      <c r="E28" s="414"/>
      <c r="F28" s="414"/>
      <c r="G28" s="414"/>
      <c r="H28" s="414"/>
      <c r="I28" s="414"/>
      <c r="J28" s="414"/>
      <c r="K28" s="414"/>
      <c r="L28" s="414"/>
      <c r="M28" s="414"/>
      <c r="N28" s="414"/>
      <c r="O28" s="414"/>
    </row>
    <row r="29" spans="2:15" ht="24.75" customHeight="1">
      <c r="B29" s="413">
        <f t="shared" si="0"/>
        <v>26</v>
      </c>
      <c r="C29" s="708" t="s">
        <v>324</v>
      </c>
      <c r="D29" s="414"/>
      <c r="E29" s="414"/>
      <c r="F29" s="414"/>
      <c r="G29" s="414"/>
      <c r="H29" s="414"/>
      <c r="I29" s="414"/>
      <c r="J29" s="414"/>
      <c r="K29" s="414"/>
      <c r="L29" s="414"/>
      <c r="M29" s="414"/>
      <c r="N29" s="414"/>
      <c r="O29" s="414"/>
    </row>
    <row r="30" spans="2:15" ht="26.25" customHeight="1">
      <c r="B30" s="413">
        <f t="shared" si="0"/>
        <v>27</v>
      </c>
      <c r="C30" s="708" t="s">
        <v>325</v>
      </c>
      <c r="D30" s="414"/>
      <c r="E30" s="414"/>
      <c r="F30" s="414"/>
      <c r="G30" s="414"/>
      <c r="H30" s="414"/>
      <c r="I30" s="414"/>
      <c r="J30" s="414"/>
      <c r="K30" s="414"/>
      <c r="L30" s="414"/>
      <c r="M30" s="414"/>
      <c r="N30" s="414"/>
      <c r="O30" s="414"/>
    </row>
    <row r="31" spans="2:15" ht="25.5" customHeight="1">
      <c r="B31" s="413">
        <f t="shared" si="0"/>
        <v>28</v>
      </c>
      <c r="C31" s="708" t="s">
        <v>326</v>
      </c>
      <c r="D31" s="414"/>
      <c r="E31" s="414"/>
      <c r="F31" s="414"/>
      <c r="G31" s="414"/>
      <c r="H31" s="414"/>
      <c r="I31" s="414"/>
      <c r="J31" s="414"/>
      <c r="K31" s="414"/>
      <c r="L31" s="414"/>
      <c r="M31" s="414"/>
      <c r="N31" s="414"/>
      <c r="O31" s="414"/>
    </row>
    <row r="32" spans="2:15" ht="24.75" customHeight="1">
      <c r="B32" s="413">
        <f t="shared" si="0"/>
        <v>29</v>
      </c>
      <c r="C32" s="708" t="s">
        <v>327</v>
      </c>
      <c r="D32" s="414"/>
      <c r="E32" s="414"/>
      <c r="F32" s="414"/>
      <c r="G32" s="414"/>
      <c r="H32" s="414"/>
      <c r="I32" s="414"/>
      <c r="J32" s="414"/>
      <c r="K32" s="414"/>
      <c r="L32" s="414"/>
      <c r="M32" s="414"/>
      <c r="N32" s="414"/>
      <c r="O32" s="414"/>
    </row>
    <row r="33" spans="2:15" ht="25.5" customHeight="1">
      <c r="B33" s="413">
        <f t="shared" si="0"/>
        <v>30</v>
      </c>
      <c r="C33" s="708" t="s">
        <v>328</v>
      </c>
      <c r="D33" s="414"/>
      <c r="E33" s="414"/>
      <c r="F33" s="414"/>
      <c r="G33" s="414"/>
      <c r="H33" s="414"/>
      <c r="I33" s="414"/>
      <c r="J33" s="414"/>
      <c r="K33" s="414"/>
      <c r="L33" s="414"/>
      <c r="M33" s="414"/>
      <c r="N33" s="414"/>
      <c r="O33" s="414"/>
    </row>
    <row r="34" spans="2:15" ht="24.75" customHeight="1">
      <c r="B34" s="413">
        <f t="shared" si="0"/>
        <v>31</v>
      </c>
      <c r="C34" s="708" t="s">
        <v>329</v>
      </c>
      <c r="D34" s="414"/>
      <c r="E34" s="414"/>
      <c r="F34" s="414"/>
      <c r="G34" s="414"/>
      <c r="H34" s="414"/>
      <c r="I34" s="414"/>
      <c r="J34" s="414"/>
      <c r="K34" s="414"/>
      <c r="L34" s="414"/>
      <c r="M34" s="414"/>
      <c r="N34" s="414"/>
      <c r="O34" s="414"/>
    </row>
    <row r="35" spans="2:15" ht="26.25" customHeight="1">
      <c r="B35" s="413">
        <f t="shared" si="0"/>
        <v>32</v>
      </c>
      <c r="C35" s="708"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c r="B2" s="820" t="s">
        <v>286</v>
      </c>
      <c r="C2" s="820"/>
      <c r="D2" s="820"/>
      <c r="E2" s="820"/>
      <c r="F2" s="820"/>
      <c r="G2" s="820"/>
      <c r="H2" s="820"/>
      <c r="I2" s="820"/>
      <c r="J2" s="820"/>
      <c r="K2" s="820"/>
    </row>
    <row r="3" spans="2:12" ht="13.5" thickBot="1"/>
    <row r="4" spans="2:12" ht="18.75">
      <c r="B4" s="217" t="s">
        <v>1</v>
      </c>
      <c r="C4" s="218">
        <v>2012</v>
      </c>
      <c r="D4" s="218">
        <v>2013</v>
      </c>
      <c r="E4" s="218">
        <v>2014</v>
      </c>
      <c r="F4" s="218">
        <v>2015</v>
      </c>
      <c r="G4" s="219">
        <v>2016</v>
      </c>
      <c r="H4" s="144" t="s">
        <v>266</v>
      </c>
      <c r="I4" s="144" t="s">
        <v>267</v>
      </c>
      <c r="J4" s="144" t="s">
        <v>268</v>
      </c>
      <c r="K4" s="459" t="s">
        <v>283</v>
      </c>
      <c r="L4" s="459" t="s">
        <v>297</v>
      </c>
    </row>
    <row r="5" spans="2:12" ht="21" customHeight="1">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c r="B46" s="215" t="s">
        <v>14</v>
      </c>
      <c r="C46" s="215"/>
    </row>
    <row r="47" spans="2:3">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c r="B2" s="820" t="s">
        <v>287</v>
      </c>
      <c r="C2" s="820"/>
      <c r="D2" s="820"/>
      <c r="E2" s="820"/>
      <c r="F2" s="820"/>
      <c r="G2" s="820"/>
      <c r="H2" s="820"/>
      <c r="I2" s="820"/>
      <c r="J2" s="820"/>
      <c r="K2" s="820"/>
    </row>
    <row r="3" spans="2:12" ht="13.5" thickBot="1"/>
    <row r="4" spans="2:12" ht="18.75">
      <c r="B4" s="142" t="s">
        <v>1</v>
      </c>
      <c r="C4" s="143" t="s">
        <v>128</v>
      </c>
      <c r="D4" s="143" t="s">
        <v>130</v>
      </c>
      <c r="E4" s="143" t="s">
        <v>150</v>
      </c>
      <c r="F4" s="144" t="s">
        <v>154</v>
      </c>
      <c r="G4" s="144" t="s">
        <v>210</v>
      </c>
      <c r="H4" s="144" t="s">
        <v>266</v>
      </c>
      <c r="I4" s="144" t="s">
        <v>267</v>
      </c>
      <c r="J4" s="144" t="s">
        <v>268</v>
      </c>
      <c r="K4" s="459" t="s">
        <v>283</v>
      </c>
      <c r="L4" s="459" t="s">
        <v>297</v>
      </c>
    </row>
    <row r="5" spans="2:12" ht="15.7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c r="B17" s="147"/>
      <c r="C17" s="148"/>
      <c r="D17" s="148"/>
      <c r="E17" s="148"/>
      <c r="F17" s="148"/>
      <c r="G17" s="148"/>
    </row>
    <row r="18" spans="2:7" ht="15.75">
      <c r="B18" s="147"/>
      <c r="C18" s="148"/>
      <c r="D18" s="148"/>
      <c r="E18" s="148"/>
      <c r="F18" s="148"/>
      <c r="G18" s="148"/>
    </row>
    <row r="48" spans="2:3">
      <c r="B48" s="215" t="s">
        <v>14</v>
      </c>
      <c r="C48" s="215"/>
    </row>
    <row r="49" spans="2:2">
      <c r="B49" s="215" t="s">
        <v>15</v>
      </c>
    </row>
    <row r="50" spans="2: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c r="B2" s="820" t="s">
        <v>292</v>
      </c>
      <c r="C2" s="820"/>
      <c r="D2" s="820"/>
      <c r="E2" s="820"/>
      <c r="F2" s="820"/>
      <c r="G2" s="820"/>
      <c r="H2" s="820"/>
      <c r="I2" s="820"/>
      <c r="J2" s="820"/>
      <c r="K2" s="820"/>
      <c r="L2" s="216"/>
      <c r="M2" s="216"/>
      <c r="N2" s="216"/>
      <c r="O2" s="216"/>
      <c r="P2" s="216"/>
      <c r="Q2" s="216"/>
    </row>
    <row r="3" spans="2:17" ht="13.5" thickBot="1"/>
    <row r="4" spans="2:17" ht="24.95" customHeight="1">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c r="B47" s="215"/>
    </row>
    <row r="48" spans="2:3">
      <c r="B48" s="215" t="s">
        <v>14</v>
      </c>
      <c r="C48" s="215"/>
    </row>
    <row r="49" spans="2:2">
      <c r="B49" s="215" t="s">
        <v>15</v>
      </c>
    </row>
    <row r="50" spans="2: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c r="B2" s="216" t="s">
        <v>0</v>
      </c>
      <c r="C2" s="216"/>
      <c r="D2" s="216"/>
      <c r="E2" s="216"/>
      <c r="F2" s="216"/>
      <c r="G2" s="216"/>
    </row>
    <row r="3" spans="2:8" ht="13.5" thickBot="1"/>
    <row r="4" spans="2:8" ht="18.75">
      <c r="B4" s="217" t="s">
        <v>1</v>
      </c>
      <c r="C4" s="218">
        <v>2012</v>
      </c>
      <c r="D4" s="218">
        <v>2013</v>
      </c>
      <c r="E4" s="218">
        <v>2014</v>
      </c>
      <c r="F4" s="218">
        <v>2015</v>
      </c>
      <c r="G4" s="219">
        <v>2016</v>
      </c>
    </row>
    <row r="5" spans="2:8" ht="21" customHeight="1">
      <c r="B5" s="220" t="s">
        <v>2</v>
      </c>
      <c r="C5" s="221">
        <v>26.94</v>
      </c>
      <c r="D5" s="221">
        <v>38.625</v>
      </c>
      <c r="E5" s="221">
        <v>19.600000000000001</v>
      </c>
      <c r="F5" s="222">
        <v>21.2</v>
      </c>
      <c r="G5" s="222">
        <v>29.4</v>
      </c>
    </row>
    <row r="6" spans="2:8" ht="21" customHeight="1">
      <c r="B6" s="220" t="s">
        <v>3</v>
      </c>
      <c r="C6" s="221">
        <v>36.78</v>
      </c>
      <c r="D6" s="221">
        <v>37.6</v>
      </c>
      <c r="E6" s="221">
        <v>21.2</v>
      </c>
      <c r="F6" s="222">
        <v>36.774999999999999</v>
      </c>
      <c r="G6" s="222">
        <v>0</v>
      </c>
    </row>
    <row r="7" spans="2:8" ht="21" customHeight="1">
      <c r="B7" s="220" t="s">
        <v>4</v>
      </c>
      <c r="C7" s="221">
        <v>30.63</v>
      </c>
      <c r="D7" s="221">
        <v>41.7</v>
      </c>
      <c r="E7" s="221">
        <v>32.270000000000003</v>
      </c>
      <c r="F7" s="222">
        <v>35.755000000000003</v>
      </c>
      <c r="G7" s="222">
        <v>0</v>
      </c>
    </row>
    <row r="8" spans="2:8" ht="21" customHeight="1">
      <c r="B8" s="220" t="s">
        <v>5</v>
      </c>
      <c r="C8" s="221">
        <v>36.784999999999997</v>
      </c>
      <c r="D8" s="221">
        <v>46.2</v>
      </c>
      <c r="E8" s="221">
        <v>38.625</v>
      </c>
      <c r="F8" s="222">
        <v>45.8</v>
      </c>
      <c r="G8" s="222">
        <v>0</v>
      </c>
    </row>
    <row r="9" spans="2:8" ht="21" customHeight="1">
      <c r="B9" s="220" t="s">
        <v>6</v>
      </c>
      <c r="C9" s="221">
        <v>40.880000000000003</v>
      </c>
      <c r="D9" s="221">
        <v>47.44</v>
      </c>
      <c r="E9" s="221">
        <v>34.935000000000002</v>
      </c>
      <c r="F9" s="222">
        <v>38.83</v>
      </c>
      <c r="G9" s="222">
        <v>0</v>
      </c>
      <c r="H9" s="223"/>
    </row>
    <row r="10" spans="2:8" ht="21" customHeight="1">
      <c r="B10" s="220" t="s">
        <v>7</v>
      </c>
      <c r="C10" s="221">
        <v>26.408000000000001</v>
      </c>
      <c r="D10" s="221">
        <v>43.134</v>
      </c>
      <c r="E10" s="221">
        <v>29.047999999999998</v>
      </c>
      <c r="F10" s="222">
        <v>18</v>
      </c>
      <c r="G10" s="222">
        <v>0</v>
      </c>
    </row>
    <row r="11" spans="2:8" ht="21" customHeight="1">
      <c r="B11" s="220" t="s">
        <v>8</v>
      </c>
      <c r="C11" s="221">
        <v>19.600000000000001</v>
      </c>
      <c r="D11" s="221">
        <v>29.047999999999998</v>
      </c>
      <c r="E11" s="221">
        <v>27.64</v>
      </c>
      <c r="F11" s="222">
        <v>13.33</v>
      </c>
      <c r="G11" s="222">
        <v>0</v>
      </c>
    </row>
    <row r="12" spans="2:8" ht="21" customHeight="1">
      <c r="B12" s="220" t="s">
        <v>9</v>
      </c>
      <c r="C12" s="221">
        <v>18.64</v>
      </c>
      <c r="D12" s="221">
        <v>19.600000000000001</v>
      </c>
      <c r="E12" s="221">
        <v>18.8</v>
      </c>
      <c r="F12" s="222">
        <v>14</v>
      </c>
      <c r="G12" s="222">
        <v>0</v>
      </c>
    </row>
    <row r="13" spans="2:8" ht="21" customHeight="1">
      <c r="B13" s="220" t="s">
        <v>10</v>
      </c>
      <c r="C13" s="221">
        <v>16.32</v>
      </c>
      <c r="D13" s="221">
        <v>15.48</v>
      </c>
      <c r="E13" s="221">
        <v>13.3</v>
      </c>
      <c r="F13" s="222">
        <v>14</v>
      </c>
      <c r="G13" s="222">
        <v>0</v>
      </c>
    </row>
    <row r="14" spans="2:8" ht="21" customHeight="1">
      <c r="B14" s="220" t="s">
        <v>11</v>
      </c>
      <c r="C14" s="221">
        <v>16.04</v>
      </c>
      <c r="D14" s="221">
        <v>16.04</v>
      </c>
      <c r="E14" s="221">
        <v>10.98</v>
      </c>
      <c r="F14" s="222">
        <v>10.98</v>
      </c>
      <c r="G14" s="222">
        <v>0</v>
      </c>
    </row>
    <row r="15" spans="2:8" ht="21" customHeight="1">
      <c r="B15" s="220" t="s">
        <v>12</v>
      </c>
      <c r="C15" s="221">
        <v>19.440000000000001</v>
      </c>
      <c r="D15" s="221">
        <v>17.3</v>
      </c>
      <c r="E15" s="221">
        <v>14.96</v>
      </c>
      <c r="F15" s="222">
        <v>20.079999999999998</v>
      </c>
      <c r="G15" s="222">
        <v>0</v>
      </c>
    </row>
    <row r="16" spans="2:8" ht="21" customHeight="1" thickBot="1">
      <c r="B16" s="224" t="s">
        <v>13</v>
      </c>
      <c r="C16" s="225">
        <v>25.527999999999999</v>
      </c>
      <c r="D16" s="225">
        <v>18.8</v>
      </c>
      <c r="E16" s="225">
        <v>16.18</v>
      </c>
      <c r="F16" s="226">
        <v>26.936</v>
      </c>
      <c r="G16" s="226">
        <v>0</v>
      </c>
    </row>
    <row r="46" spans="2:3">
      <c r="B46" s="215" t="s">
        <v>14</v>
      </c>
      <c r="C46" s="215"/>
    </row>
    <row r="47" spans="2:3">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c r="B2" s="820" t="s">
        <v>291</v>
      </c>
      <c r="C2" s="820"/>
      <c r="D2" s="820"/>
      <c r="E2" s="820"/>
      <c r="F2" s="820"/>
      <c r="G2" s="820"/>
      <c r="H2" s="820"/>
      <c r="I2" s="820"/>
      <c r="J2" s="820"/>
      <c r="K2" s="820"/>
      <c r="L2" s="216"/>
      <c r="M2" s="216"/>
      <c r="N2" s="216"/>
      <c r="O2" s="216"/>
      <c r="P2" s="216"/>
      <c r="Q2" s="216"/>
    </row>
    <row r="3" spans="2:17" ht="13.5" thickBot="1"/>
    <row r="4" spans="2:17" ht="27" customHeight="1">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c r="B47" s="229"/>
      <c r="C47" s="229"/>
      <c r="L47" s="229"/>
    </row>
    <row r="49" spans="2:12">
      <c r="B49" s="229"/>
      <c r="C49" s="229"/>
      <c r="L49" s="229"/>
    </row>
    <row r="50" spans="2:12">
      <c r="D50" s="215"/>
    </row>
    <row r="51" spans="2:12">
      <c r="D51" s="215"/>
    </row>
    <row r="53" spans="2:12">
      <c r="B53" s="215" t="s">
        <v>14</v>
      </c>
      <c r="C53" s="215"/>
    </row>
    <row r="54" spans="2:12">
      <c r="B54" s="215" t="s">
        <v>129</v>
      </c>
      <c r="C54" s="215"/>
    </row>
    <row r="55" spans="2:1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c r="B2" s="820" t="s">
        <v>290</v>
      </c>
      <c r="C2" s="820"/>
      <c r="D2" s="820"/>
      <c r="E2" s="820"/>
      <c r="F2" s="820"/>
      <c r="G2" s="820"/>
      <c r="H2" s="820"/>
      <c r="I2" s="820"/>
      <c r="J2" s="216"/>
      <c r="K2" s="216"/>
      <c r="L2" s="216"/>
      <c r="M2" s="216"/>
      <c r="N2" s="216"/>
      <c r="O2" s="216"/>
      <c r="P2" s="216"/>
      <c r="Q2" s="216"/>
    </row>
    <row r="3" spans="2:17" ht="13.5" thickBot="1"/>
    <row r="4" spans="2:17" ht="24.95" customHeight="1" thickBot="1">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c r="B48" s="215"/>
    </row>
    <row r="49" spans="2:3">
      <c r="B49" s="215" t="s">
        <v>14</v>
      </c>
      <c r="C49" s="215"/>
    </row>
    <row r="50" spans="2:3">
      <c r="B50" s="215" t="s">
        <v>15</v>
      </c>
    </row>
    <row r="51" spans="2:3">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c r="B2" s="820" t="s">
        <v>289</v>
      </c>
      <c r="C2" s="820"/>
      <c r="D2" s="820"/>
      <c r="E2" s="820"/>
      <c r="F2" s="820"/>
      <c r="G2" s="820"/>
      <c r="H2" s="820"/>
      <c r="I2" s="820"/>
      <c r="J2" s="820"/>
      <c r="K2" s="820"/>
      <c r="L2" s="216"/>
      <c r="M2" s="216"/>
      <c r="N2" s="216"/>
      <c r="O2" s="216"/>
      <c r="P2" s="216"/>
      <c r="Q2" s="216"/>
    </row>
    <row r="3" spans="2:17" ht="13.5" thickBot="1"/>
    <row r="4" spans="2:17" ht="24.95" customHeight="1">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61"/>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c r="B47" s="215"/>
    </row>
    <row r="48" spans="2:3">
      <c r="B48" s="215" t="s">
        <v>14</v>
      </c>
      <c r="C48" s="215"/>
    </row>
    <row r="49" spans="2:2">
      <c r="B49" s="215" t="s">
        <v>15</v>
      </c>
    </row>
    <row r="50" spans="2: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2023-02-07T07:01:59Z</cp:lastPrinted>
  <dcterms:created xsi:type="dcterms:W3CDTF">2001-01-08T14:44:55Z</dcterms:created>
  <dcterms:modified xsi:type="dcterms:W3CDTF">2023-02-07T07:03:46Z</dcterms:modified>
</cp:coreProperties>
</file>