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SDA PC\Documents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H355" i="1"/>
  <c r="AR354" i="1"/>
  <c r="AR353" i="1"/>
  <c r="J353" i="1"/>
  <c r="H353" i="1"/>
  <c r="F353" i="1"/>
  <c r="E356" i="1" s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AR340" i="1"/>
  <c r="AR339" i="1"/>
  <c r="AR338" i="1"/>
  <c r="AR337" i="1"/>
  <c r="B337" i="1"/>
  <c r="B338" i="1" s="1"/>
  <c r="B339" i="1" s="1"/>
  <c r="B340" i="1" s="1"/>
  <c r="B341" i="1" s="1"/>
  <c r="B342" i="1" s="1"/>
  <c r="B343" i="1" s="1"/>
  <c r="B344" i="1" s="1"/>
  <c r="B345" i="1" s="1"/>
  <c r="B346" i="1" s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AR319" i="1"/>
  <c r="B319" i="1"/>
  <c r="B320" i="1" s="1"/>
  <c r="B321" i="1" s="1"/>
  <c r="B322" i="1" s="1"/>
  <c r="B323" i="1" s="1"/>
  <c r="B324" i="1" s="1"/>
  <c r="B325" i="1" s="1"/>
  <c r="B326" i="1" s="1"/>
  <c r="B327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J303" i="1"/>
  <c r="H303" i="1"/>
  <c r="H305" i="1" s="1"/>
  <c r="F303" i="1"/>
  <c r="E306" i="1" s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B265" i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4" i="1"/>
  <c r="AR263" i="1"/>
  <c r="B263" i="1"/>
  <c r="B264" i="1" s="1"/>
  <c r="AR262" i="1"/>
  <c r="AR261" i="1"/>
  <c r="AR260" i="1"/>
  <c r="AR259" i="1"/>
  <c r="AR258" i="1"/>
  <c r="AR257" i="1"/>
  <c r="AR256" i="1"/>
  <c r="H255" i="1"/>
  <c r="J253" i="1"/>
  <c r="J254" i="1" s="1"/>
  <c r="H253" i="1"/>
  <c r="F253" i="1"/>
  <c r="E256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H205" i="1"/>
  <c r="K204" i="1"/>
  <c r="K203" i="1"/>
  <c r="J203" i="1"/>
  <c r="H203" i="1"/>
  <c r="F203" i="1"/>
  <c r="E206" i="1" s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J155" i="1"/>
  <c r="J153" i="1"/>
  <c r="J154" i="1" s="1"/>
  <c r="H153" i="1"/>
  <c r="H155" i="1" s="1"/>
  <c r="F153" i="1"/>
  <c r="E156" i="1" s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B120" i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9" i="1"/>
  <c r="K119" i="1"/>
  <c r="B119" i="1"/>
  <c r="AR118" i="1"/>
  <c r="K118" i="1"/>
  <c r="B118" i="1"/>
  <c r="AR117" i="1"/>
  <c r="K117" i="1"/>
  <c r="AR116" i="1"/>
  <c r="K116" i="1"/>
  <c r="AR115" i="1"/>
  <c r="K115" i="1"/>
  <c r="AR114" i="1"/>
  <c r="AR113" i="1"/>
  <c r="K113" i="1"/>
  <c r="B113" i="1"/>
  <c r="B114" i="1" s="1"/>
  <c r="B115" i="1" s="1"/>
  <c r="AR112" i="1"/>
  <c r="K112" i="1"/>
  <c r="AR111" i="1"/>
  <c r="AR110" i="1"/>
  <c r="AR109" i="1"/>
  <c r="AR108" i="1"/>
  <c r="AR107" i="1"/>
  <c r="AR106" i="1"/>
  <c r="J105" i="1"/>
  <c r="J103" i="1"/>
  <c r="J104" i="1" s="1"/>
  <c r="H103" i="1"/>
  <c r="H105" i="1" s="1"/>
  <c r="F103" i="1"/>
  <c r="E106" i="1" s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AQ67" i="1"/>
  <c r="AS67" i="1" s="1"/>
  <c r="K67" i="1"/>
  <c r="AR66" i="1"/>
  <c r="AQ66" i="1"/>
  <c r="AS66" i="1" s="1"/>
  <c r="AM66" i="1"/>
  <c r="AS65" i="1"/>
  <c r="AR65" i="1"/>
  <c r="AQ65" i="1"/>
  <c r="K65" i="1"/>
  <c r="B65" i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K64" i="1"/>
  <c r="B64" i="1"/>
  <c r="AX62" i="1"/>
  <c r="K62" i="1"/>
  <c r="BC57" i="1"/>
  <c r="BC58" i="1" s="1"/>
  <c r="AN45" i="1" s="1"/>
  <c r="AN44" i="1" s="1"/>
  <c r="AN40" i="1" s="1"/>
  <c r="BB57" i="1"/>
  <c r="BB58" i="1" s="1"/>
  <c r="AM45" i="1" s="1"/>
  <c r="AM44" i="1" s="1"/>
  <c r="BA57" i="1"/>
  <c r="BA58" i="1" s="1"/>
  <c r="AL45" i="1" s="1"/>
  <c r="AL44" i="1" s="1"/>
  <c r="AZ57" i="1"/>
  <c r="AZ58" i="1" s="1"/>
  <c r="AK45" i="1" s="1"/>
  <c r="AK44" i="1" s="1"/>
  <c r="AY57" i="1"/>
  <c r="AY58" i="1" s="1"/>
  <c r="AJ45" i="1" s="1"/>
  <c r="AJ44" i="1" s="1"/>
  <c r="AX57" i="1"/>
  <c r="AX58" i="1" s="1"/>
  <c r="AI45" i="1" s="1"/>
  <c r="AI44" i="1" s="1"/>
  <c r="AW57" i="1"/>
  <c r="AW58" i="1" s="1"/>
  <c r="AH45" i="1" s="1"/>
  <c r="AH44" i="1" s="1"/>
  <c r="AV57" i="1"/>
  <c r="AV58" i="1" s="1"/>
  <c r="AG45" i="1" s="1"/>
  <c r="AG44" i="1" s="1"/>
  <c r="AU57" i="1"/>
  <c r="AU58" i="1" s="1"/>
  <c r="AF45" i="1" s="1"/>
  <c r="AF44" i="1" s="1"/>
  <c r="AT57" i="1"/>
  <c r="AT58" i="1" s="1"/>
  <c r="AE45" i="1" s="1"/>
  <c r="AE44" i="1" s="1"/>
  <c r="AS57" i="1"/>
  <c r="AS58" i="1" s="1"/>
  <c r="AD45" i="1" s="1"/>
  <c r="AD44" i="1" s="1"/>
  <c r="AR57" i="1"/>
  <c r="AR58" i="1" s="1"/>
  <c r="AC45" i="1" s="1"/>
  <c r="I54" i="1"/>
  <c r="G54" i="1"/>
  <c r="E54" i="1"/>
  <c r="J52" i="1"/>
  <c r="J53" i="1" s="1"/>
  <c r="H52" i="1"/>
  <c r="F52" i="1"/>
  <c r="E55" i="1" s="1"/>
  <c r="BC51" i="1"/>
  <c r="BC52" i="1" s="1"/>
  <c r="AN43" i="1" s="1"/>
  <c r="BB51" i="1"/>
  <c r="BB52" i="1" s="1"/>
  <c r="AM43" i="1" s="1"/>
  <c r="BA51" i="1"/>
  <c r="BA52" i="1" s="1"/>
  <c r="AL43" i="1" s="1"/>
  <c r="AZ51" i="1"/>
  <c r="AZ52" i="1" s="1"/>
  <c r="AK43" i="1" s="1"/>
  <c r="AY51" i="1"/>
  <c r="AY52" i="1" s="1"/>
  <c r="AJ43" i="1" s="1"/>
  <c r="AX51" i="1"/>
  <c r="AX52" i="1" s="1"/>
  <c r="AI43" i="1" s="1"/>
  <c r="AW51" i="1"/>
  <c r="AW52" i="1" s="1"/>
  <c r="AH43" i="1" s="1"/>
  <c r="AV51" i="1"/>
  <c r="AV52" i="1" s="1"/>
  <c r="AG43" i="1" s="1"/>
  <c r="AU51" i="1"/>
  <c r="AU52" i="1" s="1"/>
  <c r="AF43" i="1" s="1"/>
  <c r="AT51" i="1"/>
  <c r="AT52" i="1" s="1"/>
  <c r="AE43" i="1" s="1"/>
  <c r="AS51" i="1"/>
  <c r="AS52" i="1" s="1"/>
  <c r="AD43" i="1" s="1"/>
  <c r="AR51" i="1"/>
  <c r="AR52" i="1" s="1"/>
  <c r="AC43" i="1" s="1"/>
  <c r="L51" i="1"/>
  <c r="L50" i="1"/>
  <c r="B50" i="1"/>
  <c r="AP49" i="1"/>
  <c r="L49" i="1"/>
  <c r="L48" i="1"/>
  <c r="L47" i="1"/>
  <c r="B47" i="1"/>
  <c r="L46" i="1"/>
  <c r="L45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L43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1" i="1"/>
  <c r="AI41" i="1" l="1"/>
  <c r="AI39" i="1"/>
  <c r="AI42" i="1"/>
  <c r="AI40" i="1"/>
  <c r="AM40" i="1"/>
  <c r="AM41" i="1"/>
  <c r="AM39" i="1"/>
  <c r="AM42" i="1"/>
  <c r="AT60" i="1"/>
  <c r="AC44" i="1"/>
  <c r="AP57" i="1" s="1"/>
  <c r="AF41" i="1"/>
  <c r="AF39" i="1"/>
  <c r="AF42" i="1"/>
  <c r="AF40" i="1"/>
  <c r="AJ41" i="1"/>
  <c r="AJ39" i="1"/>
  <c r="AJ42" i="1"/>
  <c r="AJ40" i="1"/>
  <c r="AN41" i="1"/>
  <c r="AN39" i="1"/>
  <c r="AN42" i="1"/>
  <c r="AE42" i="1"/>
  <c r="AE41" i="1"/>
  <c r="AE39" i="1"/>
  <c r="AE40" i="1"/>
  <c r="AC39" i="1"/>
  <c r="AC42" i="1"/>
  <c r="AC40" i="1"/>
  <c r="AC41" i="1"/>
  <c r="AG42" i="1"/>
  <c r="AG40" i="1"/>
  <c r="AG41" i="1"/>
  <c r="AG39" i="1"/>
  <c r="AK39" i="1"/>
  <c r="AK42" i="1"/>
  <c r="AK40" i="1"/>
  <c r="AK41" i="1"/>
  <c r="AD42" i="1"/>
  <c r="AD40" i="1"/>
  <c r="AD41" i="1"/>
  <c r="AD39" i="1"/>
  <c r="AH42" i="1"/>
  <c r="AH40" i="1"/>
  <c r="AH41" i="1"/>
  <c r="AH39" i="1"/>
  <c r="AL42" i="1"/>
  <c r="AL40" i="1"/>
  <c r="AL41" i="1"/>
  <c r="AL39" i="1"/>
  <c r="AQ68" i="1"/>
  <c r="J205" i="1"/>
  <c r="J204" i="1"/>
  <c r="J304" i="1"/>
  <c r="J305" i="1"/>
  <c r="J355" i="1"/>
  <c r="J354" i="1"/>
  <c r="J255" i="1"/>
  <c r="AS444" i="1"/>
  <c r="AP52" i="1" l="1"/>
  <c r="AS68" i="1"/>
  <c r="AQ69" i="1"/>
  <c r="AQ70" i="1" l="1"/>
  <c r="AS69" i="1"/>
  <c r="AS70" i="1" l="1"/>
  <c r="AQ71" i="1"/>
  <c r="AS71" i="1" l="1"/>
  <c r="AQ72" i="1"/>
  <c r="AS72" i="1" l="1"/>
  <c r="AQ73" i="1"/>
  <c r="AQ74" i="1" l="1"/>
  <c r="AS73" i="1"/>
  <c r="AQ75" i="1" l="1"/>
  <c r="AS74" i="1"/>
  <c r="AS75" i="1" l="1"/>
  <c r="AQ76" i="1"/>
  <c r="AS76" i="1" l="1"/>
  <c r="AQ77" i="1"/>
  <c r="AQ78" i="1" l="1"/>
  <c r="AS77" i="1"/>
  <c r="AQ79" i="1" l="1"/>
  <c r="AS78" i="1"/>
  <c r="AQ80" i="1" l="1"/>
  <c r="AS79" i="1"/>
  <c r="AS80" i="1" l="1"/>
  <c r="AQ81" i="1"/>
  <c r="AS81" i="1" l="1"/>
  <c r="AQ82" i="1"/>
  <c r="AS82" i="1" l="1"/>
  <c r="AQ83" i="1"/>
  <c r="AS83" i="1" l="1"/>
  <c r="AQ84" i="1"/>
  <c r="AS84" i="1" l="1"/>
  <c r="AQ85" i="1"/>
  <c r="AQ86" i="1" l="1"/>
  <c r="AS85" i="1"/>
  <c r="AQ87" i="1" l="1"/>
  <c r="AS86" i="1"/>
  <c r="AQ88" i="1" l="1"/>
  <c r="AS87" i="1"/>
  <c r="AQ89" i="1" l="1"/>
  <c r="AS88" i="1"/>
  <c r="AS89" i="1" l="1"/>
  <c r="AQ90" i="1"/>
  <c r="AS90" i="1" l="1"/>
  <c r="AQ91" i="1"/>
  <c r="AS91" i="1" l="1"/>
  <c r="AQ92" i="1"/>
  <c r="AS92" i="1" l="1"/>
  <c r="AQ93" i="1"/>
  <c r="AQ94" i="1" l="1"/>
  <c r="AS93" i="1"/>
  <c r="AQ95" i="1" l="1"/>
  <c r="AS94" i="1"/>
  <c r="AS95" i="1" l="1"/>
  <c r="AQ96" i="1"/>
  <c r="AS96" i="1" l="1"/>
  <c r="AQ97" i="1"/>
  <c r="AS97" i="1" l="1"/>
  <c r="AQ98" i="1"/>
  <c r="AQ99" i="1" l="1"/>
  <c r="AS98" i="1"/>
  <c r="AQ100" i="1" l="1"/>
  <c r="AS99" i="1"/>
  <c r="AS100" i="1" l="1"/>
  <c r="AQ101" i="1"/>
  <c r="AS101" i="1" l="1"/>
  <c r="AQ102" i="1"/>
  <c r="AQ106" i="1" l="1"/>
  <c r="AS102" i="1"/>
  <c r="AQ107" i="1" l="1"/>
  <c r="AS106" i="1"/>
  <c r="AS107" i="1" l="1"/>
  <c r="AQ108" i="1"/>
  <c r="AQ109" i="1" l="1"/>
  <c r="AS108" i="1"/>
  <c r="AQ110" i="1" l="1"/>
  <c r="AS109" i="1"/>
  <c r="AS110" i="1" l="1"/>
  <c r="AQ111" i="1"/>
  <c r="AS111" i="1" l="1"/>
  <c r="AQ112" i="1"/>
  <c r="AS112" i="1" l="1"/>
  <c r="AQ113" i="1"/>
  <c r="AS113" i="1" l="1"/>
  <c r="AQ114" i="1"/>
  <c r="AQ115" i="1" l="1"/>
  <c r="AS114" i="1"/>
  <c r="AQ116" i="1" l="1"/>
  <c r="AS115" i="1"/>
  <c r="AQ117" i="1" l="1"/>
  <c r="AS116" i="1"/>
  <c r="AQ118" i="1" l="1"/>
  <c r="AS117" i="1"/>
  <c r="AS118" i="1" l="1"/>
  <c r="AQ119" i="1"/>
  <c r="AS119" i="1" l="1"/>
  <c r="AQ120" i="1"/>
  <c r="AQ121" i="1" l="1"/>
  <c r="AS120" i="1"/>
  <c r="AS121" i="1" l="1"/>
  <c r="AQ122" i="1"/>
  <c r="AS122" i="1" l="1"/>
  <c r="AQ123" i="1"/>
  <c r="AS123" i="1" l="1"/>
  <c r="AQ124" i="1"/>
  <c r="AQ125" i="1" l="1"/>
  <c r="AS124" i="1"/>
  <c r="AQ126" i="1" l="1"/>
  <c r="AS125" i="1"/>
  <c r="AS126" i="1" l="1"/>
  <c r="AQ127" i="1"/>
  <c r="AS127" i="1" l="1"/>
  <c r="AQ128" i="1"/>
  <c r="AS128" i="1" l="1"/>
  <c r="AQ129" i="1"/>
  <c r="AQ130" i="1" l="1"/>
  <c r="AS129" i="1"/>
  <c r="AQ131" i="1" l="1"/>
  <c r="AS130" i="1"/>
  <c r="AS131" i="1" l="1"/>
  <c r="AQ132" i="1"/>
  <c r="AQ133" i="1" l="1"/>
  <c r="AS132" i="1"/>
  <c r="AS133" i="1" l="1"/>
  <c r="AQ134" i="1"/>
  <c r="AS134" i="1" l="1"/>
  <c r="AQ135" i="1"/>
  <c r="AS135" i="1" l="1"/>
  <c r="AQ136" i="1"/>
  <c r="AS136" i="1" l="1"/>
  <c r="AQ137" i="1"/>
  <c r="AS137" i="1" l="1"/>
  <c r="AQ138" i="1"/>
  <c r="AQ139" i="1" l="1"/>
  <c r="AS138" i="1"/>
  <c r="AS139" i="1" l="1"/>
  <c r="AQ140" i="1"/>
  <c r="AS140" i="1" l="1"/>
  <c r="AQ141" i="1"/>
  <c r="AS141" i="1" l="1"/>
  <c r="AQ142" i="1"/>
  <c r="AS142" i="1" l="1"/>
  <c r="AQ143" i="1"/>
  <c r="AQ144" i="1" l="1"/>
  <c r="AS143" i="1"/>
  <c r="AQ145" i="1" l="1"/>
  <c r="AS144" i="1"/>
  <c r="AS145" i="1" l="1"/>
  <c r="AQ146" i="1"/>
  <c r="AS146" i="1" l="1"/>
  <c r="AQ147" i="1"/>
  <c r="AS147" i="1" l="1"/>
  <c r="AQ148" i="1"/>
  <c r="AQ149" i="1" l="1"/>
  <c r="AS148" i="1"/>
  <c r="AS149" i="1" l="1"/>
  <c r="AQ150" i="1"/>
  <c r="AS150" i="1" l="1"/>
  <c r="AQ151" i="1"/>
  <c r="AS151" i="1" l="1"/>
  <c r="AQ152" i="1"/>
  <c r="AQ156" i="1" l="1"/>
  <c r="AS152" i="1"/>
  <c r="AS156" i="1" l="1"/>
  <c r="AQ157" i="1"/>
  <c r="AS157" i="1" l="1"/>
  <c r="AQ158" i="1"/>
  <c r="AQ159" i="1" l="1"/>
  <c r="AS158" i="1"/>
  <c r="AQ160" i="1" l="1"/>
  <c r="AS159" i="1"/>
  <c r="AS160" i="1" l="1"/>
  <c r="AQ161" i="1"/>
  <c r="AS161" i="1" l="1"/>
  <c r="AQ162" i="1"/>
  <c r="AS162" i="1" l="1"/>
  <c r="AQ163" i="1"/>
  <c r="AQ164" i="1" l="1"/>
  <c r="AS163" i="1"/>
  <c r="AS164" i="1" l="1"/>
  <c r="AQ165" i="1"/>
  <c r="AS165" i="1" l="1"/>
  <c r="AQ166" i="1"/>
  <c r="AS166" i="1" l="1"/>
  <c r="AQ167" i="1"/>
  <c r="AS167" i="1" l="1"/>
  <c r="AQ168" i="1"/>
  <c r="AS168" i="1" l="1"/>
  <c r="AQ169" i="1"/>
  <c r="AS169" i="1" l="1"/>
  <c r="AQ170" i="1"/>
  <c r="AS170" i="1" l="1"/>
  <c r="AQ171" i="1"/>
  <c r="AS171" i="1" l="1"/>
  <c r="AQ172" i="1"/>
  <c r="AS172" i="1" l="1"/>
  <c r="AQ173" i="1"/>
  <c r="AS173" i="1" l="1"/>
  <c r="AQ174" i="1"/>
  <c r="AS174" i="1" l="1"/>
  <c r="AQ175" i="1"/>
  <c r="AS175" i="1" l="1"/>
  <c r="AQ176" i="1"/>
  <c r="AS176" i="1" l="1"/>
  <c r="AQ177" i="1"/>
  <c r="AS177" i="1" l="1"/>
  <c r="AQ178" i="1"/>
  <c r="AS178" i="1" l="1"/>
  <c r="AQ179" i="1"/>
  <c r="AS179" i="1" l="1"/>
  <c r="AQ180" i="1"/>
  <c r="AS180" i="1" l="1"/>
  <c r="AQ181" i="1"/>
  <c r="AS181" i="1" l="1"/>
  <c r="AQ182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Q194" i="1" l="1"/>
  <c r="AS193" i="1"/>
  <c r="AQ195" i="1" l="1"/>
  <c r="AS194" i="1"/>
  <c r="AQ196" i="1" l="1"/>
  <c r="AS195" i="1"/>
  <c r="AQ197" i="1" l="1"/>
  <c r="AS196" i="1"/>
  <c r="AQ198" i="1" l="1"/>
  <c r="AS197" i="1"/>
  <c r="AQ199" i="1" l="1"/>
  <c r="AS198" i="1"/>
  <c r="AS199" i="1" l="1"/>
  <c r="AQ200" i="1"/>
  <c r="AS200" i="1" l="1"/>
  <c r="AQ201" i="1"/>
  <c r="AQ202" i="1" l="1"/>
  <c r="AS201" i="1"/>
  <c r="AQ206" i="1" l="1"/>
  <c r="AS202" i="1"/>
  <c r="AS206" i="1" l="1"/>
  <c r="AQ207" i="1"/>
  <c r="AQ208" i="1" l="1"/>
  <c r="AS207" i="1"/>
  <c r="AQ209" i="1" l="1"/>
  <c r="AS208" i="1"/>
  <c r="AS209" i="1" l="1"/>
  <c r="AQ210" i="1"/>
  <c r="AS210" i="1" l="1"/>
  <c r="AQ211" i="1"/>
  <c r="AQ212" i="1" l="1"/>
  <c r="AS211" i="1"/>
  <c r="AQ213" i="1" l="1"/>
  <c r="AS212" i="1"/>
  <c r="AQ214" i="1" l="1"/>
  <c r="AS213" i="1"/>
  <c r="AQ215" i="1" l="1"/>
  <c r="AS214" i="1"/>
  <c r="AQ216" i="1" l="1"/>
  <c r="AS215" i="1"/>
  <c r="AQ217" i="1" l="1"/>
  <c r="AS216" i="1"/>
  <c r="AQ218" i="1" l="1"/>
  <c r="AS217" i="1"/>
  <c r="AQ219" i="1" l="1"/>
  <c r="AS218" i="1"/>
  <c r="AQ220" i="1" l="1"/>
  <c r="AS219" i="1"/>
  <c r="AQ221" i="1" l="1"/>
  <c r="AS220" i="1"/>
  <c r="AS221" i="1" l="1"/>
  <c r="AQ222" i="1"/>
  <c r="AQ223" i="1" l="1"/>
  <c r="AS222" i="1"/>
  <c r="AQ224" i="1" l="1"/>
  <c r="AS223" i="1"/>
  <c r="AQ225" i="1" l="1"/>
  <c r="AS224" i="1"/>
  <c r="AS225" i="1" l="1"/>
  <c r="AQ226" i="1"/>
  <c r="AQ227" i="1" l="1"/>
  <c r="AS226" i="1"/>
  <c r="AQ228" i="1" l="1"/>
  <c r="AS227" i="1"/>
  <c r="AQ229" i="1" l="1"/>
  <c r="AS228" i="1"/>
  <c r="AS229" i="1" l="1"/>
  <c r="AQ230" i="1"/>
  <c r="AQ231" i="1" l="1"/>
  <c r="AS230" i="1"/>
  <c r="AQ232" i="1" l="1"/>
  <c r="AS231" i="1"/>
  <c r="AQ233" i="1" l="1"/>
  <c r="AS232" i="1"/>
  <c r="AS233" i="1" l="1"/>
  <c r="AQ234" i="1"/>
  <c r="AQ235" i="1" l="1"/>
  <c r="AS234" i="1"/>
  <c r="AQ236" i="1" l="1"/>
  <c r="AS235" i="1"/>
  <c r="AQ237" i="1" l="1"/>
  <c r="AS236" i="1"/>
  <c r="AS237" i="1" l="1"/>
  <c r="AQ238" i="1"/>
  <c r="AQ239" i="1" l="1"/>
  <c r="AS238" i="1"/>
  <c r="AQ240" i="1" l="1"/>
  <c r="AS239" i="1"/>
  <c r="AQ241" i="1" l="1"/>
  <c r="AS240" i="1"/>
  <c r="AS241" i="1" l="1"/>
  <c r="AQ242" i="1"/>
  <c r="AQ243" i="1" l="1"/>
  <c r="AS242" i="1"/>
  <c r="AQ244" i="1" l="1"/>
  <c r="AS243" i="1"/>
  <c r="AQ245" i="1" l="1"/>
  <c r="AS244" i="1"/>
  <c r="AS245" i="1" l="1"/>
  <c r="AQ246" i="1"/>
  <c r="AQ247" i="1" l="1"/>
  <c r="AS246" i="1"/>
  <c r="AQ248" i="1" l="1"/>
  <c r="AS247" i="1"/>
  <c r="AQ249" i="1" l="1"/>
  <c r="AS248" i="1"/>
  <c r="AS249" i="1" l="1"/>
  <c r="AQ250" i="1"/>
  <c r="AQ251" i="1" l="1"/>
  <c r="AS250" i="1"/>
  <c r="AQ252" i="1" l="1"/>
  <c r="AS251" i="1"/>
  <c r="AQ256" i="1" l="1"/>
  <c r="AS252" i="1"/>
  <c r="AQ257" i="1" l="1"/>
  <c r="AS256" i="1"/>
  <c r="AQ258" i="1" l="1"/>
  <c r="AS257" i="1"/>
  <c r="AS258" i="1" l="1"/>
  <c r="AQ259" i="1"/>
  <c r="AQ260" i="1" l="1"/>
  <c r="AS259" i="1"/>
  <c r="AQ261" i="1" l="1"/>
  <c r="AS260" i="1"/>
  <c r="AQ262" i="1" l="1"/>
  <c r="AS261" i="1"/>
  <c r="AS262" i="1" l="1"/>
  <c r="AQ263" i="1"/>
  <c r="AS263" i="1" l="1"/>
  <c r="AQ264" i="1"/>
  <c r="AS264" i="1" l="1"/>
  <c r="AQ265" i="1"/>
  <c r="AS265" i="1" l="1"/>
  <c r="AQ266" i="1"/>
  <c r="AS266" i="1" l="1"/>
  <c r="AQ267" i="1"/>
  <c r="AS267" i="1" l="1"/>
  <c r="AQ268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S277" i="1" l="1"/>
  <c r="AQ278" i="1"/>
  <c r="AS278" i="1" l="1"/>
  <c r="AQ279" i="1"/>
  <c r="AS279" i="1" l="1"/>
  <c r="AQ280" i="1"/>
  <c r="AS280" i="1" l="1"/>
  <c r="AQ281" i="1"/>
  <c r="AS281" i="1" l="1"/>
  <c r="AQ282" i="1"/>
  <c r="AS282" i="1" l="1"/>
  <c r="AQ283" i="1"/>
  <c r="AS283" i="1" l="1"/>
  <c r="AQ284" i="1"/>
  <c r="AS284" i="1" l="1"/>
  <c r="AQ285" i="1"/>
  <c r="AS285" i="1" l="1"/>
  <c r="AQ286" i="1"/>
  <c r="AS286" i="1" l="1"/>
  <c r="AQ287" i="1"/>
  <c r="AS287" i="1" l="1"/>
  <c r="AQ288" i="1"/>
  <c r="AS288" i="1" l="1"/>
  <c r="AQ289" i="1"/>
  <c r="AS289" i="1" l="1"/>
  <c r="AQ290" i="1"/>
  <c r="AS290" i="1" l="1"/>
  <c r="AQ291" i="1"/>
  <c r="AS291" i="1" l="1"/>
  <c r="AQ292" i="1"/>
  <c r="AS292" i="1" l="1"/>
  <c r="AQ293" i="1"/>
  <c r="AS293" i="1" l="1"/>
  <c r="AQ294" i="1"/>
  <c r="AQ295" i="1" l="1"/>
  <c r="AS294" i="1"/>
  <c r="AQ296" i="1" l="1"/>
  <c r="AS295" i="1"/>
  <c r="AQ297" i="1" l="1"/>
  <c r="AS296" i="1"/>
  <c r="AS297" i="1" l="1"/>
  <c r="AQ298" i="1"/>
  <c r="AQ299" i="1" l="1"/>
  <c r="AS298" i="1"/>
  <c r="AQ300" i="1" l="1"/>
  <c r="AS299" i="1"/>
  <c r="AS300" i="1" l="1"/>
  <c r="AQ301" i="1"/>
  <c r="AS301" i="1" l="1"/>
  <c r="AQ302" i="1"/>
  <c r="AQ306" i="1" l="1"/>
  <c r="AS302" i="1"/>
  <c r="AQ307" i="1" l="1"/>
  <c r="AS306" i="1"/>
  <c r="AQ308" i="1" l="1"/>
  <c r="AS307" i="1"/>
  <c r="AS308" i="1" l="1"/>
  <c r="AQ309" i="1"/>
  <c r="AQ310" i="1" l="1"/>
  <c r="AS309" i="1"/>
  <c r="AS310" i="1" l="1"/>
  <c r="AQ311" i="1"/>
  <c r="AQ312" i="1" l="1"/>
  <c r="AS311" i="1"/>
  <c r="AS312" i="1" l="1"/>
  <c r="AQ313" i="1"/>
  <c r="AS313" i="1" l="1"/>
  <c r="AQ314" i="1"/>
  <c r="AQ315" i="1" l="1"/>
  <c r="AS314" i="1"/>
  <c r="AQ316" i="1" l="1"/>
  <c r="AS315" i="1"/>
  <c r="AQ317" i="1" l="1"/>
  <c r="AS316" i="1"/>
  <c r="AQ318" i="1" l="1"/>
  <c r="AS317" i="1"/>
  <c r="AQ319" i="1" l="1"/>
  <c r="AS318" i="1"/>
  <c r="AQ320" i="1" l="1"/>
  <c r="AS319" i="1"/>
  <c r="AQ321" i="1" l="1"/>
  <c r="AS320" i="1"/>
  <c r="AQ322" i="1" l="1"/>
  <c r="AS321" i="1"/>
  <c r="AS322" i="1" l="1"/>
  <c r="AQ323" i="1"/>
  <c r="AS323" i="1" l="1"/>
  <c r="AQ324" i="1"/>
  <c r="AS324" i="1" l="1"/>
  <c r="AQ325" i="1"/>
  <c r="AS325" i="1" l="1"/>
  <c r="AQ326" i="1"/>
  <c r="AS326" i="1" l="1"/>
  <c r="AQ327" i="1"/>
  <c r="AS327" i="1" l="1"/>
  <c r="AQ328" i="1"/>
  <c r="AS328" i="1" l="1"/>
  <c r="AQ329" i="1"/>
  <c r="AS329" i="1" l="1"/>
  <c r="AQ330" i="1"/>
  <c r="AS330" i="1" l="1"/>
  <c r="AQ331" i="1"/>
  <c r="AS331" i="1" l="1"/>
  <c r="AQ332" i="1"/>
  <c r="AS332" i="1" l="1"/>
  <c r="AQ333" i="1"/>
  <c r="AS333" i="1" l="1"/>
  <c r="AQ334" i="1"/>
  <c r="AS334" i="1" l="1"/>
  <c r="AQ335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<sst xmlns="http://schemas.openxmlformats.org/spreadsheetml/2006/main" count="939" uniqueCount="137">
  <si>
    <t>DATA KETERSEDIAAN AIR BENDUNGAN</t>
  </si>
  <si>
    <r>
      <t>Volume  Harian  Bendungan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</si>
  <si>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Bendungan  se Jawa Tengah  (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</si>
  <si>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</si>
  <si>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2021</t>
  </si>
  <si>
    <t xml:space="preserve">MINGGU KE II APRIL ( 6 APRIL S/D 12 APRIL 2021 )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</si>
  <si>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</si>
  <si>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</si>
  <si>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</si>
  <si>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</si>
  <si>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</si>
  <si>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</si>
  <si>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</si>
  <si>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</si>
  <si>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</si>
  <si>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</si>
  <si>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</si>
  <si>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</si>
  <si>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</si>
  <si>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APRIL</t>
  </si>
  <si>
    <t>No.</t>
  </si>
  <si>
    <t>Nama Bendungan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</si>
  <si>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</si>
  <si>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</si>
  <si>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</si>
  <si>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</si>
  <si>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</si>
  <si>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</si>
  <si>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</si>
  <si>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</si>
  <si>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</si>
  <si>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4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</si>
  <si>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</si>
  <si>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</si>
  <si>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</si>
  <si>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</si>
  <si>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</si>
  <si>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</si>
  <si>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</si>
  <si>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</si>
  <si>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</si>
  <si>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</si>
  <si>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</si>
  <si>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</si>
  <si>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</si>
  <si>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</si>
  <si>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</si>
  <si>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</si>
  <si>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</si>
  <si>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</si>
  <si>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</si>
  <si>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</si>
  <si>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</si>
  <si>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</si>
  <si>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</si>
  <si>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</si>
  <si>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</si>
  <si>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</si>
  <si>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</si>
  <si>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</si>
  <si>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</si>
  <si>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</si>
  <si>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</si>
  <si>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</si>
  <si>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</si>
  <si>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</si>
  <si>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</si>
  <si>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</si>
  <si>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</si>
  <si>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</si>
  <si>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</si>
  <si>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</si>
  <si>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</si>
  <si>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</si>
  <si>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</si>
  <si>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</si>
  <si>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</si>
  <si>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</si>
  <si>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</si>
  <si>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</si>
  <si>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</si>
  <si>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</si>
  <si>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</si>
  <si>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</si>
  <si>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</si>
  <si>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</si>
  <si>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</si>
  <si>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</si>
  <si>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</si>
  <si>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</si>
  <si>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</si>
  <si>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</si>
  <si>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</si>
  <si>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</si>
  <si>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</si>
  <si>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</si>
  <si>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</si>
  <si>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</si>
  <si>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</si>
  <si>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GRAFIK VOLUME HARIAN BENDUNGAN SEJAWA TENGAH TH 2021 ( juta m3 )</t>
  </si>
  <si>
    <t>Sudirman</t>
  </si>
  <si>
    <t>Banjarnegara</t>
  </si>
  <si>
    <t>Serayu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</si>
  <si>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</si>
  <si>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</si>
  <si>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</si>
  <si>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</si>
  <si>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</si>
  <si>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</si>
  <si>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</si>
  <si>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</si>
  <si>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</si>
  <si>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</si>
  <si>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</si>
  <si>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</si>
  <si>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</si>
  <si>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</si>
  <si>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</si>
  <si>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BENDUNGAN BESAR</t>
  </si>
  <si>
    <t>VOLUME 32 BENDUNGAN KECIL</t>
  </si>
  <si>
    <t>15-31</t>
  </si>
  <si>
    <t>n</t>
  </si>
  <si>
    <t>Nama Waduk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</si>
  <si>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</si>
  <si>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</si>
  <si>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</si>
  <si>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</si>
  <si>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</si>
  <si>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</si>
  <si>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</si>
  <si>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</si>
  <si>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</si>
  <si>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VOLUME 9   WADUK BESAR</t>
  </si>
  <si>
    <t>VOLUME 32 WADUK KECIL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</si>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</sst>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_(* #,##0.00_);_(* \(#,##0.00\);_(* &quot;-&quot;_);_(@_)"/>
    <numFmt numFmtId="166" formatCode="0.000"/>
    <numFmt numFmtId="167" formatCode="_(* #,##0.000_);_(* \(#,##0.000\);_(* &quot;-&quot;_);_(@_)"/>
    <numFmt numFmtId="168" formatCode="_(* #,##0.000_);_(* \(#,##0.000\);_(* &quot;-&quot;???_);_(@_)"/>
    <numFmt numFmtId="169" formatCode="#,##0.000;[Red]#,##0.000"/>
    <numFmt numFmtId="170" formatCode="dd\-mm"/>
    <numFmt numFmtId="171" formatCode="#,##0.00;[Red]#,##0.00"/>
    <numFmt numFmtId="172" formatCode="#,##0.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Arial"/>
      <family val="2"/>
    </font>
    <font>
      <vertAlign val="superscript"/>
      <sz val="14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7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0" fillId="0" borderId="0" applyFont="0" applyFill="0" applyBorder="0" applyProtection="0"/>
    <xf numFmtId="41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5" fillId="2" borderId="13" xfId="0" quotePrefix="1" applyNumberFormat="1" applyFont="1" applyFill="1" applyBorder="1" applyAlignment="1">
      <alignment horizontal="center" vertical="center"/>
    </xf>
    <xf numFmtId="15" fontId="16" fillId="2" borderId="14" xfId="0" quotePrefix="1" applyNumberFormat="1" applyFont="1" applyFill="1" applyBorder="1" applyAlignment="1">
      <alignment horizontal="center" vertical="center"/>
    </xf>
    <xf numFmtId="1" fontId="17" fillId="2" borderId="14" xfId="0" quotePrefix="1" applyNumberFormat="1" applyFont="1" applyFill="1" applyBorder="1" applyAlignment="1">
      <alignment horizontal="center" vertical="center"/>
    </xf>
    <xf numFmtId="15" fontId="17" fillId="2" borderId="14" xfId="0" applyNumberFormat="1" applyFont="1" applyFill="1" applyBorder="1" applyAlignment="1">
      <alignment horizontal="center" vertical="center"/>
    </xf>
    <xf numFmtId="15" fontId="16" fillId="2" borderId="15" xfId="0" quotePrefix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43" fontId="4" fillId="0" borderId="25" xfId="0" applyNumberFormat="1" applyFont="1" applyFill="1" applyBorder="1" applyAlignment="1">
      <alignment horizontal="center" vertical="center"/>
    </xf>
    <xf numFmtId="43" fontId="4" fillId="0" borderId="26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" fontId="18" fillId="0" borderId="13" xfId="0" applyNumberFormat="1" applyFont="1" applyBorder="1" applyAlignment="1" applyProtection="1">
      <alignment horizontal="center" vertical="center"/>
      <protection locked="0"/>
    </xf>
    <xf numFmtId="1" fontId="18" fillId="0" borderId="2" xfId="0" applyNumberFormat="1" applyFont="1" applyBorder="1" applyAlignment="1" applyProtection="1">
      <alignment horizontal="center" vertical="center"/>
      <protection locked="0"/>
    </xf>
    <xf numFmtId="1" fontId="18" fillId="0" borderId="3" xfId="0" applyNumberFormat="1" applyFont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43" fontId="4" fillId="0" borderId="34" xfId="0" applyNumberFormat="1" applyFont="1" applyFill="1" applyBorder="1" applyAlignment="1">
      <alignment horizontal="center" vertical="center"/>
    </xf>
    <xf numFmtId="43" fontId="4" fillId="0" borderId="35" xfId="0" applyNumberFormat="1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43" fontId="2" fillId="2" borderId="43" xfId="1" applyNumberFormat="1" applyFont="1" applyFill="1" applyBorder="1" applyAlignment="1">
      <alignment horizontal="center" vertical="center"/>
    </xf>
    <xf numFmtId="43" fontId="2" fillId="4" borderId="43" xfId="1" applyNumberFormat="1" applyFont="1" applyFill="1" applyBorder="1" applyAlignment="1">
      <alignment horizontal="center" vertical="center"/>
    </xf>
    <xf numFmtId="164" fontId="2" fillId="2" borderId="45" xfId="0" applyNumberFormat="1" applyFont="1" applyFill="1" applyBorder="1" applyAlignment="1">
      <alignment horizontal="left" vertical="center" indent="1"/>
    </xf>
    <xf numFmtId="164" fontId="2" fillId="2" borderId="46" xfId="0" applyNumberFormat="1" applyFont="1" applyFill="1" applyBorder="1" applyAlignment="1">
      <alignment horizontal="center" vertical="center"/>
    </xf>
    <xf numFmtId="43" fontId="21" fillId="0" borderId="0" xfId="0" applyNumberFormat="1" applyFont="1" applyFill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43" fontId="2" fillId="2" borderId="44" xfId="1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horizontal="center" vertical="center"/>
    </xf>
    <xf numFmtId="43" fontId="2" fillId="4" borderId="44" xfId="0" applyNumberFormat="1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43" fontId="2" fillId="2" borderId="44" xfId="1" applyNumberFormat="1" applyFont="1" applyFill="1" applyBorder="1" applyAlignment="1">
      <alignment vertical="center"/>
    </xf>
    <xf numFmtId="39" fontId="2" fillId="4" borderId="44" xfId="0" applyNumberFormat="1" applyFont="1" applyFill="1" applyBorder="1" applyAlignment="1">
      <alignment vertical="center"/>
    </xf>
    <xf numFmtId="39" fontId="21" fillId="0" borderId="0" xfId="0" applyNumberFormat="1" applyFont="1" applyFill="1" applyAlignment="1">
      <alignment horizontal="center" vertical="center"/>
    </xf>
    <xf numFmtId="165" fontId="2" fillId="0" borderId="44" xfId="4" applyNumberFormat="1" applyFont="1" applyBorder="1" applyAlignment="1">
      <alignment vertical="center"/>
    </xf>
    <xf numFmtId="164" fontId="2" fillId="0" borderId="44" xfId="5" applyNumberFormat="1" applyFont="1" applyBorder="1" applyAlignment="1">
      <alignment vertical="center"/>
    </xf>
    <xf numFmtId="2" fontId="2" fillId="0" borderId="44" xfId="0" applyNumberFormat="1" applyFont="1" applyFill="1" applyBorder="1" applyAlignment="1">
      <alignment horizontal="center" vertical="center"/>
    </xf>
    <xf numFmtId="166" fontId="2" fillId="4" borderId="44" xfId="0" applyNumberFormat="1" applyFont="1" applyFill="1" applyBorder="1" applyAlignment="1">
      <alignment vertical="center"/>
    </xf>
    <xf numFmtId="166" fontId="21" fillId="0" borderId="0" xfId="0" applyNumberFormat="1" applyFont="1" applyFill="1" applyAlignment="1">
      <alignment horizontal="center" vertical="center"/>
    </xf>
    <xf numFmtId="167" fontId="2" fillId="0" borderId="44" xfId="4" applyNumberFormat="1" applyFont="1" applyBorder="1" applyAlignment="1">
      <alignment vertical="center"/>
    </xf>
    <xf numFmtId="14" fontId="0" fillId="0" borderId="0" xfId="0" applyNumberFormat="1"/>
    <xf numFmtId="39" fontId="2" fillId="2" borderId="44" xfId="1" quotePrefix="1" applyNumberFormat="1" applyFont="1" applyFill="1" applyBorder="1" applyAlignment="1">
      <alignment vertical="center"/>
    </xf>
    <xf numFmtId="43" fontId="22" fillId="4" borderId="44" xfId="1" applyNumberFormat="1" applyFont="1" applyFill="1" applyBorder="1" applyAlignment="1">
      <alignment vertical="center"/>
    </xf>
    <xf numFmtId="43" fontId="21" fillId="2" borderId="0" xfId="0" applyNumberFormat="1" applyFont="1" applyFill="1" applyAlignment="1">
      <alignment horizontal="center" vertical="center"/>
    </xf>
    <xf numFmtId="164" fontId="2" fillId="0" borderId="44" xfId="5" quotePrefix="1" applyNumberFormat="1" applyFont="1" applyBorder="1" applyAlignment="1">
      <alignment horizontal="center" vertical="center"/>
    </xf>
    <xf numFmtId="166" fontId="21" fillId="2" borderId="0" xfId="0" applyNumberFormat="1" applyFont="1" applyFill="1" applyAlignment="1">
      <alignment horizontal="center" vertical="center"/>
    </xf>
    <xf numFmtId="2" fontId="2" fillId="0" borderId="49" xfId="0" applyNumberFormat="1" applyFont="1" applyFill="1" applyBorder="1" applyAlignment="1">
      <alignment horizontal="center" vertical="center"/>
    </xf>
    <xf numFmtId="39" fontId="22" fillId="2" borderId="44" xfId="0" applyNumberFormat="1" applyFont="1" applyFill="1" applyBorder="1" applyAlignment="1">
      <alignment vertical="center"/>
    </xf>
    <xf numFmtId="43" fontId="22" fillId="4" borderId="44" xfId="1" applyNumberFormat="1" applyFont="1" applyFill="1" applyBorder="1" applyAlignment="1">
      <alignment horizontal="center" vertical="center"/>
    </xf>
    <xf numFmtId="43" fontId="2" fillId="2" borderId="44" xfId="1" quotePrefix="1" applyNumberFormat="1" applyFont="1" applyFill="1" applyBorder="1" applyAlignment="1">
      <alignment horizontal="center" vertical="center"/>
    </xf>
    <xf numFmtId="43" fontId="22" fillId="4" borderId="44" xfId="1" quotePrefix="1" applyNumberFormat="1" applyFont="1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43" fontId="2" fillId="2" borderId="43" xfId="1" applyNumberFormat="1" applyFont="1" applyFill="1" applyBorder="1" applyAlignment="1">
      <alignment vertical="center"/>
    </xf>
    <xf numFmtId="43" fontId="2" fillId="2" borderId="43" xfId="1" quotePrefix="1" applyNumberFormat="1" applyFont="1" applyFill="1" applyBorder="1" applyAlignment="1">
      <alignment horizontal="center" vertical="center"/>
    </xf>
    <xf numFmtId="43" fontId="22" fillId="4" borderId="43" xfId="1" quotePrefix="1" applyNumberFormat="1" applyFont="1" applyFill="1" applyBorder="1" applyAlignment="1">
      <alignment horizontal="center" vertical="center"/>
    </xf>
    <xf numFmtId="43" fontId="2" fillId="2" borderId="44" xfId="1" quotePrefix="1" applyNumberFormat="1" applyFont="1" applyFill="1" applyBorder="1" applyAlignment="1">
      <alignment vertical="center"/>
    </xf>
    <xf numFmtId="1" fontId="18" fillId="5" borderId="2" xfId="0" applyNumberFormat="1" applyFont="1" applyFill="1" applyBorder="1" applyAlignment="1" applyProtection="1">
      <alignment horizontal="center" vertical="center"/>
      <protection locked="0"/>
    </xf>
    <xf numFmtId="1" fontId="0" fillId="6" borderId="34" xfId="0" applyNumberFormat="1" applyFill="1" applyBorder="1" applyAlignment="1" applyProtection="1">
      <alignment horizontal="right"/>
      <protection locked="0"/>
    </xf>
    <xf numFmtId="0" fontId="4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43" fontId="4" fillId="0" borderId="54" xfId="0" applyNumberFormat="1" applyFont="1" applyFill="1" applyBorder="1" applyAlignment="1">
      <alignment horizontal="center" vertical="center"/>
    </xf>
    <xf numFmtId="43" fontId="4" fillId="0" borderId="53" xfId="0" applyNumberFormat="1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 vertical="center"/>
    </xf>
    <xf numFmtId="1" fontId="18" fillId="2" borderId="0" xfId="0" applyNumberFormat="1" applyFont="1" applyFill="1" applyBorder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1" fontId="18" fillId="0" borderId="7" xfId="0" applyNumberFormat="1" applyFont="1" applyBorder="1" applyAlignment="1">
      <alignment horizontal="center" vertical="center"/>
    </xf>
    <xf numFmtId="1" fontId="18" fillId="2" borderId="7" xfId="0" applyNumberFormat="1" applyFont="1" applyFill="1" applyBorder="1" applyAlignment="1">
      <alignment horizontal="center" vertical="center"/>
    </xf>
    <xf numFmtId="1" fontId="18" fillId="2" borderId="8" xfId="0" applyNumberFormat="1" applyFont="1" applyFill="1" applyBorder="1" applyAlignment="1">
      <alignment horizontal="center" vertical="center"/>
    </xf>
    <xf numFmtId="43" fontId="22" fillId="4" borderId="44" xfId="0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43" fontId="4" fillId="0" borderId="56" xfId="0" applyNumberFormat="1" applyFont="1" applyFill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43" fontId="21" fillId="2" borderId="4" xfId="1" applyFont="1" applyFill="1" applyBorder="1" applyAlignment="1">
      <alignment horizontal="center" vertical="center"/>
    </xf>
    <xf numFmtId="43" fontId="24" fillId="0" borderId="0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39" fontId="2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/>
    <xf numFmtId="2" fontId="22" fillId="0" borderId="44" xfId="0" applyNumberFormat="1" applyFont="1" applyFill="1" applyBorder="1" applyAlignment="1">
      <alignment horizontal="right" vertical="center"/>
    </xf>
    <xf numFmtId="166" fontId="22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2" fontId="2" fillId="0" borderId="44" xfId="0" applyNumberFormat="1" applyFont="1" applyFill="1" applyBorder="1" applyAlignment="1">
      <alignment horizontal="right" vertical="center"/>
    </xf>
    <xf numFmtId="166" fontId="2" fillId="4" borderId="44" xfId="0" applyNumberFormat="1" applyFont="1" applyFill="1" applyBorder="1" applyAlignment="1">
      <alignment horizontal="right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2" fillId="2" borderId="40" xfId="0" applyNumberFormat="1" applyFont="1" applyFill="1" applyBorder="1" applyAlignment="1">
      <alignment horizontal="right" vertical="center" indent="1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2" fillId="2" borderId="10" xfId="3" applyNumberFormat="1" applyFont="1" applyFill="1" applyBorder="1" applyAlignment="1">
      <alignment horizontal="center" vertical="center"/>
    </xf>
    <xf numFmtId="9" fontId="2" fillId="2" borderId="22" xfId="3" applyNumberFormat="1" applyFont="1" applyFill="1" applyBorder="1" applyAlignment="1">
      <alignment horizontal="center" vertical="center"/>
    </xf>
    <xf numFmtId="9" fontId="2" fillId="2" borderId="11" xfId="3" applyNumberFormat="1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center" vertical="center"/>
    </xf>
    <xf numFmtId="43" fontId="25" fillId="2" borderId="55" xfId="1" applyNumberFormat="1" applyFont="1" applyFill="1" applyBorder="1"/>
    <xf numFmtId="9" fontId="25" fillId="2" borderId="55" xfId="3" applyFont="1" applyFill="1" applyBorder="1" applyAlignment="1">
      <alignment horizontal="center" vertical="center"/>
    </xf>
    <xf numFmtId="9" fontId="26" fillId="2" borderId="55" xfId="3" applyFont="1" applyFill="1" applyBorder="1" applyAlignment="1">
      <alignment horizontal="center" vertical="center"/>
    </xf>
    <xf numFmtId="9" fontId="25" fillId="2" borderId="55" xfId="3" applyNumberFormat="1" applyFont="1" applyFill="1" applyBorder="1" applyAlignment="1">
      <alignment horizontal="center" vertical="center"/>
    </xf>
    <xf numFmtId="168" fontId="25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4" fontId="27" fillId="0" borderId="0" xfId="0" applyNumberFormat="1" applyFont="1" applyFill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" fontId="15" fillId="2" borderId="14" xfId="0" quotePrefix="1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15" fontId="15" fillId="2" borderId="0" xfId="0" quotePrefix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4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43" fontId="3" fillId="2" borderId="43" xfId="1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horizontal="center" vertical="center"/>
    </xf>
    <xf numFmtId="164" fontId="3" fillId="2" borderId="62" xfId="0" quotePrefix="1" applyNumberFormat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43" fontId="3" fillId="2" borderId="44" xfId="1" applyNumberFormat="1" applyFont="1" applyFill="1" applyBorder="1" applyAlignment="1">
      <alignment horizontal="center" vertical="center"/>
    </xf>
    <xf numFmtId="43" fontId="3" fillId="2" borderId="44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horizontal="center" vertical="center"/>
    </xf>
    <xf numFmtId="43" fontId="3" fillId="2" borderId="0" xfId="0" applyNumberFormat="1" applyFont="1" applyFill="1" applyBorder="1" applyAlignment="1">
      <alignment horizontal="center" vertical="center"/>
    </xf>
    <xf numFmtId="3" fontId="20" fillId="0" borderId="0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43" fontId="3" fillId="2" borderId="44" xfId="1" applyNumberFormat="1" applyFont="1" applyFill="1" applyBorder="1" applyAlignment="1">
      <alignment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170" fontId="0" fillId="0" borderId="0" xfId="0" applyNumberFormat="1"/>
    <xf numFmtId="43" fontId="3" fillId="2" borderId="44" xfId="1" quotePrefix="1" applyNumberFormat="1" applyFont="1" applyFill="1" applyBorder="1" applyAlignment="1">
      <alignment horizontal="center" vertical="center"/>
    </xf>
    <xf numFmtId="2" fontId="29" fillId="0" borderId="44" xfId="0" applyNumberFormat="1" applyFont="1" applyFill="1" applyBorder="1" applyAlignment="1">
      <alignment horizontal="center"/>
    </xf>
    <xf numFmtId="43" fontId="24" fillId="2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" fontId="21" fillId="0" borderId="44" xfId="0" applyNumberFormat="1" applyFont="1" applyFill="1" applyBorder="1" applyAlignment="1">
      <alignment horizontal="center"/>
    </xf>
    <xf numFmtId="166" fontId="21" fillId="4" borderId="43" xfId="0" applyNumberFormat="1" applyFont="1" applyFill="1" applyBorder="1" applyAlignment="1">
      <alignment horizontal="center"/>
    </xf>
    <xf numFmtId="39" fontId="3" fillId="2" borderId="44" xfId="1" quotePrefix="1" applyNumberFormat="1" applyFont="1" applyFill="1" applyBorder="1" applyAlignment="1">
      <alignment vertical="center"/>
    </xf>
    <xf numFmtId="166" fontId="24" fillId="2" borderId="0" xfId="1" applyNumberFormat="1" applyFont="1" applyFill="1" applyBorder="1" applyAlignment="1">
      <alignment horizontal="center" vertical="center"/>
    </xf>
    <xf numFmtId="2" fontId="29" fillId="0" borderId="49" xfId="0" applyNumberFormat="1" applyFont="1" applyFill="1" applyBorder="1" applyAlignment="1">
      <alignment horizontal="center"/>
    </xf>
    <xf numFmtId="43" fontId="24" fillId="4" borderId="44" xfId="1" applyNumberFormat="1" applyFont="1" applyFill="1" applyBorder="1" applyAlignment="1">
      <alignment horizontal="center" vertical="center"/>
    </xf>
    <xf numFmtId="43" fontId="24" fillId="4" borderId="44" xfId="1" quotePrefix="1" applyNumberFormat="1" applyFont="1" applyFill="1" applyBorder="1" applyAlignment="1">
      <alignment horizontal="center" vertical="center"/>
    </xf>
    <xf numFmtId="43" fontId="24" fillId="2" borderId="0" xfId="1" quotePrefix="1" applyNumberFormat="1" applyFont="1" applyFill="1" applyBorder="1" applyAlignment="1">
      <alignment horizontal="center" vertical="center"/>
    </xf>
    <xf numFmtId="43" fontId="3" fillId="2" borderId="43" xfId="1" quotePrefix="1" applyNumberFormat="1" applyFont="1" applyFill="1" applyBorder="1" applyAlignment="1">
      <alignment horizontal="center" vertical="center"/>
    </xf>
    <xf numFmtId="43" fontId="24" fillId="4" borderId="43" xfId="1" quotePrefix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horizontal="center" vertical="center"/>
    </xf>
    <xf numFmtId="43" fontId="24" fillId="2" borderId="0" xfId="0" applyNumberFormat="1" applyFont="1" applyFill="1" applyBorder="1" applyAlignment="1">
      <alignment horizontal="center" vertical="center"/>
    </xf>
    <xf numFmtId="43" fontId="25" fillId="2" borderId="44" xfId="1" applyNumberFormat="1" applyFont="1" applyFill="1" applyBorder="1" applyAlignment="1">
      <alignment horizontal="center" vertical="center"/>
    </xf>
    <xf numFmtId="43" fontId="26" fillId="4" borderId="44" xfId="0" applyNumberFormat="1" applyFont="1" applyFill="1" applyBorder="1" applyAlignment="1">
      <alignment horizontal="center" vertical="center"/>
    </xf>
    <xf numFmtId="43" fontId="26" fillId="2" borderId="0" xfId="0" applyNumberFormat="1" applyFont="1" applyFill="1" applyBorder="1" applyAlignment="1">
      <alignment horizontal="center" vertical="center"/>
    </xf>
    <xf numFmtId="39" fontId="3" fillId="4" borderId="43" xfId="0" applyNumberFormat="1" applyFont="1" applyFill="1" applyBorder="1" applyAlignment="1">
      <alignment vertical="center" shrinkToFit="1"/>
    </xf>
    <xf numFmtId="164" fontId="3" fillId="2" borderId="50" xfId="0" applyNumberFormat="1" applyFont="1" applyFill="1" applyBorder="1" applyAlignment="1">
      <alignment horizontal="left" vertical="center" indent="1"/>
    </xf>
    <xf numFmtId="39" fontId="3" fillId="2" borderId="0" xfId="0" applyNumberFormat="1" applyFont="1" applyFill="1" applyBorder="1" applyAlignment="1">
      <alignment vertical="center" shrinkToFit="1"/>
    </xf>
    <xf numFmtId="2" fontId="30" fillId="0" borderId="44" xfId="0" applyNumberFormat="1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4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4" fillId="2" borderId="40" xfId="0" applyNumberFormat="1" applyFont="1" applyFill="1" applyBorder="1" applyAlignment="1">
      <alignment horizontal="right" vertical="center" indent="1"/>
    </xf>
    <xf numFmtId="164" fontId="3" fillId="2" borderId="41" xfId="0" applyNumberFormat="1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4" fillId="2" borderId="10" xfId="3" applyNumberFormat="1" applyFont="1" applyFill="1" applyBorder="1" applyAlignment="1">
      <alignment horizontal="center" vertical="center"/>
    </xf>
    <xf numFmtId="9" fontId="3" fillId="2" borderId="41" xfId="3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168" fontId="21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43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4" fillId="2" borderId="40" xfId="3" applyFont="1" applyFill="1" applyBorder="1" applyAlignment="1">
      <alignment horizontal="center" vertical="center"/>
    </xf>
    <xf numFmtId="9" fontId="3" fillId="2" borderId="64" xfId="3" applyNumberFormat="1" applyFont="1" applyFill="1" applyBorder="1" applyAlignment="1">
      <alignment horizontal="center" vertical="center"/>
    </xf>
    <xf numFmtId="168" fontId="21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Border="1" applyAlignment="1">
      <alignment horizontal="center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9" fontId="3" fillId="2" borderId="5" xfId="3" applyNumberFormat="1" applyFont="1" applyFill="1" applyBorder="1" applyAlignment="1">
      <alignment horizontal="center" vertical="center"/>
    </xf>
    <xf numFmtId="9" fontId="3" fillId="2" borderId="0" xfId="3" applyNumberFormat="1" applyFont="1" applyFill="1" applyBorder="1" applyAlignment="1">
      <alignment horizontal="center" vertical="center"/>
    </xf>
    <xf numFmtId="9" fontId="24" fillId="0" borderId="0" xfId="3" applyNumberFormat="1" applyFont="1" applyFill="1" applyBorder="1" applyAlignment="1">
      <alignment horizontal="center" vertical="center"/>
    </xf>
    <xf numFmtId="9" fontId="24" fillId="0" borderId="0" xfId="3" applyFont="1" applyFill="1" applyAlignment="1">
      <alignment horizontal="center" vertical="center"/>
    </xf>
    <xf numFmtId="43" fontId="3" fillId="0" borderId="0" xfId="1" applyNumberFormat="1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3" fillId="0" borderId="0" xfId="0" applyNumberFormat="1" applyFont="1" applyFill="1" applyBorder="1" applyAlignment="1">
      <alignment horizontal="right" vertical="center" indent="1"/>
    </xf>
    <xf numFmtId="39" fontId="24" fillId="0" borderId="0" xfId="1" applyNumberFormat="1" applyFont="1" applyFill="1" applyBorder="1" applyAlignment="1">
      <alignment horizontal="right" vertical="center" indent="1"/>
    </xf>
    <xf numFmtId="39" fontId="3" fillId="0" borderId="0" xfId="1" quotePrefix="1" applyNumberFormat="1" applyFont="1" applyFill="1" applyBorder="1" applyAlignment="1">
      <alignment horizontal="right" vertical="center" indent="1"/>
    </xf>
    <xf numFmtId="39" fontId="24" fillId="0" borderId="0" xfId="1" quotePrefix="1" applyNumberFormat="1" applyFont="1" applyFill="1" applyBorder="1" applyAlignment="1">
      <alignment horizontal="right" vertical="center" indent="1"/>
    </xf>
    <xf numFmtId="166" fontId="24" fillId="4" borderId="44" xfId="1" applyNumberFormat="1" applyFont="1" applyFill="1" applyBorder="1" applyAlignment="1">
      <alignment horizontal="center" vertical="center"/>
    </xf>
    <xf numFmtId="43" fontId="24" fillId="0" borderId="0" xfId="1" applyNumberFormat="1" applyFont="1" applyFill="1" applyBorder="1" applyAlignment="1">
      <alignment horizontal="center" vertical="center"/>
    </xf>
    <xf numFmtId="43" fontId="24" fillId="0" borderId="0" xfId="1" quotePrefix="1" applyNumberFormat="1" applyFont="1" applyFill="1" applyBorder="1" applyAlignment="1">
      <alignment horizontal="center" vertical="center"/>
    </xf>
    <xf numFmtId="2" fontId="3" fillId="2" borderId="44" xfId="1" quotePrefix="1" applyNumberFormat="1" applyFont="1" applyFill="1" applyBorder="1" applyAlignment="1">
      <alignment horizontal="center" vertical="center"/>
    </xf>
    <xf numFmtId="165" fontId="24" fillId="4" borderId="44" xfId="1" quotePrefix="1" applyNumberFormat="1" applyFont="1" applyFill="1" applyBorder="1" applyAlignment="1">
      <alignment horizontal="center" vertical="center"/>
    </xf>
    <xf numFmtId="164" fontId="3" fillId="2" borderId="62" xfId="0" applyNumberFormat="1" applyFont="1" applyFill="1" applyBorder="1" applyAlignment="1">
      <alignment horizontal="left" vertical="center" indent="1"/>
    </xf>
    <xf numFmtId="39" fontId="3" fillId="0" borderId="0" xfId="0" applyNumberFormat="1" applyFont="1" applyFill="1" applyBorder="1" applyAlignment="1">
      <alignment vertical="center"/>
    </xf>
    <xf numFmtId="164" fontId="3" fillId="2" borderId="15" xfId="0" applyNumberFormat="1" applyFont="1" applyFill="1" applyBorder="1" applyAlignment="1">
      <alignment horizontal="center" vertical="center"/>
    </xf>
    <xf numFmtId="39" fontId="24" fillId="2" borderId="0" xfId="0" applyNumberFormat="1" applyFont="1" applyFill="1" applyBorder="1" applyAlignment="1">
      <alignment horizontal="right" vertical="center" indent="1"/>
    </xf>
    <xf numFmtId="9" fontId="3" fillId="2" borderId="15" xfId="3" applyNumberFormat="1" applyFont="1" applyFill="1" applyBorder="1" applyAlignment="1">
      <alignment horizontal="center" vertical="center"/>
    </xf>
    <xf numFmtId="43" fontId="3" fillId="2" borderId="46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indent="1"/>
    </xf>
    <xf numFmtId="43" fontId="32" fillId="0" borderId="0" xfId="1" applyNumberFormat="1" applyFont="1" applyAlignment="1">
      <alignment horizontal="left"/>
    </xf>
    <xf numFmtId="43" fontId="32" fillId="0" borderId="0" xfId="1" applyFont="1" applyAlignment="1">
      <alignment horizontal="left"/>
    </xf>
    <xf numFmtId="168" fontId="32" fillId="0" borderId="0" xfId="0" applyNumberFormat="1" applyFont="1"/>
    <xf numFmtId="39" fontId="24" fillId="2" borderId="0" xfId="1" applyNumberFormat="1" applyFont="1" applyFill="1" applyBorder="1" applyAlignment="1">
      <alignment horizontal="right" vertical="center" indent="1"/>
    </xf>
    <xf numFmtId="39" fontId="3" fillId="2" borderId="0" xfId="1" quotePrefix="1" applyNumberFormat="1" applyFont="1" applyFill="1" applyBorder="1" applyAlignment="1">
      <alignment horizontal="right" vertical="center" indent="1"/>
    </xf>
    <xf numFmtId="39" fontId="24" fillId="2" borderId="0" xfId="1" quotePrefix="1" applyNumberFormat="1" applyFont="1" applyFill="1" applyBorder="1" applyAlignment="1">
      <alignment horizontal="right" vertical="center" indent="1"/>
    </xf>
    <xf numFmtId="39" fontId="3" fillId="2" borderId="0" xfId="0" applyNumberFormat="1" applyFont="1" applyFill="1" applyBorder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4" fontId="3" fillId="2" borderId="55" xfId="0" applyNumberFormat="1" applyFont="1" applyFill="1" applyBorder="1" applyAlignment="1">
      <alignment horizontal="center" vertical="center"/>
    </xf>
    <xf numFmtId="39" fontId="24" fillId="2" borderId="14" xfId="0" applyNumberFormat="1" applyFont="1" applyFill="1" applyBorder="1" applyAlignment="1">
      <alignment horizontal="right" vertical="center" indent="1"/>
    </xf>
    <xf numFmtId="39" fontId="24" fillId="2" borderId="4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NumberFormat="1" applyFont="1" applyFill="1" applyBorder="1" applyAlignment="1">
      <alignment horizontal="center" vertical="center"/>
    </xf>
    <xf numFmtId="9" fontId="24" fillId="2" borderId="2" xfId="3" applyNumberFormat="1" applyFont="1" applyFill="1" applyBorder="1" applyAlignment="1">
      <alignment horizontal="center" vertical="center"/>
    </xf>
    <xf numFmtId="9" fontId="24" fillId="2" borderId="11" xfId="3" applyNumberFormat="1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4" fillId="2" borderId="14" xfId="3" applyFont="1" applyFill="1" applyBorder="1" applyAlignment="1">
      <alignment horizontal="center" vertical="center"/>
    </xf>
    <xf numFmtId="9" fontId="24" fillId="2" borderId="41" xfId="3" applyFont="1" applyFill="1" applyBorder="1" applyAlignment="1">
      <alignment horizontal="center" vertical="center"/>
    </xf>
    <xf numFmtId="1" fontId="16" fillId="2" borderId="14" xfId="0" quotePrefix="1" applyNumberFormat="1" applyFont="1" applyFill="1" applyBorder="1" applyAlignment="1">
      <alignment horizontal="center" vertical="center"/>
    </xf>
    <xf numFmtId="43" fontId="25" fillId="2" borderId="0" xfId="1" applyNumberFormat="1" applyFont="1" applyFill="1" applyBorder="1" applyAlignment="1">
      <alignment horizontal="center" vertical="center"/>
    </xf>
    <xf numFmtId="43" fontId="25" fillId="2" borderId="0" xfId="0" applyNumberFormat="1" applyFont="1" applyFill="1" applyBorder="1" applyAlignment="1">
      <alignment horizontal="center" vertical="center"/>
    </xf>
    <xf numFmtId="39" fontId="25" fillId="2" borderId="0" xfId="0" applyNumberFormat="1" applyFont="1" applyFill="1" applyBorder="1" applyAlignment="1">
      <alignment vertical="center"/>
    </xf>
    <xf numFmtId="166" fontId="25" fillId="2" borderId="0" xfId="0" applyNumberFormat="1" applyFont="1" applyFill="1" applyBorder="1" applyAlignment="1">
      <alignment vertical="center"/>
    </xf>
    <xf numFmtId="43" fontId="26" fillId="2" borderId="0" xfId="1" applyNumberFormat="1" applyFont="1" applyFill="1" applyBorder="1" applyAlignment="1">
      <alignment vertical="center"/>
    </xf>
    <xf numFmtId="43" fontId="26" fillId="2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43" fontId="26" fillId="2" borderId="0" xfId="1" quotePrefix="1" applyNumberFormat="1" applyFont="1" applyFill="1" applyBorder="1" applyAlignment="1">
      <alignment horizontal="center" vertical="center"/>
    </xf>
    <xf numFmtId="169" fontId="24" fillId="0" borderId="0" xfId="0" applyNumberFormat="1" applyFont="1" applyFill="1" applyBorder="1" applyAlignment="1">
      <alignment horizontal="center" vertical="center"/>
    </xf>
    <xf numFmtId="164" fontId="24" fillId="0" borderId="0" xfId="1" applyNumberFormat="1" applyFont="1" applyFill="1" applyBorder="1" applyAlignment="1">
      <alignment horizontal="center" vertical="center"/>
    </xf>
    <xf numFmtId="164" fontId="3" fillId="0" borderId="0" xfId="1" quotePrefix="1" applyNumberFormat="1" applyFont="1" applyFill="1" applyBorder="1" applyAlignment="1">
      <alignment horizontal="center" vertical="center"/>
    </xf>
    <xf numFmtId="164" fontId="24" fillId="0" borderId="0" xfId="1" quotePrefix="1" applyNumberFormat="1" applyFont="1" applyFill="1" applyBorder="1" applyAlignment="1">
      <alignment horizontal="center" vertical="center"/>
    </xf>
    <xf numFmtId="164" fontId="33" fillId="0" borderId="0" xfId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vertical="center"/>
    </xf>
    <xf numFmtId="39" fontId="25" fillId="2" borderId="0" xfId="0" applyNumberFormat="1" applyFont="1" applyFill="1" applyBorder="1" applyAlignment="1">
      <alignment vertical="center" shrinkToFit="1"/>
    </xf>
    <xf numFmtId="166" fontId="26" fillId="2" borderId="0" xfId="0" applyNumberFormat="1" applyFont="1" applyFill="1" applyBorder="1" applyAlignment="1">
      <alignment horizontal="right" vertical="center"/>
    </xf>
    <xf numFmtId="166" fontId="25" fillId="2" borderId="0" xfId="0" applyNumberFormat="1" applyFont="1" applyFill="1" applyBorder="1" applyAlignment="1">
      <alignment horizontal="right" vertical="center"/>
    </xf>
    <xf numFmtId="164" fontId="3" fillId="2" borderId="63" xfId="0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vertical="center"/>
    </xf>
    <xf numFmtId="164" fontId="3" fillId="2" borderId="62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vertical="center"/>
    </xf>
    <xf numFmtId="164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indent="1"/>
    </xf>
    <xf numFmtId="171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4" fontId="3" fillId="2" borderId="50" xfId="0" quotePrefix="1" applyNumberFormat="1" applyFont="1" applyFill="1" applyBorder="1" applyAlignment="1">
      <alignment horizontal="center" vertical="center"/>
    </xf>
    <xf numFmtId="2" fontId="3" fillId="2" borderId="44" xfId="1" applyNumberFormat="1" applyFont="1" applyFill="1" applyBorder="1" applyAlignment="1">
      <alignment horizontal="center" vertical="center"/>
    </xf>
    <xf numFmtId="165" fontId="24" fillId="4" borderId="44" xfId="0" applyNumberFormat="1" applyFont="1" applyFill="1" applyBorder="1" applyAlignment="1">
      <alignment horizontal="center" vertical="center"/>
    </xf>
    <xf numFmtId="43" fontId="24" fillId="2" borderId="0" xfId="0" applyNumberFormat="1" applyFont="1" applyFill="1" applyBorder="1" applyAlignment="1">
      <alignment horizontal="center" vertical="center" shrinkToFit="1"/>
    </xf>
    <xf numFmtId="39" fontId="24" fillId="0" borderId="0" xfId="0" applyNumberFormat="1" applyFont="1" applyFill="1" applyBorder="1" applyAlignment="1">
      <alignment horizontal="right" vertical="center" inden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3" fontId="3" fillId="2" borderId="59" xfId="1" applyNumberFormat="1" applyFont="1" applyFill="1" applyBorder="1" applyAlignment="1">
      <alignment horizontal="center" vertical="center"/>
    </xf>
    <xf numFmtId="2" fontId="3" fillId="0" borderId="66" xfId="0" applyNumberFormat="1" applyFont="1" applyBorder="1" applyAlignment="1">
      <alignment horizontal="center" vertical="center"/>
    </xf>
    <xf numFmtId="172" fontId="3" fillId="4" borderId="66" xfId="0" applyNumberFormat="1" applyFont="1" applyFill="1" applyBorder="1" applyAlignment="1">
      <alignment horizontal="right" vertical="center"/>
    </xf>
    <xf numFmtId="39" fontId="3" fillId="4" borderId="44" xfId="0" applyNumberFormat="1" applyFont="1" applyFill="1" applyBorder="1" applyAlignment="1">
      <alignment vertical="center" shrinkToFit="1"/>
    </xf>
    <xf numFmtId="166" fontId="21" fillId="4" borderId="44" xfId="0" applyNumberFormat="1" applyFont="1" applyFill="1" applyBorder="1" applyAlignment="1">
      <alignment horizontal="center"/>
    </xf>
    <xf numFmtId="43" fontId="24" fillId="4" borderId="44" xfId="1" applyNumberFormat="1" applyFont="1" applyFill="1" applyBorder="1" applyAlignment="1">
      <alignment vertical="center"/>
    </xf>
    <xf numFmtId="43" fontId="24" fillId="4" borderId="44" xfId="1" quotePrefix="1" applyNumberFormat="1" applyFont="1" applyFill="1" applyBorder="1" applyAlignment="1">
      <alignment vertical="center"/>
    </xf>
    <xf numFmtId="43" fontId="24" fillId="4" borderId="43" xfId="1" quotePrefix="1" applyNumberFormat="1" applyFont="1" applyFill="1" applyBorder="1" applyAlignment="1">
      <alignment vertical="center"/>
    </xf>
    <xf numFmtId="4" fontId="3" fillId="2" borderId="62" xfId="0" quotePrefix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vertical="center" shrinkToFit="1"/>
    </xf>
    <xf numFmtId="164" fontId="3" fillId="2" borderId="0" xfId="0" applyNumberFormat="1" applyFont="1" applyFill="1" applyBorder="1" applyAlignment="1">
      <alignment horizontal="center" vertical="center"/>
    </xf>
    <xf numFmtId="168" fontId="21" fillId="7" borderId="14" xfId="0" applyNumberFormat="1" applyFont="1" applyFill="1" applyBorder="1" applyAlignment="1">
      <alignment vertical="center"/>
    </xf>
    <xf numFmtId="9" fontId="3" fillId="2" borderId="7" xfId="3" applyFont="1" applyFill="1" applyBorder="1" applyAlignment="1">
      <alignment horizontal="center" vertical="center"/>
    </xf>
    <xf numFmtId="43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9" fontId="3" fillId="2" borderId="8" xfId="3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27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604536"/>
        <c:axId val="324610536"/>
      </c:lineChart>
      <c:catAx>
        <c:axId val="321604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24610536"/>
        <c:crosses val="autoZero"/>
        <c:auto val="1"/>
        <c:lblAlgn val="ctr"/>
        <c:lblOffset val="100"/>
        <c:noMultiLvlLbl val="0"/>
      </c:catAx>
      <c:valAx>
        <c:axId val="324610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2160453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652" l="0.70866141732288856" r="0.70866141732288856" t="0.74803149606305652" header="0.31496062992129292" footer="0.3149606299212929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614064"/>
        <c:axId val="324614848"/>
      </c:barChart>
      <c:catAx>
        <c:axId val="3246140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3"/>
              <c:y val="0.76171863517060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61484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24614848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7E-3"/>
              <c:y val="0.382812298462693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614064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916.06</c:v>
                </c:pt>
                <c:pt idx="1">
                  <c:v>944.96</c:v>
                </c:pt>
                <c:pt idx="2">
                  <c:v>954.12</c:v>
                </c:pt>
                <c:pt idx="3">
                  <c:v>954.7</c:v>
                </c:pt>
                <c:pt idx="4">
                  <c:v>946.38</c:v>
                </c:pt>
                <c:pt idx="5">
                  <c:v>972.06</c:v>
                </c:pt>
                <c:pt idx="6">
                  <c:v>1010.01</c:v>
                </c:pt>
                <c:pt idx="7">
                  <c:v>1026.33</c:v>
                </c:pt>
                <c:pt idx="8">
                  <c:v>1048.8599999999999</c:v>
                </c:pt>
                <c:pt idx="9">
                  <c:v>1060.67</c:v>
                </c:pt>
                <c:pt idx="10">
                  <c:v>1071.3699999999999</c:v>
                </c:pt>
                <c:pt idx="11">
                  <c:v>1082.5</c:v>
                </c:pt>
                <c:pt idx="12">
                  <c:v>1101.98</c:v>
                </c:pt>
                <c:pt idx="13">
                  <c:v>1151.29</c:v>
                </c:pt>
                <c:pt idx="14">
                  <c:v>1165.22</c:v>
                </c:pt>
                <c:pt idx="15">
                  <c:v>1165.9100000000001</c:v>
                </c:pt>
                <c:pt idx="16">
                  <c:v>1169.5</c:v>
                </c:pt>
                <c:pt idx="17">
                  <c:v>1176.1500000000001</c:v>
                </c:pt>
                <c:pt idx="18">
                  <c:v>1181.05</c:v>
                </c:pt>
                <c:pt idx="19">
                  <c:v>1183.95</c:v>
                </c:pt>
                <c:pt idx="20">
                  <c:v>1190.05</c:v>
                </c:pt>
                <c:pt idx="21">
                  <c:v>1193.96</c:v>
                </c:pt>
                <c:pt idx="22">
                  <c:v>1195.96</c:v>
                </c:pt>
                <c:pt idx="23">
                  <c:v>1211.69</c:v>
                </c:pt>
                <c:pt idx="24">
                  <c:v>1212.44</c:v>
                </c:pt>
                <c:pt idx="25">
                  <c:v>1226.6099999999999</c:v>
                </c:pt>
                <c:pt idx="26">
                  <c:v>1248.92</c:v>
                </c:pt>
                <c:pt idx="27">
                  <c:v>1271.97</c:v>
                </c:pt>
                <c:pt idx="28">
                  <c:v>1300.03</c:v>
                </c:pt>
                <c:pt idx="29">
                  <c:v>1324.28</c:v>
                </c:pt>
                <c:pt idx="30">
                  <c:v>1318.77</c:v>
                </c:pt>
                <c:pt idx="31">
                  <c:v>1335.21</c:v>
                </c:pt>
                <c:pt idx="32">
                  <c:v>1353.74</c:v>
                </c:pt>
                <c:pt idx="33">
                  <c:v>1378.08</c:v>
                </c:pt>
                <c:pt idx="34">
                  <c:v>1398.88</c:v>
                </c:pt>
                <c:pt idx="35">
                  <c:v>1392.12</c:v>
                </c:pt>
                <c:pt idx="36">
                  <c:v>1423.4</c:v>
                </c:pt>
                <c:pt idx="37">
                  <c:v>1422.15</c:v>
                </c:pt>
                <c:pt idx="41">
                  <c:v>1445.56</c:v>
                </c:pt>
                <c:pt idx="42">
                  <c:v>1457.24</c:v>
                </c:pt>
                <c:pt idx="43">
                  <c:v>1471.5</c:v>
                </c:pt>
                <c:pt idx="44">
                  <c:v>1472.22</c:v>
                </c:pt>
                <c:pt idx="45">
                  <c:v>1484.77</c:v>
                </c:pt>
                <c:pt idx="46">
                  <c:v>1474.24</c:v>
                </c:pt>
                <c:pt idx="47">
                  <c:v>1512.16</c:v>
                </c:pt>
                <c:pt idx="48">
                  <c:v>1510.87</c:v>
                </c:pt>
                <c:pt idx="49">
                  <c:v>1532.14</c:v>
                </c:pt>
                <c:pt idx="50">
                  <c:v>1550.88</c:v>
                </c:pt>
                <c:pt idx="51">
                  <c:v>1572.11</c:v>
                </c:pt>
                <c:pt idx="52">
                  <c:v>1592.58</c:v>
                </c:pt>
                <c:pt idx="53">
                  <c:v>1603.77</c:v>
                </c:pt>
                <c:pt idx="54">
                  <c:v>1595.6</c:v>
                </c:pt>
                <c:pt idx="55">
                  <c:v>1592.39</c:v>
                </c:pt>
                <c:pt idx="56">
                  <c:v>1593.42</c:v>
                </c:pt>
                <c:pt idx="57">
                  <c:v>1595.62</c:v>
                </c:pt>
                <c:pt idx="58">
                  <c:v>1610.43</c:v>
                </c:pt>
                <c:pt idx="59">
                  <c:v>1606.19</c:v>
                </c:pt>
                <c:pt idx="60">
                  <c:v>1614.75</c:v>
                </c:pt>
                <c:pt idx="61">
                  <c:v>1619.16</c:v>
                </c:pt>
                <c:pt idx="62">
                  <c:v>1620.18</c:v>
                </c:pt>
                <c:pt idx="63">
                  <c:v>1613.55</c:v>
                </c:pt>
                <c:pt idx="64">
                  <c:v>1603.28</c:v>
                </c:pt>
                <c:pt idx="65">
                  <c:v>1611.73</c:v>
                </c:pt>
                <c:pt idx="66">
                  <c:v>1608.8</c:v>
                </c:pt>
                <c:pt idx="67">
                  <c:v>1609.16</c:v>
                </c:pt>
                <c:pt idx="68">
                  <c:v>1602.43</c:v>
                </c:pt>
                <c:pt idx="69">
                  <c:v>1605.31</c:v>
                </c:pt>
                <c:pt idx="70">
                  <c:v>1612.55</c:v>
                </c:pt>
                <c:pt idx="71">
                  <c:v>1618.04</c:v>
                </c:pt>
                <c:pt idx="72">
                  <c:v>1610.89</c:v>
                </c:pt>
                <c:pt idx="73">
                  <c:v>1607.75</c:v>
                </c:pt>
                <c:pt idx="74">
                  <c:v>1608.27</c:v>
                </c:pt>
                <c:pt idx="75">
                  <c:v>1611.2</c:v>
                </c:pt>
                <c:pt idx="76">
                  <c:v>1613.43</c:v>
                </c:pt>
                <c:pt idx="77">
                  <c:v>1608.25</c:v>
                </c:pt>
                <c:pt idx="78">
                  <c:v>1473.42</c:v>
                </c:pt>
                <c:pt idx="79">
                  <c:v>1491.95</c:v>
                </c:pt>
                <c:pt idx="80">
                  <c:v>1627.49</c:v>
                </c:pt>
                <c:pt idx="81">
                  <c:v>1627.83</c:v>
                </c:pt>
                <c:pt idx="82">
                  <c:v>1493.64</c:v>
                </c:pt>
                <c:pt idx="83">
                  <c:v>1489.92</c:v>
                </c:pt>
                <c:pt idx="84">
                  <c:v>1619.22</c:v>
                </c:pt>
                <c:pt idx="85">
                  <c:v>1613.98</c:v>
                </c:pt>
                <c:pt idx="86">
                  <c:v>1612.69</c:v>
                </c:pt>
                <c:pt idx="87">
                  <c:v>1613.2</c:v>
                </c:pt>
                <c:pt idx="91">
                  <c:v>1651.66</c:v>
                </c:pt>
                <c:pt idx="92">
                  <c:v>1613.25</c:v>
                </c:pt>
                <c:pt idx="93">
                  <c:v>1609.71</c:v>
                </c:pt>
                <c:pt idx="94">
                  <c:v>1610.71</c:v>
                </c:pt>
                <c:pt idx="95">
                  <c:v>1618.72</c:v>
                </c:pt>
                <c:pt idx="96">
                  <c:v>1619.74</c:v>
                </c:pt>
                <c:pt idx="97">
                  <c:v>1641.17</c:v>
                </c:pt>
                <c:pt idx="98">
                  <c:v>1643.7</c:v>
                </c:pt>
                <c:pt idx="99">
                  <c:v>1644.79</c:v>
                </c:pt>
                <c:pt idx="100">
                  <c:v>1643.95</c:v>
                </c:pt>
                <c:pt idx="101">
                  <c:v>1639.85</c:v>
                </c:pt>
                <c:pt idx="102">
                  <c:v>1650.34</c:v>
                </c:pt>
                <c:pt idx="103">
                  <c:v>1660.45</c:v>
                </c:pt>
                <c:pt idx="104">
                  <c:v>1657.16</c:v>
                </c:pt>
                <c:pt idx="105">
                  <c:v>1667.03</c:v>
                </c:pt>
                <c:pt idx="106">
                  <c:v>1675.95</c:v>
                </c:pt>
                <c:pt idx="107">
                  <c:v>1671.51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Bendungan  se Jawa Tengah  (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613280"/>
        <c:axId val="324611712"/>
      </c:lineChart>
      <c:dateAx>
        <c:axId val="324613280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412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611712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24611712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14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208E-2"/>
              <c:y val="0.47634067170175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613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608184"/>
        <c:axId val="324608576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608184"/>
        <c:axId val="324608576"/>
      </c:lineChart>
      <c:catAx>
        <c:axId val="324608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608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460857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37E-2"/>
              <c:y val="0.36760261004526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460818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9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31750</xdr:colOff>
      <xdr:row>45</xdr:row>
      <xdr:rowOff>323849</xdr:rowOff>
    </xdr:from>
    <xdr:to>
      <xdr:col>26</xdr:col>
      <xdr:colOff>0</xdr:colOff>
      <xdr:row>62</xdr:row>
      <xdr:rowOff>15874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45</xdr:row>
      <xdr:rowOff>158750</xdr:rowOff>
    </xdr:from>
    <xdr:to>
      <xdr:col>40</xdr:col>
      <xdr:colOff>571500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ndung%20week/datawadukdanbendungbulanmaretmingguke4danaprilmin/Bendungan%20Mg%20Ke%20II%20APRIL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Bendungan  se Jawa Tengah  (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916.06</v>
          </cell>
        </row>
        <row r="66">
          <cell r="AQ66">
            <v>2</v>
          </cell>
          <cell r="AR66">
            <v>944.96</v>
          </cell>
        </row>
        <row r="67">
          <cell r="AQ67">
            <v>3</v>
          </cell>
          <cell r="AR67">
            <v>954.12</v>
          </cell>
        </row>
        <row r="68">
          <cell r="AQ68">
            <v>4</v>
          </cell>
          <cell r="AR68">
            <v>954.7</v>
          </cell>
        </row>
        <row r="69">
          <cell r="AQ69">
            <v>5</v>
          </cell>
          <cell r="AR69">
            <v>946.38</v>
          </cell>
        </row>
        <row r="70">
          <cell r="AQ70">
            <v>6</v>
          </cell>
          <cell r="AR70">
            <v>972.06</v>
          </cell>
        </row>
        <row r="71">
          <cell r="AQ71">
            <v>7</v>
          </cell>
          <cell r="AR71">
            <v>1010.01</v>
          </cell>
        </row>
        <row r="72">
          <cell r="AQ72">
            <v>8</v>
          </cell>
          <cell r="AR72">
            <v>1026.33</v>
          </cell>
        </row>
        <row r="73">
          <cell r="AQ73">
            <v>9</v>
          </cell>
          <cell r="AR73">
            <v>1048.8599999999999</v>
          </cell>
        </row>
        <row r="74">
          <cell r="AQ74">
            <v>10</v>
          </cell>
          <cell r="AR74">
            <v>1060.67</v>
          </cell>
        </row>
        <row r="75">
          <cell r="AQ75">
            <v>11</v>
          </cell>
          <cell r="AR75">
            <v>1071.3699999999999</v>
          </cell>
        </row>
        <row r="76">
          <cell r="AQ76">
            <v>12</v>
          </cell>
          <cell r="AR76">
            <v>1082.5</v>
          </cell>
        </row>
        <row r="77">
          <cell r="AQ77">
            <v>13</v>
          </cell>
          <cell r="AR77">
            <v>1101.98</v>
          </cell>
        </row>
        <row r="78">
          <cell r="AQ78">
            <v>14</v>
          </cell>
          <cell r="AR78">
            <v>1151.29</v>
          </cell>
        </row>
        <row r="79">
          <cell r="AQ79">
            <v>15</v>
          </cell>
          <cell r="AR79">
            <v>1165.22</v>
          </cell>
        </row>
        <row r="80">
          <cell r="AQ80">
            <v>16</v>
          </cell>
          <cell r="AR80">
            <v>1165.9100000000001</v>
          </cell>
        </row>
        <row r="81">
          <cell r="AQ81">
            <v>17</v>
          </cell>
          <cell r="AR81">
            <v>1169.5</v>
          </cell>
        </row>
        <row r="82">
          <cell r="AQ82">
            <v>18</v>
          </cell>
          <cell r="AR82">
            <v>1176.1500000000001</v>
          </cell>
        </row>
        <row r="83">
          <cell r="AQ83">
            <v>19</v>
          </cell>
          <cell r="AR83">
            <v>1181.05</v>
          </cell>
        </row>
        <row r="84">
          <cell r="AQ84">
            <v>20</v>
          </cell>
          <cell r="AR84">
            <v>1183.95</v>
          </cell>
        </row>
        <row r="85">
          <cell r="AQ85">
            <v>21</v>
          </cell>
          <cell r="AR85">
            <v>1190.05</v>
          </cell>
        </row>
        <row r="86">
          <cell r="AQ86">
            <v>22</v>
          </cell>
          <cell r="AR86">
            <v>1193.96</v>
          </cell>
        </row>
        <row r="87">
          <cell r="AQ87">
            <v>23</v>
          </cell>
          <cell r="AR87">
            <v>1195.96</v>
          </cell>
        </row>
        <row r="88">
          <cell r="AQ88">
            <v>24</v>
          </cell>
          <cell r="AR88">
            <v>1211.69</v>
          </cell>
        </row>
        <row r="89">
          <cell r="AQ89">
            <v>25</v>
          </cell>
          <cell r="AR89">
            <v>1212.44</v>
          </cell>
        </row>
        <row r="90">
          <cell r="AQ90">
            <v>26</v>
          </cell>
          <cell r="AR90">
            <v>1226.6099999999999</v>
          </cell>
        </row>
        <row r="91">
          <cell r="AQ91">
            <v>27</v>
          </cell>
          <cell r="AR91">
            <v>1248.92</v>
          </cell>
        </row>
        <row r="92">
          <cell r="AQ92">
            <v>28</v>
          </cell>
          <cell r="AR92">
            <v>1271.97</v>
          </cell>
        </row>
        <row r="93">
          <cell r="AQ93">
            <v>29</v>
          </cell>
          <cell r="AR93">
            <v>1300.03</v>
          </cell>
        </row>
        <row r="94">
          <cell r="AQ94">
            <v>30</v>
          </cell>
          <cell r="AR94">
            <v>1324.28</v>
          </cell>
        </row>
        <row r="95">
          <cell r="AQ95">
            <v>31</v>
          </cell>
          <cell r="AR95">
            <v>1318.77</v>
          </cell>
        </row>
        <row r="96">
          <cell r="AQ96">
            <v>32</v>
          </cell>
          <cell r="AR96">
            <v>1335.21</v>
          </cell>
        </row>
        <row r="97">
          <cell r="AQ97">
            <v>33</v>
          </cell>
          <cell r="AR97">
            <v>1353.74</v>
          </cell>
        </row>
        <row r="98">
          <cell r="AQ98">
            <v>34</v>
          </cell>
          <cell r="AR98">
            <v>1378.08</v>
          </cell>
        </row>
        <row r="99">
          <cell r="AQ99">
            <v>35</v>
          </cell>
          <cell r="AR99">
            <v>1398.88</v>
          </cell>
        </row>
        <row r="100">
          <cell r="AQ100">
            <v>36</v>
          </cell>
          <cell r="AR100">
            <v>1392.12</v>
          </cell>
        </row>
        <row r="101">
          <cell r="AQ101">
            <v>37</v>
          </cell>
          <cell r="AR101">
            <v>1423.4</v>
          </cell>
        </row>
        <row r="102">
          <cell r="AQ102">
            <v>38</v>
          </cell>
          <cell r="AR102">
            <v>1422.15</v>
          </cell>
        </row>
        <row r="106">
          <cell r="AQ106">
            <v>39</v>
          </cell>
          <cell r="AR106">
            <v>1445.56</v>
          </cell>
        </row>
        <row r="107">
          <cell r="AQ107">
            <v>40</v>
          </cell>
          <cell r="AR107">
            <v>1457.24</v>
          </cell>
        </row>
        <row r="108">
          <cell r="AQ108">
            <v>41</v>
          </cell>
          <cell r="AR108">
            <v>1471.5</v>
          </cell>
        </row>
        <row r="109">
          <cell r="AQ109">
            <v>42</v>
          </cell>
          <cell r="AR109">
            <v>1472.22</v>
          </cell>
        </row>
        <row r="110">
          <cell r="AQ110">
            <v>43</v>
          </cell>
          <cell r="AR110">
            <v>1484.77</v>
          </cell>
        </row>
        <row r="111">
          <cell r="AQ111">
            <v>44</v>
          </cell>
          <cell r="AR111">
            <v>1474.24</v>
          </cell>
        </row>
        <row r="112">
          <cell r="AQ112">
            <v>45</v>
          </cell>
          <cell r="AR112">
            <v>1512.16</v>
          </cell>
        </row>
        <row r="113">
          <cell r="AQ113">
            <v>46</v>
          </cell>
          <cell r="AR113">
            <v>1510.87</v>
          </cell>
        </row>
        <row r="114">
          <cell r="AQ114">
            <v>47</v>
          </cell>
          <cell r="AR114">
            <v>1532.14</v>
          </cell>
        </row>
        <row r="115">
          <cell r="AQ115">
            <v>48</v>
          </cell>
          <cell r="AR115">
            <v>1550.88</v>
          </cell>
        </row>
        <row r="116">
          <cell r="AQ116">
            <v>49</v>
          </cell>
          <cell r="AR116">
            <v>1572.11</v>
          </cell>
        </row>
        <row r="117">
          <cell r="AQ117">
            <v>50</v>
          </cell>
          <cell r="AR117">
            <v>1592.58</v>
          </cell>
        </row>
        <row r="118">
          <cell r="AQ118">
            <v>51</v>
          </cell>
          <cell r="AR118">
            <v>1603.77</v>
          </cell>
        </row>
        <row r="119">
          <cell r="AQ119">
            <v>52</v>
          </cell>
          <cell r="AR119">
            <v>1595.6</v>
          </cell>
        </row>
        <row r="120">
          <cell r="AQ120">
            <v>53</v>
          </cell>
          <cell r="AR120">
            <v>1592.39</v>
          </cell>
        </row>
        <row r="121">
          <cell r="AQ121">
            <v>54</v>
          </cell>
          <cell r="AR121">
            <v>1593.42</v>
          </cell>
        </row>
        <row r="122">
          <cell r="AQ122">
            <v>55</v>
          </cell>
          <cell r="AR122">
            <v>1595.62</v>
          </cell>
        </row>
        <row r="123">
          <cell r="AQ123">
            <v>56</v>
          </cell>
          <cell r="AR123">
            <v>1610.43</v>
          </cell>
        </row>
        <row r="124">
          <cell r="AQ124">
            <v>57</v>
          </cell>
          <cell r="AR124">
            <v>1606.19</v>
          </cell>
        </row>
        <row r="125">
          <cell r="AQ125">
            <v>58</v>
          </cell>
          <cell r="AR125">
            <v>1614.75</v>
          </cell>
        </row>
        <row r="126">
          <cell r="AQ126">
            <v>59</v>
          </cell>
          <cell r="AR126">
            <v>1619.16</v>
          </cell>
        </row>
        <row r="127">
          <cell r="AQ127">
            <v>61</v>
          </cell>
          <cell r="AR127">
            <v>1620.18</v>
          </cell>
        </row>
        <row r="128">
          <cell r="AQ128">
            <v>62</v>
          </cell>
          <cell r="AR128">
            <v>1613.55</v>
          </cell>
        </row>
        <row r="129">
          <cell r="AQ129">
            <v>63</v>
          </cell>
          <cell r="AR129">
            <v>1603.28</v>
          </cell>
        </row>
        <row r="130">
          <cell r="AQ130">
            <v>64</v>
          </cell>
          <cell r="AR130">
            <v>1611.73</v>
          </cell>
        </row>
        <row r="131">
          <cell r="AQ131">
            <v>65</v>
          </cell>
          <cell r="AR131">
            <v>1608.8</v>
          </cell>
        </row>
        <row r="132">
          <cell r="AQ132">
            <v>66</v>
          </cell>
          <cell r="AR132">
            <v>1609.16</v>
          </cell>
        </row>
        <row r="133">
          <cell r="AQ133">
            <v>67</v>
          </cell>
          <cell r="AR133">
            <v>1602.43</v>
          </cell>
        </row>
        <row r="134">
          <cell r="AQ134">
            <v>68</v>
          </cell>
          <cell r="AR134">
            <v>1605.31</v>
          </cell>
        </row>
        <row r="135">
          <cell r="AQ135">
            <v>69</v>
          </cell>
          <cell r="AR135">
            <v>1612.55</v>
          </cell>
        </row>
        <row r="136">
          <cell r="AQ136">
            <v>70</v>
          </cell>
          <cell r="AR136">
            <v>1618.04</v>
          </cell>
        </row>
        <row r="137">
          <cell r="AQ137">
            <v>71</v>
          </cell>
          <cell r="AR137">
            <v>1610.89</v>
          </cell>
        </row>
        <row r="138">
          <cell r="AQ138">
            <v>72</v>
          </cell>
          <cell r="AR138">
            <v>1607.75</v>
          </cell>
        </row>
        <row r="139">
          <cell r="AQ139">
            <v>73</v>
          </cell>
          <cell r="AR139">
            <v>1608.27</v>
          </cell>
        </row>
        <row r="140">
          <cell r="AQ140">
            <v>74</v>
          </cell>
          <cell r="AR140">
            <v>1611.2</v>
          </cell>
        </row>
        <row r="141">
          <cell r="AQ141">
            <v>75</v>
          </cell>
          <cell r="AR141">
            <v>1613.43</v>
          </cell>
        </row>
        <row r="142">
          <cell r="AQ142">
            <v>76</v>
          </cell>
          <cell r="AR142">
            <v>1608.25</v>
          </cell>
        </row>
        <row r="143">
          <cell r="AQ143">
            <v>77</v>
          </cell>
          <cell r="AR143">
            <v>1473.42</v>
          </cell>
        </row>
        <row r="144">
          <cell r="AQ144">
            <v>78</v>
          </cell>
          <cell r="AR144">
            <v>1491.95</v>
          </cell>
        </row>
        <row r="145">
          <cell r="AQ145">
            <v>79</v>
          </cell>
          <cell r="AR145">
            <v>1627.49</v>
          </cell>
        </row>
        <row r="146">
          <cell r="AQ146">
            <v>80</v>
          </cell>
          <cell r="AR146">
            <v>1627.83</v>
          </cell>
        </row>
        <row r="147">
          <cell r="AQ147">
            <v>81</v>
          </cell>
          <cell r="AR147">
            <v>1493.64</v>
          </cell>
        </row>
        <row r="148">
          <cell r="AQ148">
            <v>82</v>
          </cell>
          <cell r="AR148">
            <v>1489.92</v>
          </cell>
        </row>
        <row r="149">
          <cell r="AQ149">
            <v>83</v>
          </cell>
          <cell r="AR149">
            <v>1619.22</v>
          </cell>
        </row>
        <row r="150">
          <cell r="AQ150">
            <v>84</v>
          </cell>
          <cell r="AR150">
            <v>1613.98</v>
          </cell>
        </row>
        <row r="151">
          <cell r="AQ151">
            <v>85</v>
          </cell>
          <cell r="AR151">
            <v>1612.69</v>
          </cell>
        </row>
        <row r="152">
          <cell r="AQ152">
            <v>86</v>
          </cell>
          <cell r="AR152">
            <v>1613.2</v>
          </cell>
        </row>
        <row r="156">
          <cell r="AQ156">
            <v>87</v>
          </cell>
          <cell r="AR156">
            <v>1651.66</v>
          </cell>
        </row>
        <row r="157">
          <cell r="AQ157">
            <v>88</v>
          </cell>
          <cell r="AR157">
            <v>1613.25</v>
          </cell>
        </row>
        <row r="158">
          <cell r="AQ158">
            <v>89</v>
          </cell>
          <cell r="AR158">
            <v>1609.71</v>
          </cell>
        </row>
        <row r="159">
          <cell r="AQ159">
            <v>90</v>
          </cell>
          <cell r="AR159">
            <v>1610.71</v>
          </cell>
        </row>
        <row r="160">
          <cell r="AQ160">
            <v>91</v>
          </cell>
          <cell r="AR160">
            <v>1618.72</v>
          </cell>
        </row>
        <row r="161">
          <cell r="AQ161">
            <v>92</v>
          </cell>
          <cell r="AR161">
            <v>1619.74</v>
          </cell>
        </row>
        <row r="162">
          <cell r="AQ162">
            <v>93</v>
          </cell>
          <cell r="AR162">
            <v>1641.17</v>
          </cell>
        </row>
        <row r="163">
          <cell r="AQ163">
            <v>94</v>
          </cell>
          <cell r="AR163">
            <v>1643.7</v>
          </cell>
        </row>
        <row r="164">
          <cell r="AQ164">
            <v>95</v>
          </cell>
          <cell r="AR164">
            <v>1644.79</v>
          </cell>
        </row>
        <row r="165">
          <cell r="AQ165">
            <v>96</v>
          </cell>
          <cell r="AR165">
            <v>1643.95</v>
          </cell>
        </row>
        <row r="166">
          <cell r="AQ166">
            <v>97</v>
          </cell>
          <cell r="AR166">
            <v>1639.85</v>
          </cell>
        </row>
        <row r="167">
          <cell r="AQ167">
            <v>98</v>
          </cell>
          <cell r="AR167">
            <v>1650.34</v>
          </cell>
        </row>
        <row r="168">
          <cell r="AQ168">
            <v>99</v>
          </cell>
          <cell r="AR168">
            <v>1660.45</v>
          </cell>
        </row>
        <row r="169">
          <cell r="AQ169">
            <v>100</v>
          </cell>
          <cell r="AR169">
            <v>1657.16</v>
          </cell>
        </row>
        <row r="170">
          <cell r="AQ170">
            <v>101</v>
          </cell>
          <cell r="AR170">
            <v>1667.03</v>
          </cell>
        </row>
        <row r="171">
          <cell r="AQ171">
            <v>102</v>
          </cell>
          <cell r="AR171">
            <v>1675.95</v>
          </cell>
        </row>
        <row r="172">
          <cell r="AQ172">
            <v>103</v>
          </cell>
          <cell r="AR172">
            <v>1671.51</v>
          </cell>
        </row>
        <row r="173">
          <cell r="AQ173">
            <v>104</v>
          </cell>
          <cell r="AR173">
            <v>0</v>
          </cell>
        </row>
        <row r="174">
          <cell r="AQ174">
            <v>105</v>
          </cell>
          <cell r="AR174">
            <v>0</v>
          </cell>
        </row>
        <row r="175">
          <cell r="AQ175">
            <v>106</v>
          </cell>
          <cell r="AR175">
            <v>0</v>
          </cell>
        </row>
        <row r="176">
          <cell r="AQ176">
            <v>107</v>
          </cell>
          <cell r="AR176">
            <v>0</v>
          </cell>
        </row>
        <row r="177">
          <cell r="AQ177">
            <v>108</v>
          </cell>
          <cell r="AR177">
            <v>0</v>
          </cell>
        </row>
        <row r="178">
          <cell r="AQ178">
            <v>109</v>
          </cell>
          <cell r="AR178">
            <v>0</v>
          </cell>
        </row>
        <row r="179">
          <cell r="AQ179">
            <v>110</v>
          </cell>
          <cell r="AR179">
            <v>0</v>
          </cell>
        </row>
        <row r="180">
          <cell r="AQ180">
            <v>111</v>
          </cell>
          <cell r="AR180">
            <v>0</v>
          </cell>
        </row>
        <row r="181">
          <cell r="AQ181">
            <v>112</v>
          </cell>
          <cell r="AR181">
            <v>0</v>
          </cell>
        </row>
        <row r="182">
          <cell r="AQ182">
            <v>113</v>
          </cell>
          <cell r="AR182">
            <v>0</v>
          </cell>
        </row>
        <row r="183">
          <cell r="AQ183">
            <v>114</v>
          </cell>
          <cell r="AR183">
            <v>0</v>
          </cell>
        </row>
        <row r="184">
          <cell r="AQ184">
            <v>115</v>
          </cell>
          <cell r="AR184">
            <v>0</v>
          </cell>
        </row>
        <row r="185">
          <cell r="AQ185">
            <v>116</v>
          </cell>
          <cell r="AR185">
            <v>0</v>
          </cell>
        </row>
        <row r="186">
          <cell r="AQ186">
            <v>117</v>
          </cell>
          <cell r="AR186">
            <v>0</v>
          </cell>
        </row>
        <row r="187">
          <cell r="AQ187">
            <v>118</v>
          </cell>
          <cell r="AR187">
            <v>0</v>
          </cell>
        </row>
        <row r="188">
          <cell r="AQ188">
            <v>119</v>
          </cell>
          <cell r="AR188">
            <v>0</v>
          </cell>
        </row>
        <row r="189">
          <cell r="AQ189">
            <v>120</v>
          </cell>
          <cell r="AR189">
            <v>0</v>
          </cell>
        </row>
        <row r="190">
          <cell r="AQ190">
            <v>121</v>
          </cell>
          <cell r="AR190">
            <v>0</v>
          </cell>
        </row>
        <row r="191">
          <cell r="AQ191">
            <v>122</v>
          </cell>
          <cell r="AR191">
            <v>0</v>
          </cell>
        </row>
        <row r="192">
          <cell r="AQ192">
            <v>123</v>
          </cell>
          <cell r="AR192">
            <v>0</v>
          </cell>
        </row>
        <row r="193">
          <cell r="AQ193">
            <v>124</v>
          </cell>
          <cell r="AR193">
            <v>0</v>
          </cell>
        </row>
        <row r="194">
          <cell r="AQ194">
            <v>125</v>
          </cell>
          <cell r="AR194">
            <v>0</v>
          </cell>
        </row>
        <row r="195">
          <cell r="AQ195">
            <v>126</v>
          </cell>
          <cell r="AR195">
            <v>0</v>
          </cell>
        </row>
        <row r="196">
          <cell r="AQ196">
            <v>127</v>
          </cell>
          <cell r="AR196">
            <v>0</v>
          </cell>
        </row>
        <row r="197">
          <cell r="AQ197">
            <v>128</v>
          </cell>
          <cell r="AR197">
            <v>0</v>
          </cell>
        </row>
        <row r="198">
          <cell r="AQ198">
            <v>129</v>
          </cell>
          <cell r="AR198">
            <v>0</v>
          </cell>
        </row>
        <row r="199">
          <cell r="AQ199">
            <v>130</v>
          </cell>
          <cell r="AR199">
            <v>0</v>
          </cell>
        </row>
        <row r="200">
          <cell r="AQ200">
            <v>131</v>
          </cell>
          <cell r="AR200">
            <v>0</v>
          </cell>
        </row>
        <row r="201">
          <cell r="AQ201">
            <v>132</v>
          </cell>
          <cell r="AR201">
            <v>0</v>
          </cell>
        </row>
        <row r="202">
          <cell r="AQ202">
            <v>133</v>
          </cell>
          <cell r="AR202">
            <v>0</v>
          </cell>
        </row>
        <row r="206">
          <cell r="AQ206">
            <v>134</v>
          </cell>
          <cell r="AR206">
            <v>0</v>
          </cell>
        </row>
        <row r="207">
          <cell r="AQ207">
            <v>135</v>
          </cell>
          <cell r="AR207">
            <v>0</v>
          </cell>
        </row>
        <row r="208">
          <cell r="AQ208">
            <v>136</v>
          </cell>
          <cell r="AR208">
            <v>0</v>
          </cell>
        </row>
        <row r="209">
          <cell r="AQ209">
            <v>137</v>
          </cell>
          <cell r="AR209">
            <v>0</v>
          </cell>
        </row>
        <row r="210">
          <cell r="AQ210">
            <v>138</v>
          </cell>
          <cell r="AR210">
            <v>0</v>
          </cell>
        </row>
        <row r="211">
          <cell r="AQ211">
            <v>139</v>
          </cell>
          <cell r="AR211">
            <v>0</v>
          </cell>
        </row>
        <row r="212">
          <cell r="AQ212">
            <v>140</v>
          </cell>
          <cell r="AR212">
            <v>0</v>
          </cell>
        </row>
        <row r="213">
          <cell r="AQ213">
            <v>141</v>
          </cell>
          <cell r="AR213">
            <v>0</v>
          </cell>
        </row>
        <row r="214">
          <cell r="AQ214">
            <v>142</v>
          </cell>
          <cell r="AR214">
            <v>0</v>
          </cell>
        </row>
        <row r="215">
          <cell r="AQ215">
            <v>143</v>
          </cell>
          <cell r="AR215">
            <v>0</v>
          </cell>
        </row>
        <row r="216">
          <cell r="AQ216">
            <v>144</v>
          </cell>
          <cell r="AR216">
            <v>0</v>
          </cell>
        </row>
        <row r="217">
          <cell r="AQ217">
            <v>145</v>
          </cell>
          <cell r="AR217">
            <v>0</v>
          </cell>
        </row>
        <row r="218">
          <cell r="AQ218">
            <v>146</v>
          </cell>
          <cell r="AR218">
            <v>0</v>
          </cell>
        </row>
        <row r="219">
          <cell r="AQ219">
            <v>147</v>
          </cell>
          <cell r="AR219">
            <v>0</v>
          </cell>
        </row>
        <row r="220">
          <cell r="AQ220">
            <v>148</v>
          </cell>
          <cell r="AR220">
            <v>0</v>
          </cell>
        </row>
        <row r="221">
          <cell r="AQ221">
            <v>149</v>
          </cell>
          <cell r="AR221">
            <v>0</v>
          </cell>
        </row>
        <row r="222">
          <cell r="AQ222">
            <v>150</v>
          </cell>
          <cell r="AR222">
            <v>0</v>
          </cell>
        </row>
        <row r="223">
          <cell r="AQ223">
            <v>151</v>
          </cell>
          <cell r="AR223">
            <v>0</v>
          </cell>
        </row>
        <row r="224">
          <cell r="AQ224">
            <v>152</v>
          </cell>
          <cell r="AR224">
            <v>0</v>
          </cell>
        </row>
        <row r="225">
          <cell r="AQ225">
            <v>153</v>
          </cell>
          <cell r="AR225">
            <v>0</v>
          </cell>
        </row>
        <row r="226">
          <cell r="AQ226">
            <v>154</v>
          </cell>
          <cell r="AR226">
            <v>0</v>
          </cell>
        </row>
        <row r="227">
          <cell r="AQ227">
            <v>155</v>
          </cell>
          <cell r="AR227">
            <v>0</v>
          </cell>
        </row>
        <row r="228">
          <cell r="AQ228">
            <v>156</v>
          </cell>
          <cell r="AR228">
            <v>0</v>
          </cell>
        </row>
        <row r="229">
          <cell r="AQ229">
            <v>157</v>
          </cell>
          <cell r="AR229">
            <v>0</v>
          </cell>
        </row>
        <row r="230">
          <cell r="AQ230">
            <v>158</v>
          </cell>
          <cell r="AR230">
            <v>0</v>
          </cell>
        </row>
        <row r="231">
          <cell r="AQ231">
            <v>159</v>
          </cell>
          <cell r="AR231">
            <v>0</v>
          </cell>
        </row>
        <row r="232">
          <cell r="AQ232">
            <v>160</v>
          </cell>
          <cell r="AR232">
            <v>0</v>
          </cell>
        </row>
        <row r="233">
          <cell r="AQ233">
            <v>161</v>
          </cell>
          <cell r="AR233">
            <v>0</v>
          </cell>
        </row>
        <row r="234">
          <cell r="AQ234">
            <v>162</v>
          </cell>
          <cell r="AR234">
            <v>0</v>
          </cell>
        </row>
        <row r="235">
          <cell r="AQ235">
            <v>163</v>
          </cell>
          <cell r="AR235">
            <v>0</v>
          </cell>
        </row>
        <row r="236">
          <cell r="AQ236">
            <v>164</v>
          </cell>
          <cell r="AR236">
            <v>0</v>
          </cell>
        </row>
        <row r="237">
          <cell r="AQ237">
            <v>165</v>
          </cell>
          <cell r="AR237">
            <v>0</v>
          </cell>
        </row>
        <row r="238">
          <cell r="AQ238">
            <v>166</v>
          </cell>
          <cell r="AR238">
            <v>0</v>
          </cell>
        </row>
        <row r="239">
          <cell r="AQ239">
            <v>167</v>
          </cell>
          <cell r="AR239">
            <v>0</v>
          </cell>
        </row>
        <row r="240">
          <cell r="AQ240">
            <v>168</v>
          </cell>
          <cell r="AR240">
            <v>0</v>
          </cell>
        </row>
        <row r="241">
          <cell r="AQ241">
            <v>169</v>
          </cell>
          <cell r="AR241">
            <v>0</v>
          </cell>
        </row>
        <row r="242">
          <cell r="AQ242">
            <v>170</v>
          </cell>
          <cell r="AR242">
            <v>0</v>
          </cell>
        </row>
        <row r="243">
          <cell r="AQ243">
            <v>171</v>
          </cell>
          <cell r="AR243">
            <v>0</v>
          </cell>
        </row>
        <row r="244">
          <cell r="AQ244">
            <v>172</v>
          </cell>
          <cell r="AR244">
            <v>0</v>
          </cell>
        </row>
        <row r="245">
          <cell r="AQ245">
            <v>173</v>
          </cell>
          <cell r="AR245">
            <v>0</v>
          </cell>
        </row>
        <row r="246">
          <cell r="AQ246">
            <v>174</v>
          </cell>
          <cell r="AR246">
            <v>0</v>
          </cell>
        </row>
        <row r="247">
          <cell r="AQ247">
            <v>175</v>
          </cell>
          <cell r="AR247">
            <v>0</v>
          </cell>
        </row>
        <row r="248">
          <cell r="AQ248">
            <v>176</v>
          </cell>
          <cell r="AR248">
            <v>0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zoomScale="60" zoomScaleNormal="60" workbookViewId="0">
      <selection activeCell="G17" sqref="G17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6.7109375" style="3" customWidth="1"/>
    <col min="5" max="5" width="12.42578125" style="3" customWidth="1"/>
    <col min="6" max="6" width="11.85546875" style="3" customWidth="1"/>
    <col min="7" max="7" width="17.140625" style="3" customWidth="1"/>
    <col min="8" max="8" width="12" style="3" customWidth="1"/>
    <col min="9" max="9" width="11.42578125" style="3" customWidth="1"/>
    <col min="10" max="10" width="15.140625" style="3" customWidth="1"/>
    <col min="11" max="11" width="16.14062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21.28515625" style="3" customWidth="1"/>
    <col min="29" max="29" width="12.7109375" style="3" customWidth="1"/>
    <col min="30" max="30" width="11.7109375" style="3" customWidth="1"/>
    <col min="31" max="31" width="12.42578125" style="3" customWidth="1"/>
    <col min="32" max="32" width="12.140625" style="3" customWidth="1"/>
    <col min="33" max="33" width="12.7109375" style="3" customWidth="1"/>
    <col min="34" max="34" width="12.5703125" style="3" customWidth="1"/>
    <col min="35" max="35" width="12.140625" style="3" customWidth="1"/>
    <col min="36" max="36" width="12.42578125" style="3" customWidth="1"/>
    <col min="37" max="37" width="12.28515625" style="3" customWidth="1"/>
    <col min="38" max="38" width="13" style="3" customWidth="1"/>
    <col min="39" max="39" width="11.85546875" style="3" customWidth="1"/>
    <col min="40" max="40" width="12.42578125" style="3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2.5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2.5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12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12</v>
      </c>
      <c r="G6" s="31" t="s">
        <v>19</v>
      </c>
      <c r="H6" s="30">
        <v>2021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2" t="s">
        <v>22</v>
      </c>
      <c r="E7" s="43" t="s">
        <v>23</v>
      </c>
      <c r="F7" s="44"/>
      <c r="G7" s="43" t="s">
        <v>24</v>
      </c>
      <c r="H7" s="44"/>
      <c r="I7" s="43" t="s">
        <v>25</v>
      </c>
      <c r="J7" s="44"/>
      <c r="K7" s="45" t="s">
        <v>26</v>
      </c>
      <c r="L7" s="46" t="s">
        <v>27</v>
      </c>
      <c r="N7" s="47">
        <v>1</v>
      </c>
      <c r="O7" s="48">
        <v>561.32000000000005</v>
      </c>
      <c r="P7" s="49">
        <v>696.57</v>
      </c>
      <c r="Q7" s="49">
        <v>1045.22</v>
      </c>
      <c r="R7" s="50">
        <v>1212.3399999999999</v>
      </c>
      <c r="S7" s="49">
        <v>1293.04</v>
      </c>
      <c r="T7" s="49">
        <v>1286.17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1">
        <v>0</v>
      </c>
      <c r="AB7" s="52">
        <v>1</v>
      </c>
      <c r="AC7" s="53">
        <v>916.06</v>
      </c>
      <c r="AD7" s="54">
        <v>1335.21</v>
      </c>
      <c r="AE7" s="54">
        <v>1620.18</v>
      </c>
      <c r="AF7" s="54">
        <v>1619.74</v>
      </c>
      <c r="AG7" s="54"/>
      <c r="AH7" s="54"/>
      <c r="AI7" s="54"/>
      <c r="AJ7" s="54"/>
      <c r="AK7" s="54"/>
      <c r="AL7" s="54"/>
      <c r="AM7" s="54"/>
      <c r="AN7" s="55"/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6"/>
      <c r="C8" s="57"/>
      <c r="D8" s="58"/>
      <c r="E8" s="59" t="s">
        <v>28</v>
      </c>
      <c r="F8" s="59" t="s">
        <v>29</v>
      </c>
      <c r="G8" s="60" t="s">
        <v>28</v>
      </c>
      <c r="H8" s="59" t="s">
        <v>29</v>
      </c>
      <c r="I8" s="60" t="s">
        <v>28</v>
      </c>
      <c r="J8" s="59" t="s">
        <v>29</v>
      </c>
      <c r="K8" s="61"/>
      <c r="L8" s="62"/>
      <c r="M8" s="63"/>
      <c r="N8" s="64">
        <v>2</v>
      </c>
      <c r="O8" s="65">
        <v>557.51</v>
      </c>
      <c r="P8" s="66">
        <v>693.59</v>
      </c>
      <c r="Q8" s="66">
        <v>1042.53</v>
      </c>
      <c r="R8" s="67">
        <v>1218.92</v>
      </c>
      <c r="S8" s="66">
        <v>1290.55</v>
      </c>
      <c r="T8" s="66">
        <v>1289.7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8">
        <v>0</v>
      </c>
      <c r="AB8" s="69">
        <v>2</v>
      </c>
      <c r="AC8" s="53">
        <v>944.96</v>
      </c>
      <c r="AD8" s="54">
        <v>1353.74</v>
      </c>
      <c r="AE8" s="54">
        <v>1613.55</v>
      </c>
      <c r="AF8" s="54">
        <v>1641.17</v>
      </c>
      <c r="AG8" s="54"/>
      <c r="AH8" s="54"/>
      <c r="AI8" s="54"/>
      <c r="AJ8" s="54"/>
      <c r="AK8" s="54"/>
      <c r="AL8" s="54"/>
      <c r="AM8" s="54"/>
      <c r="AN8" s="55"/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70"/>
      <c r="C9" s="71"/>
      <c r="D9" s="72"/>
      <c r="E9" s="73" t="s">
        <v>30</v>
      </c>
      <c r="F9" s="73" t="s">
        <v>31</v>
      </c>
      <c r="G9" s="74" t="s">
        <v>30</v>
      </c>
      <c r="H9" s="73" t="s">
        <v>31</v>
      </c>
      <c r="I9" s="74" t="s">
        <v>30</v>
      </c>
      <c r="J9" s="73" t="s">
        <v>31</v>
      </c>
      <c r="K9" s="75"/>
      <c r="L9" s="76"/>
      <c r="M9" s="63"/>
      <c r="N9" s="64">
        <v>3</v>
      </c>
      <c r="O9" s="65">
        <v>556.70000000000005</v>
      </c>
      <c r="P9" s="66">
        <v>696.47</v>
      </c>
      <c r="Q9" s="66">
        <v>1042.73</v>
      </c>
      <c r="R9" s="67">
        <v>1227</v>
      </c>
      <c r="S9" s="66">
        <v>1284</v>
      </c>
      <c r="T9" s="66">
        <v>1301.4100000000001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8">
        <v>0</v>
      </c>
      <c r="AB9" s="69">
        <v>3</v>
      </c>
      <c r="AC9" s="53">
        <v>954.12</v>
      </c>
      <c r="AD9" s="54">
        <v>1378.08</v>
      </c>
      <c r="AE9" s="54">
        <v>1603.28</v>
      </c>
      <c r="AF9" s="54">
        <v>1643.7</v>
      </c>
      <c r="AG9" s="54"/>
      <c r="AH9" s="54"/>
      <c r="AI9" s="54"/>
      <c r="AJ9" s="54"/>
      <c r="AK9" s="54"/>
      <c r="AL9" s="54"/>
      <c r="AM9" s="54"/>
      <c r="AN9" s="55"/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7">
        <v>1</v>
      </c>
      <c r="C10" s="78">
        <v>2</v>
      </c>
      <c r="D10" s="78">
        <v>3</v>
      </c>
      <c r="E10" s="78">
        <v>4</v>
      </c>
      <c r="F10" s="78">
        <v>5</v>
      </c>
      <c r="G10" s="78">
        <v>6</v>
      </c>
      <c r="H10" s="78">
        <v>7</v>
      </c>
      <c r="I10" s="78">
        <v>8</v>
      </c>
      <c r="J10" s="78">
        <v>9</v>
      </c>
      <c r="K10" s="79">
        <v>10</v>
      </c>
      <c r="L10" s="80"/>
      <c r="M10" s="63"/>
      <c r="N10" s="64">
        <v>4</v>
      </c>
      <c r="O10" s="65">
        <v>559.78</v>
      </c>
      <c r="P10" s="66">
        <v>698.15</v>
      </c>
      <c r="Q10" s="66">
        <v>1048.6199999999999</v>
      </c>
      <c r="R10" s="67">
        <v>1232.53</v>
      </c>
      <c r="S10" s="66">
        <v>1278</v>
      </c>
      <c r="T10" s="66">
        <v>1304.31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8">
        <v>0</v>
      </c>
      <c r="AB10" s="69">
        <v>4</v>
      </c>
      <c r="AC10" s="53">
        <v>954.7</v>
      </c>
      <c r="AD10" s="54">
        <v>1398.88</v>
      </c>
      <c r="AE10" s="54">
        <v>1611.73</v>
      </c>
      <c r="AF10" s="54">
        <v>1644.79</v>
      </c>
      <c r="AG10" s="54"/>
      <c r="AH10" s="54"/>
      <c r="AI10" s="54"/>
      <c r="AJ10" s="54"/>
      <c r="AK10" s="54"/>
      <c r="AL10" s="54"/>
      <c r="AM10" s="54"/>
      <c r="AN10" s="55"/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81">
        <v>1</v>
      </c>
      <c r="C11" s="82" t="s">
        <v>32</v>
      </c>
      <c r="D11" s="82" t="s">
        <v>33</v>
      </c>
      <c r="E11" s="83">
        <v>55.77</v>
      </c>
      <c r="F11" s="84">
        <v>31.144597999999998</v>
      </c>
      <c r="G11" s="85">
        <v>55.77</v>
      </c>
      <c r="H11" s="85">
        <v>31.144597999999998</v>
      </c>
      <c r="I11" s="85">
        <v>55.32</v>
      </c>
      <c r="J11" s="86">
        <v>28.573080000000001</v>
      </c>
      <c r="K11" s="87" t="s">
        <v>34</v>
      </c>
      <c r="L11" s="88">
        <f>IF(J12=0,"Waduk Kosong",)</f>
        <v>0</v>
      </c>
      <c r="M11" s="89">
        <v>29.984079999999999</v>
      </c>
      <c r="N11" s="64">
        <v>5</v>
      </c>
      <c r="O11" s="65">
        <v>557.70000000000005</v>
      </c>
      <c r="P11" s="66">
        <v>703.09</v>
      </c>
      <c r="Q11" s="66">
        <v>1050.08</v>
      </c>
      <c r="R11" s="67">
        <v>1240.8499999999999</v>
      </c>
      <c r="S11" s="66">
        <v>1278.74</v>
      </c>
      <c r="T11" s="66">
        <v>1293.1400000000001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8">
        <v>0</v>
      </c>
      <c r="AB11" s="69">
        <v>5</v>
      </c>
      <c r="AC11" s="53">
        <v>946.38</v>
      </c>
      <c r="AD11" s="54">
        <v>1392.12</v>
      </c>
      <c r="AE11" s="54">
        <v>1608.8</v>
      </c>
      <c r="AF11" s="54">
        <v>1643.95</v>
      </c>
      <c r="AG11" s="54"/>
      <c r="AH11" s="54"/>
      <c r="AI11" s="54"/>
      <c r="AJ11" s="54"/>
      <c r="AK11" s="54"/>
      <c r="AL11" s="54"/>
      <c r="AM11" s="54"/>
      <c r="AN11" s="55"/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90">
        <f>+B11+1</f>
        <v>2</v>
      </c>
      <c r="C12" s="91" t="s">
        <v>35</v>
      </c>
      <c r="D12" s="91" t="s">
        <v>33</v>
      </c>
      <c r="E12" s="92">
        <v>339.5</v>
      </c>
      <c r="F12" s="93">
        <v>7.77</v>
      </c>
      <c r="G12" s="94">
        <v>338.89</v>
      </c>
      <c r="H12" s="95">
        <v>7.26</v>
      </c>
      <c r="I12" s="94">
        <v>339.51</v>
      </c>
      <c r="J12" s="96">
        <v>7.7774999999999999</v>
      </c>
      <c r="K12" s="87" t="s">
        <v>36</v>
      </c>
      <c r="L12" s="88">
        <f>IF(J13=0,"Waduk Kosong",)</f>
        <v>0</v>
      </c>
      <c r="M12" s="89">
        <v>7.7774999999999999</v>
      </c>
      <c r="N12" s="64">
        <v>6</v>
      </c>
      <c r="O12" s="65">
        <v>562.55999999999995</v>
      </c>
      <c r="P12" s="66">
        <v>729.55</v>
      </c>
      <c r="Q12" s="66">
        <v>1060.3699999999999</v>
      </c>
      <c r="R12" s="67">
        <v>1246.31</v>
      </c>
      <c r="S12" s="66">
        <v>1273.17</v>
      </c>
      <c r="T12" s="66">
        <v>1292.45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8">
        <v>0</v>
      </c>
      <c r="AB12" s="97">
        <v>6</v>
      </c>
      <c r="AC12" s="53">
        <v>972.06</v>
      </c>
      <c r="AD12" s="54">
        <v>1423.4</v>
      </c>
      <c r="AE12" s="54">
        <v>1609.16</v>
      </c>
      <c r="AF12" s="54">
        <v>1639.85</v>
      </c>
      <c r="AG12" s="54"/>
      <c r="AH12" s="54"/>
      <c r="AI12" s="54"/>
      <c r="AJ12" s="54"/>
      <c r="AK12" s="54"/>
      <c r="AL12" s="54"/>
      <c r="AM12" s="54"/>
      <c r="AN12" s="55"/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90">
        <f t="shared" ref="B13:B47" si="0">+B12+1</f>
        <v>3</v>
      </c>
      <c r="C13" s="91" t="s">
        <v>37</v>
      </c>
      <c r="D13" s="91" t="s">
        <v>38</v>
      </c>
      <c r="E13" s="83">
        <v>77.5</v>
      </c>
      <c r="F13" s="84">
        <v>49.02</v>
      </c>
      <c r="G13" s="94">
        <v>74.11</v>
      </c>
      <c r="H13" s="95">
        <v>29.641932000000001</v>
      </c>
      <c r="I13" s="94">
        <v>77.260000000000005</v>
      </c>
      <c r="J13" s="96">
        <v>47.466636000000001</v>
      </c>
      <c r="K13" s="87" t="s">
        <v>37</v>
      </c>
      <c r="L13" s="88">
        <f>IF(J11=0,"Waduk Kosong",)</f>
        <v>0</v>
      </c>
      <c r="M13" s="89">
        <v>48.30424</v>
      </c>
      <c r="N13" s="64">
        <v>7</v>
      </c>
      <c r="O13" s="65">
        <v>561.04999999999995</v>
      </c>
      <c r="P13" s="66">
        <v>739.07</v>
      </c>
      <c r="Q13" s="66">
        <v>1075.489</v>
      </c>
      <c r="R13" s="67">
        <v>1254.81</v>
      </c>
      <c r="S13" s="66">
        <v>1268</v>
      </c>
      <c r="T13" s="66">
        <v>1316.16</v>
      </c>
      <c r="U13" s="67">
        <v>0</v>
      </c>
      <c r="V13" s="67">
        <v>0</v>
      </c>
      <c r="W13" s="67">
        <v>0</v>
      </c>
      <c r="X13" s="67">
        <v>0</v>
      </c>
      <c r="Y13" s="67">
        <v>0</v>
      </c>
      <c r="Z13" s="68">
        <v>0</v>
      </c>
      <c r="AB13" s="69">
        <v>7</v>
      </c>
      <c r="AC13" s="53">
        <v>1010.01</v>
      </c>
      <c r="AD13" s="54">
        <v>1422.15</v>
      </c>
      <c r="AE13" s="54">
        <v>1602.43</v>
      </c>
      <c r="AF13" s="54">
        <v>1650.34</v>
      </c>
      <c r="AG13" s="54"/>
      <c r="AH13" s="54"/>
      <c r="AI13" s="54"/>
      <c r="AJ13" s="54"/>
      <c r="AK13" s="54"/>
      <c r="AL13" s="54"/>
      <c r="AM13" s="54"/>
      <c r="AN13" s="55"/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90">
        <f t="shared" si="0"/>
        <v>4</v>
      </c>
      <c r="C14" s="91" t="s">
        <v>39</v>
      </c>
      <c r="D14" s="91" t="s">
        <v>40</v>
      </c>
      <c r="E14" s="83">
        <v>463.3</v>
      </c>
      <c r="F14" s="84">
        <v>49.9</v>
      </c>
      <c r="G14" s="98">
        <v>462.9</v>
      </c>
      <c r="H14" s="98">
        <v>45.993000000000002</v>
      </c>
      <c r="I14" s="84">
        <v>462.93</v>
      </c>
      <c r="J14" s="99">
        <v>46.651000000000003</v>
      </c>
      <c r="K14" s="87" t="s">
        <v>41</v>
      </c>
      <c r="L14" s="88">
        <f>IF(J14=0,"Waduk Kosong",)</f>
        <v>0</v>
      </c>
      <c r="M14" s="100">
        <v>45.993000000000002</v>
      </c>
      <c r="N14" s="64">
        <v>8</v>
      </c>
      <c r="O14" s="65">
        <v>559.37</v>
      </c>
      <c r="P14" s="66">
        <v>833.78</v>
      </c>
      <c r="Q14" s="66">
        <v>1085</v>
      </c>
      <c r="R14" s="67">
        <v>1253.69</v>
      </c>
      <c r="S14" s="66">
        <v>1268</v>
      </c>
      <c r="T14" s="66">
        <v>1305.77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8">
        <v>0</v>
      </c>
      <c r="AB14" s="69">
        <v>8</v>
      </c>
      <c r="AC14" s="53">
        <v>1026.33</v>
      </c>
      <c r="AD14" s="54">
        <v>1445.56</v>
      </c>
      <c r="AE14" s="54">
        <v>1605.31</v>
      </c>
      <c r="AF14" s="54">
        <v>1660.45</v>
      </c>
      <c r="AG14" s="54"/>
      <c r="AH14" s="54"/>
      <c r="AI14" s="54"/>
      <c r="AJ14" s="54"/>
      <c r="AK14" s="54"/>
      <c r="AL14" s="54"/>
      <c r="AM14" s="54"/>
      <c r="AN14" s="55"/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90">
        <f t="shared" si="0"/>
        <v>5</v>
      </c>
      <c r="C15" s="91" t="s">
        <v>42</v>
      </c>
      <c r="D15" s="91" t="s">
        <v>43</v>
      </c>
      <c r="E15" s="83">
        <v>207</v>
      </c>
      <c r="F15" s="84">
        <v>9.5030000000000001</v>
      </c>
      <c r="G15" s="101">
        <v>206.35</v>
      </c>
      <c r="H15" s="102">
        <v>8.7219999999999995</v>
      </c>
      <c r="I15" s="103">
        <v>207.02</v>
      </c>
      <c r="J15" s="104">
        <v>9.5299999999999994</v>
      </c>
      <c r="K15" s="87" t="s">
        <v>44</v>
      </c>
      <c r="L15" s="88">
        <f>IF(J15=0,"Waduk Kosong",)</f>
        <v>0</v>
      </c>
      <c r="M15" s="105">
        <v>9.5299999999999994</v>
      </c>
      <c r="N15" s="64">
        <v>9</v>
      </c>
      <c r="O15" s="65">
        <v>566.54999999999995</v>
      </c>
      <c r="P15" s="66">
        <v>855.28</v>
      </c>
      <c r="Q15" s="66">
        <v>1095</v>
      </c>
      <c r="R15" s="67">
        <v>1258.6099999999999</v>
      </c>
      <c r="S15" s="66">
        <v>1267.93</v>
      </c>
      <c r="T15" s="66">
        <v>1304.6500000000001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8">
        <v>0</v>
      </c>
      <c r="AB15" s="69">
        <v>9</v>
      </c>
      <c r="AC15" s="53">
        <v>1048.8599999999999</v>
      </c>
      <c r="AD15" s="54">
        <v>1457.24</v>
      </c>
      <c r="AE15" s="54">
        <v>1612.55</v>
      </c>
      <c r="AF15" s="54">
        <v>1657.16</v>
      </c>
      <c r="AG15" s="54"/>
      <c r="AH15" s="54"/>
      <c r="AI15" s="54"/>
      <c r="AJ15" s="54"/>
      <c r="AK15" s="54"/>
      <c r="AL15" s="54"/>
      <c r="AM15" s="54"/>
      <c r="AN15" s="55"/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90">
        <f t="shared" si="0"/>
        <v>6</v>
      </c>
      <c r="C16" s="91" t="s">
        <v>45</v>
      </c>
      <c r="D16" s="91" t="s">
        <v>43</v>
      </c>
      <c r="E16" s="83">
        <v>320</v>
      </c>
      <c r="F16" s="84">
        <v>5.1509999999999998</v>
      </c>
      <c r="G16" s="101">
        <v>317.60000000000002</v>
      </c>
      <c r="H16" s="106">
        <v>4.6500000000000004</v>
      </c>
      <c r="I16" s="103">
        <v>320.08</v>
      </c>
      <c r="J16" s="104">
        <v>5.19</v>
      </c>
      <c r="K16" s="87" t="s">
        <v>44</v>
      </c>
      <c r="L16" s="88">
        <f t="shared" ref="L16:L25" si="1">IF(J16=0,"Waduk Kosong",)</f>
        <v>0</v>
      </c>
      <c r="M16" s="105">
        <v>5.1849999999999996</v>
      </c>
      <c r="N16" s="64">
        <v>10</v>
      </c>
      <c r="O16" s="65">
        <v>570.04</v>
      </c>
      <c r="P16" s="66">
        <v>859.47</v>
      </c>
      <c r="Q16" s="66">
        <v>1105</v>
      </c>
      <c r="R16" s="67">
        <v>1262.04</v>
      </c>
      <c r="S16" s="66">
        <v>1265.22</v>
      </c>
      <c r="T16" s="66">
        <v>1309.69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8">
        <v>0</v>
      </c>
      <c r="AB16" s="69">
        <v>10</v>
      </c>
      <c r="AC16" s="53">
        <v>1060.67</v>
      </c>
      <c r="AD16" s="54">
        <v>1471.5</v>
      </c>
      <c r="AE16" s="54">
        <v>1618.04</v>
      </c>
      <c r="AF16" s="54">
        <v>1667.03</v>
      </c>
      <c r="AG16" s="54"/>
      <c r="AH16" s="54"/>
      <c r="AI16" s="54"/>
      <c r="AJ16" s="54"/>
      <c r="AK16" s="54"/>
      <c r="AL16" s="54"/>
      <c r="AM16" s="54"/>
      <c r="AN16" s="55"/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90">
        <f t="shared" si="0"/>
        <v>7</v>
      </c>
      <c r="C17" s="91" t="s">
        <v>46</v>
      </c>
      <c r="D17" s="91" t="s">
        <v>47</v>
      </c>
      <c r="E17" s="83">
        <v>90</v>
      </c>
      <c r="F17" s="84">
        <v>689.09100000000001</v>
      </c>
      <c r="G17" s="101">
        <v>87.83</v>
      </c>
      <c r="H17" s="106">
        <v>582.31799999999998</v>
      </c>
      <c r="I17" s="103">
        <v>89.57</v>
      </c>
      <c r="J17" s="104">
        <v>661.90406518426698</v>
      </c>
      <c r="K17" s="87" t="s">
        <v>48</v>
      </c>
      <c r="L17" s="88">
        <f t="shared" si="1"/>
        <v>0</v>
      </c>
      <c r="M17" s="105">
        <v>528.43512902751229</v>
      </c>
      <c r="N17" s="64">
        <v>11</v>
      </c>
      <c r="O17" s="65">
        <v>574.88</v>
      </c>
      <c r="P17" s="66">
        <v>880.74</v>
      </c>
      <c r="Q17" s="66">
        <v>1108</v>
      </c>
      <c r="R17" s="67">
        <v>1267.72</v>
      </c>
      <c r="S17" s="66">
        <v>1264.0999999999999</v>
      </c>
      <c r="T17" s="66">
        <v>1313.39</v>
      </c>
      <c r="U17" s="67">
        <v>0</v>
      </c>
      <c r="V17" s="67">
        <v>0</v>
      </c>
      <c r="W17" s="67">
        <v>0</v>
      </c>
      <c r="X17" s="67">
        <v>0</v>
      </c>
      <c r="Y17" s="67">
        <v>0</v>
      </c>
      <c r="Z17" s="68">
        <v>0</v>
      </c>
      <c r="AB17" s="97">
        <v>11</v>
      </c>
      <c r="AC17" s="53">
        <v>1071.3699999999999</v>
      </c>
      <c r="AD17" s="54">
        <v>1472.22</v>
      </c>
      <c r="AE17" s="54">
        <v>1610.89</v>
      </c>
      <c r="AF17" s="54">
        <v>1675.95</v>
      </c>
      <c r="AG17" s="54"/>
      <c r="AH17" s="54"/>
      <c r="AI17" s="54"/>
      <c r="AJ17" s="54"/>
      <c r="AK17" s="54"/>
      <c r="AL17" s="54"/>
      <c r="AM17" s="54"/>
      <c r="AN17" s="55"/>
      <c r="AO17" s="27"/>
      <c r="AP17" s="10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4.75" customHeight="1" thickBot="1" x14ac:dyDescent="0.25">
      <c r="B18" s="90">
        <f t="shared" si="0"/>
        <v>8</v>
      </c>
      <c r="C18" s="91" t="s">
        <v>49</v>
      </c>
      <c r="D18" s="91" t="s">
        <v>50</v>
      </c>
      <c r="E18" s="83">
        <v>120.5</v>
      </c>
      <c r="F18" s="84">
        <v>2.0920000000000001</v>
      </c>
      <c r="G18" s="101">
        <v>119.21</v>
      </c>
      <c r="H18" s="106">
        <v>1.532</v>
      </c>
      <c r="I18" s="108">
        <v>120.3</v>
      </c>
      <c r="J18" s="109">
        <v>1.71</v>
      </c>
      <c r="K18" s="87" t="s">
        <v>51</v>
      </c>
      <c r="L18" s="88">
        <f t="shared" si="1"/>
        <v>0</v>
      </c>
      <c r="M18" s="110">
        <v>1.71</v>
      </c>
      <c r="N18" s="64">
        <v>12</v>
      </c>
      <c r="O18" s="65">
        <v>577.91</v>
      </c>
      <c r="P18" s="66">
        <v>907.96</v>
      </c>
      <c r="Q18" s="66">
        <v>1114</v>
      </c>
      <c r="R18" s="67">
        <v>1284.04</v>
      </c>
      <c r="S18" s="66">
        <v>1263.57</v>
      </c>
      <c r="T18" s="66">
        <v>1315.08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8">
        <v>0</v>
      </c>
      <c r="AB18" s="69">
        <v>12</v>
      </c>
      <c r="AC18" s="53">
        <v>1082.5</v>
      </c>
      <c r="AD18" s="54">
        <v>1484.77</v>
      </c>
      <c r="AE18" s="54">
        <v>1607.75</v>
      </c>
      <c r="AF18" s="54">
        <v>1671.51</v>
      </c>
      <c r="AG18" s="54"/>
      <c r="AH18" s="54"/>
      <c r="AI18" s="54"/>
      <c r="AJ18" s="54"/>
      <c r="AK18" s="54"/>
      <c r="AL18" s="54"/>
      <c r="AM18" s="54"/>
      <c r="AN18" s="55"/>
      <c r="AO18" s="27"/>
      <c r="AP18" s="107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90">
        <f t="shared" si="0"/>
        <v>9</v>
      </c>
      <c r="C19" s="91" t="s">
        <v>52</v>
      </c>
      <c r="D19" s="91" t="s">
        <v>50</v>
      </c>
      <c r="E19" s="83">
        <v>120.8</v>
      </c>
      <c r="F19" s="84">
        <v>2.3530000000000002</v>
      </c>
      <c r="G19" s="101">
        <v>119</v>
      </c>
      <c r="H19" s="111">
        <v>1.4730000000000001</v>
      </c>
      <c r="I19" s="103">
        <v>119.94</v>
      </c>
      <c r="J19" s="104">
        <v>1.395</v>
      </c>
      <c r="K19" s="87" t="s">
        <v>51</v>
      </c>
      <c r="L19" s="88">
        <f t="shared" si="1"/>
        <v>0</v>
      </c>
      <c r="M19" s="112">
        <v>1.446</v>
      </c>
      <c r="N19" s="64">
        <v>13</v>
      </c>
      <c r="O19" s="65">
        <v>582.61</v>
      </c>
      <c r="P19" s="66">
        <v>922.6</v>
      </c>
      <c r="Q19" s="66">
        <v>1123</v>
      </c>
      <c r="R19" s="67">
        <v>1284.04</v>
      </c>
      <c r="S19" s="66">
        <v>1262.28</v>
      </c>
      <c r="T19" s="66">
        <v>1314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8">
        <v>0</v>
      </c>
      <c r="AB19" s="69">
        <v>13</v>
      </c>
      <c r="AC19" s="53">
        <v>1101.98</v>
      </c>
      <c r="AD19" s="54">
        <v>1474.24</v>
      </c>
      <c r="AE19" s="54">
        <v>1608.27</v>
      </c>
      <c r="AF19" s="54"/>
      <c r="AG19" s="54"/>
      <c r="AH19" s="54"/>
      <c r="AI19" s="54"/>
      <c r="AJ19" s="54"/>
      <c r="AK19" s="54"/>
      <c r="AL19" s="54"/>
      <c r="AM19" s="54"/>
      <c r="AN19" s="55"/>
      <c r="AO19" s="27"/>
      <c r="AP19" s="107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90">
        <f t="shared" si="0"/>
        <v>10</v>
      </c>
      <c r="C20" s="91" t="s">
        <v>53</v>
      </c>
      <c r="D20" s="91" t="s">
        <v>54</v>
      </c>
      <c r="E20" s="83">
        <v>46.5</v>
      </c>
      <c r="F20" s="83">
        <v>4.5999999999999996</v>
      </c>
      <c r="G20" s="101">
        <v>43.57</v>
      </c>
      <c r="H20" s="106">
        <v>2.355</v>
      </c>
      <c r="I20" s="103">
        <v>43.99</v>
      </c>
      <c r="J20" s="104">
        <v>2.2719999999999998</v>
      </c>
      <c r="K20" s="87" t="s">
        <v>55</v>
      </c>
      <c r="L20" s="88">
        <f t="shared" si="1"/>
        <v>0</v>
      </c>
      <c r="M20" s="112">
        <v>2.1040000000000001</v>
      </c>
      <c r="N20" s="64">
        <v>14</v>
      </c>
      <c r="O20" s="65">
        <v>589.73</v>
      </c>
      <c r="P20" s="66">
        <v>922.26</v>
      </c>
      <c r="Q20" s="66">
        <v>1129</v>
      </c>
      <c r="R20" s="67">
        <v>1288.8499999999999</v>
      </c>
      <c r="S20" s="66">
        <v>1259.4000000000001</v>
      </c>
      <c r="T20" s="66">
        <v>1311.49</v>
      </c>
      <c r="U20" s="67">
        <v>0</v>
      </c>
      <c r="V20" s="67">
        <v>0</v>
      </c>
      <c r="W20" s="67">
        <v>0</v>
      </c>
      <c r="X20" s="67">
        <v>0</v>
      </c>
      <c r="Y20" s="67">
        <v>0</v>
      </c>
      <c r="Z20" s="68">
        <v>0</v>
      </c>
      <c r="AB20" s="69">
        <v>14</v>
      </c>
      <c r="AC20" s="53">
        <v>1151.29</v>
      </c>
      <c r="AD20" s="54">
        <v>1512.16</v>
      </c>
      <c r="AE20" s="54">
        <v>1611.2</v>
      </c>
      <c r="AF20" s="54"/>
      <c r="AG20" s="54"/>
      <c r="AH20" s="54"/>
      <c r="AI20" s="54"/>
      <c r="AJ20" s="54"/>
      <c r="AK20" s="54"/>
      <c r="AL20" s="54"/>
      <c r="AM20" s="54"/>
      <c r="AN20" s="55"/>
      <c r="AO20" s="27"/>
      <c r="AP20" s="107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90">
        <f t="shared" si="0"/>
        <v>11</v>
      </c>
      <c r="C21" s="91" t="s">
        <v>56</v>
      </c>
      <c r="D21" s="91" t="s">
        <v>54</v>
      </c>
      <c r="E21" s="83">
        <v>51.5</v>
      </c>
      <c r="F21" s="84">
        <v>2.4159999999999999</v>
      </c>
      <c r="G21" s="101">
        <v>47.84</v>
      </c>
      <c r="H21" s="106">
        <v>1.8160000000000001</v>
      </c>
      <c r="I21" s="113">
        <v>51.4</v>
      </c>
      <c r="J21" s="104">
        <v>2.5230000000000001</v>
      </c>
      <c r="K21" s="87" t="s">
        <v>57</v>
      </c>
      <c r="L21" s="88">
        <f t="shared" si="1"/>
        <v>0</v>
      </c>
      <c r="M21" s="112">
        <v>2.569</v>
      </c>
      <c r="N21" s="64">
        <v>15</v>
      </c>
      <c r="O21" s="65">
        <v>592.79999999999995</v>
      </c>
      <c r="P21" s="66">
        <v>914.08</v>
      </c>
      <c r="Q21" s="66">
        <v>1152.94</v>
      </c>
      <c r="R21" s="67">
        <v>1289.8499999999999</v>
      </c>
      <c r="S21" s="66">
        <v>1260.8599999999999</v>
      </c>
      <c r="T21" s="66">
        <v>1317</v>
      </c>
      <c r="U21" s="67">
        <v>0</v>
      </c>
      <c r="V21" s="67">
        <v>0</v>
      </c>
      <c r="W21" s="67">
        <v>0</v>
      </c>
      <c r="X21" s="67">
        <v>0</v>
      </c>
      <c r="Y21" s="67">
        <v>0</v>
      </c>
      <c r="Z21" s="68">
        <v>0</v>
      </c>
      <c r="AB21" s="69">
        <v>15</v>
      </c>
      <c r="AC21" s="53">
        <v>1165.22</v>
      </c>
      <c r="AD21" s="54">
        <v>1510.87</v>
      </c>
      <c r="AE21" s="54">
        <v>1613.43</v>
      </c>
      <c r="AF21" s="54"/>
      <c r="AG21" s="54"/>
      <c r="AH21" s="54"/>
      <c r="AI21" s="54"/>
      <c r="AJ21" s="54"/>
      <c r="AK21" s="54"/>
      <c r="AL21" s="54"/>
      <c r="AM21" s="54"/>
      <c r="AN21" s="55"/>
      <c r="AO21" s="27"/>
      <c r="AP21" s="107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90">
        <f t="shared" si="0"/>
        <v>12</v>
      </c>
      <c r="C22" s="91" t="s">
        <v>58</v>
      </c>
      <c r="D22" s="91" t="s">
        <v>47</v>
      </c>
      <c r="E22" s="83">
        <v>81</v>
      </c>
      <c r="F22" s="114">
        <v>1.093</v>
      </c>
      <c r="G22" s="101">
        <v>78.31</v>
      </c>
      <c r="H22" s="106">
        <v>0.65800000000000003</v>
      </c>
      <c r="I22" s="103">
        <v>78.83</v>
      </c>
      <c r="J22" s="104">
        <v>0.873</v>
      </c>
      <c r="K22" s="87" t="s">
        <v>51</v>
      </c>
      <c r="L22" s="88">
        <f t="shared" si="1"/>
        <v>0</v>
      </c>
      <c r="M22" s="112">
        <v>0.90600000000000003</v>
      </c>
      <c r="N22" s="64">
        <v>16</v>
      </c>
      <c r="O22" s="65">
        <v>589.69000000000005</v>
      </c>
      <c r="P22" s="66">
        <v>922.32</v>
      </c>
      <c r="Q22" s="66">
        <v>1153</v>
      </c>
      <c r="R22" s="67">
        <v>1285.05</v>
      </c>
      <c r="S22" s="66">
        <v>1260.9100000000001</v>
      </c>
      <c r="T22" s="66">
        <v>1315.51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8">
        <v>0</v>
      </c>
      <c r="AB22" s="97">
        <v>16</v>
      </c>
      <c r="AC22" s="53">
        <v>1165.9100000000001</v>
      </c>
      <c r="AD22" s="54">
        <v>1532.14</v>
      </c>
      <c r="AE22" s="54">
        <v>1608.25</v>
      </c>
      <c r="AF22" s="54"/>
      <c r="AG22" s="54"/>
      <c r="AH22" s="54"/>
      <c r="AI22" s="54"/>
      <c r="AJ22" s="54"/>
      <c r="AK22" s="54"/>
      <c r="AL22" s="54"/>
      <c r="AM22" s="54"/>
      <c r="AN22" s="55"/>
      <c r="AO22" s="27"/>
      <c r="AP22" s="107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90">
        <f t="shared" si="0"/>
        <v>13</v>
      </c>
      <c r="C23" s="91" t="s">
        <v>59</v>
      </c>
      <c r="D23" s="91" t="s">
        <v>47</v>
      </c>
      <c r="E23" s="83">
        <v>82.8</v>
      </c>
      <c r="F23" s="84">
        <v>0.42899999999999999</v>
      </c>
      <c r="G23" s="101">
        <v>81.08</v>
      </c>
      <c r="H23" s="106">
        <v>0.28399999999999997</v>
      </c>
      <c r="I23" s="103">
        <v>81.599999999999994</v>
      </c>
      <c r="J23" s="104">
        <v>6.0999999999999999E-2</v>
      </c>
      <c r="K23" s="87" t="s">
        <v>51</v>
      </c>
      <c r="L23" s="88">
        <f t="shared" si="1"/>
        <v>0</v>
      </c>
      <c r="M23" s="105">
        <v>6.0999999999999999E-2</v>
      </c>
      <c r="N23" s="64">
        <v>17</v>
      </c>
      <c r="O23" s="65">
        <v>588.45000000000005</v>
      </c>
      <c r="P23" s="66">
        <v>930.6</v>
      </c>
      <c r="Q23" s="66">
        <v>1151.46</v>
      </c>
      <c r="R23" s="67">
        <v>1289.9000000000001</v>
      </c>
      <c r="S23" s="66">
        <v>1253</v>
      </c>
      <c r="T23" s="66">
        <v>1319.69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8">
        <v>0</v>
      </c>
      <c r="AB23" s="69">
        <v>17</v>
      </c>
      <c r="AC23" s="53">
        <v>1169.5</v>
      </c>
      <c r="AD23" s="54">
        <v>1550.88</v>
      </c>
      <c r="AE23" s="54">
        <v>1473.42</v>
      </c>
      <c r="AF23" s="54"/>
      <c r="AG23" s="54"/>
      <c r="AH23" s="54"/>
      <c r="AI23" s="54"/>
      <c r="AJ23" s="54"/>
      <c r="AK23" s="54"/>
      <c r="AL23" s="54"/>
      <c r="AM23" s="54"/>
      <c r="AN23" s="55"/>
      <c r="AO23" s="27"/>
      <c r="AP23" s="107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90">
        <f t="shared" si="0"/>
        <v>14</v>
      </c>
      <c r="C24" s="91" t="s">
        <v>60</v>
      </c>
      <c r="D24" s="91" t="s">
        <v>47</v>
      </c>
      <c r="E24" s="83">
        <v>69.95</v>
      </c>
      <c r="F24" s="84">
        <v>0.25</v>
      </c>
      <c r="G24" s="101">
        <v>69.05</v>
      </c>
      <c r="H24" s="106">
        <v>0.13200000000000001</v>
      </c>
      <c r="I24" s="103">
        <v>63.43</v>
      </c>
      <c r="J24" s="104">
        <v>0.186</v>
      </c>
      <c r="K24" s="87" t="s">
        <v>51</v>
      </c>
      <c r="L24" s="88">
        <f t="shared" si="1"/>
        <v>0</v>
      </c>
      <c r="M24" s="105">
        <v>0.21</v>
      </c>
      <c r="N24" s="64">
        <v>18</v>
      </c>
      <c r="O24" s="65">
        <v>587.64</v>
      </c>
      <c r="P24" s="66">
        <v>936</v>
      </c>
      <c r="Q24" s="66">
        <v>1131.28</v>
      </c>
      <c r="R24" s="67">
        <v>1295.56</v>
      </c>
      <c r="S24" s="66">
        <v>1255</v>
      </c>
      <c r="T24" s="66">
        <v>1347.06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8">
        <v>0</v>
      </c>
      <c r="AB24" s="69">
        <v>18</v>
      </c>
      <c r="AC24" s="53">
        <v>1176.1500000000001</v>
      </c>
      <c r="AD24" s="54">
        <v>1572.11</v>
      </c>
      <c r="AE24" s="54">
        <v>1491.95</v>
      </c>
      <c r="AF24" s="54"/>
      <c r="AG24" s="54"/>
      <c r="AH24" s="54"/>
      <c r="AI24" s="54"/>
      <c r="AJ24" s="54"/>
      <c r="AK24" s="54"/>
      <c r="AL24" s="54"/>
      <c r="AM24" s="54"/>
      <c r="AN24" s="55"/>
      <c r="AO24" s="27"/>
      <c r="AP24" s="107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90">
        <f t="shared" si="0"/>
        <v>15</v>
      </c>
      <c r="C25" s="91" t="s">
        <v>61</v>
      </c>
      <c r="D25" s="91" t="s">
        <v>47</v>
      </c>
      <c r="E25" s="83">
        <v>48.2</v>
      </c>
      <c r="F25" s="84">
        <v>0.38500000000000001</v>
      </c>
      <c r="G25" s="101">
        <v>44.98</v>
      </c>
      <c r="H25" s="106">
        <v>9.8000000000000004E-2</v>
      </c>
      <c r="I25" s="103">
        <v>46.82</v>
      </c>
      <c r="J25" s="104">
        <v>0.36899999999999999</v>
      </c>
      <c r="K25" s="87" t="s">
        <v>51</v>
      </c>
      <c r="L25" s="88">
        <f t="shared" si="1"/>
        <v>0</v>
      </c>
      <c r="M25" s="105">
        <v>0.39700000000000002</v>
      </c>
      <c r="N25" s="64">
        <v>19</v>
      </c>
      <c r="O25" s="65">
        <v>606</v>
      </c>
      <c r="P25" s="66">
        <v>936.81</v>
      </c>
      <c r="Q25" s="66">
        <v>1125.47</v>
      </c>
      <c r="R25" s="67">
        <v>1295.17</v>
      </c>
      <c r="S25" s="66">
        <v>1256</v>
      </c>
      <c r="T25" s="66">
        <v>1343.11</v>
      </c>
      <c r="U25" s="67">
        <v>0</v>
      </c>
      <c r="V25" s="67">
        <v>0</v>
      </c>
      <c r="W25" s="67">
        <v>0</v>
      </c>
      <c r="X25" s="67">
        <v>0</v>
      </c>
      <c r="Y25" s="67">
        <v>0</v>
      </c>
      <c r="Z25" s="68">
        <v>0</v>
      </c>
      <c r="AB25" s="69">
        <v>19</v>
      </c>
      <c r="AC25" s="53">
        <v>1181.05</v>
      </c>
      <c r="AD25" s="54">
        <v>1592.58</v>
      </c>
      <c r="AE25" s="54">
        <v>1627.49</v>
      </c>
      <c r="AF25" s="54"/>
      <c r="AG25" s="54"/>
      <c r="AH25" s="54"/>
      <c r="AI25" s="54"/>
      <c r="AJ25" s="54"/>
      <c r="AK25" s="54"/>
      <c r="AL25" s="54"/>
      <c r="AM25" s="54"/>
      <c r="AN25" s="55"/>
      <c r="AO25" s="27"/>
      <c r="AP25" s="107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90">
        <f t="shared" si="0"/>
        <v>16</v>
      </c>
      <c r="C26" s="91" t="s">
        <v>62</v>
      </c>
      <c r="D26" s="91" t="s">
        <v>63</v>
      </c>
      <c r="E26" s="83">
        <v>136</v>
      </c>
      <c r="F26" s="84">
        <v>440</v>
      </c>
      <c r="G26" s="98">
        <v>135.66</v>
      </c>
      <c r="H26" s="98">
        <v>347.77800000000002</v>
      </c>
      <c r="I26" s="94">
        <v>136.47</v>
      </c>
      <c r="J26" s="115">
        <v>388.40371271999999</v>
      </c>
      <c r="K26" s="87" t="s">
        <v>64</v>
      </c>
      <c r="L26" s="88">
        <f>IF(J26=0,"Waduk Kosong",)</f>
        <v>0</v>
      </c>
      <c r="M26" s="89">
        <v>332.66027337100002</v>
      </c>
      <c r="N26" s="64">
        <v>20</v>
      </c>
      <c r="O26" s="65">
        <v>613.32000000000005</v>
      </c>
      <c r="P26" s="66">
        <v>933.25</v>
      </c>
      <c r="Q26" s="66">
        <v>1129.57</v>
      </c>
      <c r="R26" s="67">
        <v>1294.42</v>
      </c>
      <c r="S26" s="66">
        <v>1252</v>
      </c>
      <c r="T26" s="66">
        <v>1342.39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8">
        <v>0</v>
      </c>
      <c r="AB26" s="69">
        <v>20</v>
      </c>
      <c r="AC26" s="53">
        <v>1183.95</v>
      </c>
      <c r="AD26" s="54">
        <v>1603.77</v>
      </c>
      <c r="AE26" s="54">
        <v>1627.83</v>
      </c>
      <c r="AF26" s="54"/>
      <c r="AG26" s="54"/>
      <c r="AH26" s="54"/>
      <c r="AI26" s="54"/>
      <c r="AJ26" s="54"/>
      <c r="AK26" s="54"/>
      <c r="AL26" s="54"/>
      <c r="AM26" s="54"/>
      <c r="AN26" s="55"/>
      <c r="AO26" s="27"/>
      <c r="AP26" s="107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90">
        <f t="shared" si="0"/>
        <v>17</v>
      </c>
      <c r="C27" s="91" t="s">
        <v>65</v>
      </c>
      <c r="D27" s="91" t="s">
        <v>63</v>
      </c>
      <c r="E27" s="83">
        <v>113.5</v>
      </c>
      <c r="F27" s="84">
        <v>3.7519999999999998</v>
      </c>
      <c r="G27" s="98">
        <v>112.76</v>
      </c>
      <c r="H27" s="98">
        <v>0.42199999999999999</v>
      </c>
      <c r="I27" s="116">
        <v>113.45</v>
      </c>
      <c r="J27" s="115">
        <v>0.45345541</v>
      </c>
      <c r="K27" s="87" t="s">
        <v>64</v>
      </c>
      <c r="L27" s="88">
        <f>IF(J27=0,"Waduk Kosong",)</f>
        <v>0</v>
      </c>
      <c r="M27" s="89">
        <v>0.45345541</v>
      </c>
      <c r="N27" s="64">
        <v>21</v>
      </c>
      <c r="O27" s="65">
        <v>628.14</v>
      </c>
      <c r="P27" s="66">
        <v>938.68</v>
      </c>
      <c r="Q27" s="66">
        <v>1131.45</v>
      </c>
      <c r="R27" s="67">
        <v>1297.1400000000001</v>
      </c>
      <c r="S27" s="66">
        <v>1259</v>
      </c>
      <c r="T27" s="66">
        <v>0</v>
      </c>
      <c r="U27" s="67">
        <v>0</v>
      </c>
      <c r="V27" s="67">
        <v>0</v>
      </c>
      <c r="W27" s="67">
        <v>0</v>
      </c>
      <c r="X27" s="67">
        <v>0</v>
      </c>
      <c r="Y27" s="67">
        <v>0</v>
      </c>
      <c r="Z27" s="68">
        <v>0</v>
      </c>
      <c r="AB27" s="97">
        <v>21</v>
      </c>
      <c r="AC27" s="53">
        <v>1190.05</v>
      </c>
      <c r="AD27" s="54">
        <v>1595.6</v>
      </c>
      <c r="AE27" s="54">
        <v>1493.64</v>
      </c>
      <c r="AF27" s="54"/>
      <c r="AG27" s="54"/>
      <c r="AH27" s="54"/>
      <c r="AI27" s="54"/>
      <c r="AJ27" s="54"/>
      <c r="AK27" s="54"/>
      <c r="AL27" s="54"/>
      <c r="AM27" s="54"/>
      <c r="AN27" s="55"/>
      <c r="AO27" s="27"/>
      <c r="AP27" s="10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90">
        <f t="shared" si="0"/>
        <v>18</v>
      </c>
      <c r="C28" s="91" t="s">
        <v>66</v>
      </c>
      <c r="D28" s="91" t="s">
        <v>63</v>
      </c>
      <c r="E28" s="83">
        <v>225.4</v>
      </c>
      <c r="F28" s="83">
        <v>1.2</v>
      </c>
      <c r="G28" s="98">
        <v>204</v>
      </c>
      <c r="H28" s="98">
        <v>0.36599999999999999</v>
      </c>
      <c r="I28" s="94">
        <v>203.8</v>
      </c>
      <c r="J28" s="115">
        <v>0.34393000000000001</v>
      </c>
      <c r="K28" s="87" t="s">
        <v>64</v>
      </c>
      <c r="L28" s="88">
        <f t="shared" ref="L28:L47" si="2">IF(J28=0,"Waduk Kosong",)</f>
        <v>0</v>
      </c>
      <c r="M28" s="89">
        <v>0.32121</v>
      </c>
      <c r="N28" s="64">
        <v>22</v>
      </c>
      <c r="O28" s="65">
        <v>644.20000000000005</v>
      </c>
      <c r="P28" s="66">
        <v>937.36</v>
      </c>
      <c r="Q28" s="66">
        <v>1147</v>
      </c>
      <c r="R28" s="67">
        <v>1297.76</v>
      </c>
      <c r="S28" s="66">
        <v>1268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8">
        <v>0</v>
      </c>
      <c r="AB28" s="69">
        <v>22</v>
      </c>
      <c r="AC28" s="53">
        <v>1193.96</v>
      </c>
      <c r="AD28" s="54">
        <v>1592.39</v>
      </c>
      <c r="AE28" s="54">
        <v>1489.92</v>
      </c>
      <c r="AF28" s="54"/>
      <c r="AG28" s="54"/>
      <c r="AH28" s="54"/>
      <c r="AI28" s="54"/>
      <c r="AJ28" s="54"/>
      <c r="AK28" s="54"/>
      <c r="AL28" s="54"/>
      <c r="AM28" s="54"/>
      <c r="AN28" s="55"/>
      <c r="AO28" s="27"/>
      <c r="AP28" s="107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90">
        <f t="shared" si="0"/>
        <v>19</v>
      </c>
      <c r="C29" s="91" t="s">
        <v>67</v>
      </c>
      <c r="D29" s="91" t="s">
        <v>63</v>
      </c>
      <c r="E29" s="83">
        <v>224</v>
      </c>
      <c r="F29" s="84">
        <v>0.6</v>
      </c>
      <c r="G29" s="98">
        <v>223.21</v>
      </c>
      <c r="H29" s="98">
        <v>0.52100000000000002</v>
      </c>
      <c r="I29" s="116">
        <v>223.95</v>
      </c>
      <c r="J29" s="117">
        <v>0.59499999999999997</v>
      </c>
      <c r="K29" s="87" t="s">
        <v>64</v>
      </c>
      <c r="L29" s="118">
        <f t="shared" si="2"/>
        <v>0</v>
      </c>
      <c r="M29" s="89">
        <v>0.59499999999999997</v>
      </c>
      <c r="N29" s="64">
        <v>23</v>
      </c>
      <c r="O29" s="65">
        <v>648.29</v>
      </c>
      <c r="P29" s="66">
        <v>945.95</v>
      </c>
      <c r="Q29" s="66">
        <v>1150</v>
      </c>
      <c r="R29" s="67">
        <v>1297.1099999999999</v>
      </c>
      <c r="S29" s="66">
        <v>1273</v>
      </c>
      <c r="T29" s="67">
        <v>0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8">
        <v>0</v>
      </c>
      <c r="AB29" s="69">
        <v>23</v>
      </c>
      <c r="AC29" s="53">
        <v>1195.96</v>
      </c>
      <c r="AD29" s="54">
        <v>1593.42</v>
      </c>
      <c r="AE29" s="54">
        <v>1619.22</v>
      </c>
      <c r="AF29" s="54"/>
      <c r="AG29" s="54"/>
      <c r="AH29" s="54"/>
      <c r="AI29" s="54"/>
      <c r="AJ29" s="54"/>
      <c r="AK29" s="54"/>
      <c r="AL29" s="54"/>
      <c r="AM29" s="54"/>
      <c r="AN29" s="55"/>
      <c r="AO29" s="27"/>
      <c r="AP29" s="107"/>
      <c r="AQ29"/>
      <c r="AR29"/>
      <c r="AS29"/>
      <c r="AT29" s="119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90">
        <f t="shared" si="0"/>
        <v>20</v>
      </c>
      <c r="C30" s="91" t="s">
        <v>68</v>
      </c>
      <c r="D30" s="91" t="s">
        <v>63</v>
      </c>
      <c r="E30" s="83">
        <v>196</v>
      </c>
      <c r="F30" s="84">
        <v>1.5820000000000001</v>
      </c>
      <c r="G30" s="98">
        <v>195.92</v>
      </c>
      <c r="H30" s="94">
        <v>0.44400000000000001</v>
      </c>
      <c r="I30" s="116">
        <v>196.06</v>
      </c>
      <c r="J30" s="115">
        <v>0.46233380000000002</v>
      </c>
      <c r="K30" s="87" t="s">
        <v>64</v>
      </c>
      <c r="L30" s="88">
        <f t="shared" si="2"/>
        <v>0</v>
      </c>
      <c r="M30" s="89">
        <v>0.45160479999999997</v>
      </c>
      <c r="N30" s="64">
        <v>24</v>
      </c>
      <c r="O30" s="65">
        <v>651.52</v>
      </c>
      <c r="P30" s="66">
        <v>956.63</v>
      </c>
      <c r="Q30" s="66">
        <v>1160</v>
      </c>
      <c r="R30" s="67">
        <v>1296.8900000000001</v>
      </c>
      <c r="S30" s="66">
        <v>1268.77</v>
      </c>
      <c r="T30" s="67">
        <v>0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8">
        <v>0</v>
      </c>
      <c r="AB30" s="69">
        <v>24</v>
      </c>
      <c r="AC30" s="53">
        <v>1211.69</v>
      </c>
      <c r="AD30" s="54">
        <v>1595.62</v>
      </c>
      <c r="AE30" s="54">
        <v>1613.98</v>
      </c>
      <c r="AF30" s="54"/>
      <c r="AG30" s="54"/>
      <c r="AH30" s="54"/>
      <c r="AI30" s="54"/>
      <c r="AJ30" s="54"/>
      <c r="AK30" s="54"/>
      <c r="AL30" s="54"/>
      <c r="AM30" s="54"/>
      <c r="AN30" s="55"/>
      <c r="AO30" s="27"/>
      <c r="AP30" s="107"/>
      <c r="AQ30"/>
      <c r="AR30"/>
      <c r="AS30"/>
      <c r="AT30" s="119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90">
        <f t="shared" si="0"/>
        <v>21</v>
      </c>
      <c r="C31" s="91" t="s">
        <v>69</v>
      </c>
      <c r="D31" s="91" t="s">
        <v>63</v>
      </c>
      <c r="E31" s="83">
        <v>174</v>
      </c>
      <c r="F31" s="84">
        <v>0.47899999999999998</v>
      </c>
      <c r="G31" s="98">
        <v>171.25</v>
      </c>
      <c r="H31" s="98">
        <v>0.20799999999999999</v>
      </c>
      <c r="I31" s="116">
        <v>170.56</v>
      </c>
      <c r="J31" s="115">
        <v>0.161965</v>
      </c>
      <c r="K31" s="87" t="s">
        <v>64</v>
      </c>
      <c r="L31" s="118">
        <f t="shared" si="2"/>
        <v>0</v>
      </c>
      <c r="M31" s="89">
        <v>0.16002279999999999</v>
      </c>
      <c r="N31" s="64">
        <v>25</v>
      </c>
      <c r="O31" s="65">
        <v>650.16999999999996</v>
      </c>
      <c r="P31" s="66">
        <v>970.67</v>
      </c>
      <c r="Q31" s="66">
        <v>1165</v>
      </c>
      <c r="R31" s="67">
        <v>1298.76</v>
      </c>
      <c r="S31" s="66">
        <v>1269.49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8">
        <v>0</v>
      </c>
      <c r="AB31" s="69">
        <v>25</v>
      </c>
      <c r="AC31" s="53">
        <v>1212.44</v>
      </c>
      <c r="AD31" s="54">
        <v>1610.43</v>
      </c>
      <c r="AE31" s="54">
        <v>1612.69</v>
      </c>
      <c r="AF31" s="54"/>
      <c r="AG31" s="54"/>
      <c r="AH31" s="54"/>
      <c r="AI31" s="54"/>
      <c r="AJ31" s="54"/>
      <c r="AK31" s="54"/>
      <c r="AL31" s="54"/>
      <c r="AM31" s="54"/>
      <c r="AN31" s="55"/>
      <c r="AO31" s="27"/>
      <c r="AP31" s="107"/>
      <c r="AQ31"/>
      <c r="AR31"/>
      <c r="AS31"/>
      <c r="AT31" s="119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81">
        <f t="shared" si="0"/>
        <v>22</v>
      </c>
      <c r="C32" s="82" t="s">
        <v>70</v>
      </c>
      <c r="D32" s="82" t="s">
        <v>63</v>
      </c>
      <c r="E32" s="92">
        <v>229.1</v>
      </c>
      <c r="F32" s="93">
        <v>0.79200000000000004</v>
      </c>
      <c r="G32" s="120">
        <v>227.78</v>
      </c>
      <c r="H32" s="120">
        <v>0.7</v>
      </c>
      <c r="I32" s="121">
        <v>228</v>
      </c>
      <c r="J32" s="122">
        <v>0.72340000000000004</v>
      </c>
      <c r="K32" s="87" t="s">
        <v>64</v>
      </c>
      <c r="L32" s="118">
        <f t="shared" si="2"/>
        <v>0</v>
      </c>
      <c r="M32" s="89">
        <v>0.70091599999999998</v>
      </c>
      <c r="N32" s="64">
        <v>26</v>
      </c>
      <c r="O32" s="65">
        <v>661.43</v>
      </c>
      <c r="P32" s="66">
        <v>982.65</v>
      </c>
      <c r="Q32" s="66">
        <v>1177</v>
      </c>
      <c r="R32" s="67">
        <v>1295.3499999999999</v>
      </c>
      <c r="S32" s="66">
        <v>1269.8900000000001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8">
        <v>0</v>
      </c>
      <c r="AB32" s="97">
        <v>26</v>
      </c>
      <c r="AC32" s="53">
        <v>1226.6099999999999</v>
      </c>
      <c r="AD32" s="54">
        <v>1606.19</v>
      </c>
      <c r="AE32" s="54">
        <v>1613.2</v>
      </c>
      <c r="AF32" s="54"/>
      <c r="AG32" s="54"/>
      <c r="AH32" s="54"/>
      <c r="AI32" s="54"/>
      <c r="AJ32" s="54"/>
      <c r="AK32" s="54"/>
      <c r="AL32" s="54"/>
      <c r="AM32" s="54"/>
      <c r="AN32" s="55"/>
      <c r="AO32" s="27"/>
      <c r="AP32" s="107"/>
      <c r="AQ32"/>
      <c r="AR32"/>
      <c r="AS32"/>
      <c r="AT32" s="119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90">
        <f t="shared" si="0"/>
        <v>23</v>
      </c>
      <c r="C33" s="91" t="s">
        <v>71</v>
      </c>
      <c r="D33" s="91" t="s">
        <v>63</v>
      </c>
      <c r="E33" s="83">
        <v>249</v>
      </c>
      <c r="F33" s="84">
        <v>2.1240000000000001</v>
      </c>
      <c r="G33" s="98">
        <v>247.48</v>
      </c>
      <c r="H33" s="98">
        <v>1.641</v>
      </c>
      <c r="I33" s="116">
        <v>248.72</v>
      </c>
      <c r="J33" s="117">
        <v>2.02874424</v>
      </c>
      <c r="K33" s="87" t="s">
        <v>64</v>
      </c>
      <c r="L33" s="118">
        <f t="shared" si="2"/>
        <v>0</v>
      </c>
      <c r="M33" s="89">
        <v>2.0219184000000001</v>
      </c>
      <c r="N33" s="64">
        <v>27</v>
      </c>
      <c r="O33" s="65">
        <v>666.04</v>
      </c>
      <c r="P33" s="66">
        <v>998.34</v>
      </c>
      <c r="Q33" s="66">
        <v>1182</v>
      </c>
      <c r="R33" s="67">
        <v>1292.3699999999999</v>
      </c>
      <c r="S33" s="66">
        <v>1273.3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8">
        <v>0</v>
      </c>
      <c r="AB33" s="69">
        <v>27</v>
      </c>
      <c r="AC33" s="53">
        <v>1248.92</v>
      </c>
      <c r="AD33" s="54">
        <v>1614.75</v>
      </c>
      <c r="AE33" s="54">
        <v>1651.66</v>
      </c>
      <c r="AF33" s="54"/>
      <c r="AG33" s="54"/>
      <c r="AH33" s="54"/>
      <c r="AI33" s="54"/>
      <c r="AJ33" s="54"/>
      <c r="AK33" s="54"/>
      <c r="AL33" s="54"/>
      <c r="AM33" s="54"/>
      <c r="AN33" s="55"/>
      <c r="AO33" s="27"/>
      <c r="AP33" s="107"/>
      <c r="AQ33"/>
      <c r="AR33"/>
      <c r="AS33"/>
      <c r="AT33" s="119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90">
        <f t="shared" si="0"/>
        <v>24</v>
      </c>
      <c r="C34" s="91" t="s">
        <v>72</v>
      </c>
      <c r="D34" s="91" t="s">
        <v>73</v>
      </c>
      <c r="E34" s="83">
        <v>164.75</v>
      </c>
      <c r="F34" s="83">
        <v>5</v>
      </c>
      <c r="G34" s="98">
        <v>140</v>
      </c>
      <c r="H34" s="98">
        <v>0.34899999999999998</v>
      </c>
      <c r="I34" s="94">
        <v>141.75</v>
      </c>
      <c r="J34" s="117">
        <v>7.0031070000000001E-2</v>
      </c>
      <c r="K34" s="87" t="s">
        <v>64</v>
      </c>
      <c r="L34" s="118">
        <f t="shared" si="2"/>
        <v>0</v>
      </c>
      <c r="M34" s="89">
        <v>0.60938084000000003</v>
      </c>
      <c r="N34" s="64">
        <v>28</v>
      </c>
      <c r="O34" s="65">
        <v>678.45</v>
      </c>
      <c r="P34" s="66">
        <v>1019.22</v>
      </c>
      <c r="Q34" s="66">
        <v>1187.53</v>
      </c>
      <c r="R34" s="67">
        <v>1289.74</v>
      </c>
      <c r="S34" s="66">
        <v>1276</v>
      </c>
      <c r="T34" s="67">
        <v>0</v>
      </c>
      <c r="U34" s="67">
        <v>0</v>
      </c>
      <c r="V34" s="67">
        <v>0</v>
      </c>
      <c r="W34" s="67">
        <v>0</v>
      </c>
      <c r="X34" s="67">
        <v>0</v>
      </c>
      <c r="Y34" s="67">
        <v>0</v>
      </c>
      <c r="Z34" s="68">
        <v>0</v>
      </c>
      <c r="AB34" s="69">
        <v>28</v>
      </c>
      <c r="AC34" s="53">
        <v>1271.97</v>
      </c>
      <c r="AD34" s="54">
        <v>1619.16</v>
      </c>
      <c r="AE34" s="54">
        <v>1613.25</v>
      </c>
      <c r="AF34" s="54"/>
      <c r="AG34" s="54"/>
      <c r="AH34" s="54"/>
      <c r="AI34" s="54"/>
      <c r="AJ34" s="54"/>
      <c r="AK34" s="54"/>
      <c r="AL34" s="54"/>
      <c r="AM34" s="54"/>
      <c r="AN34" s="55"/>
      <c r="AO34" s="27"/>
      <c r="AP34" s="107"/>
      <c r="AQ34"/>
      <c r="AR34"/>
      <c r="AS34"/>
      <c r="AT34" s="119"/>
      <c r="AU34"/>
      <c r="AV34"/>
      <c r="AW34"/>
      <c r="AX34"/>
      <c r="AY34"/>
      <c r="AZ34"/>
      <c r="BA34"/>
      <c r="BB34"/>
      <c r="BC34"/>
      <c r="BD34"/>
      <c r="BE34"/>
    </row>
    <row r="35" spans="2:57" ht="27.75" customHeight="1" thickBot="1" x14ac:dyDescent="0.25">
      <c r="B35" s="90">
        <f t="shared" si="0"/>
        <v>25</v>
      </c>
      <c r="C35" s="91" t="s">
        <v>74</v>
      </c>
      <c r="D35" s="91" t="s">
        <v>73</v>
      </c>
      <c r="E35" s="83">
        <v>179.1</v>
      </c>
      <c r="F35" s="84">
        <v>4.2</v>
      </c>
      <c r="G35" s="123">
        <v>204.86</v>
      </c>
      <c r="H35" s="123">
        <v>3.2309999999999999</v>
      </c>
      <c r="I35" s="94">
        <v>204.85</v>
      </c>
      <c r="J35" s="115">
        <v>3.22558905</v>
      </c>
      <c r="K35" s="87" t="s">
        <v>64</v>
      </c>
      <c r="L35" s="118">
        <f t="shared" si="2"/>
        <v>0</v>
      </c>
      <c r="M35" s="89">
        <v>3.1536282899999999</v>
      </c>
      <c r="N35" s="64">
        <v>29</v>
      </c>
      <c r="O35" s="65">
        <v>681.5</v>
      </c>
      <c r="P35" s="66">
        <v>1032.74</v>
      </c>
      <c r="Q35" s="66">
        <v>1187</v>
      </c>
      <c r="R35" s="67">
        <v>1295.45</v>
      </c>
      <c r="S35" s="66">
        <v>1272</v>
      </c>
      <c r="T35" s="67">
        <v>0</v>
      </c>
      <c r="U35" s="67">
        <v>0</v>
      </c>
      <c r="V35" s="67">
        <v>0</v>
      </c>
      <c r="W35" s="67">
        <v>0</v>
      </c>
      <c r="X35" s="67">
        <v>0</v>
      </c>
      <c r="Y35" s="67">
        <v>0</v>
      </c>
      <c r="Z35" s="68">
        <v>0</v>
      </c>
      <c r="AB35" s="69">
        <v>29</v>
      </c>
      <c r="AC35" s="53">
        <v>1300.03</v>
      </c>
      <c r="AD35" s="124"/>
      <c r="AE35" s="54">
        <v>1609.71</v>
      </c>
      <c r="AF35" s="54"/>
      <c r="AG35" s="54"/>
      <c r="AH35" s="54"/>
      <c r="AI35" s="54"/>
      <c r="AJ35" s="54"/>
      <c r="AK35" s="54"/>
      <c r="AL35" s="54"/>
      <c r="AM35" s="54"/>
      <c r="AN35" s="55"/>
      <c r="AO35" s="27"/>
      <c r="AP35" s="107"/>
      <c r="AQ35"/>
      <c r="AR35"/>
      <c r="AS35"/>
      <c r="AT35" s="119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90">
        <f t="shared" si="0"/>
        <v>26</v>
      </c>
      <c r="C36" s="91" t="s">
        <v>75</v>
      </c>
      <c r="D36" s="91" t="s">
        <v>76</v>
      </c>
      <c r="E36" s="83">
        <v>325.56</v>
      </c>
      <c r="F36" s="84">
        <v>0.70099999999999996</v>
      </c>
      <c r="G36" s="123">
        <v>325.33</v>
      </c>
      <c r="H36" s="123">
        <v>0.68</v>
      </c>
      <c r="I36" s="116">
        <v>325.5</v>
      </c>
      <c r="J36" s="117">
        <v>0.69574786</v>
      </c>
      <c r="K36" s="87" t="s">
        <v>64</v>
      </c>
      <c r="L36" s="88">
        <f t="shared" si="2"/>
        <v>0</v>
      </c>
      <c r="M36" s="89">
        <v>0.69574786</v>
      </c>
      <c r="N36" s="64">
        <v>30</v>
      </c>
      <c r="O36" s="65">
        <v>691.96</v>
      </c>
      <c r="P36" s="125"/>
      <c r="Q36" s="66">
        <v>1202.5999999999999</v>
      </c>
      <c r="R36" s="67">
        <v>1297.28</v>
      </c>
      <c r="S36" s="66">
        <v>1272</v>
      </c>
      <c r="T36" s="67">
        <v>0</v>
      </c>
      <c r="U36" s="67">
        <v>0</v>
      </c>
      <c r="V36" s="67">
        <v>0</v>
      </c>
      <c r="W36" s="67">
        <v>0</v>
      </c>
      <c r="X36" s="67">
        <v>0</v>
      </c>
      <c r="Y36" s="67">
        <v>0</v>
      </c>
      <c r="Z36" s="68">
        <v>0</v>
      </c>
      <c r="AB36" s="69">
        <v>30</v>
      </c>
      <c r="AC36" s="53">
        <v>1324.28</v>
      </c>
      <c r="AD36" s="124"/>
      <c r="AE36" s="54">
        <v>1610.71</v>
      </c>
      <c r="AF36" s="54"/>
      <c r="AG36" s="54"/>
      <c r="AH36" s="54"/>
      <c r="AI36" s="54"/>
      <c r="AJ36" s="54"/>
      <c r="AK36" s="54"/>
      <c r="AL36" s="54"/>
      <c r="AM36" s="54"/>
      <c r="AN36" s="55"/>
      <c r="AO36" s="27"/>
      <c r="AP36" s="107"/>
      <c r="AQ36"/>
      <c r="AR36"/>
      <c r="AS36"/>
      <c r="AT36" s="119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90">
        <f t="shared" si="0"/>
        <v>27</v>
      </c>
      <c r="C37" s="91" t="s">
        <v>77</v>
      </c>
      <c r="D37" s="91" t="s">
        <v>76</v>
      </c>
      <c r="E37" s="83">
        <v>129.19999999999999</v>
      </c>
      <c r="F37" s="84">
        <v>0.5</v>
      </c>
      <c r="G37" s="98">
        <v>129.19999999999999</v>
      </c>
      <c r="H37" s="98">
        <v>0.5</v>
      </c>
      <c r="I37" s="116">
        <v>129.19999999999999</v>
      </c>
      <c r="J37" s="115">
        <v>0.5</v>
      </c>
      <c r="K37" s="87" t="s">
        <v>64</v>
      </c>
      <c r="L37" s="88">
        <f t="shared" si="2"/>
        <v>0</v>
      </c>
      <c r="M37" s="89">
        <v>0.5</v>
      </c>
      <c r="N37" s="64">
        <v>31</v>
      </c>
      <c r="O37" s="65">
        <v>692.87</v>
      </c>
      <c r="P37" s="125"/>
      <c r="Q37" s="66">
        <v>1208.5</v>
      </c>
      <c r="R37" s="67"/>
      <c r="S37" s="66">
        <v>1281.28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8">
        <v>0</v>
      </c>
      <c r="AB37" s="69">
        <v>31</v>
      </c>
      <c r="AC37" s="53">
        <v>1318.77</v>
      </c>
      <c r="AD37" s="124"/>
      <c r="AE37" s="54">
        <v>1618.72</v>
      </c>
      <c r="AF37" s="124"/>
      <c r="AG37" s="54"/>
      <c r="AH37" s="124"/>
      <c r="AI37" s="54"/>
      <c r="AJ37" s="54"/>
      <c r="AK37" s="124"/>
      <c r="AL37" s="54"/>
      <c r="AM37" s="124"/>
      <c r="AN37" s="55"/>
      <c r="AO37" s="27"/>
      <c r="AP37" s="107"/>
      <c r="AQ37"/>
      <c r="AR37"/>
      <c r="AS37"/>
      <c r="AT37" s="119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90">
        <f t="shared" si="0"/>
        <v>28</v>
      </c>
      <c r="C38" s="91" t="s">
        <v>78</v>
      </c>
      <c r="D38" s="91" t="s">
        <v>76</v>
      </c>
      <c r="E38" s="83">
        <v>282.77999999999997</v>
      </c>
      <c r="F38" s="84">
        <v>0.51300000000000001</v>
      </c>
      <c r="G38" s="98">
        <v>282.77999999999997</v>
      </c>
      <c r="H38" s="98">
        <v>0.51300000000000001</v>
      </c>
      <c r="I38" s="94">
        <v>272.77999999999997</v>
      </c>
      <c r="J38" s="115">
        <v>0.51354</v>
      </c>
      <c r="K38" s="87" t="s">
        <v>64</v>
      </c>
      <c r="L38" s="88">
        <f t="shared" si="2"/>
        <v>0</v>
      </c>
      <c r="M38" s="89">
        <v>0.51354</v>
      </c>
      <c r="N38" s="126"/>
      <c r="O38" s="127"/>
      <c r="P38" s="128"/>
      <c r="Q38" s="128"/>
      <c r="R38" s="129"/>
      <c r="S38" s="128"/>
      <c r="T38" s="130"/>
      <c r="U38" s="129"/>
      <c r="V38" s="129"/>
      <c r="W38" s="129"/>
      <c r="X38" s="129"/>
      <c r="Y38" s="129"/>
      <c r="Z38" s="68">
        <v>0</v>
      </c>
      <c r="AB38" s="131"/>
      <c r="AC38" s="132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4"/>
      <c r="AO38" s="27"/>
      <c r="AP38" s="107"/>
      <c r="AQ38"/>
      <c r="AR38"/>
      <c r="AS38"/>
      <c r="AT38" s="119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90">
        <f t="shared" si="0"/>
        <v>29</v>
      </c>
      <c r="C39" s="91" t="s">
        <v>79</v>
      </c>
      <c r="D39" s="91" t="s">
        <v>76</v>
      </c>
      <c r="E39" s="83">
        <v>99</v>
      </c>
      <c r="F39" s="84">
        <v>2.6110000000000002</v>
      </c>
      <c r="G39" s="98">
        <v>98.56</v>
      </c>
      <c r="H39" s="98">
        <v>0.90600000000000003</v>
      </c>
      <c r="I39" s="116">
        <v>99</v>
      </c>
      <c r="J39" s="117">
        <v>0.99895157000000001</v>
      </c>
      <c r="K39" s="87" t="s">
        <v>64</v>
      </c>
      <c r="L39" s="88">
        <f t="shared" si="2"/>
        <v>0</v>
      </c>
      <c r="M39" s="89">
        <v>0.99895157000000001</v>
      </c>
      <c r="N39" s="135" t="s">
        <v>80</v>
      </c>
      <c r="O39" s="50">
        <f>MAX(O7:O38)</f>
        <v>692.87</v>
      </c>
      <c r="P39" s="50">
        <f t="shared" ref="P39:X39" si="3">MAX(P7:P37)</f>
        <v>1032.74</v>
      </c>
      <c r="Q39" s="50">
        <f t="shared" si="3"/>
        <v>1208.5</v>
      </c>
      <c r="R39" s="50">
        <f t="shared" si="3"/>
        <v>1298.76</v>
      </c>
      <c r="S39" s="50">
        <f t="shared" si="3"/>
        <v>1293.04</v>
      </c>
      <c r="T39" s="50">
        <f t="shared" si="3"/>
        <v>1347.06</v>
      </c>
      <c r="U39" s="50">
        <f t="shared" si="3"/>
        <v>0</v>
      </c>
      <c r="V39" s="50">
        <f t="shared" si="3"/>
        <v>0</v>
      </c>
      <c r="W39" s="50">
        <f t="shared" si="3"/>
        <v>0</v>
      </c>
      <c r="X39" s="50">
        <f t="shared" si="3"/>
        <v>0</v>
      </c>
      <c r="Y39" s="50">
        <f>MAX(Y7:Y37)</f>
        <v>0</v>
      </c>
      <c r="Z39" s="50">
        <f>MAX(Z7:Z37)</f>
        <v>0</v>
      </c>
      <c r="AB39" s="136" t="s">
        <v>80</v>
      </c>
      <c r="AC39" s="137">
        <f>IF(AC43&gt;$BV$62,"tad",IF(AC45&gt;$BV$62,"tad",MAX(AC7:AC37)))</f>
        <v>1324.28</v>
      </c>
      <c r="AD39" s="138">
        <f>IF(AD43&gt;$BV$62,"tad",IF(AD45&gt;$BV$62,"tad",MAX(AD7:AD37)))</f>
        <v>1619.16</v>
      </c>
      <c r="AE39" s="139">
        <f>IF(AE43&gt;$BV$62,"tad",IF(AE45&gt;$BV$62,"tad",MAX(AE7:AE37)))</f>
        <v>1651.66</v>
      </c>
      <c r="AF39" s="139" t="str">
        <f t="shared" ref="AF39:AN40" si="4">IF(AF43&gt;$BV$62,"tad",IF(AF45&gt;$BV$62,"tad",MAX(AF7:AF37)))</f>
        <v>tad</v>
      </c>
      <c r="AG39" s="139" t="str">
        <f t="shared" si="4"/>
        <v>tad</v>
      </c>
      <c r="AH39" s="139" t="str">
        <f t="shared" si="4"/>
        <v>tad</v>
      </c>
      <c r="AI39" s="139" t="str">
        <f t="shared" si="4"/>
        <v>tad</v>
      </c>
      <c r="AJ39" s="139" t="str">
        <f t="shared" si="4"/>
        <v>tad</v>
      </c>
      <c r="AK39" s="139" t="str">
        <f t="shared" si="4"/>
        <v>tad</v>
      </c>
      <c r="AL39" s="139" t="str">
        <f t="shared" si="4"/>
        <v>tad</v>
      </c>
      <c r="AM39" s="139" t="str">
        <f t="shared" si="4"/>
        <v>tad</v>
      </c>
      <c r="AN39" s="140" t="str">
        <f t="shared" si="4"/>
        <v>tad</v>
      </c>
      <c r="AO39" s="27"/>
      <c r="AP39" s="107"/>
      <c r="AQ39"/>
      <c r="AR39"/>
      <c r="AS39"/>
      <c r="AT39" s="119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90">
        <f t="shared" si="0"/>
        <v>30</v>
      </c>
      <c r="C40" s="91" t="s">
        <v>81</v>
      </c>
      <c r="D40" s="91" t="s">
        <v>76</v>
      </c>
      <c r="E40" s="83">
        <v>189.7</v>
      </c>
      <c r="F40" s="83">
        <v>7.9000000000000001E-2</v>
      </c>
      <c r="G40" s="98">
        <v>189.7</v>
      </c>
      <c r="H40" s="98">
        <v>7.9000000000000001E-2</v>
      </c>
      <c r="I40" s="116">
        <v>189.6</v>
      </c>
      <c r="J40" s="117">
        <v>7.7759999999999996E-2</v>
      </c>
      <c r="K40" s="87" t="s">
        <v>64</v>
      </c>
      <c r="L40" s="88">
        <f t="shared" si="2"/>
        <v>0</v>
      </c>
      <c r="M40" s="110">
        <v>7.9271999999999995E-2</v>
      </c>
      <c r="N40" s="64" t="s">
        <v>82</v>
      </c>
      <c r="O40" s="67">
        <f>SUM(O7:O37)/28</f>
        <v>671.79214285714272</v>
      </c>
      <c r="P40" s="67">
        <f>SUM(P7:P37)/28</f>
        <v>910.49571428571448</v>
      </c>
      <c r="Q40" s="67">
        <f t="shared" ref="Q40:V40" si="5">SUM(Q7:Q37)/31</f>
        <v>1124.7044838709678</v>
      </c>
      <c r="R40" s="67">
        <f>SUM(R7:R37)/30</f>
        <v>1274.6516666666662</v>
      </c>
      <c r="S40" s="67">
        <f t="shared" si="5"/>
        <v>1268.91935483871</v>
      </c>
      <c r="T40" s="67">
        <f>SUM(T7:T37)/30</f>
        <v>874.73899999999992</v>
      </c>
      <c r="U40" s="67">
        <f t="shared" si="5"/>
        <v>0</v>
      </c>
      <c r="V40" s="67">
        <f t="shared" si="5"/>
        <v>0</v>
      </c>
      <c r="W40" s="67">
        <f>SUM(W7:W37)/30</f>
        <v>0</v>
      </c>
      <c r="X40" s="67">
        <f>SUM(X7:X37)/30</f>
        <v>0</v>
      </c>
      <c r="Y40" s="67">
        <f>SUM(Y7:Y37)/30</f>
        <v>0</v>
      </c>
      <c r="Z40" s="67">
        <f>SUM(Z7:Z37)/30</f>
        <v>0</v>
      </c>
      <c r="AB40" s="141" t="s">
        <v>82</v>
      </c>
      <c r="AC40" s="142">
        <f t="shared" ref="AC40:AM40" si="6">IF(AC43&gt;$BV$62,"tad",IF(AC45&gt;$BV$62,"tad",AVERAGE(AC7:AC37)))</f>
        <v>1128.314516129032</v>
      </c>
      <c r="AD40" s="143">
        <f t="shared" si="6"/>
        <v>1507.5421428571431</v>
      </c>
      <c r="AE40" s="143">
        <f>IF(AE43&gt;$BV$62,"tad",IF(AE45&gt;$BV$62,"tad",AVERAGE(AE7:AE37)))</f>
        <v>1597.8132258064518</v>
      </c>
      <c r="AF40" s="144" t="str">
        <f t="shared" si="6"/>
        <v>tad</v>
      </c>
      <c r="AG40" s="144" t="str">
        <f t="shared" si="6"/>
        <v>tad</v>
      </c>
      <c r="AH40" s="144" t="str">
        <f t="shared" si="6"/>
        <v>tad</v>
      </c>
      <c r="AI40" s="144" t="str">
        <f t="shared" si="6"/>
        <v>tad</v>
      </c>
      <c r="AJ40" s="144" t="str">
        <f t="shared" si="6"/>
        <v>tad</v>
      </c>
      <c r="AK40" s="144" t="str">
        <f t="shared" si="6"/>
        <v>tad</v>
      </c>
      <c r="AL40" s="144" t="str">
        <f t="shared" si="6"/>
        <v>tad</v>
      </c>
      <c r="AM40" s="144" t="str">
        <f t="shared" si="6"/>
        <v>tad</v>
      </c>
      <c r="AN40" s="145" t="str">
        <f t="shared" si="4"/>
        <v>tad</v>
      </c>
      <c r="AO40" s="27"/>
      <c r="AP40" s="107"/>
      <c r="AQ40"/>
      <c r="AR40"/>
      <c r="AS40"/>
      <c r="AT40" s="119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90">
        <f t="shared" si="0"/>
        <v>31</v>
      </c>
      <c r="C41" s="91" t="s">
        <v>83</v>
      </c>
      <c r="D41" s="91" t="s">
        <v>76</v>
      </c>
      <c r="E41" s="83">
        <v>171.19</v>
      </c>
      <c r="F41" s="84">
        <v>9.6879999999999994E-2</v>
      </c>
      <c r="G41" s="98">
        <v>171.46</v>
      </c>
      <c r="H41" s="146">
        <v>0.10299999999999999</v>
      </c>
      <c r="I41" s="116">
        <v>171.19</v>
      </c>
      <c r="J41" s="117">
        <v>9.6879999999999994E-2</v>
      </c>
      <c r="K41" s="87" t="s">
        <v>64</v>
      </c>
      <c r="L41" s="88">
        <f t="shared" si="2"/>
        <v>0</v>
      </c>
      <c r="M41" s="110">
        <v>9.6395999999999996E-2</v>
      </c>
      <c r="N41" s="147" t="s">
        <v>84</v>
      </c>
      <c r="O41" s="130">
        <f>MIN(O7:O34)</f>
        <v>556.70000000000005</v>
      </c>
      <c r="P41" s="130">
        <f>MIN(P7:P34)</f>
        <v>693.59</v>
      </c>
      <c r="Q41" s="130">
        <f t="shared" ref="Q41:X41" si="7">MIN(Q7:Q37)</f>
        <v>1042.53</v>
      </c>
      <c r="R41" s="130">
        <f>MIN(R7:R36)</f>
        <v>1212.3399999999999</v>
      </c>
      <c r="S41" s="130">
        <f t="shared" si="7"/>
        <v>1252</v>
      </c>
      <c r="T41" s="130">
        <f>MIN(T7:T36)</f>
        <v>0</v>
      </c>
      <c r="U41" s="130">
        <f t="shared" si="7"/>
        <v>0</v>
      </c>
      <c r="V41" s="130">
        <f t="shared" si="7"/>
        <v>0</v>
      </c>
      <c r="W41" s="130">
        <f>MIN(W7:W36)</f>
        <v>0</v>
      </c>
      <c r="X41" s="130">
        <f t="shared" si="7"/>
        <v>0</v>
      </c>
      <c r="Y41" s="130">
        <f>MIN(Y7:Y36)</f>
        <v>0</v>
      </c>
      <c r="Z41" s="130">
        <f>MIN(Z7:Z36)</f>
        <v>0</v>
      </c>
      <c r="AB41" s="148" t="s">
        <v>84</v>
      </c>
      <c r="AC41" s="149">
        <f t="shared" ref="AC41:AN41" si="8">IF(AC43&gt;$BV$62,"tad",IF(AC45&gt;$BV$62,"tad",MIN(AC7:AC37)))</f>
        <v>916.06</v>
      </c>
      <c r="AD41" s="150">
        <f t="shared" si="8"/>
        <v>1335.21</v>
      </c>
      <c r="AE41" s="150">
        <f t="shared" si="8"/>
        <v>1473.42</v>
      </c>
      <c r="AF41" s="151" t="str">
        <f t="shared" si="8"/>
        <v>tad</v>
      </c>
      <c r="AG41" s="151" t="str">
        <f t="shared" si="8"/>
        <v>tad</v>
      </c>
      <c r="AH41" s="151" t="str">
        <f t="shared" si="8"/>
        <v>tad</v>
      </c>
      <c r="AI41" s="151" t="str">
        <f t="shared" si="8"/>
        <v>tad</v>
      </c>
      <c r="AJ41" s="151" t="str">
        <f t="shared" si="8"/>
        <v>tad</v>
      </c>
      <c r="AK41" s="151" t="str">
        <f t="shared" si="8"/>
        <v>tad</v>
      </c>
      <c r="AL41" s="151" t="str">
        <f t="shared" si="8"/>
        <v>tad</v>
      </c>
      <c r="AM41" s="151" t="str">
        <f t="shared" si="8"/>
        <v>tad</v>
      </c>
      <c r="AN41" s="152" t="str">
        <f t="shared" si="8"/>
        <v>tad</v>
      </c>
      <c r="AO41" s="27"/>
      <c r="AP41" s="107"/>
      <c r="AQ41"/>
      <c r="AR41"/>
      <c r="AS41"/>
      <c r="AT41" s="119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90">
        <f t="shared" si="0"/>
        <v>32</v>
      </c>
      <c r="C42" s="91" t="s">
        <v>85</v>
      </c>
      <c r="D42" s="91" t="s">
        <v>86</v>
      </c>
      <c r="E42" s="83">
        <v>142.6</v>
      </c>
      <c r="F42" s="84">
        <v>9.157</v>
      </c>
      <c r="G42" s="98">
        <v>139.84</v>
      </c>
      <c r="H42" s="98">
        <v>7.8280000000000003</v>
      </c>
      <c r="I42" s="94">
        <v>140.6</v>
      </c>
      <c r="J42" s="153">
        <v>10.054000200000001</v>
      </c>
      <c r="K42" s="87" t="s">
        <v>64</v>
      </c>
      <c r="L42" s="88">
        <f t="shared" si="2"/>
        <v>0</v>
      </c>
      <c r="M42" s="110">
        <v>10.14380886</v>
      </c>
      <c r="N42" s="135" t="s">
        <v>87</v>
      </c>
      <c r="O42" s="50">
        <f>(SUM(O7:O21)/15)</f>
        <v>568.70066666666651</v>
      </c>
      <c r="P42" s="50">
        <f t="shared" ref="P42:X42" si="9">(SUM(P7:P21)/15)</f>
        <v>803.51066666666679</v>
      </c>
      <c r="Q42" s="50">
        <f t="shared" si="9"/>
        <v>1085.1319333333333</v>
      </c>
      <c r="R42" s="50">
        <f t="shared" si="9"/>
        <v>1254.7733333333331</v>
      </c>
      <c r="S42" s="50">
        <f t="shared" si="9"/>
        <v>1271.7906666666668</v>
      </c>
      <c r="T42" s="50">
        <f t="shared" si="9"/>
        <v>1304.9606666666666</v>
      </c>
      <c r="U42" s="50">
        <f t="shared" si="9"/>
        <v>0</v>
      </c>
      <c r="V42" s="50">
        <f t="shared" si="9"/>
        <v>0</v>
      </c>
      <c r="W42" s="50">
        <f t="shared" si="9"/>
        <v>0</v>
      </c>
      <c r="X42" s="50">
        <f t="shared" si="9"/>
        <v>0</v>
      </c>
      <c r="Y42" s="50">
        <f>(SUM(Y7:Y21)/15)</f>
        <v>0</v>
      </c>
      <c r="Z42" s="50">
        <f>(SUM(Z7:Z21)/15)</f>
        <v>0</v>
      </c>
      <c r="AB42" s="136" t="s">
        <v>87</v>
      </c>
      <c r="AC42" s="137">
        <f t="shared" ref="AC42:AN42" si="10">IF(AC43&gt;$BV$62,"tad",AVERAGE(AC7:AC21))</f>
        <v>1027.1006666666667</v>
      </c>
      <c r="AD42" s="138">
        <f t="shared" si="10"/>
        <v>1435.4759999999999</v>
      </c>
      <c r="AE42" s="138">
        <f t="shared" si="10"/>
        <v>1610.4379999999999</v>
      </c>
      <c r="AF42" s="139" t="str">
        <f t="shared" si="10"/>
        <v>tad</v>
      </c>
      <c r="AG42" s="139" t="str">
        <f t="shared" si="10"/>
        <v>tad</v>
      </c>
      <c r="AH42" s="139" t="str">
        <f t="shared" si="10"/>
        <v>tad</v>
      </c>
      <c r="AI42" s="139" t="str">
        <f t="shared" si="10"/>
        <v>tad</v>
      </c>
      <c r="AJ42" s="139" t="str">
        <f t="shared" si="10"/>
        <v>tad</v>
      </c>
      <c r="AK42" s="139" t="str">
        <f t="shared" si="10"/>
        <v>tad</v>
      </c>
      <c r="AL42" s="139" t="str">
        <f t="shared" si="10"/>
        <v>tad</v>
      </c>
      <c r="AM42" s="139" t="str">
        <f t="shared" si="10"/>
        <v>tad</v>
      </c>
      <c r="AN42" s="140" t="str">
        <f t="shared" si="10"/>
        <v>tad</v>
      </c>
      <c r="AO42" s="27"/>
      <c r="AP42" s="107"/>
      <c r="AQ42"/>
      <c r="AR42"/>
      <c r="AS42"/>
      <c r="AT42" s="119"/>
      <c r="AU42"/>
      <c r="AV42"/>
      <c r="AW42"/>
      <c r="AX42"/>
      <c r="AY42"/>
      <c r="AZ42"/>
      <c r="BA42"/>
      <c r="BB42"/>
      <c r="BC42"/>
      <c r="BD42"/>
      <c r="BE42"/>
    </row>
    <row r="43" spans="2:57" ht="29.25" customHeight="1" thickBot="1" x14ac:dyDescent="0.25">
      <c r="B43" s="90">
        <f t="shared" si="0"/>
        <v>33</v>
      </c>
      <c r="C43" s="91" t="s">
        <v>88</v>
      </c>
      <c r="D43" s="91" t="s">
        <v>86</v>
      </c>
      <c r="E43" s="83">
        <v>239.5</v>
      </c>
      <c r="F43" s="84">
        <v>2.6720000000000002</v>
      </c>
      <c r="G43" s="98">
        <v>239.61</v>
      </c>
      <c r="H43" s="146">
        <v>2.8029999999999999</v>
      </c>
      <c r="I43" s="94">
        <v>238.74</v>
      </c>
      <c r="J43" s="153">
        <v>2.2907999999999999</v>
      </c>
      <c r="K43" s="87" t="s">
        <v>64</v>
      </c>
      <c r="L43" s="88">
        <f t="shared" si="2"/>
        <v>0</v>
      </c>
      <c r="M43" s="89">
        <v>1.9832000000000001</v>
      </c>
      <c r="N43" s="147" t="s">
        <v>89</v>
      </c>
      <c r="O43" s="130">
        <v>0</v>
      </c>
      <c r="P43" s="130">
        <v>0</v>
      </c>
      <c r="Q43" s="130">
        <v>0</v>
      </c>
      <c r="R43" s="130">
        <v>0</v>
      </c>
      <c r="S43" s="130">
        <v>0</v>
      </c>
      <c r="T43" s="130">
        <v>0</v>
      </c>
      <c r="U43" s="130">
        <v>0</v>
      </c>
      <c r="V43" s="130">
        <v>0</v>
      </c>
      <c r="W43" s="130">
        <v>0</v>
      </c>
      <c r="X43" s="130">
        <v>0</v>
      </c>
      <c r="Y43" s="130">
        <v>0</v>
      </c>
      <c r="Z43" s="130">
        <v>0</v>
      </c>
      <c r="AB43" s="154" t="s">
        <v>89</v>
      </c>
      <c r="AC43" s="149">
        <f t="shared" ref="AC43:AN43" si="11">IF(AR52&gt;0,AR52,0)</f>
        <v>0</v>
      </c>
      <c r="AD43" s="150">
        <f>IF(AS52&gt;0,AS52,0)</f>
        <v>0</v>
      </c>
      <c r="AE43" s="150">
        <f t="shared" si="11"/>
        <v>0</v>
      </c>
      <c r="AF43" s="150">
        <f t="shared" si="11"/>
        <v>3</v>
      </c>
      <c r="AG43" s="150">
        <f t="shared" si="11"/>
        <v>15</v>
      </c>
      <c r="AH43" s="150">
        <f t="shared" si="11"/>
        <v>15</v>
      </c>
      <c r="AI43" s="150">
        <f t="shared" si="11"/>
        <v>15</v>
      </c>
      <c r="AJ43" s="150">
        <f t="shared" si="11"/>
        <v>15</v>
      </c>
      <c r="AK43" s="150">
        <f t="shared" si="11"/>
        <v>15</v>
      </c>
      <c r="AL43" s="150">
        <f t="shared" si="11"/>
        <v>15</v>
      </c>
      <c r="AM43" s="150">
        <f t="shared" si="11"/>
        <v>15</v>
      </c>
      <c r="AN43" s="155">
        <f t="shared" si="11"/>
        <v>15</v>
      </c>
      <c r="AO43" s="27"/>
      <c r="AP43" s="107"/>
      <c r="AQ43"/>
      <c r="AR43"/>
      <c r="AS43"/>
      <c r="AT43" s="119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90">
        <f t="shared" si="0"/>
        <v>34</v>
      </c>
      <c r="C44" s="91" t="s">
        <v>90</v>
      </c>
      <c r="D44" s="91" t="s">
        <v>91</v>
      </c>
      <c r="E44" s="83">
        <v>120.5</v>
      </c>
      <c r="F44" s="84">
        <v>3.677</v>
      </c>
      <c r="G44" s="98">
        <v>120.75</v>
      </c>
      <c r="H44" s="98">
        <v>4.1539999999999999</v>
      </c>
      <c r="I44" s="94">
        <v>120.75</v>
      </c>
      <c r="J44" s="115">
        <v>4.154369</v>
      </c>
      <c r="K44" s="87" t="s">
        <v>64</v>
      </c>
      <c r="L44" s="88">
        <f t="shared" si="2"/>
        <v>0</v>
      </c>
      <c r="M44" s="89">
        <v>4.0973059999999997</v>
      </c>
      <c r="N44" s="47" t="s">
        <v>92</v>
      </c>
      <c r="O44" s="156">
        <f>SUM(O22:O37)/15</f>
        <v>685.31133333333332</v>
      </c>
      <c r="P44" s="156">
        <f>SUM(P22:P37)/12</f>
        <v>1120.1016666666665</v>
      </c>
      <c r="Q44" s="156">
        <f t="shared" ref="Q44:V44" si="12">SUM(Q22:Q37)/15</f>
        <v>1239.2573333333335</v>
      </c>
      <c r="R44" s="156">
        <f>SUM(R22:R37)/14</f>
        <v>1386.9964285714286</v>
      </c>
      <c r="S44" s="156">
        <f t="shared" si="12"/>
        <v>1350.6426666666666</v>
      </c>
      <c r="T44" s="156">
        <f>SUM(T22:T37)/14</f>
        <v>476.26857142857142</v>
      </c>
      <c r="U44" s="156">
        <f t="shared" si="12"/>
        <v>0</v>
      </c>
      <c r="V44" s="156">
        <f t="shared" si="12"/>
        <v>0</v>
      </c>
      <c r="W44" s="50">
        <f>(SUM(W22:W36)/15)</f>
        <v>0</v>
      </c>
      <c r="X44" s="50">
        <f>(SUM(X22:X36)/15)</f>
        <v>0</v>
      </c>
      <c r="Y44" s="50">
        <f>(SUM(Y22:Y36)/8)</f>
        <v>0</v>
      </c>
      <c r="Z44" s="50">
        <f>(SUM(Z22:Z36)/8)</f>
        <v>0</v>
      </c>
      <c r="AB44" s="136" t="s">
        <v>92</v>
      </c>
      <c r="AC44" s="137">
        <f>IF(AC45&gt;$BV$62,"tad",AVERAGE(AC22:AC37))</f>
        <v>1223.2024999999999</v>
      </c>
      <c r="AD44" s="138">
        <f t="shared" ref="AD44:AN44" si="13">IF(AD45&gt;$BV$62,"tad",AVERAGE(AD22:AD37))</f>
        <v>1590.6953846153845</v>
      </c>
      <c r="AE44" s="138">
        <f t="shared" si="13"/>
        <v>1585.9775</v>
      </c>
      <c r="AF44" s="138" t="str">
        <f t="shared" si="13"/>
        <v>tad</v>
      </c>
      <c r="AG44" s="138" t="str">
        <f t="shared" si="13"/>
        <v>tad</v>
      </c>
      <c r="AH44" s="138" t="str">
        <f t="shared" si="13"/>
        <v>tad</v>
      </c>
      <c r="AI44" s="138" t="str">
        <f t="shared" si="13"/>
        <v>tad</v>
      </c>
      <c r="AJ44" s="138" t="str">
        <f t="shared" si="13"/>
        <v>tad</v>
      </c>
      <c r="AK44" s="138" t="str">
        <f t="shared" si="13"/>
        <v>tad</v>
      </c>
      <c r="AL44" s="138" t="str">
        <f t="shared" si="13"/>
        <v>tad</v>
      </c>
      <c r="AM44" s="138" t="str">
        <f t="shared" si="13"/>
        <v>tad</v>
      </c>
      <c r="AN44" s="157" t="str">
        <f t="shared" si="13"/>
        <v>tad</v>
      </c>
      <c r="AO44" s="27"/>
      <c r="AP44" s="107"/>
      <c r="AQ44"/>
      <c r="AR44"/>
      <c r="AS44"/>
      <c r="AT44" s="119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90">
        <f t="shared" si="0"/>
        <v>35</v>
      </c>
      <c r="C45" s="91" t="s">
        <v>93</v>
      </c>
      <c r="D45" s="91" t="s">
        <v>94</v>
      </c>
      <c r="E45" s="83">
        <v>110.56</v>
      </c>
      <c r="F45" s="84">
        <v>2.75</v>
      </c>
      <c r="G45" s="98">
        <v>110.38</v>
      </c>
      <c r="H45" s="98">
        <v>2.4079999999999999</v>
      </c>
      <c r="I45" s="94">
        <v>110.55</v>
      </c>
      <c r="J45" s="115">
        <v>2.7310267800000001</v>
      </c>
      <c r="K45" s="87" t="s">
        <v>64</v>
      </c>
      <c r="L45" s="88">
        <f t="shared" si="2"/>
        <v>0</v>
      </c>
      <c r="M45" s="89">
        <v>2.7120535600000002</v>
      </c>
      <c r="N45" s="147" t="s">
        <v>89</v>
      </c>
      <c r="O45" s="130">
        <v>0</v>
      </c>
      <c r="P45" s="130">
        <v>0</v>
      </c>
      <c r="Q45" s="130">
        <v>0</v>
      </c>
      <c r="R45" s="130">
        <v>0</v>
      </c>
      <c r="S45" s="130">
        <v>0</v>
      </c>
      <c r="T45" s="130">
        <v>0</v>
      </c>
      <c r="U45" s="130">
        <v>0</v>
      </c>
      <c r="V45" s="130">
        <v>0</v>
      </c>
      <c r="W45" s="130">
        <v>0</v>
      </c>
      <c r="X45" s="130">
        <v>0</v>
      </c>
      <c r="Y45" s="130">
        <v>0</v>
      </c>
      <c r="Z45" s="130">
        <v>0</v>
      </c>
      <c r="AB45" s="154" t="s">
        <v>89</v>
      </c>
      <c r="AC45" s="149">
        <f t="shared" ref="AC45:AN45" si="14">IF(AR58&gt;0,AR58,0)</f>
        <v>0</v>
      </c>
      <c r="AD45" s="150">
        <f>IF(AS58&gt;0,AS58,0)</f>
        <v>0</v>
      </c>
      <c r="AE45" s="150">
        <f t="shared" si="14"/>
        <v>0</v>
      </c>
      <c r="AF45" s="150">
        <f t="shared" si="14"/>
        <v>15</v>
      </c>
      <c r="AG45" s="150">
        <f t="shared" si="14"/>
        <v>16</v>
      </c>
      <c r="AH45" s="150">
        <f t="shared" si="14"/>
        <v>15</v>
      </c>
      <c r="AI45" s="150">
        <f t="shared" si="14"/>
        <v>16</v>
      </c>
      <c r="AJ45" s="150">
        <f t="shared" si="14"/>
        <v>16</v>
      </c>
      <c r="AK45" s="150">
        <f t="shared" si="14"/>
        <v>15</v>
      </c>
      <c r="AL45" s="150">
        <f t="shared" si="14"/>
        <v>16</v>
      </c>
      <c r="AM45" s="150">
        <f t="shared" si="14"/>
        <v>15</v>
      </c>
      <c r="AN45" s="155">
        <f t="shared" si="14"/>
        <v>16</v>
      </c>
      <c r="AO45" s="27"/>
      <c r="AP45" s="107"/>
      <c r="AQ45"/>
      <c r="AR45"/>
      <c r="AS45"/>
      <c r="AT45" s="158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90">
        <v>36</v>
      </c>
      <c r="C46" s="91" t="s">
        <v>95</v>
      </c>
      <c r="D46" s="91" t="s">
        <v>96</v>
      </c>
      <c r="E46" s="83">
        <v>72</v>
      </c>
      <c r="F46" s="84">
        <v>38.036000000000001</v>
      </c>
      <c r="G46" s="83">
        <v>67.95</v>
      </c>
      <c r="H46" s="84">
        <v>28.75</v>
      </c>
      <c r="I46" s="94">
        <v>70.5</v>
      </c>
      <c r="J46" s="153">
        <v>34.396999999999998</v>
      </c>
      <c r="K46" s="87" t="s">
        <v>95</v>
      </c>
      <c r="L46" s="88">
        <f t="shared" si="2"/>
        <v>0</v>
      </c>
      <c r="M46" s="89">
        <v>36.648000000000003</v>
      </c>
      <c r="O46" s="159"/>
      <c r="P46" s="159"/>
      <c r="Q46" s="159"/>
      <c r="R46" s="160"/>
      <c r="S46" s="159"/>
      <c r="T46" s="159"/>
      <c r="U46" s="159"/>
      <c r="V46" s="159"/>
      <c r="W46" s="159"/>
      <c r="X46" s="159"/>
      <c r="Y46" s="159"/>
      <c r="Z46" s="159"/>
      <c r="AB46" s="27"/>
      <c r="AC46" s="161"/>
      <c r="AD46" s="161"/>
      <c r="AE46" s="161"/>
      <c r="AF46" s="162"/>
      <c r="AG46" s="161"/>
      <c r="AH46" s="161"/>
      <c r="AI46" s="161"/>
      <c r="AJ46" s="161"/>
      <c r="AK46" s="161"/>
      <c r="AL46" s="161"/>
      <c r="AM46" s="161"/>
      <c r="AN46" s="161"/>
      <c r="AO46" s="27"/>
      <c r="AP46" s="107"/>
      <c r="AQ46"/>
      <c r="AR46"/>
      <c r="AS46"/>
      <c r="AT46" s="158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90">
        <f t="shared" si="0"/>
        <v>37</v>
      </c>
      <c r="C47" s="91" t="s">
        <v>97</v>
      </c>
      <c r="D47" s="91" t="s">
        <v>96</v>
      </c>
      <c r="E47" s="83">
        <v>185</v>
      </c>
      <c r="F47" s="84">
        <v>388.72199999999998</v>
      </c>
      <c r="G47" s="94">
        <v>174.05</v>
      </c>
      <c r="H47" s="95">
        <v>281.18</v>
      </c>
      <c r="I47" s="94">
        <v>184.2</v>
      </c>
      <c r="J47" s="153">
        <v>380.48399999999998</v>
      </c>
      <c r="K47" s="87" t="s">
        <v>98</v>
      </c>
      <c r="L47" s="88">
        <f t="shared" si="2"/>
        <v>0</v>
      </c>
      <c r="M47" s="89">
        <v>383.71699999999998</v>
      </c>
      <c r="AB47" s="163" t="s">
        <v>99</v>
      </c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5"/>
      <c r="AP47" s="10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90">
        <v>38</v>
      </c>
      <c r="C48" s="91" t="s">
        <v>100</v>
      </c>
      <c r="D48" s="91" t="s">
        <v>101</v>
      </c>
      <c r="E48" s="83">
        <v>231</v>
      </c>
      <c r="F48" s="84">
        <v>23.24</v>
      </c>
      <c r="G48" s="94">
        <v>228.61</v>
      </c>
      <c r="H48" s="95">
        <v>5.4340000000000002</v>
      </c>
      <c r="I48" s="94">
        <v>229.56</v>
      </c>
      <c r="J48" s="153">
        <v>9.4009999999999998</v>
      </c>
      <c r="K48" s="87" t="s">
        <v>102</v>
      </c>
      <c r="L48" s="88">
        <f>IF(J48=0,"Waduk Kosong",)</f>
        <v>0</v>
      </c>
      <c r="M48" s="166">
        <v>9.6140000000000008</v>
      </c>
      <c r="N48" s="167"/>
      <c r="AB48" s="168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70"/>
      <c r="AP48" s="107"/>
      <c r="AQ48"/>
      <c r="AR48" s="171" t="s">
        <v>7</v>
      </c>
      <c r="AS48" s="171" t="s">
        <v>8</v>
      </c>
      <c r="AT48" s="171" t="s">
        <v>9</v>
      </c>
      <c r="AU48" s="171" t="s">
        <v>10</v>
      </c>
      <c r="AV48" s="171" t="s">
        <v>103</v>
      </c>
      <c r="AW48" s="171" t="s">
        <v>12</v>
      </c>
      <c r="AX48" s="171" t="s">
        <v>13</v>
      </c>
      <c r="AY48" s="171" t="s">
        <v>104</v>
      </c>
      <c r="AZ48" s="171" t="s">
        <v>15</v>
      </c>
      <c r="BA48" s="171" t="s">
        <v>105</v>
      </c>
      <c r="BB48" s="171" t="s">
        <v>106</v>
      </c>
      <c r="BC48" s="171" t="s">
        <v>107</v>
      </c>
      <c r="BD48"/>
      <c r="BE48"/>
    </row>
    <row r="49" spans="2:57" ht="27" customHeight="1" x14ac:dyDescent="0.2">
      <c r="B49" s="81">
        <v>39</v>
      </c>
      <c r="C49" s="82" t="s">
        <v>108</v>
      </c>
      <c r="D49" s="82" t="s">
        <v>40</v>
      </c>
      <c r="E49" s="92">
        <v>149.30000000000001</v>
      </c>
      <c r="F49" s="93">
        <v>17.670000000000002</v>
      </c>
      <c r="G49" s="92">
        <v>148.75</v>
      </c>
      <c r="H49" s="93">
        <v>10.36</v>
      </c>
      <c r="I49" s="92">
        <v>149.32</v>
      </c>
      <c r="J49" s="172">
        <v>10.94</v>
      </c>
      <c r="K49" s="87" t="s">
        <v>109</v>
      </c>
      <c r="L49" s="88">
        <f>IF(J49=0,"Waduk Kosong",)</f>
        <v>0</v>
      </c>
      <c r="M49" s="100">
        <v>11.15</v>
      </c>
      <c r="AB49" s="173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5"/>
      <c r="AP49" s="176">
        <f>MAX(AC7:AN37)</f>
        <v>1675.95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90">
        <f>+B49+1</f>
        <v>40</v>
      </c>
      <c r="C50" s="91" t="s">
        <v>110</v>
      </c>
      <c r="D50" s="91" t="s">
        <v>54</v>
      </c>
      <c r="E50" s="83">
        <v>39</v>
      </c>
      <c r="F50" s="84">
        <v>0.47399999999999998</v>
      </c>
      <c r="G50" s="83">
        <v>38.549999999999997</v>
      </c>
      <c r="H50" s="84">
        <v>0.34</v>
      </c>
      <c r="I50" s="177">
        <v>38.99</v>
      </c>
      <c r="J50" s="178">
        <v>0.46899999999999997</v>
      </c>
      <c r="K50" s="87"/>
      <c r="L50" s="88">
        <f>IF(J50=0,"Waduk Kosong",)</f>
        <v>0</v>
      </c>
      <c r="M50" s="105">
        <v>0.47599999999999998</v>
      </c>
      <c r="AB50" s="173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5"/>
      <c r="AP50" s="107"/>
      <c r="AQ50" s="179" t="s">
        <v>111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80">
        <v>41</v>
      </c>
      <c r="C51" s="181" t="s">
        <v>112</v>
      </c>
      <c r="D51" s="181" t="s">
        <v>54</v>
      </c>
      <c r="E51" s="182">
        <v>70</v>
      </c>
      <c r="F51" s="183">
        <v>0.81699999999999995</v>
      </c>
      <c r="G51" s="182">
        <v>69.900000000000006</v>
      </c>
      <c r="H51" s="183">
        <v>0.8</v>
      </c>
      <c r="I51" s="184">
        <v>70.05</v>
      </c>
      <c r="J51" s="185">
        <v>0.755</v>
      </c>
      <c r="K51" s="87"/>
      <c r="L51" s="186">
        <f>IF(J51=0,"Waduk Kosong",)</f>
        <v>0</v>
      </c>
      <c r="M51" s="105">
        <v>0.755</v>
      </c>
      <c r="AB51" s="173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  <c r="AO51" s="175"/>
      <c r="AP51" s="107"/>
      <c r="AQ51" s="158" t="s">
        <v>113</v>
      </c>
      <c r="AR51" s="158">
        <f t="shared" ref="AR51:BC51" si="15">COUNT(AC7:AC21)</f>
        <v>15</v>
      </c>
      <c r="AS51" s="158">
        <f t="shared" si="15"/>
        <v>15</v>
      </c>
      <c r="AT51" s="158">
        <f t="shared" si="15"/>
        <v>15</v>
      </c>
      <c r="AU51" s="158">
        <f t="shared" si="15"/>
        <v>12</v>
      </c>
      <c r="AV51" s="158">
        <f t="shared" si="15"/>
        <v>0</v>
      </c>
      <c r="AW51" s="158">
        <f t="shared" si="15"/>
        <v>0</v>
      </c>
      <c r="AX51" s="158">
        <f t="shared" si="15"/>
        <v>0</v>
      </c>
      <c r="AY51" s="158">
        <f t="shared" si="15"/>
        <v>0</v>
      </c>
      <c r="AZ51" s="158">
        <f t="shared" si="15"/>
        <v>0</v>
      </c>
      <c r="BA51" s="158">
        <f t="shared" si="15"/>
        <v>0</v>
      </c>
      <c r="BB51" s="158">
        <f t="shared" si="15"/>
        <v>0</v>
      </c>
      <c r="BC51" s="158">
        <f t="shared" si="15"/>
        <v>0</v>
      </c>
      <c r="BD51"/>
      <c r="BE51"/>
    </row>
    <row r="52" spans="2:57" ht="27" customHeight="1" thickBot="1" x14ac:dyDescent="0.25">
      <c r="B52" s="187"/>
      <c r="C52" s="188" t="s">
        <v>114</v>
      </c>
      <c r="D52" s="188"/>
      <c r="E52" s="189"/>
      <c r="F52" s="190">
        <f>SUM(F11:F51)</f>
        <v>1806.642478</v>
      </c>
      <c r="G52" s="189"/>
      <c r="H52" s="190">
        <f>SUM(H11:H51)</f>
        <v>1420.5755299999996</v>
      </c>
      <c r="I52" s="189"/>
      <c r="J52" s="191">
        <f>SUM(J11:J51)</f>
        <v>1671.5085178842673</v>
      </c>
      <c r="K52" s="192"/>
      <c r="L52" s="193"/>
      <c r="M52" s="63"/>
      <c r="AB52" s="173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5"/>
      <c r="AP52" s="194">
        <f>COUNT(AC42:AN42)</f>
        <v>3</v>
      </c>
      <c r="AQ52" t="s">
        <v>115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3</v>
      </c>
      <c r="AV52">
        <f t="shared" si="16"/>
        <v>15</v>
      </c>
      <c r="AW52">
        <f t="shared" si="16"/>
        <v>15</v>
      </c>
      <c r="AX52">
        <f t="shared" si="16"/>
        <v>15</v>
      </c>
      <c r="AY52">
        <f t="shared" si="16"/>
        <v>15</v>
      </c>
      <c r="AZ52">
        <f t="shared" si="16"/>
        <v>15</v>
      </c>
      <c r="BA52">
        <f t="shared" si="16"/>
        <v>15</v>
      </c>
      <c r="BB52">
        <f t="shared" si="16"/>
        <v>15</v>
      </c>
      <c r="BC52">
        <f t="shared" si="16"/>
        <v>15</v>
      </c>
      <c r="BD52"/>
      <c r="BE52"/>
    </row>
    <row r="53" spans="2:57" ht="27" customHeight="1" thickBot="1" x14ac:dyDescent="0.25">
      <c r="B53" s="195" t="s">
        <v>116</v>
      </c>
      <c r="C53" s="196" t="s">
        <v>117</v>
      </c>
      <c r="D53" s="196"/>
      <c r="E53" s="197"/>
      <c r="F53" s="198"/>
      <c r="G53" s="199"/>
      <c r="H53" s="200">
        <v>1</v>
      </c>
      <c r="I53" s="197"/>
      <c r="J53" s="201">
        <f>IFERROR(+J52/H52,0)</f>
        <v>1.176641778339141</v>
      </c>
      <c r="K53" s="202"/>
      <c r="L53" s="203"/>
      <c r="M53" s="63"/>
      <c r="AB53" s="173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5"/>
      <c r="AP53" s="194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204" t="s">
        <v>118</v>
      </c>
      <c r="C54" s="205"/>
      <c r="D54" s="206"/>
      <c r="E54" s="207">
        <f>'[1]RINCI 1'!E18</f>
        <v>1726.8225980000002</v>
      </c>
      <c r="F54" s="208">
        <v>1</v>
      </c>
      <c r="G54" s="208">
        <f>+H52/F52*100%</f>
        <v>0.78630694633761378</v>
      </c>
      <c r="H54" s="208"/>
      <c r="I54" s="209">
        <f>+J52/F52</f>
        <v>0.92520160365910942</v>
      </c>
      <c r="J54" s="209"/>
      <c r="K54" s="210"/>
      <c r="L54" s="210"/>
      <c r="M54" s="63"/>
      <c r="AB54" s="173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5"/>
      <c r="AP54" s="19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204" t="s">
        <v>119</v>
      </c>
      <c r="C55" s="205"/>
      <c r="D55" s="206"/>
      <c r="E55" s="211">
        <f>F52-E54</f>
        <v>79.819879999999785</v>
      </c>
      <c r="F55" s="208"/>
      <c r="G55" s="208"/>
      <c r="H55" s="208"/>
      <c r="I55" s="209"/>
      <c r="J55" s="209"/>
      <c r="K55" s="210"/>
      <c r="L55" s="210"/>
      <c r="M55" s="212"/>
      <c r="AB55" s="173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5"/>
      <c r="AP55" s="194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213"/>
      <c r="C56" s="213"/>
      <c r="D56" s="214"/>
      <c r="E56" s="213"/>
      <c r="F56" s="213"/>
      <c r="G56" s="215"/>
      <c r="H56" s="216"/>
      <c r="I56" s="213"/>
      <c r="J56" s="217"/>
      <c r="K56" s="217"/>
      <c r="L56" s="217"/>
      <c r="M56" s="218"/>
      <c r="AB56" s="173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  <c r="AO56" s="175"/>
      <c r="AP56" s="194"/>
      <c r="AQ56" s="179" t="s">
        <v>120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19"/>
      <c r="D57" s="219"/>
      <c r="E57" s="219"/>
      <c r="F57" s="220">
        <v>11</v>
      </c>
      <c r="G57" s="31" t="s">
        <v>19</v>
      </c>
      <c r="H57" s="30">
        <v>2021</v>
      </c>
      <c r="I57" s="219"/>
      <c r="J57" s="219"/>
      <c r="K57" s="221"/>
      <c r="L57" s="222"/>
      <c r="M57" s="218"/>
      <c r="Y57" s="3" t="s">
        <v>121</v>
      </c>
      <c r="AB57" s="173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5"/>
      <c r="AP57" s="194">
        <f>COUNT(AC44:AN44)</f>
        <v>3</v>
      </c>
      <c r="AQ57" s="158" t="s">
        <v>113</v>
      </c>
      <c r="AR57" s="158">
        <f t="shared" ref="AR57:BC57" si="17">COUNT(AC22:AC37)</f>
        <v>16</v>
      </c>
      <c r="AS57" s="158">
        <f t="shared" si="17"/>
        <v>13</v>
      </c>
      <c r="AT57" s="158">
        <f t="shared" si="17"/>
        <v>16</v>
      </c>
      <c r="AU57" s="158">
        <f t="shared" si="17"/>
        <v>0</v>
      </c>
      <c r="AV57" s="158">
        <f>COUNT(AG22:AG37)</f>
        <v>0</v>
      </c>
      <c r="AW57" s="158">
        <f t="shared" si="17"/>
        <v>0</v>
      </c>
      <c r="AX57" s="158">
        <f t="shared" si="17"/>
        <v>0</v>
      </c>
      <c r="AY57" s="158">
        <f t="shared" si="17"/>
        <v>0</v>
      </c>
      <c r="AZ57" s="158">
        <f t="shared" si="17"/>
        <v>0</v>
      </c>
      <c r="BA57" s="158">
        <f t="shared" si="17"/>
        <v>0</v>
      </c>
      <c r="BB57" s="158">
        <f t="shared" si="17"/>
        <v>0</v>
      </c>
      <c r="BC57" s="158">
        <f t="shared" si="17"/>
        <v>0</v>
      </c>
      <c r="BD57"/>
      <c r="BE57"/>
    </row>
    <row r="58" spans="2:57" ht="27" customHeight="1" x14ac:dyDescent="0.2">
      <c r="B58" s="223" t="s">
        <v>20</v>
      </c>
      <c r="C58" s="224" t="s">
        <v>122</v>
      </c>
      <c r="D58" s="224" t="s">
        <v>22</v>
      </c>
      <c r="E58" s="225" t="s">
        <v>23</v>
      </c>
      <c r="F58" s="226"/>
      <c r="G58" s="225" t="s">
        <v>24</v>
      </c>
      <c r="H58" s="226"/>
      <c r="I58" s="225" t="s">
        <v>25</v>
      </c>
      <c r="J58" s="226"/>
      <c r="K58" s="227" t="s">
        <v>123</v>
      </c>
      <c r="L58" s="2"/>
      <c r="M58" s="218"/>
      <c r="AB58" s="173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  <c r="AN58" s="174"/>
      <c r="AO58" s="175"/>
      <c r="AP58" s="107"/>
      <c r="AQ58" t="s">
        <v>115</v>
      </c>
      <c r="AR58">
        <f t="shared" ref="AR58:BC58" si="18">AR56-AR57</f>
        <v>0</v>
      </c>
      <c r="AS58">
        <f t="shared" si="18"/>
        <v>0</v>
      </c>
      <c r="AT58">
        <f t="shared" si="18"/>
        <v>0</v>
      </c>
      <c r="AU58">
        <f t="shared" si="18"/>
        <v>15</v>
      </c>
      <c r="AV58">
        <f t="shared" si="18"/>
        <v>16</v>
      </c>
      <c r="AW58">
        <f t="shared" si="18"/>
        <v>15</v>
      </c>
      <c r="AX58">
        <f t="shared" si="18"/>
        <v>16</v>
      </c>
      <c r="AY58">
        <f t="shared" si="18"/>
        <v>16</v>
      </c>
      <c r="AZ58">
        <f t="shared" si="18"/>
        <v>15</v>
      </c>
      <c r="BA58">
        <f t="shared" si="18"/>
        <v>16</v>
      </c>
      <c r="BB58">
        <f t="shared" si="18"/>
        <v>15</v>
      </c>
      <c r="BC58">
        <f t="shared" si="18"/>
        <v>16</v>
      </c>
      <c r="BD58"/>
      <c r="BE58"/>
    </row>
    <row r="59" spans="2:57" ht="27" customHeight="1" x14ac:dyDescent="0.2">
      <c r="B59" s="228"/>
      <c r="C59" s="229"/>
      <c r="D59" s="229"/>
      <c r="E59" s="230" t="s">
        <v>28</v>
      </c>
      <c r="F59" s="230" t="s">
        <v>29</v>
      </c>
      <c r="G59" s="231" t="s">
        <v>28</v>
      </c>
      <c r="H59" s="230" t="s">
        <v>29</v>
      </c>
      <c r="I59" s="231" t="s">
        <v>28</v>
      </c>
      <c r="J59" s="230" t="s">
        <v>29</v>
      </c>
      <c r="K59" s="232"/>
      <c r="L59" s="2"/>
      <c r="M59" s="218"/>
      <c r="AB59" s="173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  <c r="AO59" s="175"/>
      <c r="AP59" s="107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33"/>
      <c r="C60" s="234"/>
      <c r="D60" s="234"/>
      <c r="E60" s="235" t="s">
        <v>30</v>
      </c>
      <c r="F60" s="235" t="s">
        <v>124</v>
      </c>
      <c r="G60" s="236" t="s">
        <v>30</v>
      </c>
      <c r="H60" s="235" t="s">
        <v>124</v>
      </c>
      <c r="I60" s="236" t="s">
        <v>30</v>
      </c>
      <c r="J60" s="235" t="s">
        <v>124</v>
      </c>
      <c r="K60" s="237"/>
      <c r="L60" s="2"/>
      <c r="M60" s="218"/>
      <c r="AB60" s="173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5"/>
      <c r="AP60" s="107"/>
      <c r="AQ60"/>
      <c r="AR60" s="238" t="s">
        <v>125</v>
      </c>
      <c r="AS60" s="239"/>
      <c r="AT60" s="240">
        <f>SUM(AC45:AN45)+SUM(AC43:AN43)</f>
        <v>263</v>
      </c>
      <c r="AU60" s="241" t="s">
        <v>126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242">
        <v>1</v>
      </c>
      <c r="C61" s="243">
        <v>2</v>
      </c>
      <c r="D61" s="243">
        <v>3</v>
      </c>
      <c r="E61" s="243">
        <v>4</v>
      </c>
      <c r="F61" s="243">
        <v>5</v>
      </c>
      <c r="G61" s="243">
        <v>6</v>
      </c>
      <c r="H61" s="243">
        <v>7</v>
      </c>
      <c r="I61" s="243">
        <v>8</v>
      </c>
      <c r="J61" s="243">
        <v>9</v>
      </c>
      <c r="K61" s="244">
        <v>10</v>
      </c>
      <c r="L61" s="2"/>
      <c r="M61" s="63"/>
      <c r="AB61" s="173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5"/>
      <c r="AP61" s="107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245">
        <v>1</v>
      </c>
      <c r="C62" s="246" t="s">
        <v>32</v>
      </c>
      <c r="D62" s="246" t="s">
        <v>33</v>
      </c>
      <c r="E62" s="247">
        <v>55.77</v>
      </c>
      <c r="F62" s="248">
        <v>31.144597999999998</v>
      </c>
      <c r="G62" s="249">
        <v>53.24</v>
      </c>
      <c r="H62" s="249">
        <v>18.036000000000001</v>
      </c>
      <c r="I62" s="249">
        <v>55.3</v>
      </c>
      <c r="J62" s="250">
        <v>28.4602</v>
      </c>
      <c r="K62" s="251" t="str">
        <f>IF(I62&gt;E62,"Limpas","")</f>
        <v/>
      </c>
      <c r="L62" s="252"/>
      <c r="M62" s="63"/>
      <c r="AB62" s="253"/>
      <c r="AC62" s="254"/>
      <c r="AD62" s="254"/>
      <c r="AE62" s="254"/>
      <c r="AF62" s="254"/>
      <c r="AG62" s="254"/>
      <c r="AH62" s="254"/>
      <c r="AI62" s="254"/>
      <c r="AJ62" s="254"/>
      <c r="AK62" s="254"/>
      <c r="AL62" s="254"/>
      <c r="AM62" s="254"/>
      <c r="AN62" s="254"/>
      <c r="AO62" s="255"/>
      <c r="AP62" s="107"/>
      <c r="AQ62"/>
      <c r="AR62" t="s">
        <v>127</v>
      </c>
      <c r="AS62"/>
      <c r="AT62"/>
      <c r="AU62"/>
      <c r="AV62"/>
      <c r="AW62"/>
      <c r="AX62" t="e">
        <f>+#REF!</f>
        <v>#REF!</v>
      </c>
      <c r="AY62" t="s">
        <v>128</v>
      </c>
      <c r="AZ62"/>
      <c r="BA62"/>
      <c r="BB62"/>
      <c r="BC62"/>
      <c r="BD62"/>
      <c r="BE62"/>
    </row>
    <row r="63" spans="2:57" ht="27" customHeight="1" x14ac:dyDescent="0.2">
      <c r="B63" s="256">
        <v>2</v>
      </c>
      <c r="C63" s="257" t="s">
        <v>35</v>
      </c>
      <c r="D63" s="257" t="s">
        <v>33</v>
      </c>
      <c r="E63" s="258">
        <v>339.5</v>
      </c>
      <c r="F63" s="259">
        <v>7.77</v>
      </c>
      <c r="G63" s="260">
        <v>338.77</v>
      </c>
      <c r="H63" s="261">
        <v>7.157</v>
      </c>
      <c r="I63" s="260">
        <v>339.51</v>
      </c>
      <c r="J63" s="262">
        <v>7.7774999999999999</v>
      </c>
      <c r="K63" s="251"/>
      <c r="L63" s="263"/>
      <c r="M63" s="264"/>
      <c r="N63" s="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7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256">
        <f t="shared" ref="B64:B98" si="19">+B63+1</f>
        <v>3</v>
      </c>
      <c r="C64" s="257" t="s">
        <v>37</v>
      </c>
      <c r="D64" s="257" t="s">
        <v>38</v>
      </c>
      <c r="E64" s="247">
        <v>77.5</v>
      </c>
      <c r="F64" s="248">
        <v>49.02</v>
      </c>
      <c r="G64" s="260">
        <v>73.650000000000006</v>
      </c>
      <c r="H64" s="261">
        <v>27.367000000000001</v>
      </c>
      <c r="I64" s="260">
        <v>77.16</v>
      </c>
      <c r="J64" s="262">
        <v>46.828677999999996</v>
      </c>
      <c r="K64" s="251" t="str">
        <f>IF(I64&gt;E64,"Limpas","")</f>
        <v/>
      </c>
      <c r="L64" s="263"/>
      <c r="M64" s="265"/>
      <c r="N64" s="63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7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256">
        <f t="shared" si="19"/>
        <v>4</v>
      </c>
      <c r="C65" s="257" t="s">
        <v>39</v>
      </c>
      <c r="D65" s="257" t="s">
        <v>40</v>
      </c>
      <c r="E65" s="247">
        <v>463.3</v>
      </c>
      <c r="F65" s="248">
        <v>49.9</v>
      </c>
      <c r="G65" s="266">
        <v>462.22</v>
      </c>
      <c r="H65" s="266">
        <v>27.992000000000001</v>
      </c>
      <c r="I65" s="248">
        <v>462.94</v>
      </c>
      <c r="J65" s="262">
        <v>46.872</v>
      </c>
      <c r="K65" s="251" t="str">
        <f>IF(I65&gt;E65,"Limpas","")</f>
        <v/>
      </c>
      <c r="L65" s="263"/>
      <c r="M65" s="267"/>
      <c r="N65" s="63"/>
      <c r="AB65" s="268" t="s">
        <v>129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7"/>
      <c r="AQ65" s="269">
        <f>DATE(AC3,1,1)</f>
        <v>1</v>
      </c>
      <c r="AR65">
        <f t="shared" ref="AR65:AR95" si="20">IF(AC7="tad","tad",AC7)</f>
        <v>916.06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256">
        <f t="shared" si="19"/>
        <v>5</v>
      </c>
      <c r="C66" s="257" t="s">
        <v>42</v>
      </c>
      <c r="D66" s="257" t="s">
        <v>43</v>
      </c>
      <c r="E66" s="247">
        <v>207</v>
      </c>
      <c r="F66" s="248">
        <v>9.5030000000000001</v>
      </c>
      <c r="G66" s="260">
        <v>197.74</v>
      </c>
      <c r="H66" s="270">
        <v>2.14</v>
      </c>
      <c r="I66" s="271">
        <v>207.02</v>
      </c>
      <c r="J66" s="250">
        <v>9.5299999999999994</v>
      </c>
      <c r="K66" s="251"/>
      <c r="L66" s="272"/>
      <c r="N66" s="63"/>
      <c r="AB66"/>
      <c r="AC66" t="s">
        <v>130</v>
      </c>
      <c r="AD66"/>
      <c r="AE66"/>
      <c r="AF66"/>
      <c r="AG66"/>
      <c r="AH66"/>
      <c r="AI66"/>
      <c r="AJ66"/>
      <c r="AK66"/>
      <c r="AL66"/>
      <c r="AM66" s="273" t="e">
        <f>+#REF!&amp;"  hari"</f>
        <v>#REF!</v>
      </c>
      <c r="AN66"/>
      <c r="AO66"/>
      <c r="AP66" s="107"/>
      <c r="AQ66" s="269">
        <f t="shared" ref="AQ66:AQ126" si="22">AQ65+1</f>
        <v>2</v>
      </c>
      <c r="AR66">
        <f t="shared" si="20"/>
        <v>944.96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256">
        <f t="shared" si="19"/>
        <v>6</v>
      </c>
      <c r="C67" s="257" t="s">
        <v>45</v>
      </c>
      <c r="D67" s="257" t="s">
        <v>43</v>
      </c>
      <c r="E67" s="247">
        <v>320</v>
      </c>
      <c r="F67" s="248">
        <v>5.1509999999999998</v>
      </c>
      <c r="G67" s="260">
        <v>308.7</v>
      </c>
      <c r="H67" s="270">
        <v>0.84</v>
      </c>
      <c r="I67" s="274">
        <v>320.08</v>
      </c>
      <c r="J67" s="275">
        <v>5.19</v>
      </c>
      <c r="K67" s="251" t="str">
        <f>IF(I67&gt;E67,"Limpas","")</f>
        <v>Limpas</v>
      </c>
      <c r="L67" s="272"/>
      <c r="N67" s="63"/>
      <c r="AB67"/>
      <c r="AC67" t="s">
        <v>131</v>
      </c>
      <c r="AD67"/>
      <c r="AE67"/>
      <c r="AF67"/>
      <c r="AG67"/>
      <c r="AH67"/>
      <c r="AI67"/>
      <c r="AJ67"/>
      <c r="AK67"/>
      <c r="AL67"/>
      <c r="AM67"/>
      <c r="AN67"/>
      <c r="AO67"/>
      <c r="AP67" s="107"/>
      <c r="AQ67" s="269">
        <f t="shared" si="22"/>
        <v>3</v>
      </c>
      <c r="AR67">
        <f t="shared" si="20"/>
        <v>954.12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256">
        <f t="shared" si="19"/>
        <v>7</v>
      </c>
      <c r="C68" s="257" t="s">
        <v>46</v>
      </c>
      <c r="D68" s="257" t="s">
        <v>47</v>
      </c>
      <c r="E68" s="247">
        <v>90</v>
      </c>
      <c r="F68" s="248">
        <v>689.09100000000001</v>
      </c>
      <c r="G68" s="260">
        <v>78.88</v>
      </c>
      <c r="H68" s="260">
        <v>258.74799999999999</v>
      </c>
      <c r="I68" s="271">
        <v>89.59</v>
      </c>
      <c r="J68" s="262">
        <v>662.88397650793206</v>
      </c>
      <c r="K68" s="251" t="str">
        <f>IF(I68&gt;E68,"Limpas","")</f>
        <v/>
      </c>
      <c r="L68" s="272"/>
      <c r="N68" s="63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7"/>
      <c r="AQ68" s="269">
        <f t="shared" si="22"/>
        <v>4</v>
      </c>
      <c r="AR68">
        <f t="shared" si="20"/>
        <v>954.7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256">
        <f t="shared" si="19"/>
        <v>8</v>
      </c>
      <c r="C69" s="257" t="s">
        <v>49</v>
      </c>
      <c r="D69" s="257" t="s">
        <v>50</v>
      </c>
      <c r="E69" s="247">
        <v>120.5</v>
      </c>
      <c r="F69" s="248">
        <v>2.0920000000000001</v>
      </c>
      <c r="G69" s="260">
        <v>115.4</v>
      </c>
      <c r="H69" s="261">
        <v>0.39</v>
      </c>
      <c r="I69" s="276">
        <v>120.3</v>
      </c>
      <c r="J69" s="250">
        <v>1.71</v>
      </c>
      <c r="K69" s="251" t="str">
        <f>IF(I69&gt;E69,"Limpas","")</f>
        <v/>
      </c>
      <c r="L69" s="272"/>
      <c r="N69" s="63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7"/>
      <c r="AQ69" s="269">
        <f t="shared" si="22"/>
        <v>5</v>
      </c>
      <c r="AR69">
        <f t="shared" si="20"/>
        <v>946.38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256">
        <f t="shared" si="19"/>
        <v>9</v>
      </c>
      <c r="C70" s="257" t="s">
        <v>52</v>
      </c>
      <c r="D70" s="257" t="s">
        <v>50</v>
      </c>
      <c r="E70" s="247">
        <v>120.8</v>
      </c>
      <c r="F70" s="248">
        <v>2.3530000000000002</v>
      </c>
      <c r="G70" s="260">
        <v>115.901</v>
      </c>
      <c r="H70" s="261">
        <v>0.42</v>
      </c>
      <c r="I70" s="271">
        <v>119.94</v>
      </c>
      <c r="J70" s="250">
        <v>1.395</v>
      </c>
      <c r="K70" s="251" t="str">
        <f>IF(I70&gt;E70,"Limpas","")</f>
        <v/>
      </c>
      <c r="L70" s="272"/>
      <c r="N70" s="63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7"/>
      <c r="AQ70" s="269">
        <f t="shared" si="22"/>
        <v>6</v>
      </c>
      <c r="AR70">
        <f t="shared" si="20"/>
        <v>972.06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256">
        <f t="shared" si="19"/>
        <v>10</v>
      </c>
      <c r="C71" s="257" t="s">
        <v>53</v>
      </c>
      <c r="D71" s="257" t="s">
        <v>54</v>
      </c>
      <c r="E71" s="247">
        <v>46.5</v>
      </c>
      <c r="F71" s="247">
        <v>4.5999999999999996</v>
      </c>
      <c r="G71" s="260">
        <v>38.450000000000003</v>
      </c>
      <c r="H71" s="260">
        <v>0.41</v>
      </c>
      <c r="I71" s="271">
        <v>43.98</v>
      </c>
      <c r="J71" s="250">
        <v>2.2669999999999999</v>
      </c>
      <c r="K71" s="251" t="str">
        <f>IF(I71&gt;E71,"Limpas","")</f>
        <v/>
      </c>
      <c r="L71" s="277"/>
      <c r="N71" s="63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7"/>
      <c r="AQ71" s="269">
        <f t="shared" si="22"/>
        <v>7</v>
      </c>
      <c r="AR71">
        <f t="shared" si="20"/>
        <v>1010.01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256">
        <f t="shared" si="19"/>
        <v>11</v>
      </c>
      <c r="C72" s="257" t="s">
        <v>56</v>
      </c>
      <c r="D72" s="257" t="s">
        <v>54</v>
      </c>
      <c r="E72" s="247">
        <v>51.5</v>
      </c>
      <c r="F72" s="248">
        <v>2.4159999999999999</v>
      </c>
      <c r="G72" s="260">
        <v>47.39</v>
      </c>
      <c r="H72" s="260">
        <v>1.06</v>
      </c>
      <c r="I72" s="278">
        <v>51.25</v>
      </c>
      <c r="J72" s="250">
        <v>2.4489999999999998</v>
      </c>
      <c r="K72" s="251" t="str">
        <f t="shared" ref="K72:K98" si="23">IF(I72&gt;E72,"Limpas","")</f>
        <v/>
      </c>
      <c r="L72" s="272"/>
      <c r="N72" s="63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7"/>
      <c r="AQ72" s="269">
        <f t="shared" si="22"/>
        <v>8</v>
      </c>
      <c r="AR72">
        <f t="shared" si="20"/>
        <v>1026.33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256">
        <f t="shared" si="19"/>
        <v>12</v>
      </c>
      <c r="C73" s="257" t="s">
        <v>58</v>
      </c>
      <c r="D73" s="257" t="s">
        <v>47</v>
      </c>
      <c r="E73" s="247">
        <v>81</v>
      </c>
      <c r="F73" s="248">
        <v>1.093</v>
      </c>
      <c r="G73" s="260">
        <v>76.08</v>
      </c>
      <c r="H73" s="261">
        <v>0.38</v>
      </c>
      <c r="I73" s="271">
        <v>78.739999999999995</v>
      </c>
      <c r="J73" s="250">
        <v>0.874</v>
      </c>
      <c r="K73" s="251" t="str">
        <f t="shared" si="23"/>
        <v/>
      </c>
      <c r="L73" s="272"/>
      <c r="N73" s="6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7"/>
      <c r="AQ73" s="269">
        <f t="shared" si="22"/>
        <v>9</v>
      </c>
      <c r="AR73">
        <f t="shared" si="20"/>
        <v>1048.8599999999999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256">
        <f t="shared" si="19"/>
        <v>13</v>
      </c>
      <c r="C74" s="257" t="s">
        <v>59</v>
      </c>
      <c r="D74" s="257" t="s">
        <v>47</v>
      </c>
      <c r="E74" s="247">
        <v>82.8</v>
      </c>
      <c r="F74" s="248">
        <v>0.42899999999999999</v>
      </c>
      <c r="G74" s="260">
        <v>81.319999999999993</v>
      </c>
      <c r="H74" s="261">
        <v>0.22</v>
      </c>
      <c r="I74" s="271">
        <v>81.599999999999994</v>
      </c>
      <c r="J74" s="250">
        <v>6.0999999999999999E-2</v>
      </c>
      <c r="K74" s="251" t="str">
        <f t="shared" si="23"/>
        <v/>
      </c>
      <c r="L74" s="272"/>
      <c r="N74" s="63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7"/>
      <c r="AQ74" s="269">
        <f t="shared" si="22"/>
        <v>10</v>
      </c>
      <c r="AR74">
        <f t="shared" si="20"/>
        <v>1060.67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256">
        <f t="shared" si="19"/>
        <v>14</v>
      </c>
      <c r="C75" s="257" t="s">
        <v>60</v>
      </c>
      <c r="D75" s="257" t="s">
        <v>47</v>
      </c>
      <c r="E75" s="247">
        <v>69.95</v>
      </c>
      <c r="F75" s="248">
        <v>0.25</v>
      </c>
      <c r="G75" s="260">
        <v>68.92</v>
      </c>
      <c r="H75" s="260">
        <v>0.12</v>
      </c>
      <c r="I75" s="274">
        <v>63.44</v>
      </c>
      <c r="J75" s="275">
        <v>0.187</v>
      </c>
      <c r="K75" s="251" t="str">
        <f t="shared" si="23"/>
        <v/>
      </c>
      <c r="L75" s="272"/>
      <c r="N75" s="63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7"/>
      <c r="AQ75" s="269">
        <f t="shared" si="22"/>
        <v>11</v>
      </c>
      <c r="AR75">
        <f t="shared" si="20"/>
        <v>1071.3699999999999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256">
        <f t="shared" si="19"/>
        <v>15</v>
      </c>
      <c r="C76" s="257" t="s">
        <v>61</v>
      </c>
      <c r="D76" s="257" t="s">
        <v>47</v>
      </c>
      <c r="E76" s="247">
        <v>48.2</v>
      </c>
      <c r="F76" s="248">
        <v>0.38500000000000001</v>
      </c>
      <c r="G76" s="260">
        <v>44.96</v>
      </c>
      <c r="H76" s="261">
        <v>0.03</v>
      </c>
      <c r="I76" s="271">
        <v>46.8</v>
      </c>
      <c r="J76" s="250">
        <v>0.36599999999999999</v>
      </c>
      <c r="K76" s="251" t="str">
        <f t="shared" si="23"/>
        <v/>
      </c>
      <c r="L76" s="272"/>
      <c r="N76" s="63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7"/>
      <c r="AQ76" s="269">
        <f t="shared" si="22"/>
        <v>12</v>
      </c>
      <c r="AR76">
        <f t="shared" si="20"/>
        <v>1082.5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256">
        <f t="shared" si="19"/>
        <v>16</v>
      </c>
      <c r="C77" s="257" t="s">
        <v>62</v>
      </c>
      <c r="D77" s="257" t="s">
        <v>63</v>
      </c>
      <c r="E77" s="247">
        <v>136</v>
      </c>
      <c r="F77" s="248">
        <v>440</v>
      </c>
      <c r="G77" s="260">
        <v>127.3</v>
      </c>
      <c r="H77" s="260">
        <v>64.974000000000004</v>
      </c>
      <c r="I77" s="260">
        <v>136.54</v>
      </c>
      <c r="J77" s="279">
        <v>392.46514818499998</v>
      </c>
      <c r="K77" s="251" t="str">
        <f t="shared" si="23"/>
        <v>Limpas</v>
      </c>
      <c r="L77" s="272"/>
      <c r="M77" s="265"/>
      <c r="N77" s="63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7"/>
      <c r="AQ77" s="269">
        <f t="shared" si="22"/>
        <v>13</v>
      </c>
      <c r="AR77">
        <f t="shared" si="20"/>
        <v>1101.98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256">
        <f t="shared" si="19"/>
        <v>17</v>
      </c>
      <c r="C78" s="257" t="s">
        <v>65</v>
      </c>
      <c r="D78" s="257" t="s">
        <v>63</v>
      </c>
      <c r="E78" s="247">
        <v>113.5</v>
      </c>
      <c r="F78" s="248">
        <v>3.7519999999999998</v>
      </c>
      <c r="G78" s="260">
        <v>104.42</v>
      </c>
      <c r="H78" s="260">
        <v>0.54500000000000004</v>
      </c>
      <c r="I78" s="270">
        <v>113.35</v>
      </c>
      <c r="J78" s="279">
        <v>0.44869966</v>
      </c>
      <c r="K78" s="251">
        <v>480.10199999999998</v>
      </c>
      <c r="L78" s="272"/>
      <c r="M78" s="265"/>
      <c r="N78" s="63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7"/>
      <c r="AQ78" s="269">
        <f t="shared" si="22"/>
        <v>14</v>
      </c>
      <c r="AR78">
        <f t="shared" si="20"/>
        <v>1151.29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256">
        <f t="shared" si="19"/>
        <v>18</v>
      </c>
      <c r="C79" s="257" t="s">
        <v>66</v>
      </c>
      <c r="D79" s="257" t="s">
        <v>63</v>
      </c>
      <c r="E79" s="247">
        <v>225.4</v>
      </c>
      <c r="F79" s="247">
        <v>1.2</v>
      </c>
      <c r="G79" s="260">
        <v>223.12</v>
      </c>
      <c r="H79" s="260">
        <v>7.0999999999999994E-2</v>
      </c>
      <c r="I79" s="260">
        <v>204</v>
      </c>
      <c r="J79" s="279">
        <v>0.36664999999999998</v>
      </c>
      <c r="K79" s="251" t="str">
        <f t="shared" si="23"/>
        <v/>
      </c>
      <c r="L79" s="272"/>
      <c r="M79" s="63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7"/>
      <c r="AQ79" s="269">
        <f t="shared" si="22"/>
        <v>15</v>
      </c>
      <c r="AR79">
        <f t="shared" si="20"/>
        <v>1165.22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256">
        <f t="shared" si="19"/>
        <v>19</v>
      </c>
      <c r="C80" s="257" t="s">
        <v>67</v>
      </c>
      <c r="D80" s="257" t="s">
        <v>63</v>
      </c>
      <c r="E80" s="247">
        <v>224</v>
      </c>
      <c r="F80" s="248">
        <v>0.6</v>
      </c>
      <c r="G80" s="260">
        <v>215.98</v>
      </c>
      <c r="H80" s="260">
        <v>0.105</v>
      </c>
      <c r="I80" s="270">
        <v>224</v>
      </c>
      <c r="J80" s="280">
        <v>0.6</v>
      </c>
      <c r="K80" s="251" t="str">
        <f t="shared" si="23"/>
        <v/>
      </c>
      <c r="L80" s="281"/>
      <c r="M80" s="63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7"/>
      <c r="AQ80" s="269">
        <f t="shared" si="22"/>
        <v>16</v>
      </c>
      <c r="AR80">
        <f t="shared" si="20"/>
        <v>1165.9100000000001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256">
        <f t="shared" si="19"/>
        <v>20</v>
      </c>
      <c r="C81" s="257" t="s">
        <v>68</v>
      </c>
      <c r="D81" s="257" t="s">
        <v>63</v>
      </c>
      <c r="E81" s="247">
        <v>196</v>
      </c>
      <c r="F81" s="248">
        <v>1.5820000000000001</v>
      </c>
      <c r="G81" s="260">
        <v>189.04</v>
      </c>
      <c r="H81" s="260">
        <v>0.41899999999999998</v>
      </c>
      <c r="I81" s="270">
        <v>196.11</v>
      </c>
      <c r="J81" s="279">
        <v>0.46929530000000003</v>
      </c>
      <c r="K81" s="251" t="str">
        <f t="shared" si="23"/>
        <v>Limpas</v>
      </c>
      <c r="L81" s="272"/>
      <c r="M81" s="63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7"/>
      <c r="AQ81" s="269">
        <f t="shared" si="22"/>
        <v>17</v>
      </c>
      <c r="AR81">
        <f t="shared" si="20"/>
        <v>1169.5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256">
        <f t="shared" si="19"/>
        <v>21</v>
      </c>
      <c r="C82" s="257" t="s">
        <v>69</v>
      </c>
      <c r="D82" s="257" t="s">
        <v>63</v>
      </c>
      <c r="E82" s="247">
        <v>174</v>
      </c>
      <c r="F82" s="248">
        <v>0.47899999999999998</v>
      </c>
      <c r="G82" s="260">
        <v>172.38</v>
      </c>
      <c r="H82" s="260">
        <v>7.3999999999999996E-2</v>
      </c>
      <c r="I82" s="270">
        <v>170.6</v>
      </c>
      <c r="J82" s="279">
        <v>0.16455600000000001</v>
      </c>
      <c r="K82" s="251">
        <v>226.68</v>
      </c>
      <c r="L82" s="272"/>
      <c r="M82" s="63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7"/>
      <c r="AQ82" s="269">
        <f t="shared" si="22"/>
        <v>18</v>
      </c>
      <c r="AR82">
        <f t="shared" si="20"/>
        <v>1176.1500000000001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245">
        <f t="shared" si="19"/>
        <v>22</v>
      </c>
      <c r="C83" s="246" t="s">
        <v>70</v>
      </c>
      <c r="D83" s="246" t="s">
        <v>63</v>
      </c>
      <c r="E83" s="258">
        <v>229.1</v>
      </c>
      <c r="F83" s="259">
        <v>0.79200000000000004</v>
      </c>
      <c r="G83" s="249">
        <v>222.84</v>
      </c>
      <c r="H83" s="249">
        <v>0.28000000000000003</v>
      </c>
      <c r="I83" s="282">
        <v>228</v>
      </c>
      <c r="J83" s="283">
        <v>0.72340000000000004</v>
      </c>
      <c r="K83" s="251">
        <v>26.036999999999999</v>
      </c>
      <c r="L83" s="281"/>
      <c r="M83" s="6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7"/>
      <c r="AQ83" s="269">
        <f t="shared" si="22"/>
        <v>19</v>
      </c>
      <c r="AR83">
        <f t="shared" si="20"/>
        <v>1181.05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256">
        <f t="shared" si="19"/>
        <v>23</v>
      </c>
      <c r="C84" s="257" t="s">
        <v>71</v>
      </c>
      <c r="D84" s="257" t="s">
        <v>63</v>
      </c>
      <c r="E84" s="247">
        <v>249</v>
      </c>
      <c r="F84" s="248">
        <v>2.1240000000000001</v>
      </c>
      <c r="G84" s="260">
        <v>239.52</v>
      </c>
      <c r="H84" s="260">
        <v>0.187</v>
      </c>
      <c r="I84" s="270">
        <v>248.73</v>
      </c>
      <c r="J84" s="280">
        <v>2.0321571600000001</v>
      </c>
      <c r="K84" s="251">
        <v>235.744</v>
      </c>
      <c r="L84" s="281"/>
      <c r="M84" s="63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7"/>
      <c r="AQ84" s="269">
        <f t="shared" si="22"/>
        <v>20</v>
      </c>
      <c r="AR84">
        <f t="shared" si="20"/>
        <v>1183.95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256">
        <f t="shared" si="19"/>
        <v>24</v>
      </c>
      <c r="C85" s="257" t="s">
        <v>72</v>
      </c>
      <c r="D85" s="257" t="s">
        <v>73</v>
      </c>
      <c r="E85" s="247">
        <v>164.75</v>
      </c>
      <c r="F85" s="247">
        <v>5</v>
      </c>
      <c r="G85" s="260">
        <v>154.43</v>
      </c>
      <c r="H85" s="260">
        <v>0.503</v>
      </c>
      <c r="I85" s="260">
        <v>142.11000000000001</v>
      </c>
      <c r="J85" s="280">
        <v>0.10133577000000001</v>
      </c>
      <c r="K85" s="251" t="str">
        <f t="shared" si="23"/>
        <v/>
      </c>
      <c r="L85" s="281"/>
      <c r="M85" s="63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7"/>
      <c r="AQ85" s="269">
        <f t="shared" si="22"/>
        <v>21</v>
      </c>
      <c r="AR85">
        <f t="shared" si="20"/>
        <v>1190.05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256">
        <f t="shared" si="19"/>
        <v>25</v>
      </c>
      <c r="C86" s="257" t="s">
        <v>74</v>
      </c>
      <c r="D86" s="257" t="s">
        <v>73</v>
      </c>
      <c r="E86" s="247">
        <v>179.1</v>
      </c>
      <c r="F86" s="248">
        <v>4.2</v>
      </c>
      <c r="G86" s="270">
        <v>166.32</v>
      </c>
      <c r="H86" s="270">
        <v>0.39800000000000002</v>
      </c>
      <c r="I86" s="260">
        <v>204.85</v>
      </c>
      <c r="J86" s="279">
        <v>3.22558905</v>
      </c>
      <c r="K86" s="251">
        <v>500</v>
      </c>
      <c r="L86" s="272"/>
      <c r="M86" s="63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7"/>
      <c r="AQ86" s="269">
        <f t="shared" si="22"/>
        <v>22</v>
      </c>
      <c r="AR86">
        <f t="shared" si="20"/>
        <v>1193.96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256">
        <f t="shared" si="19"/>
        <v>26</v>
      </c>
      <c r="C87" s="257" t="s">
        <v>75</v>
      </c>
      <c r="D87" s="257" t="s">
        <v>76</v>
      </c>
      <c r="E87" s="247">
        <v>325.56</v>
      </c>
      <c r="F87" s="248">
        <v>0.70099999999999996</v>
      </c>
      <c r="G87" s="270">
        <v>315.85000000000002</v>
      </c>
      <c r="H87" s="270">
        <v>0.114</v>
      </c>
      <c r="I87" s="270">
        <v>325.5</v>
      </c>
      <c r="J87" s="280">
        <v>0.69574786</v>
      </c>
      <c r="K87" s="251" t="str">
        <f t="shared" si="23"/>
        <v/>
      </c>
      <c r="L87" s="281"/>
      <c r="M87" s="63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7"/>
      <c r="AQ87" s="269">
        <f t="shared" si="22"/>
        <v>23</v>
      </c>
      <c r="AR87">
        <f t="shared" si="20"/>
        <v>1195.96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256">
        <f t="shared" si="19"/>
        <v>27</v>
      </c>
      <c r="C88" s="257" t="s">
        <v>77</v>
      </c>
      <c r="D88" s="257" t="s">
        <v>76</v>
      </c>
      <c r="E88" s="247">
        <v>129.19999999999999</v>
      </c>
      <c r="F88" s="248">
        <v>0.5</v>
      </c>
      <c r="G88" s="260">
        <v>123.6</v>
      </c>
      <c r="H88" s="260">
        <v>2.9000000000000001E-2</v>
      </c>
      <c r="I88" s="270">
        <v>129.19999999999999</v>
      </c>
      <c r="J88" s="279">
        <v>0.5</v>
      </c>
      <c r="K88" s="251">
        <v>275.45699999999999</v>
      </c>
      <c r="L88" s="272"/>
      <c r="M88" s="63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7"/>
      <c r="AQ88" s="269">
        <f t="shared" si="22"/>
        <v>24</v>
      </c>
      <c r="AR88">
        <f t="shared" si="20"/>
        <v>1211.69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256">
        <f t="shared" si="19"/>
        <v>28</v>
      </c>
      <c r="C89" s="257" t="s">
        <v>78</v>
      </c>
      <c r="D89" s="257" t="s">
        <v>76</v>
      </c>
      <c r="E89" s="247">
        <v>282.77999999999997</v>
      </c>
      <c r="F89" s="248">
        <v>0.51300000000000001</v>
      </c>
      <c r="G89" s="260">
        <v>277.87</v>
      </c>
      <c r="H89" s="260">
        <v>7.3999999999999996E-2</v>
      </c>
      <c r="I89" s="260">
        <v>272.77999999999997</v>
      </c>
      <c r="J89" s="279">
        <v>0.51354</v>
      </c>
      <c r="K89" s="251">
        <v>85.683999999999997</v>
      </c>
      <c r="L89" s="272"/>
      <c r="M89" s="63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7"/>
      <c r="AQ89" s="269">
        <f t="shared" si="22"/>
        <v>25</v>
      </c>
      <c r="AR89">
        <f t="shared" si="20"/>
        <v>1212.44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256">
        <f t="shared" si="19"/>
        <v>29</v>
      </c>
      <c r="C90" s="257" t="s">
        <v>79</v>
      </c>
      <c r="D90" s="257" t="s">
        <v>76</v>
      </c>
      <c r="E90" s="247">
        <v>99</v>
      </c>
      <c r="F90" s="248">
        <v>2.6110000000000002</v>
      </c>
      <c r="G90" s="260">
        <v>91.8</v>
      </c>
      <c r="H90" s="260">
        <v>91.5</v>
      </c>
      <c r="I90" s="270">
        <v>99</v>
      </c>
      <c r="J90" s="280">
        <v>0.99890157000000002</v>
      </c>
      <c r="K90" s="251" t="str">
        <f t="shared" si="23"/>
        <v/>
      </c>
      <c r="L90" s="281"/>
      <c r="M90" s="63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7"/>
      <c r="AQ90" s="269">
        <f t="shared" si="22"/>
        <v>26</v>
      </c>
      <c r="AR90">
        <f t="shared" si="20"/>
        <v>1226.6099999999999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256">
        <f t="shared" si="19"/>
        <v>30</v>
      </c>
      <c r="C91" s="257" t="s">
        <v>81</v>
      </c>
      <c r="D91" s="257" t="s">
        <v>76</v>
      </c>
      <c r="E91" s="247">
        <v>189.7</v>
      </c>
      <c r="F91" s="247">
        <v>7.9000000000000001E-2</v>
      </c>
      <c r="G91" s="260">
        <v>188.25</v>
      </c>
      <c r="H91" s="260">
        <v>3.2000000000000001E-2</v>
      </c>
      <c r="I91" s="270">
        <v>189.61</v>
      </c>
      <c r="J91" s="280">
        <v>7.7976000000000004E-2</v>
      </c>
      <c r="K91" s="251" t="str">
        <f t="shared" si="23"/>
        <v/>
      </c>
      <c r="L91" s="281"/>
      <c r="M91" s="63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7"/>
      <c r="AQ91" s="269">
        <f t="shared" si="22"/>
        <v>27</v>
      </c>
      <c r="AR91">
        <f t="shared" si="20"/>
        <v>1248.92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256">
        <f t="shared" si="19"/>
        <v>31</v>
      </c>
      <c r="C92" s="257" t="s">
        <v>83</v>
      </c>
      <c r="D92" s="257" t="s">
        <v>76</v>
      </c>
      <c r="E92" s="247">
        <v>171.19</v>
      </c>
      <c r="F92" s="248">
        <v>9.6879999999999994E-2</v>
      </c>
      <c r="G92" s="260">
        <v>169.34</v>
      </c>
      <c r="H92" s="261">
        <v>5.1999999999999998E-2</v>
      </c>
      <c r="I92" s="270">
        <v>171.19</v>
      </c>
      <c r="J92" s="280">
        <v>9.6879999999999994E-2</v>
      </c>
      <c r="K92" s="251">
        <v>8.4770000000000003</v>
      </c>
      <c r="L92" s="281"/>
      <c r="M92" s="63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7"/>
      <c r="AQ92" s="269">
        <f t="shared" si="22"/>
        <v>28</v>
      </c>
      <c r="AR92">
        <f t="shared" si="20"/>
        <v>1271.97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256">
        <f t="shared" si="19"/>
        <v>32</v>
      </c>
      <c r="C93" s="257" t="s">
        <v>85</v>
      </c>
      <c r="D93" s="257" t="s">
        <v>86</v>
      </c>
      <c r="E93" s="247">
        <v>142.6</v>
      </c>
      <c r="F93" s="248">
        <v>9.157</v>
      </c>
      <c r="G93" s="260">
        <v>139.43</v>
      </c>
      <c r="H93" s="260">
        <v>1.7649999999999999</v>
      </c>
      <c r="I93" s="260">
        <v>140.61000000000001</v>
      </c>
      <c r="J93" s="284">
        <v>10.083936420000001</v>
      </c>
      <c r="K93" s="251" t="str">
        <f t="shared" si="23"/>
        <v/>
      </c>
      <c r="L93" s="285"/>
      <c r="M93" s="6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7"/>
      <c r="AQ93" s="269">
        <f t="shared" si="22"/>
        <v>29</v>
      </c>
      <c r="AR93">
        <f t="shared" si="20"/>
        <v>1300.03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256">
        <f t="shared" si="19"/>
        <v>33</v>
      </c>
      <c r="C94" s="257" t="s">
        <v>88</v>
      </c>
      <c r="D94" s="257" t="s">
        <v>86</v>
      </c>
      <c r="E94" s="247">
        <v>239.5</v>
      </c>
      <c r="F94" s="248">
        <v>2.6720000000000002</v>
      </c>
      <c r="G94" s="260">
        <v>234.45</v>
      </c>
      <c r="H94" s="261">
        <v>0.44600000000000001</v>
      </c>
      <c r="I94" s="260">
        <v>238.73</v>
      </c>
      <c r="J94" s="284">
        <v>2.2595999999999998</v>
      </c>
      <c r="K94" s="251" t="str">
        <f t="shared" si="23"/>
        <v/>
      </c>
      <c r="L94" s="285"/>
      <c r="M94" s="63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7"/>
      <c r="AQ94" s="269">
        <f t="shared" si="22"/>
        <v>30</v>
      </c>
      <c r="AR94">
        <f t="shared" si="20"/>
        <v>1324.28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256">
        <f t="shared" si="19"/>
        <v>34</v>
      </c>
      <c r="C95" s="257" t="s">
        <v>90</v>
      </c>
      <c r="D95" s="257" t="s">
        <v>91</v>
      </c>
      <c r="E95" s="247">
        <v>120.5</v>
      </c>
      <c r="F95" s="248">
        <v>3.677</v>
      </c>
      <c r="G95" s="260">
        <v>118.55</v>
      </c>
      <c r="H95" s="260">
        <v>0.59499999999999997</v>
      </c>
      <c r="I95" s="260">
        <v>120.75</v>
      </c>
      <c r="J95" s="279">
        <v>4.154369</v>
      </c>
      <c r="K95" s="251" t="str">
        <f t="shared" si="23"/>
        <v>Limpas</v>
      </c>
      <c r="L95" s="272"/>
      <c r="M95" s="63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7"/>
      <c r="AQ95" s="269">
        <f t="shared" si="22"/>
        <v>31</v>
      </c>
      <c r="AR95">
        <f t="shared" si="20"/>
        <v>1318.77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256">
        <f t="shared" si="19"/>
        <v>35</v>
      </c>
      <c r="C96" s="257" t="s">
        <v>93</v>
      </c>
      <c r="D96" s="257" t="s">
        <v>94</v>
      </c>
      <c r="E96" s="247">
        <v>110.56</v>
      </c>
      <c r="F96" s="248">
        <v>2.75</v>
      </c>
      <c r="G96" s="260">
        <v>108.65</v>
      </c>
      <c r="H96" s="260">
        <v>0.78700000000000003</v>
      </c>
      <c r="I96" s="260">
        <v>110.56</v>
      </c>
      <c r="J96" s="279">
        <v>2.75</v>
      </c>
      <c r="K96" s="251"/>
      <c r="L96" s="272"/>
      <c r="M96" s="63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7"/>
      <c r="AQ96" s="269">
        <f t="shared" si="22"/>
        <v>32</v>
      </c>
      <c r="AR96">
        <f t="shared" ref="AR96:AR102" si="24">IF(AD7="tad","tad",AD7)</f>
        <v>1335.21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256">
        <f t="shared" si="19"/>
        <v>36</v>
      </c>
      <c r="C97" s="257" t="s">
        <v>95</v>
      </c>
      <c r="D97" s="257" t="s">
        <v>96</v>
      </c>
      <c r="E97" s="247">
        <v>72</v>
      </c>
      <c r="F97" s="248">
        <v>38.036000000000001</v>
      </c>
      <c r="G97" s="260">
        <v>67.599999999999994</v>
      </c>
      <c r="H97" s="261">
        <v>27.579000000000001</v>
      </c>
      <c r="I97" s="260">
        <v>70.53</v>
      </c>
      <c r="J97" s="284">
        <v>34.463999999999999</v>
      </c>
      <c r="K97" s="251" t="str">
        <f t="shared" si="23"/>
        <v/>
      </c>
      <c r="L97" s="285"/>
      <c r="M97" s="63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7"/>
      <c r="AQ97" s="269">
        <f t="shared" si="22"/>
        <v>33</v>
      </c>
      <c r="AR97">
        <f t="shared" si="24"/>
        <v>1353.74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256">
        <f t="shared" si="19"/>
        <v>37</v>
      </c>
      <c r="C98" s="257" t="s">
        <v>97</v>
      </c>
      <c r="D98" s="257" t="s">
        <v>96</v>
      </c>
      <c r="E98" s="247">
        <v>185</v>
      </c>
      <c r="F98" s="248">
        <v>388.72199999999998</v>
      </c>
      <c r="G98" s="260">
        <v>175</v>
      </c>
      <c r="H98" s="261">
        <v>290.05700000000002</v>
      </c>
      <c r="I98" s="286">
        <v>184.24</v>
      </c>
      <c r="J98" s="287">
        <v>380.90100000000001</v>
      </c>
      <c r="K98" s="251" t="str">
        <f t="shared" si="23"/>
        <v/>
      </c>
      <c r="L98" s="288"/>
      <c r="M98" s="63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7"/>
      <c r="AQ98" s="269">
        <f t="shared" si="22"/>
        <v>34</v>
      </c>
      <c r="AR98">
        <f t="shared" si="24"/>
        <v>1378.08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256">
        <v>38</v>
      </c>
      <c r="C99" s="257" t="s">
        <v>100</v>
      </c>
      <c r="D99" s="257" t="s">
        <v>101</v>
      </c>
      <c r="E99" s="247">
        <v>231</v>
      </c>
      <c r="F99" s="248">
        <v>30.48</v>
      </c>
      <c r="G99" s="260">
        <v>229.96</v>
      </c>
      <c r="H99" s="261">
        <v>13.87</v>
      </c>
      <c r="I99" s="260">
        <v>229.44</v>
      </c>
      <c r="J99" s="262">
        <v>8.7829999999999995</v>
      </c>
      <c r="K99" s="251" t="str">
        <f>IF(I99&gt;E99,"Limpas","")</f>
        <v/>
      </c>
      <c r="L99" s="285"/>
      <c r="M99" s="167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7"/>
      <c r="AQ99" s="269">
        <f t="shared" si="22"/>
        <v>35</v>
      </c>
      <c r="AR99">
        <f t="shared" si="24"/>
        <v>1398.88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245">
        <v>39</v>
      </c>
      <c r="C100" s="246" t="s">
        <v>108</v>
      </c>
      <c r="D100" s="246" t="s">
        <v>40</v>
      </c>
      <c r="E100" s="258">
        <v>149.30000000000001</v>
      </c>
      <c r="F100" s="259">
        <v>17.670000000000002</v>
      </c>
      <c r="G100" s="258">
        <v>147.74</v>
      </c>
      <c r="H100" s="259">
        <v>9.36</v>
      </c>
      <c r="I100" s="258">
        <v>149.38</v>
      </c>
      <c r="J100" s="289">
        <v>11</v>
      </c>
      <c r="K100" s="290" t="s">
        <v>109</v>
      </c>
      <c r="L100" s="291"/>
      <c r="M100" s="63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7"/>
      <c r="AQ100" s="269">
        <f t="shared" si="22"/>
        <v>36</v>
      </c>
      <c r="AR100">
        <f t="shared" si="24"/>
        <v>1392.12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256">
        <f>+B100+1</f>
        <v>40</v>
      </c>
      <c r="C101" s="257" t="s">
        <v>110</v>
      </c>
      <c r="D101" s="257" t="s">
        <v>54</v>
      </c>
      <c r="E101" s="247">
        <v>39</v>
      </c>
      <c r="F101" s="248">
        <v>0.47399999999999998</v>
      </c>
      <c r="G101" s="247">
        <v>39</v>
      </c>
      <c r="H101" s="248">
        <v>0.47</v>
      </c>
      <c r="I101" s="292">
        <v>38.99</v>
      </c>
      <c r="J101" s="284">
        <v>0.46899999999999997</v>
      </c>
      <c r="K101" s="290" t="s">
        <v>98</v>
      </c>
      <c r="L101" s="285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7"/>
      <c r="AQ101" s="269">
        <f t="shared" si="22"/>
        <v>37</v>
      </c>
      <c r="AR101">
        <f t="shared" si="24"/>
        <v>1423.4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293">
        <v>41</v>
      </c>
      <c r="C102" s="294" t="s">
        <v>112</v>
      </c>
      <c r="D102" s="294" t="s">
        <v>54</v>
      </c>
      <c r="E102" s="295">
        <v>70</v>
      </c>
      <c r="F102" s="296">
        <v>0.81699999999999995</v>
      </c>
      <c r="G102" s="295">
        <v>70</v>
      </c>
      <c r="H102" s="296">
        <v>0.82</v>
      </c>
      <c r="I102" s="271">
        <v>70.05</v>
      </c>
      <c r="J102" s="284">
        <v>0.755</v>
      </c>
      <c r="K102" s="297"/>
      <c r="L102" s="285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7"/>
      <c r="AQ102" s="269">
        <f t="shared" si="22"/>
        <v>38</v>
      </c>
      <c r="AR102">
        <f t="shared" si="24"/>
        <v>1422.15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242"/>
      <c r="C103" s="243" t="s">
        <v>114</v>
      </c>
      <c r="D103" s="243"/>
      <c r="E103" s="298"/>
      <c r="F103" s="299">
        <f>SUM(F62:F102)</f>
        <v>1813.882478</v>
      </c>
      <c r="G103" s="298"/>
      <c r="H103" s="299">
        <f>SUM(H65:H102)</f>
        <v>797.85600000000011</v>
      </c>
      <c r="I103" s="298"/>
      <c r="J103" s="300">
        <f>SUM(J62:J102)</f>
        <v>1675.9511364829327</v>
      </c>
      <c r="K103" s="301"/>
      <c r="M103" s="6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7"/>
      <c r="AQ103" s="269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302" t="s">
        <v>116</v>
      </c>
      <c r="C104" s="224" t="s">
        <v>117</v>
      </c>
      <c r="D104" s="224"/>
      <c r="E104" s="303"/>
      <c r="F104" s="304"/>
      <c r="G104" s="305"/>
      <c r="H104" s="306">
        <v>1</v>
      </c>
      <c r="I104" s="303"/>
      <c r="J104" s="307">
        <f>IFERROR(+J103/H103,0)</f>
        <v>2.100568444033676</v>
      </c>
      <c r="K104" s="308"/>
      <c r="L104" s="309"/>
      <c r="M104" s="63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7"/>
      <c r="AQ104" s="269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310"/>
      <c r="C105" s="311" t="s">
        <v>132</v>
      </c>
      <c r="D105" s="312"/>
      <c r="E105" s="313">
        <v>1736.79</v>
      </c>
      <c r="F105" s="314">
        <v>1</v>
      </c>
      <c r="G105" s="315" t="s">
        <v>116</v>
      </c>
      <c r="H105" s="314">
        <f>+H103/F103*100%</f>
        <v>0.43986091143000727</v>
      </c>
      <c r="I105" s="316"/>
      <c r="J105" s="317">
        <f>+J103/F103</f>
        <v>0.92395795031376493</v>
      </c>
      <c r="K105" s="318"/>
      <c r="L105" s="309"/>
      <c r="M105" s="63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7"/>
      <c r="AQ105" s="269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310"/>
      <c r="C106" s="311" t="s">
        <v>133</v>
      </c>
      <c r="D106" s="312"/>
      <c r="E106" s="319">
        <f>F103-E105</f>
        <v>77.092478000000028</v>
      </c>
      <c r="F106" s="320"/>
      <c r="G106" s="321"/>
      <c r="H106" s="320"/>
      <c r="I106" s="322"/>
      <c r="J106" s="320"/>
      <c r="K106" s="323"/>
      <c r="L106" s="324"/>
      <c r="M106" s="63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7"/>
      <c r="AQ106" s="269">
        <f>AQ102+1</f>
        <v>39</v>
      </c>
      <c r="AR106">
        <f t="shared" ref="AR106:AR126" si="25">IF(AD14="tad","tad",AD14)</f>
        <v>1445.56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19"/>
      <c r="D107" s="219"/>
      <c r="E107" s="219"/>
      <c r="F107" s="220">
        <v>10</v>
      </c>
      <c r="G107" s="31" t="s">
        <v>19</v>
      </c>
      <c r="H107" s="30">
        <v>2021</v>
      </c>
      <c r="I107" s="219"/>
      <c r="J107" s="219"/>
      <c r="K107" s="221"/>
      <c r="L107" s="222"/>
      <c r="M107" s="325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7"/>
      <c r="AQ107" s="269">
        <f t="shared" si="22"/>
        <v>40</v>
      </c>
      <c r="AR107">
        <f t="shared" si="25"/>
        <v>1457.24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23" t="s">
        <v>20</v>
      </c>
      <c r="C108" s="224" t="s">
        <v>122</v>
      </c>
      <c r="D108" s="224" t="s">
        <v>22</v>
      </c>
      <c r="E108" s="225" t="s">
        <v>23</v>
      </c>
      <c r="F108" s="226"/>
      <c r="G108" s="225" t="s">
        <v>24</v>
      </c>
      <c r="H108" s="226"/>
      <c r="I108" s="225" t="s">
        <v>25</v>
      </c>
      <c r="J108" s="226"/>
      <c r="K108" s="227" t="s">
        <v>123</v>
      </c>
      <c r="L108" s="2"/>
      <c r="M108" s="326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7"/>
      <c r="AQ108" s="269">
        <f t="shared" si="22"/>
        <v>41</v>
      </c>
      <c r="AR108">
        <f t="shared" si="25"/>
        <v>1471.5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28"/>
      <c r="C109" s="229"/>
      <c r="D109" s="229"/>
      <c r="E109" s="230" t="s">
        <v>28</v>
      </c>
      <c r="F109" s="230" t="s">
        <v>29</v>
      </c>
      <c r="G109" s="231" t="s">
        <v>28</v>
      </c>
      <c r="H109" s="230" t="s">
        <v>29</v>
      </c>
      <c r="I109" s="231" t="s">
        <v>28</v>
      </c>
      <c r="J109" s="230" t="s">
        <v>29</v>
      </c>
      <c r="K109" s="232"/>
      <c r="L109" s="2"/>
      <c r="M109" s="218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7"/>
      <c r="AQ109" s="269">
        <f t="shared" si="22"/>
        <v>42</v>
      </c>
      <c r="AR109">
        <f t="shared" si="25"/>
        <v>1472.22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33"/>
      <c r="C110" s="234"/>
      <c r="D110" s="234"/>
      <c r="E110" s="235" t="s">
        <v>30</v>
      </c>
      <c r="F110" s="235" t="s">
        <v>124</v>
      </c>
      <c r="G110" s="236" t="s">
        <v>30</v>
      </c>
      <c r="H110" s="235" t="s">
        <v>124</v>
      </c>
      <c r="I110" s="236" t="s">
        <v>30</v>
      </c>
      <c r="J110" s="235" t="s">
        <v>124</v>
      </c>
      <c r="K110" s="237"/>
      <c r="L110" s="2"/>
      <c r="M110" s="218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7"/>
      <c r="AQ110" s="269">
        <f t="shared" si="22"/>
        <v>43</v>
      </c>
      <c r="AR110">
        <f t="shared" si="25"/>
        <v>1484.77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242">
        <v>1</v>
      </c>
      <c r="C111" s="243">
        <v>2</v>
      </c>
      <c r="D111" s="243">
        <v>3</v>
      </c>
      <c r="E111" s="243">
        <v>4</v>
      </c>
      <c r="F111" s="243">
        <v>5</v>
      </c>
      <c r="G111" s="243">
        <v>6</v>
      </c>
      <c r="H111" s="243">
        <v>7</v>
      </c>
      <c r="I111" s="243">
        <v>8</v>
      </c>
      <c r="J111" s="243">
        <v>9</v>
      </c>
      <c r="K111" s="244">
        <v>10</v>
      </c>
      <c r="L111" s="2"/>
      <c r="M111" s="218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7"/>
      <c r="AQ111" s="269">
        <f t="shared" si="22"/>
        <v>44</v>
      </c>
      <c r="AR111">
        <f t="shared" si="25"/>
        <v>1474.24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245">
        <v>1</v>
      </c>
      <c r="C112" s="246" t="s">
        <v>32</v>
      </c>
      <c r="D112" s="246" t="s">
        <v>33</v>
      </c>
      <c r="E112" s="247">
        <v>55.77</v>
      </c>
      <c r="F112" s="248">
        <v>31.144597999999998</v>
      </c>
      <c r="G112" s="249">
        <v>53.24</v>
      </c>
      <c r="H112" s="249">
        <v>18.036000000000001</v>
      </c>
      <c r="I112" s="249">
        <v>55.27</v>
      </c>
      <c r="J112" s="250">
        <v>28.290880000000001</v>
      </c>
      <c r="K112" s="251" t="str">
        <f>IF(I112&gt;E112,"Limpas","")</f>
        <v/>
      </c>
      <c r="L112" s="327"/>
      <c r="M112" s="218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7"/>
      <c r="AQ112" s="269">
        <f t="shared" si="22"/>
        <v>45</v>
      </c>
      <c r="AR112">
        <f t="shared" si="25"/>
        <v>1512.16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256">
        <f>+B112+1</f>
        <v>2</v>
      </c>
      <c r="C113" s="257" t="s">
        <v>35</v>
      </c>
      <c r="D113" s="257" t="s">
        <v>33</v>
      </c>
      <c r="E113" s="258">
        <v>339.5</v>
      </c>
      <c r="F113" s="259">
        <v>7.77</v>
      </c>
      <c r="G113" s="260">
        <v>338.77</v>
      </c>
      <c r="H113" s="261">
        <v>7.157</v>
      </c>
      <c r="I113" s="260">
        <v>339.52</v>
      </c>
      <c r="J113" s="262">
        <v>7.7850000000000001</v>
      </c>
      <c r="K113" s="251" t="str">
        <f>IF(I113&gt;E113,"Limpas","")</f>
        <v>Limpas</v>
      </c>
      <c r="L113" s="328"/>
      <c r="M113" s="218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7"/>
      <c r="AQ113" s="269">
        <f t="shared" si="22"/>
        <v>46</v>
      </c>
      <c r="AR113">
        <f t="shared" si="25"/>
        <v>1510.87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256">
        <f t="shared" ref="B114:B148" si="26">+B113+1</f>
        <v>3</v>
      </c>
      <c r="C114" s="257" t="s">
        <v>37</v>
      </c>
      <c r="D114" s="257" t="s">
        <v>38</v>
      </c>
      <c r="E114" s="247">
        <v>77.5</v>
      </c>
      <c r="F114" s="248">
        <v>49.02</v>
      </c>
      <c r="G114" s="260">
        <v>73.650000000000006</v>
      </c>
      <c r="H114" s="261">
        <v>27.367000000000001</v>
      </c>
      <c r="I114" s="260">
        <v>77.22</v>
      </c>
      <c r="J114" s="262">
        <v>47.210790000000003</v>
      </c>
      <c r="K114" s="251"/>
      <c r="L114" s="328"/>
      <c r="M114" s="329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7"/>
      <c r="AQ114" s="269">
        <f t="shared" si="22"/>
        <v>47</v>
      </c>
      <c r="AR114">
        <f t="shared" si="25"/>
        <v>1532.14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256">
        <f t="shared" si="26"/>
        <v>4</v>
      </c>
      <c r="C115" s="257" t="s">
        <v>39</v>
      </c>
      <c r="D115" s="257" t="s">
        <v>40</v>
      </c>
      <c r="E115" s="247">
        <v>463.3</v>
      </c>
      <c r="F115" s="248">
        <v>49.9</v>
      </c>
      <c r="G115" s="266">
        <v>462.22</v>
      </c>
      <c r="H115" s="266">
        <v>27.992000000000001</v>
      </c>
      <c r="I115" s="248">
        <v>462.99</v>
      </c>
      <c r="J115" s="262">
        <v>47.985999999999997</v>
      </c>
      <c r="K115" s="251" t="str">
        <f t="shared" ref="K115:K148" si="27">IF(I115&gt;E115,"Limpas","")</f>
        <v/>
      </c>
      <c r="L115" s="330"/>
      <c r="M115" s="218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7"/>
      <c r="AQ115" s="269">
        <f t="shared" si="22"/>
        <v>48</v>
      </c>
      <c r="AR115">
        <f t="shared" si="25"/>
        <v>1550.88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256">
        <v>5</v>
      </c>
      <c r="C116" s="257" t="s">
        <v>42</v>
      </c>
      <c r="D116" s="257" t="s">
        <v>43</v>
      </c>
      <c r="E116" s="247">
        <v>207</v>
      </c>
      <c r="F116" s="248">
        <v>9.5030000000000001</v>
      </c>
      <c r="G116" s="260">
        <v>195.32</v>
      </c>
      <c r="H116" s="270">
        <v>1.218</v>
      </c>
      <c r="I116" s="271">
        <v>207.02</v>
      </c>
      <c r="J116" s="279">
        <v>9.5299999999999994</v>
      </c>
      <c r="K116" s="251" t="str">
        <f t="shared" si="27"/>
        <v>Limpas</v>
      </c>
      <c r="L116" s="331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7"/>
      <c r="AQ116" s="269">
        <f t="shared" si="22"/>
        <v>49</v>
      </c>
      <c r="AR116">
        <f t="shared" si="25"/>
        <v>1572.11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256">
        <v>6</v>
      </c>
      <c r="C117" s="257" t="s">
        <v>45</v>
      </c>
      <c r="D117" s="257" t="s">
        <v>43</v>
      </c>
      <c r="E117" s="247">
        <v>320</v>
      </c>
      <c r="F117" s="248">
        <v>5.1509999999999998</v>
      </c>
      <c r="G117" s="260">
        <v>306.97000000000003</v>
      </c>
      <c r="H117" s="270">
        <v>0.65700000000000003</v>
      </c>
      <c r="I117" s="271">
        <v>320.08</v>
      </c>
      <c r="J117" s="279">
        <v>5.19</v>
      </c>
      <c r="K117" s="251" t="str">
        <f t="shared" si="27"/>
        <v>Limpas</v>
      </c>
      <c r="L117" s="332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7"/>
      <c r="AQ117" s="269">
        <f t="shared" si="22"/>
        <v>50</v>
      </c>
      <c r="AR117">
        <f t="shared" si="25"/>
        <v>1592.58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256">
        <f t="shared" si="26"/>
        <v>7</v>
      </c>
      <c r="C118" s="257" t="s">
        <v>46</v>
      </c>
      <c r="D118" s="257" t="s">
        <v>47</v>
      </c>
      <c r="E118" s="247">
        <v>90</v>
      </c>
      <c r="F118" s="248">
        <v>689.09100000000001</v>
      </c>
      <c r="G118" s="260">
        <v>79.7</v>
      </c>
      <c r="H118" s="260">
        <v>281.37</v>
      </c>
      <c r="I118" s="271">
        <v>89.6</v>
      </c>
      <c r="J118" s="279">
        <v>663.37430721116891</v>
      </c>
      <c r="K118" s="251" t="str">
        <f t="shared" si="27"/>
        <v/>
      </c>
      <c r="L118" s="331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7"/>
      <c r="AQ118" s="269">
        <f t="shared" si="22"/>
        <v>51</v>
      </c>
      <c r="AR118">
        <f t="shared" si="25"/>
        <v>1603.77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256">
        <f t="shared" si="26"/>
        <v>8</v>
      </c>
      <c r="C119" s="257" t="s">
        <v>49</v>
      </c>
      <c r="D119" s="257" t="s">
        <v>50</v>
      </c>
      <c r="E119" s="247">
        <v>120.5</v>
      </c>
      <c r="F119" s="248">
        <v>2.0920000000000001</v>
      </c>
      <c r="G119" s="260">
        <v>114.9</v>
      </c>
      <c r="H119" s="261">
        <v>0.22800000000000001</v>
      </c>
      <c r="I119" s="276">
        <v>120.3</v>
      </c>
      <c r="J119" s="279">
        <v>1.71</v>
      </c>
      <c r="K119" s="251" t="str">
        <f t="shared" si="27"/>
        <v/>
      </c>
      <c r="L119" s="333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7"/>
      <c r="AQ119" s="269">
        <f t="shared" si="22"/>
        <v>52</v>
      </c>
      <c r="AR119">
        <f t="shared" si="25"/>
        <v>1595.6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256">
        <f t="shared" si="26"/>
        <v>9</v>
      </c>
      <c r="C120" s="257" t="s">
        <v>52</v>
      </c>
      <c r="D120" s="257" t="s">
        <v>50</v>
      </c>
      <c r="E120" s="247">
        <v>120.8</v>
      </c>
      <c r="F120" s="248">
        <v>2.3530000000000002</v>
      </c>
      <c r="G120" s="260">
        <v>113.61</v>
      </c>
      <c r="H120" s="261">
        <v>0.35699999999999998</v>
      </c>
      <c r="I120" s="271">
        <v>119.96</v>
      </c>
      <c r="J120" s="279">
        <v>1.4039999999999999</v>
      </c>
      <c r="K120" s="251" t="str">
        <f t="shared" si="27"/>
        <v/>
      </c>
      <c r="L120" s="331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7"/>
      <c r="AQ120" s="269">
        <f t="shared" si="22"/>
        <v>53</v>
      </c>
      <c r="AR120">
        <f t="shared" si="25"/>
        <v>1592.39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256">
        <f t="shared" si="26"/>
        <v>10</v>
      </c>
      <c r="C121" s="257" t="s">
        <v>53</v>
      </c>
      <c r="D121" s="257" t="s">
        <v>54</v>
      </c>
      <c r="E121" s="247">
        <v>46.5</v>
      </c>
      <c r="F121" s="247">
        <v>4.5999999999999996</v>
      </c>
      <c r="G121" s="260">
        <v>43.1</v>
      </c>
      <c r="H121" s="260">
        <v>2.1640000000000001</v>
      </c>
      <c r="I121" s="271">
        <v>43.98</v>
      </c>
      <c r="J121" s="334">
        <v>2.2669999999999999</v>
      </c>
      <c r="K121" s="251" t="str">
        <f t="shared" si="27"/>
        <v/>
      </c>
      <c r="L121" s="33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7"/>
      <c r="AQ121" s="269">
        <f t="shared" si="22"/>
        <v>54</v>
      </c>
      <c r="AR121">
        <f t="shared" si="25"/>
        <v>1593.42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256">
        <f t="shared" si="26"/>
        <v>11</v>
      </c>
      <c r="C122" s="257" t="s">
        <v>56</v>
      </c>
      <c r="D122" s="257" t="s">
        <v>54</v>
      </c>
      <c r="E122" s="247">
        <v>51.5</v>
      </c>
      <c r="F122" s="248">
        <v>2.4159999999999999</v>
      </c>
      <c r="G122" s="260">
        <v>46.86</v>
      </c>
      <c r="H122" s="260">
        <v>0.90600000000000003</v>
      </c>
      <c r="I122" s="278">
        <v>51.27</v>
      </c>
      <c r="J122" s="279">
        <v>2.4609999999999999</v>
      </c>
      <c r="K122" s="251" t="str">
        <f t="shared" si="27"/>
        <v/>
      </c>
      <c r="L122" s="331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7"/>
      <c r="AQ122" s="269">
        <f t="shared" si="22"/>
        <v>55</v>
      </c>
      <c r="AR122">
        <f t="shared" si="25"/>
        <v>1595.62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256">
        <f t="shared" si="26"/>
        <v>12</v>
      </c>
      <c r="C123" s="257" t="s">
        <v>58</v>
      </c>
      <c r="D123" s="257" t="s">
        <v>47</v>
      </c>
      <c r="E123" s="247">
        <v>81</v>
      </c>
      <c r="F123" s="248">
        <v>1.093</v>
      </c>
      <c r="G123" s="260">
        <v>73.94</v>
      </c>
      <c r="H123" s="261">
        <v>0.18</v>
      </c>
      <c r="I123" s="271">
        <v>78.75</v>
      </c>
      <c r="J123" s="279">
        <v>0.876</v>
      </c>
      <c r="K123" s="251" t="str">
        <f t="shared" si="27"/>
        <v/>
      </c>
      <c r="L123" s="331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7"/>
      <c r="AQ123" s="269">
        <f t="shared" si="22"/>
        <v>56</v>
      </c>
      <c r="AR123">
        <f t="shared" si="25"/>
        <v>1610.43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256">
        <f t="shared" si="26"/>
        <v>13</v>
      </c>
      <c r="C124" s="257" t="s">
        <v>59</v>
      </c>
      <c r="D124" s="257" t="s">
        <v>47</v>
      </c>
      <c r="E124" s="247">
        <v>82.8</v>
      </c>
      <c r="F124" s="248">
        <v>0.42899999999999999</v>
      </c>
      <c r="G124" s="260">
        <v>80.02</v>
      </c>
      <c r="H124" s="261">
        <v>8.4000000000000005E-2</v>
      </c>
      <c r="I124" s="271">
        <v>81.599999999999994</v>
      </c>
      <c r="J124" s="279">
        <v>6.0999999999999999E-2</v>
      </c>
      <c r="K124" s="251" t="str">
        <f t="shared" si="27"/>
        <v/>
      </c>
      <c r="L124" s="331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7"/>
      <c r="AQ124" s="269">
        <f t="shared" si="22"/>
        <v>57</v>
      </c>
      <c r="AR124">
        <f t="shared" si="25"/>
        <v>1606.19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256">
        <f t="shared" si="26"/>
        <v>14</v>
      </c>
      <c r="C125" s="257" t="s">
        <v>60</v>
      </c>
      <c r="D125" s="257" t="s">
        <v>47</v>
      </c>
      <c r="E125" s="247">
        <v>69.95</v>
      </c>
      <c r="F125" s="248">
        <v>0.25</v>
      </c>
      <c r="G125" s="260">
        <v>67.95</v>
      </c>
      <c r="H125" s="260">
        <v>4.9000000000000002E-2</v>
      </c>
      <c r="I125" s="271">
        <v>63.44</v>
      </c>
      <c r="J125" s="279">
        <v>0.187</v>
      </c>
      <c r="K125" s="251" t="str">
        <f t="shared" si="27"/>
        <v/>
      </c>
      <c r="L125" s="331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7"/>
      <c r="AQ125" s="269">
        <f t="shared" si="22"/>
        <v>58</v>
      </c>
      <c r="AR125">
        <f t="shared" si="25"/>
        <v>1614.75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256">
        <f t="shared" si="26"/>
        <v>15</v>
      </c>
      <c r="C126" s="257" t="s">
        <v>61</v>
      </c>
      <c r="D126" s="257" t="s">
        <v>47</v>
      </c>
      <c r="E126" s="247">
        <v>48.2</v>
      </c>
      <c r="F126" s="248">
        <v>0.38500000000000001</v>
      </c>
      <c r="G126" s="260">
        <v>44.16</v>
      </c>
      <c r="H126" s="261">
        <v>8.9999999999999993E-3</v>
      </c>
      <c r="I126" s="271">
        <v>46.76</v>
      </c>
      <c r="J126" s="279">
        <v>0.36</v>
      </c>
      <c r="K126" s="251" t="str">
        <f t="shared" si="27"/>
        <v/>
      </c>
      <c r="L126" s="331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7"/>
      <c r="AQ126" s="269">
        <f t="shared" si="22"/>
        <v>59</v>
      </c>
      <c r="AR126">
        <f t="shared" si="25"/>
        <v>1619.16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256">
        <f t="shared" si="26"/>
        <v>16</v>
      </c>
      <c r="C127" s="257" t="s">
        <v>62</v>
      </c>
      <c r="D127" s="257" t="s">
        <v>63</v>
      </c>
      <c r="E127" s="247">
        <v>136</v>
      </c>
      <c r="F127" s="248">
        <v>440</v>
      </c>
      <c r="G127" s="260">
        <v>127.3</v>
      </c>
      <c r="H127" s="260">
        <v>64.974000000000004</v>
      </c>
      <c r="I127" s="260">
        <v>136.35</v>
      </c>
      <c r="J127" s="279">
        <v>383.07892270000002</v>
      </c>
      <c r="K127" s="251" t="str">
        <f t="shared" si="27"/>
        <v>Limpas</v>
      </c>
      <c r="L127" s="335"/>
      <c r="M127" s="218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7"/>
      <c r="AQ127" s="269">
        <f>AQ126+2</f>
        <v>61</v>
      </c>
      <c r="AR127">
        <f t="shared" ref="AR127:AR152" si="28">IF(AE7="tad","tad",AE7)</f>
        <v>1620.18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256">
        <f t="shared" si="26"/>
        <v>17</v>
      </c>
      <c r="C128" s="257" t="s">
        <v>65</v>
      </c>
      <c r="D128" s="257" t="s">
        <v>63</v>
      </c>
      <c r="E128" s="247">
        <v>113.5</v>
      </c>
      <c r="F128" s="248">
        <v>3.7519999999999998</v>
      </c>
      <c r="G128" s="260">
        <v>104.42</v>
      </c>
      <c r="H128" s="260">
        <v>0.54500000000000004</v>
      </c>
      <c r="I128" s="270">
        <v>112.77</v>
      </c>
      <c r="J128" s="279">
        <v>0.42307260000000002</v>
      </c>
      <c r="K128" s="251">
        <v>480.10199999999998</v>
      </c>
      <c r="L128" s="335"/>
      <c r="M128" s="21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7"/>
      <c r="AQ128" s="269">
        <f>AQ127+1</f>
        <v>62</v>
      </c>
      <c r="AR128">
        <f t="shared" si="28"/>
        <v>1613.55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256">
        <f t="shared" si="26"/>
        <v>18</v>
      </c>
      <c r="C129" s="257" t="s">
        <v>66</v>
      </c>
      <c r="D129" s="257" t="s">
        <v>63</v>
      </c>
      <c r="E129" s="247">
        <v>225.4</v>
      </c>
      <c r="F129" s="247">
        <v>1.2</v>
      </c>
      <c r="G129" s="260">
        <v>223.12</v>
      </c>
      <c r="H129" s="260">
        <v>7.0999999999999994E-2</v>
      </c>
      <c r="I129" s="260">
        <v>203.8</v>
      </c>
      <c r="J129" s="279">
        <v>0.34393000000000001</v>
      </c>
      <c r="K129" s="251" t="str">
        <f t="shared" si="27"/>
        <v/>
      </c>
      <c r="L129" s="335"/>
      <c r="M129" s="218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7"/>
      <c r="AQ129" s="269">
        <f>AQ128+1</f>
        <v>63</v>
      </c>
      <c r="AR129">
        <f t="shared" si="28"/>
        <v>1603.28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256">
        <f t="shared" si="26"/>
        <v>19</v>
      </c>
      <c r="C130" s="257" t="s">
        <v>67</v>
      </c>
      <c r="D130" s="257" t="s">
        <v>63</v>
      </c>
      <c r="E130" s="247">
        <v>224</v>
      </c>
      <c r="F130" s="248">
        <v>0.6</v>
      </c>
      <c r="G130" s="260">
        <v>215.98</v>
      </c>
      <c r="H130" s="260">
        <v>0.105</v>
      </c>
      <c r="I130" s="270">
        <v>224</v>
      </c>
      <c r="J130" s="280">
        <v>0.6</v>
      </c>
      <c r="K130" s="251" t="str">
        <f t="shared" si="27"/>
        <v/>
      </c>
      <c r="L130" s="336"/>
      <c r="M130" s="218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7"/>
      <c r="AQ130" s="269">
        <f>AQ129+1</f>
        <v>64</v>
      </c>
      <c r="AR130">
        <f t="shared" si="28"/>
        <v>1611.73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256">
        <f t="shared" si="26"/>
        <v>20</v>
      </c>
      <c r="C131" s="257" t="s">
        <v>68</v>
      </c>
      <c r="D131" s="257" t="s">
        <v>63</v>
      </c>
      <c r="E131" s="247">
        <v>196</v>
      </c>
      <c r="F131" s="248">
        <v>1.5820000000000001</v>
      </c>
      <c r="G131" s="260">
        <v>189.04</v>
      </c>
      <c r="H131" s="260">
        <v>0.41899999999999998</v>
      </c>
      <c r="I131" s="270">
        <v>196.06</v>
      </c>
      <c r="J131" s="279">
        <v>0.46233380000000002</v>
      </c>
      <c r="K131" s="251" t="str">
        <f t="shared" si="27"/>
        <v>Limpas</v>
      </c>
      <c r="L131" s="335"/>
      <c r="M131" s="218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7"/>
      <c r="AQ131" s="269">
        <f>AQ130+1</f>
        <v>65</v>
      </c>
      <c r="AR131">
        <f t="shared" si="28"/>
        <v>1608.8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256">
        <f t="shared" si="26"/>
        <v>21</v>
      </c>
      <c r="C132" s="257" t="s">
        <v>69</v>
      </c>
      <c r="D132" s="257" t="s">
        <v>63</v>
      </c>
      <c r="E132" s="247">
        <v>174</v>
      </c>
      <c r="F132" s="248">
        <v>0.47899999999999998</v>
      </c>
      <c r="G132" s="260">
        <v>172.38</v>
      </c>
      <c r="H132" s="260">
        <v>7.3999999999999996E-2</v>
      </c>
      <c r="I132" s="270">
        <v>170.54</v>
      </c>
      <c r="J132" s="279">
        <v>0.16067039999999999</v>
      </c>
      <c r="K132" s="251">
        <v>226.68</v>
      </c>
      <c r="L132" s="335"/>
      <c r="M132" s="218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7"/>
      <c r="AQ132" s="269">
        <f t="shared" ref="AQ132:AQ195" si="29">AQ131+1</f>
        <v>66</v>
      </c>
      <c r="AR132">
        <f t="shared" si="28"/>
        <v>1609.16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245">
        <f t="shared" si="26"/>
        <v>22</v>
      </c>
      <c r="C133" s="246" t="s">
        <v>70</v>
      </c>
      <c r="D133" s="246" t="s">
        <v>63</v>
      </c>
      <c r="E133" s="258">
        <v>229.1</v>
      </c>
      <c r="F133" s="259">
        <v>0.79200000000000004</v>
      </c>
      <c r="G133" s="249">
        <v>222.84</v>
      </c>
      <c r="H133" s="249">
        <v>0.28000000000000003</v>
      </c>
      <c r="I133" s="282">
        <v>228</v>
      </c>
      <c r="J133" s="283">
        <v>0.72340000000000004</v>
      </c>
      <c r="K133" s="251">
        <v>26.036999999999999</v>
      </c>
      <c r="L133" s="336"/>
      <c r="M133" s="218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7"/>
      <c r="AQ133" s="269">
        <f t="shared" si="29"/>
        <v>67</v>
      </c>
      <c r="AR133">
        <f t="shared" si="28"/>
        <v>1602.43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256">
        <f t="shared" si="26"/>
        <v>23</v>
      </c>
      <c r="C134" s="257" t="s">
        <v>71</v>
      </c>
      <c r="D134" s="257" t="s">
        <v>63</v>
      </c>
      <c r="E134" s="247">
        <v>249</v>
      </c>
      <c r="F134" s="248">
        <v>2.1240000000000001</v>
      </c>
      <c r="G134" s="260">
        <v>239.52</v>
      </c>
      <c r="H134" s="260">
        <v>0.187</v>
      </c>
      <c r="I134" s="270">
        <v>248.74</v>
      </c>
      <c r="J134" s="280">
        <v>2.0355700799999998</v>
      </c>
      <c r="K134" s="251">
        <v>235.744</v>
      </c>
      <c r="L134" s="336"/>
      <c r="M134" s="218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7"/>
      <c r="AQ134" s="269">
        <f t="shared" si="29"/>
        <v>68</v>
      </c>
      <c r="AR134">
        <f t="shared" si="28"/>
        <v>1605.31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256">
        <f t="shared" si="26"/>
        <v>24</v>
      </c>
      <c r="C135" s="257" t="s">
        <v>72</v>
      </c>
      <c r="D135" s="257" t="s">
        <v>73</v>
      </c>
      <c r="E135" s="247">
        <v>164.75</v>
      </c>
      <c r="F135" s="247">
        <v>5</v>
      </c>
      <c r="G135" s="260">
        <v>154.43</v>
      </c>
      <c r="H135" s="260">
        <v>0.503</v>
      </c>
      <c r="I135" s="260">
        <v>142.4</v>
      </c>
      <c r="J135" s="280">
        <v>0.13887155000000001</v>
      </c>
      <c r="K135" s="251" t="str">
        <f t="shared" si="27"/>
        <v/>
      </c>
      <c r="L135" s="336"/>
      <c r="M135" s="218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7"/>
      <c r="AQ135" s="269">
        <f t="shared" si="29"/>
        <v>69</v>
      </c>
      <c r="AR135">
        <f t="shared" si="28"/>
        <v>1612.55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256">
        <f t="shared" si="26"/>
        <v>25</v>
      </c>
      <c r="C136" s="257" t="s">
        <v>74</v>
      </c>
      <c r="D136" s="257" t="s">
        <v>73</v>
      </c>
      <c r="E136" s="247">
        <v>179.1</v>
      </c>
      <c r="F136" s="248">
        <v>4.2</v>
      </c>
      <c r="G136" s="270">
        <v>166.32</v>
      </c>
      <c r="H136" s="270">
        <v>0.39800000000000002</v>
      </c>
      <c r="I136" s="260">
        <v>204.87</v>
      </c>
      <c r="J136" s="279">
        <v>3.2375825100000002</v>
      </c>
      <c r="K136" s="251">
        <v>500</v>
      </c>
      <c r="L136" s="335"/>
      <c r="M136" s="218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7"/>
      <c r="AQ136" s="269">
        <f t="shared" si="29"/>
        <v>70</v>
      </c>
      <c r="AR136">
        <f t="shared" si="28"/>
        <v>1618.04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256">
        <f t="shared" si="26"/>
        <v>26</v>
      </c>
      <c r="C137" s="257" t="s">
        <v>75</v>
      </c>
      <c r="D137" s="257" t="s">
        <v>76</v>
      </c>
      <c r="E137" s="247">
        <v>325.56</v>
      </c>
      <c r="F137" s="248">
        <v>0.70099999999999996</v>
      </c>
      <c r="G137" s="270">
        <v>315.85000000000002</v>
      </c>
      <c r="H137" s="270">
        <v>0.114</v>
      </c>
      <c r="I137" s="270">
        <v>325.5</v>
      </c>
      <c r="J137" s="280">
        <v>0.69574786</v>
      </c>
      <c r="K137" s="251" t="str">
        <f t="shared" si="27"/>
        <v/>
      </c>
      <c r="L137" s="336"/>
      <c r="M137" s="218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7"/>
      <c r="AQ137" s="269">
        <f t="shared" si="29"/>
        <v>71</v>
      </c>
      <c r="AR137">
        <f t="shared" si="28"/>
        <v>1610.89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256">
        <f t="shared" si="26"/>
        <v>27</v>
      </c>
      <c r="C138" s="257" t="s">
        <v>77</v>
      </c>
      <c r="D138" s="257" t="s">
        <v>76</v>
      </c>
      <c r="E138" s="247">
        <v>129.19999999999999</v>
      </c>
      <c r="F138" s="248">
        <v>0.5</v>
      </c>
      <c r="G138" s="260">
        <v>123.6</v>
      </c>
      <c r="H138" s="260">
        <v>2.9000000000000001E-2</v>
      </c>
      <c r="I138" s="270">
        <v>129.19999999999999</v>
      </c>
      <c r="J138" s="279">
        <v>0.5</v>
      </c>
      <c r="K138" s="251">
        <v>275.45699999999999</v>
      </c>
      <c r="L138" s="335"/>
      <c r="M138" s="21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7"/>
      <c r="AQ138" s="269">
        <f t="shared" si="29"/>
        <v>72</v>
      </c>
      <c r="AR138">
        <f t="shared" si="28"/>
        <v>1607.75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256">
        <f t="shared" si="26"/>
        <v>28</v>
      </c>
      <c r="C139" s="257" t="s">
        <v>78</v>
      </c>
      <c r="D139" s="257" t="s">
        <v>76</v>
      </c>
      <c r="E139" s="247">
        <v>282.77999999999997</v>
      </c>
      <c r="F139" s="248">
        <v>0.51300000000000001</v>
      </c>
      <c r="G139" s="260">
        <v>277.87</v>
      </c>
      <c r="H139" s="260">
        <v>7.3999999999999996E-2</v>
      </c>
      <c r="I139" s="260">
        <v>272.77999999999997</v>
      </c>
      <c r="J139" s="279">
        <v>0.51354</v>
      </c>
      <c r="K139" s="251" t="str">
        <f t="shared" si="27"/>
        <v/>
      </c>
      <c r="L139" s="335"/>
      <c r="M139" s="218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7"/>
      <c r="AQ139" s="269">
        <f t="shared" si="29"/>
        <v>73</v>
      </c>
      <c r="AR139">
        <f t="shared" si="28"/>
        <v>1608.27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256">
        <f t="shared" si="26"/>
        <v>29</v>
      </c>
      <c r="C140" s="257" t="s">
        <v>79</v>
      </c>
      <c r="D140" s="257" t="s">
        <v>76</v>
      </c>
      <c r="E140" s="247">
        <v>99</v>
      </c>
      <c r="F140" s="248">
        <v>2.6110000000000002</v>
      </c>
      <c r="G140" s="260">
        <v>91.8</v>
      </c>
      <c r="H140" s="260">
        <v>0.17</v>
      </c>
      <c r="I140" s="270">
        <v>99</v>
      </c>
      <c r="J140" s="280">
        <v>0.99890157000000002</v>
      </c>
      <c r="K140" s="251" t="str">
        <f t="shared" si="27"/>
        <v/>
      </c>
      <c r="L140" s="336"/>
      <c r="M140" s="218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7"/>
      <c r="AQ140" s="269">
        <f t="shared" si="29"/>
        <v>74</v>
      </c>
      <c r="AR140">
        <f t="shared" si="28"/>
        <v>1611.2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256">
        <f t="shared" si="26"/>
        <v>30</v>
      </c>
      <c r="C141" s="257" t="s">
        <v>81</v>
      </c>
      <c r="D141" s="257" t="s">
        <v>76</v>
      </c>
      <c r="E141" s="247">
        <v>189.7</v>
      </c>
      <c r="F141" s="247">
        <v>7.9000000000000001E-2</v>
      </c>
      <c r="G141" s="260">
        <v>188.25</v>
      </c>
      <c r="H141" s="260">
        <v>3.2000000000000001E-2</v>
      </c>
      <c r="I141" s="337">
        <v>189.61</v>
      </c>
      <c r="J141" s="338">
        <v>7.7976000000000004E-2</v>
      </c>
      <c r="K141" s="251" t="str">
        <f t="shared" si="27"/>
        <v/>
      </c>
      <c r="L141" s="336"/>
      <c r="M141" s="218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7"/>
      <c r="AQ141" s="269">
        <f t="shared" si="29"/>
        <v>75</v>
      </c>
      <c r="AR141">
        <f t="shared" si="28"/>
        <v>1613.43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256">
        <f t="shared" si="26"/>
        <v>31</v>
      </c>
      <c r="C142" s="257" t="s">
        <v>83</v>
      </c>
      <c r="D142" s="257" t="s">
        <v>76</v>
      </c>
      <c r="E142" s="247">
        <v>171.19</v>
      </c>
      <c r="F142" s="248">
        <v>9.6879999999999994E-2</v>
      </c>
      <c r="G142" s="260">
        <v>169.34</v>
      </c>
      <c r="H142" s="261">
        <v>5.1999999999999998E-2</v>
      </c>
      <c r="I142" s="270">
        <v>171.13</v>
      </c>
      <c r="J142" s="280">
        <v>9.5426999999999998E-2</v>
      </c>
      <c r="K142" s="251">
        <v>8.4770000000000003</v>
      </c>
      <c r="L142" s="336"/>
      <c r="M142" s="218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7"/>
      <c r="AQ142" s="269">
        <f t="shared" si="29"/>
        <v>76</v>
      </c>
      <c r="AR142">
        <f t="shared" si="28"/>
        <v>1608.25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256">
        <f t="shared" si="26"/>
        <v>32</v>
      </c>
      <c r="C143" s="257" t="s">
        <v>85</v>
      </c>
      <c r="D143" s="257" t="s">
        <v>86</v>
      </c>
      <c r="E143" s="247">
        <v>142.6</v>
      </c>
      <c r="F143" s="248">
        <v>9.157</v>
      </c>
      <c r="G143" s="260">
        <v>139.43</v>
      </c>
      <c r="H143" s="260">
        <v>1.7649999999999999</v>
      </c>
      <c r="I143" s="260">
        <v>140.63999999999999</v>
      </c>
      <c r="J143" s="284">
        <v>10.17374508</v>
      </c>
      <c r="K143" s="251" t="str">
        <f>IF(I143&gt;E143,"Limpas","")</f>
        <v/>
      </c>
      <c r="L143" s="167"/>
      <c r="M143" s="218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7"/>
      <c r="AQ143" s="269">
        <f t="shared" si="29"/>
        <v>77</v>
      </c>
      <c r="AR143">
        <f t="shared" si="28"/>
        <v>1473.42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256">
        <f t="shared" si="26"/>
        <v>33</v>
      </c>
      <c r="C144" s="257" t="s">
        <v>88</v>
      </c>
      <c r="D144" s="257" t="s">
        <v>86</v>
      </c>
      <c r="E144" s="247">
        <v>239.5</v>
      </c>
      <c r="F144" s="248">
        <v>2.6720000000000002</v>
      </c>
      <c r="G144" s="260">
        <v>234.45</v>
      </c>
      <c r="H144" s="261">
        <v>0.44600000000000001</v>
      </c>
      <c r="I144" s="260">
        <v>238.82</v>
      </c>
      <c r="J144" s="284">
        <v>2.3064</v>
      </c>
      <c r="K144" s="251" t="str">
        <f t="shared" si="27"/>
        <v/>
      </c>
      <c r="L144" s="167"/>
      <c r="M144" s="218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7"/>
      <c r="AQ144" s="269">
        <f t="shared" si="29"/>
        <v>78</v>
      </c>
      <c r="AR144">
        <f t="shared" si="28"/>
        <v>1491.95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256">
        <f t="shared" si="26"/>
        <v>34</v>
      </c>
      <c r="C145" s="257" t="s">
        <v>90</v>
      </c>
      <c r="D145" s="257" t="s">
        <v>91</v>
      </c>
      <c r="E145" s="247">
        <v>120.5</v>
      </c>
      <c r="F145" s="248">
        <v>3.677</v>
      </c>
      <c r="G145" s="260">
        <v>118.55</v>
      </c>
      <c r="H145" s="260">
        <v>0.59499999999999997</v>
      </c>
      <c r="I145" s="260">
        <v>120.75</v>
      </c>
      <c r="J145" s="279">
        <v>4.154369</v>
      </c>
      <c r="K145" s="251" t="str">
        <f t="shared" si="27"/>
        <v>Limpas</v>
      </c>
      <c r="L145" s="335"/>
      <c r="M145" s="218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7"/>
      <c r="AQ145" s="269">
        <f t="shared" si="29"/>
        <v>79</v>
      </c>
      <c r="AR145">
        <f t="shared" si="28"/>
        <v>1627.49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256">
        <f t="shared" si="26"/>
        <v>35</v>
      </c>
      <c r="C146" s="257" t="s">
        <v>93</v>
      </c>
      <c r="D146" s="257" t="s">
        <v>94</v>
      </c>
      <c r="E146" s="247">
        <v>110.56</v>
      </c>
      <c r="F146" s="248">
        <v>2.75</v>
      </c>
      <c r="G146" s="260">
        <v>107.16</v>
      </c>
      <c r="H146" s="260">
        <v>0.311</v>
      </c>
      <c r="I146" s="260">
        <v>110.55</v>
      </c>
      <c r="J146" s="279">
        <v>2.7310267800000001</v>
      </c>
      <c r="K146" s="251" t="str">
        <f t="shared" si="27"/>
        <v/>
      </c>
      <c r="L146" s="335"/>
      <c r="M146" s="218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7"/>
      <c r="AQ146" s="269">
        <f t="shared" si="29"/>
        <v>80</v>
      </c>
      <c r="AR146">
        <f t="shared" si="28"/>
        <v>1627.83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256">
        <f t="shared" si="26"/>
        <v>36</v>
      </c>
      <c r="C147" s="257" t="s">
        <v>95</v>
      </c>
      <c r="D147" s="257" t="s">
        <v>96</v>
      </c>
      <c r="E147" s="247">
        <v>72</v>
      </c>
      <c r="F147" s="248">
        <v>38.036000000000001</v>
      </c>
      <c r="G147" s="260">
        <v>48.7</v>
      </c>
      <c r="H147" s="261">
        <v>2.5659999999999998</v>
      </c>
      <c r="I147" s="260">
        <v>70.53</v>
      </c>
      <c r="J147" s="284">
        <v>34.463999999999999</v>
      </c>
      <c r="K147" s="251">
        <v>31.690999999999999</v>
      </c>
      <c r="L147" s="167"/>
      <c r="M147" s="218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7"/>
      <c r="AQ147" s="269">
        <f t="shared" si="29"/>
        <v>81</v>
      </c>
      <c r="AR147">
        <f t="shared" si="28"/>
        <v>1493.64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256">
        <f t="shared" si="26"/>
        <v>37</v>
      </c>
      <c r="C148" s="257" t="s">
        <v>97</v>
      </c>
      <c r="D148" s="257" t="s">
        <v>96</v>
      </c>
      <c r="E148" s="247">
        <v>185</v>
      </c>
      <c r="F148" s="248">
        <v>388.72199999999998</v>
      </c>
      <c r="G148" s="260">
        <v>164.5</v>
      </c>
      <c r="H148" s="261">
        <v>195.773</v>
      </c>
      <c r="I148" s="286">
        <v>184.16</v>
      </c>
      <c r="J148" s="287">
        <v>380.06700000000001</v>
      </c>
      <c r="K148" s="251" t="str">
        <f t="shared" si="27"/>
        <v/>
      </c>
      <c r="L148" s="167"/>
      <c r="M148" s="21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7"/>
      <c r="AQ148" s="269">
        <f t="shared" si="29"/>
        <v>82</v>
      </c>
      <c r="AR148">
        <f t="shared" si="28"/>
        <v>1489.92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256">
        <v>38</v>
      </c>
      <c r="C149" s="257" t="s">
        <v>100</v>
      </c>
      <c r="D149" s="257" t="s">
        <v>101</v>
      </c>
      <c r="E149" s="247">
        <v>231</v>
      </c>
      <c r="F149" s="248">
        <v>30.48</v>
      </c>
      <c r="G149" s="260">
        <v>228.11</v>
      </c>
      <c r="H149" s="261">
        <v>5.93</v>
      </c>
      <c r="I149" s="260">
        <v>229.29</v>
      </c>
      <c r="J149" s="284">
        <v>8.0589999999999993</v>
      </c>
      <c r="K149" s="251" t="str">
        <f>IF(I149&gt;E149,"Limpas","")</f>
        <v/>
      </c>
      <c r="L149" s="167"/>
      <c r="M149" s="167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7"/>
      <c r="AQ149" s="269">
        <f t="shared" si="29"/>
        <v>83</v>
      </c>
      <c r="AR149">
        <f t="shared" si="28"/>
        <v>1619.22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245">
        <v>39</v>
      </c>
      <c r="C150" s="246" t="s">
        <v>108</v>
      </c>
      <c r="D150" s="246" t="s">
        <v>40</v>
      </c>
      <c r="E150" s="258">
        <v>149.30000000000001</v>
      </c>
      <c r="F150" s="259">
        <v>17.670000000000002</v>
      </c>
      <c r="G150" s="258">
        <v>149.30000000000001</v>
      </c>
      <c r="H150" s="259">
        <v>17.670000000000002</v>
      </c>
      <c r="I150" s="258">
        <v>149.44999999999999</v>
      </c>
      <c r="J150" s="289">
        <v>11.07</v>
      </c>
      <c r="K150" s="339" t="s">
        <v>109</v>
      </c>
      <c r="L150" s="340"/>
      <c r="M150" s="218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7"/>
      <c r="AQ150" s="269">
        <f t="shared" si="29"/>
        <v>84</v>
      </c>
      <c r="AR150">
        <f t="shared" si="28"/>
        <v>1613.98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256">
        <f>+B150+1</f>
        <v>40</v>
      </c>
      <c r="C151" s="257" t="s">
        <v>110</v>
      </c>
      <c r="D151" s="257" t="s">
        <v>54</v>
      </c>
      <c r="E151" s="247">
        <v>39</v>
      </c>
      <c r="F151" s="248">
        <v>0.47399999999999998</v>
      </c>
      <c r="G151" s="247">
        <v>39</v>
      </c>
      <c r="H151" s="248">
        <v>0.47</v>
      </c>
      <c r="I151" s="292">
        <v>38.99</v>
      </c>
      <c r="J151" s="284">
        <v>0.46899999999999997</v>
      </c>
      <c r="K151" s="339">
        <v>0.46100000000000002</v>
      </c>
      <c r="L151" s="340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7"/>
      <c r="AQ151" s="269">
        <f t="shared" si="29"/>
        <v>85</v>
      </c>
      <c r="AR151">
        <f t="shared" si="28"/>
        <v>1612.69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293">
        <v>41</v>
      </c>
      <c r="C152" s="294" t="s">
        <v>112</v>
      </c>
      <c r="D152" s="294" t="s">
        <v>54</v>
      </c>
      <c r="E152" s="295">
        <v>70</v>
      </c>
      <c r="F152" s="296">
        <v>0.81699999999999995</v>
      </c>
      <c r="G152" s="295">
        <v>70</v>
      </c>
      <c r="H152" s="296">
        <v>0.82</v>
      </c>
      <c r="I152" s="271">
        <v>70.05</v>
      </c>
      <c r="J152" s="284">
        <v>0.755</v>
      </c>
      <c r="K152" s="339"/>
      <c r="L152" s="340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7"/>
      <c r="AQ152" s="269">
        <f t="shared" si="29"/>
        <v>86</v>
      </c>
      <c r="AR152">
        <f t="shared" si="28"/>
        <v>1613.2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242"/>
      <c r="C153" s="243" t="s">
        <v>114</v>
      </c>
      <c r="D153" s="243"/>
      <c r="E153" s="298"/>
      <c r="F153" s="299">
        <f>SUM(F112:F152)</f>
        <v>1813.882478</v>
      </c>
      <c r="G153" s="298"/>
      <c r="H153" s="299">
        <f>SUM(H115:H152)</f>
        <v>609.5870000000001</v>
      </c>
      <c r="I153" s="298"/>
      <c r="J153" s="300">
        <f>SUM(J112:J152)</f>
        <v>1667.028464141169</v>
      </c>
      <c r="K153" s="341"/>
      <c r="L153" s="342"/>
      <c r="M153" s="218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7"/>
      <c r="AQ153" s="269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302" t="s">
        <v>116</v>
      </c>
      <c r="C154" s="224" t="s">
        <v>117</v>
      </c>
      <c r="D154" s="224"/>
      <c r="E154" s="303"/>
      <c r="F154" s="304"/>
      <c r="G154" s="305"/>
      <c r="H154" s="306">
        <v>1</v>
      </c>
      <c r="I154" s="303"/>
      <c r="J154" s="307">
        <f>IFERROR(+J153/H153,0)</f>
        <v>2.7346850640534801</v>
      </c>
      <c r="K154" s="308"/>
      <c r="L154" s="324"/>
      <c r="M154" s="218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7"/>
      <c r="AQ154" s="269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310"/>
      <c r="C155" s="311" t="s">
        <v>132</v>
      </c>
      <c r="D155" s="312"/>
      <c r="E155" s="313">
        <v>1736.79</v>
      </c>
      <c r="F155" s="314">
        <v>1</v>
      </c>
      <c r="G155" s="315" t="s">
        <v>116</v>
      </c>
      <c r="H155" s="314">
        <f>+H153/F153*100%</f>
        <v>0.33606752774420928</v>
      </c>
      <c r="I155" s="316"/>
      <c r="J155" s="317">
        <f>+J153/F153</f>
        <v>0.9190388486354677</v>
      </c>
      <c r="K155" s="343"/>
      <c r="L155" s="324"/>
      <c r="M155" s="218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7"/>
      <c r="AQ155" s="269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310"/>
      <c r="C156" s="311" t="s">
        <v>133</v>
      </c>
      <c r="D156" s="312"/>
      <c r="E156" s="319">
        <f>F153-E155</f>
        <v>77.092478000000028</v>
      </c>
      <c r="F156" s="320"/>
      <c r="G156" s="321"/>
      <c r="H156" s="320"/>
      <c r="I156" s="322"/>
      <c r="J156" s="320"/>
      <c r="K156" s="323"/>
      <c r="L156" s="324"/>
      <c r="M156" s="218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7"/>
      <c r="AQ156" s="269">
        <f>AQ152+1</f>
        <v>87</v>
      </c>
      <c r="AR156">
        <f>IF(AE33="tad","tad",AE33)</f>
        <v>1651.66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19"/>
      <c r="D157" s="219"/>
      <c r="E157" s="219"/>
      <c r="F157" s="220">
        <v>9</v>
      </c>
      <c r="G157" s="31" t="s">
        <v>19</v>
      </c>
      <c r="H157" s="30">
        <v>2021</v>
      </c>
      <c r="I157" s="219"/>
      <c r="J157" s="219"/>
      <c r="K157" s="221"/>
      <c r="L157" s="222"/>
      <c r="M157" s="218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7"/>
      <c r="AQ157" s="269">
        <f t="shared" si="29"/>
        <v>88</v>
      </c>
      <c r="AR157">
        <f>IF(AE34="tad","tad",AE34)</f>
        <v>1613.25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23" t="s">
        <v>20</v>
      </c>
      <c r="C158" s="224" t="s">
        <v>122</v>
      </c>
      <c r="D158" s="224" t="s">
        <v>22</v>
      </c>
      <c r="E158" s="225" t="s">
        <v>23</v>
      </c>
      <c r="F158" s="226"/>
      <c r="G158" s="225" t="s">
        <v>24</v>
      </c>
      <c r="H158" s="226"/>
      <c r="I158" s="225" t="s">
        <v>25</v>
      </c>
      <c r="J158" s="226"/>
      <c r="K158" s="227" t="s">
        <v>123</v>
      </c>
      <c r="L158" s="2"/>
      <c r="M158" s="21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7"/>
      <c r="AQ158" s="269">
        <f t="shared" si="29"/>
        <v>89</v>
      </c>
      <c r="AR158">
        <f>IF(AE35="tad","tad",AE35)</f>
        <v>1609.71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28"/>
      <c r="C159" s="229"/>
      <c r="D159" s="229"/>
      <c r="E159" s="230" t="s">
        <v>28</v>
      </c>
      <c r="F159" s="230" t="s">
        <v>29</v>
      </c>
      <c r="G159" s="231" t="s">
        <v>28</v>
      </c>
      <c r="H159" s="230" t="s">
        <v>29</v>
      </c>
      <c r="I159" s="231" t="s">
        <v>28</v>
      </c>
      <c r="J159" s="230" t="s">
        <v>29</v>
      </c>
      <c r="K159" s="232"/>
      <c r="L159" s="2"/>
      <c r="M159" s="218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7"/>
      <c r="AQ159" s="269">
        <f t="shared" si="29"/>
        <v>90</v>
      </c>
      <c r="AR159">
        <f>IF(AE36="tad","tad",AE36)</f>
        <v>1610.71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33"/>
      <c r="C160" s="234"/>
      <c r="D160" s="234"/>
      <c r="E160" s="235" t="s">
        <v>30</v>
      </c>
      <c r="F160" s="235" t="s">
        <v>124</v>
      </c>
      <c r="G160" s="236" t="s">
        <v>30</v>
      </c>
      <c r="H160" s="235" t="s">
        <v>124</v>
      </c>
      <c r="I160" s="236" t="s">
        <v>30</v>
      </c>
      <c r="J160" s="235" t="s">
        <v>124</v>
      </c>
      <c r="K160" s="237"/>
      <c r="L160" s="2"/>
      <c r="M160" s="218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7"/>
      <c r="AQ160" s="269">
        <f t="shared" si="29"/>
        <v>91</v>
      </c>
      <c r="AR160">
        <f>IF(AE37="tad","tad",AE37)</f>
        <v>1618.72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242">
        <v>1</v>
      </c>
      <c r="C161" s="243">
        <v>2</v>
      </c>
      <c r="D161" s="243">
        <v>3</v>
      </c>
      <c r="E161" s="243">
        <v>4</v>
      </c>
      <c r="F161" s="243">
        <v>5</v>
      </c>
      <c r="G161" s="243">
        <v>6</v>
      </c>
      <c r="H161" s="243">
        <v>7</v>
      </c>
      <c r="I161" s="243">
        <v>8</v>
      </c>
      <c r="J161" s="243">
        <v>9</v>
      </c>
      <c r="K161" s="244">
        <v>10</v>
      </c>
      <c r="L161" s="309"/>
      <c r="M161" s="218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7"/>
      <c r="AQ161" s="269">
        <f t="shared" si="29"/>
        <v>92</v>
      </c>
      <c r="AR161">
        <f t="shared" ref="AR161:AR190" si="31">IF(AF7="tad","tad",AF7)</f>
        <v>1619.74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245">
        <v>1</v>
      </c>
      <c r="C162" s="246" t="s">
        <v>32</v>
      </c>
      <c r="D162" s="246" t="s">
        <v>33</v>
      </c>
      <c r="E162" s="247">
        <v>55.77</v>
      </c>
      <c r="F162" s="248">
        <v>31.144597999999998</v>
      </c>
      <c r="G162" s="249">
        <v>53.24</v>
      </c>
      <c r="H162" s="249">
        <v>18.036000000000001</v>
      </c>
      <c r="I162" s="249">
        <v>55.26</v>
      </c>
      <c r="J162" s="250">
        <v>28.234439999999999</v>
      </c>
      <c r="K162" s="344">
        <v>0</v>
      </c>
      <c r="L162" s="252"/>
      <c r="M162" s="345"/>
      <c r="N162" s="346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7"/>
      <c r="AQ162" s="269">
        <f t="shared" si="29"/>
        <v>93</v>
      </c>
      <c r="AR162">
        <f t="shared" si="31"/>
        <v>1641.17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256">
        <f>+B162+1</f>
        <v>2</v>
      </c>
      <c r="C163" s="257" t="s">
        <v>35</v>
      </c>
      <c r="D163" s="257" t="s">
        <v>33</v>
      </c>
      <c r="E163" s="258">
        <v>339.5</v>
      </c>
      <c r="F163" s="259">
        <v>7.77</v>
      </c>
      <c r="G163" s="260">
        <v>338.77</v>
      </c>
      <c r="H163" s="261">
        <v>7.157</v>
      </c>
      <c r="I163" s="260">
        <v>339.5</v>
      </c>
      <c r="J163" s="262">
        <v>7.77</v>
      </c>
      <c r="K163" s="344">
        <v>0</v>
      </c>
      <c r="L163" s="263"/>
      <c r="M163" s="347"/>
      <c r="N163" s="264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7"/>
      <c r="AQ163" s="269">
        <f t="shared" si="29"/>
        <v>94</v>
      </c>
      <c r="AR163">
        <f t="shared" si="31"/>
        <v>1643.7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256">
        <f t="shared" ref="B164:B198" si="32">+B163+1</f>
        <v>3</v>
      </c>
      <c r="C164" s="257" t="s">
        <v>37</v>
      </c>
      <c r="D164" s="257" t="s">
        <v>38</v>
      </c>
      <c r="E164" s="247">
        <v>77.5</v>
      </c>
      <c r="F164" s="248">
        <v>49.02</v>
      </c>
      <c r="G164" s="260">
        <v>73.650000000000006</v>
      </c>
      <c r="H164" s="261">
        <v>27.367000000000001</v>
      </c>
      <c r="I164" s="260">
        <v>77.28</v>
      </c>
      <c r="J164" s="262">
        <v>47.594890999999997</v>
      </c>
      <c r="K164" s="344">
        <v>0</v>
      </c>
      <c r="L164" s="263"/>
      <c r="M164" s="345"/>
      <c r="N164" s="346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7"/>
      <c r="AQ164" s="269">
        <f t="shared" si="29"/>
        <v>95</v>
      </c>
      <c r="AR164">
        <f t="shared" si="31"/>
        <v>1644.79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256">
        <f t="shared" si="32"/>
        <v>4</v>
      </c>
      <c r="C165" s="257" t="s">
        <v>39</v>
      </c>
      <c r="D165" s="257" t="s">
        <v>40</v>
      </c>
      <c r="E165" s="247">
        <v>463.3</v>
      </c>
      <c r="F165" s="248">
        <v>49.9</v>
      </c>
      <c r="G165" s="266">
        <v>462.22</v>
      </c>
      <c r="H165" s="266">
        <v>27.992000000000001</v>
      </c>
      <c r="I165" s="248">
        <v>462.85</v>
      </c>
      <c r="J165" s="262">
        <v>44.911000000000001</v>
      </c>
      <c r="K165" s="344">
        <v>0</v>
      </c>
      <c r="L165" s="348"/>
      <c r="M165" s="349"/>
      <c r="N165" s="350"/>
      <c r="O165" s="351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7"/>
      <c r="AQ165" s="269">
        <f t="shared" si="29"/>
        <v>96</v>
      </c>
      <c r="AR165">
        <f t="shared" si="31"/>
        <v>1643.95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256">
        <f t="shared" si="32"/>
        <v>5</v>
      </c>
      <c r="C166" s="257" t="s">
        <v>42</v>
      </c>
      <c r="D166" s="257" t="s">
        <v>43</v>
      </c>
      <c r="E166" s="247">
        <v>207</v>
      </c>
      <c r="F166" s="248">
        <v>9.5030000000000001</v>
      </c>
      <c r="G166" s="260">
        <v>206.35</v>
      </c>
      <c r="H166" s="270">
        <v>8.7219999999999995</v>
      </c>
      <c r="I166" s="271">
        <v>207.02</v>
      </c>
      <c r="J166" s="262">
        <v>9.5299999999999994</v>
      </c>
      <c r="K166" s="344">
        <v>0</v>
      </c>
      <c r="L166" s="352"/>
      <c r="M166" s="218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7"/>
      <c r="AQ166" s="269">
        <f t="shared" si="29"/>
        <v>97</v>
      </c>
      <c r="AR166">
        <f t="shared" si="31"/>
        <v>1639.85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256">
        <f t="shared" si="32"/>
        <v>6</v>
      </c>
      <c r="C167" s="257" t="s">
        <v>45</v>
      </c>
      <c r="D167" s="257" t="s">
        <v>43</v>
      </c>
      <c r="E167" s="247">
        <v>320</v>
      </c>
      <c r="F167" s="248">
        <v>5.1509999999999998</v>
      </c>
      <c r="G167" s="260">
        <v>317.60000000000002</v>
      </c>
      <c r="H167" s="270">
        <v>4.6500000000000004</v>
      </c>
      <c r="I167" s="271">
        <v>320.08</v>
      </c>
      <c r="J167" s="262">
        <v>5.19</v>
      </c>
      <c r="K167" s="344">
        <v>0</v>
      </c>
      <c r="L167" s="353"/>
      <c r="M167" s="218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7"/>
      <c r="AQ167" s="269">
        <f t="shared" si="29"/>
        <v>98</v>
      </c>
      <c r="AR167">
        <f t="shared" si="31"/>
        <v>1650.34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256">
        <f t="shared" si="32"/>
        <v>7</v>
      </c>
      <c r="C168" s="257" t="s">
        <v>46</v>
      </c>
      <c r="D168" s="257" t="s">
        <v>47</v>
      </c>
      <c r="E168" s="247">
        <v>90</v>
      </c>
      <c r="F168" s="248">
        <v>689.09100000000001</v>
      </c>
      <c r="G168" s="260">
        <v>87.83</v>
      </c>
      <c r="H168" s="260">
        <v>582.31799999999998</v>
      </c>
      <c r="I168" s="271">
        <v>89.51</v>
      </c>
      <c r="J168" s="262">
        <v>658.97032682300119</v>
      </c>
      <c r="K168" s="344">
        <v>0</v>
      </c>
      <c r="L168" s="352"/>
      <c r="M168" s="21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7"/>
      <c r="AQ168" s="269">
        <f t="shared" si="29"/>
        <v>99</v>
      </c>
      <c r="AR168">
        <f t="shared" si="31"/>
        <v>1660.45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256">
        <f t="shared" si="32"/>
        <v>8</v>
      </c>
      <c r="C169" s="257" t="s">
        <v>49</v>
      </c>
      <c r="D169" s="257" t="s">
        <v>50</v>
      </c>
      <c r="E169" s="247">
        <v>120.5</v>
      </c>
      <c r="F169" s="248">
        <v>2.0920000000000001</v>
      </c>
      <c r="G169" s="260">
        <v>119.21</v>
      </c>
      <c r="H169" s="261">
        <v>1.532</v>
      </c>
      <c r="I169" s="276">
        <v>120.3</v>
      </c>
      <c r="J169" s="262">
        <v>1.71</v>
      </c>
      <c r="K169" s="344">
        <v>0</v>
      </c>
      <c r="L169" s="354"/>
      <c r="M169" s="218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7"/>
      <c r="AQ169" s="269">
        <f t="shared" si="29"/>
        <v>100</v>
      </c>
      <c r="AR169">
        <f t="shared" si="31"/>
        <v>1657.16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256">
        <f t="shared" si="32"/>
        <v>9</v>
      </c>
      <c r="C170" s="257" t="s">
        <v>52</v>
      </c>
      <c r="D170" s="257" t="s">
        <v>50</v>
      </c>
      <c r="E170" s="247">
        <v>120.8</v>
      </c>
      <c r="F170" s="248">
        <v>2.3530000000000002</v>
      </c>
      <c r="G170" s="260">
        <v>119</v>
      </c>
      <c r="H170" s="261">
        <v>1.4730000000000001</v>
      </c>
      <c r="I170" s="271">
        <v>119.98</v>
      </c>
      <c r="J170" s="262">
        <v>1.413</v>
      </c>
      <c r="K170" s="344">
        <v>0</v>
      </c>
      <c r="L170" s="352"/>
      <c r="M170" s="218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7"/>
      <c r="AQ170" s="269">
        <f t="shared" si="29"/>
        <v>101</v>
      </c>
      <c r="AR170">
        <f t="shared" si="31"/>
        <v>1667.03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256">
        <f t="shared" si="32"/>
        <v>10</v>
      </c>
      <c r="C171" s="257" t="s">
        <v>53</v>
      </c>
      <c r="D171" s="257" t="s">
        <v>54</v>
      </c>
      <c r="E171" s="247">
        <v>46.5</v>
      </c>
      <c r="F171" s="247">
        <v>4.5999999999999996</v>
      </c>
      <c r="G171" s="260">
        <v>43.57</v>
      </c>
      <c r="H171" s="260">
        <v>2.355</v>
      </c>
      <c r="I171" s="271">
        <v>43.98</v>
      </c>
      <c r="J171" s="262">
        <v>2.2669999999999999</v>
      </c>
      <c r="K171" s="344">
        <v>0</v>
      </c>
      <c r="L171" s="352"/>
      <c r="M171" s="218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7"/>
      <c r="AQ171" s="269">
        <f t="shared" si="29"/>
        <v>102</v>
      </c>
      <c r="AR171">
        <f t="shared" si="31"/>
        <v>1675.95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256">
        <f t="shared" si="32"/>
        <v>11</v>
      </c>
      <c r="C172" s="257" t="s">
        <v>56</v>
      </c>
      <c r="D172" s="257" t="s">
        <v>54</v>
      </c>
      <c r="E172" s="247">
        <v>51.5</v>
      </c>
      <c r="F172" s="248">
        <v>2.4159999999999999</v>
      </c>
      <c r="G172" s="260">
        <v>47.84</v>
      </c>
      <c r="H172" s="260">
        <v>1.8160000000000001</v>
      </c>
      <c r="I172" s="278">
        <v>51.27</v>
      </c>
      <c r="J172" s="262">
        <v>2.4609999999999999</v>
      </c>
      <c r="K172" s="344">
        <v>0</v>
      </c>
      <c r="L172" s="352"/>
      <c r="M172" s="218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7"/>
      <c r="AQ172" s="269">
        <f t="shared" si="29"/>
        <v>103</v>
      </c>
      <c r="AR172">
        <f t="shared" si="31"/>
        <v>1671.51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256">
        <f t="shared" si="32"/>
        <v>12</v>
      </c>
      <c r="C173" s="257" t="s">
        <v>58</v>
      </c>
      <c r="D173" s="257" t="s">
        <v>47</v>
      </c>
      <c r="E173" s="247">
        <v>81</v>
      </c>
      <c r="F173" s="248">
        <v>1.093</v>
      </c>
      <c r="G173" s="260">
        <v>73.94</v>
      </c>
      <c r="H173" s="261">
        <v>0.18</v>
      </c>
      <c r="I173" s="271">
        <v>78.760000000000005</v>
      </c>
      <c r="J173" s="262">
        <v>0.878</v>
      </c>
      <c r="K173" s="344">
        <v>0</v>
      </c>
      <c r="L173" s="352"/>
      <c r="M173" s="218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7"/>
      <c r="AQ173" s="269">
        <f t="shared" si="29"/>
        <v>104</v>
      </c>
      <c r="AR173">
        <f t="shared" si="31"/>
        <v>0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256">
        <f t="shared" si="32"/>
        <v>13</v>
      </c>
      <c r="C174" s="257" t="s">
        <v>59</v>
      </c>
      <c r="D174" s="257" t="s">
        <v>47</v>
      </c>
      <c r="E174" s="247">
        <v>82.8</v>
      </c>
      <c r="F174" s="248">
        <v>0.42899999999999999</v>
      </c>
      <c r="G174" s="260">
        <v>80.02</v>
      </c>
      <c r="H174" s="261">
        <v>8.4000000000000005E-2</v>
      </c>
      <c r="I174" s="271">
        <v>81.599999999999994</v>
      </c>
      <c r="J174" s="262">
        <v>6.0999999999999999E-2</v>
      </c>
      <c r="K174" s="344">
        <v>0</v>
      </c>
      <c r="L174" s="352"/>
      <c r="M174" s="218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7"/>
      <c r="AQ174" s="269">
        <f t="shared" si="29"/>
        <v>105</v>
      </c>
      <c r="AR174">
        <f t="shared" si="31"/>
        <v>0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256">
        <f t="shared" si="32"/>
        <v>14</v>
      </c>
      <c r="C175" s="257" t="s">
        <v>60</v>
      </c>
      <c r="D175" s="257" t="s">
        <v>47</v>
      </c>
      <c r="E175" s="247">
        <v>69.95</v>
      </c>
      <c r="F175" s="248">
        <v>0.25</v>
      </c>
      <c r="G175" s="260">
        <v>67.95</v>
      </c>
      <c r="H175" s="247">
        <v>69.900000000000006</v>
      </c>
      <c r="I175" s="271">
        <v>63.44</v>
      </c>
      <c r="J175" s="262">
        <v>0.187</v>
      </c>
      <c r="K175" s="344">
        <v>0</v>
      </c>
      <c r="L175" s="352"/>
      <c r="M175" s="218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7"/>
      <c r="AQ175" s="269">
        <f t="shared" si="29"/>
        <v>106</v>
      </c>
      <c r="AR175">
        <f t="shared" si="31"/>
        <v>0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256">
        <f t="shared" si="32"/>
        <v>15</v>
      </c>
      <c r="C176" s="257" t="s">
        <v>61</v>
      </c>
      <c r="D176" s="257" t="s">
        <v>47</v>
      </c>
      <c r="E176" s="247">
        <v>48.2</v>
      </c>
      <c r="F176" s="248">
        <v>0.38500000000000001</v>
      </c>
      <c r="G176" s="260">
        <v>44.16</v>
      </c>
      <c r="H176" s="261">
        <v>8.9999999999999993E-3</v>
      </c>
      <c r="I176" s="271">
        <v>46.61</v>
      </c>
      <c r="J176" s="262">
        <v>0.33700000000000002</v>
      </c>
      <c r="K176" s="344">
        <v>0</v>
      </c>
      <c r="L176" s="352"/>
      <c r="M176" s="218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7"/>
      <c r="AQ176" s="269">
        <f t="shared" si="29"/>
        <v>107</v>
      </c>
      <c r="AR176">
        <f t="shared" si="31"/>
        <v>0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256">
        <f t="shared" si="32"/>
        <v>16</v>
      </c>
      <c r="C177" s="257" t="s">
        <v>62</v>
      </c>
      <c r="D177" s="257" t="s">
        <v>63</v>
      </c>
      <c r="E177" s="247">
        <v>136</v>
      </c>
      <c r="F177" s="248">
        <v>440</v>
      </c>
      <c r="G177" s="260">
        <v>127.3</v>
      </c>
      <c r="H177" s="260">
        <v>64.974000000000004</v>
      </c>
      <c r="I177" s="260">
        <v>136.32</v>
      </c>
      <c r="J177" s="279">
        <v>381.62670723999997</v>
      </c>
      <c r="K177" s="344">
        <v>0</v>
      </c>
      <c r="L177" s="272"/>
      <c r="M177" s="218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7"/>
      <c r="AQ177" s="269">
        <f t="shared" si="29"/>
        <v>108</v>
      </c>
      <c r="AR177">
        <f t="shared" si="31"/>
        <v>0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256">
        <f t="shared" si="32"/>
        <v>17</v>
      </c>
      <c r="C178" s="257" t="s">
        <v>65</v>
      </c>
      <c r="D178" s="257" t="s">
        <v>63</v>
      </c>
      <c r="E178" s="247">
        <v>113.5</v>
      </c>
      <c r="F178" s="248">
        <v>3.7519999999999998</v>
      </c>
      <c r="G178" s="260">
        <v>104.42</v>
      </c>
      <c r="H178" s="260">
        <v>0.54500000000000004</v>
      </c>
      <c r="I178" s="270">
        <v>112.87</v>
      </c>
      <c r="J178" s="279">
        <v>0.42697780000000002</v>
      </c>
      <c r="K178" s="344">
        <v>0</v>
      </c>
      <c r="L178" s="272"/>
      <c r="M178" s="21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7"/>
      <c r="AQ178" s="269">
        <f t="shared" si="29"/>
        <v>109</v>
      </c>
      <c r="AR178">
        <f t="shared" si="31"/>
        <v>0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256">
        <f t="shared" si="32"/>
        <v>18</v>
      </c>
      <c r="C179" s="257" t="s">
        <v>66</v>
      </c>
      <c r="D179" s="257" t="s">
        <v>63</v>
      </c>
      <c r="E179" s="247">
        <v>225.4</v>
      </c>
      <c r="F179" s="247">
        <v>1.2</v>
      </c>
      <c r="G179" s="260">
        <v>223.12</v>
      </c>
      <c r="H179" s="260">
        <v>7.0999999999999994E-2</v>
      </c>
      <c r="I179" s="260">
        <v>203.7</v>
      </c>
      <c r="J179" s="279">
        <v>0.33256999999999998</v>
      </c>
      <c r="K179" s="344">
        <v>0</v>
      </c>
      <c r="L179" s="272"/>
      <c r="M179" s="63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7"/>
      <c r="AQ179" s="269">
        <f t="shared" si="29"/>
        <v>110</v>
      </c>
      <c r="AR179">
        <f t="shared" si="31"/>
        <v>0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256">
        <f t="shared" si="32"/>
        <v>19</v>
      </c>
      <c r="C180" s="257" t="s">
        <v>67</v>
      </c>
      <c r="D180" s="257" t="s">
        <v>63</v>
      </c>
      <c r="E180" s="247">
        <v>224</v>
      </c>
      <c r="F180" s="248">
        <v>0.6</v>
      </c>
      <c r="G180" s="260">
        <v>215.98</v>
      </c>
      <c r="H180" s="260">
        <v>0.105</v>
      </c>
      <c r="I180" s="270">
        <v>224</v>
      </c>
      <c r="J180" s="280">
        <v>0.6</v>
      </c>
      <c r="K180" s="344">
        <v>0</v>
      </c>
      <c r="L180" s="281"/>
      <c r="M180" s="218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7"/>
      <c r="AQ180" s="269">
        <f t="shared" si="29"/>
        <v>111</v>
      </c>
      <c r="AR180">
        <f t="shared" si="31"/>
        <v>0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256">
        <f t="shared" si="32"/>
        <v>20</v>
      </c>
      <c r="C181" s="257" t="s">
        <v>68</v>
      </c>
      <c r="D181" s="257" t="s">
        <v>63</v>
      </c>
      <c r="E181" s="247">
        <v>196</v>
      </c>
      <c r="F181" s="248">
        <v>1.5820000000000001</v>
      </c>
      <c r="G181" s="260">
        <v>189.04</v>
      </c>
      <c r="H181" s="260">
        <v>0.41899999999999998</v>
      </c>
      <c r="I181" s="270">
        <v>196.04</v>
      </c>
      <c r="J181" s="279">
        <v>0.45954899999999999</v>
      </c>
      <c r="K181" s="344">
        <v>0</v>
      </c>
      <c r="L181" s="272"/>
      <c r="M181" s="218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7"/>
      <c r="AQ181" s="269">
        <f t="shared" si="29"/>
        <v>112</v>
      </c>
      <c r="AR181">
        <f t="shared" si="31"/>
        <v>0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256">
        <f t="shared" si="32"/>
        <v>21</v>
      </c>
      <c r="C182" s="257" t="s">
        <v>69</v>
      </c>
      <c r="D182" s="257" t="s">
        <v>63</v>
      </c>
      <c r="E182" s="247">
        <v>174</v>
      </c>
      <c r="F182" s="248">
        <v>0.47899999999999998</v>
      </c>
      <c r="G182" s="260">
        <v>172.38</v>
      </c>
      <c r="H182" s="260">
        <v>7.3999999999999996E-2</v>
      </c>
      <c r="I182" s="270">
        <v>170.51</v>
      </c>
      <c r="J182" s="279">
        <v>0.15872700000000001</v>
      </c>
      <c r="K182" s="344">
        <v>0</v>
      </c>
      <c r="L182" s="272"/>
      <c r="M182" s="218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7"/>
      <c r="AQ182" s="269">
        <f t="shared" si="29"/>
        <v>113</v>
      </c>
      <c r="AR182">
        <f t="shared" si="31"/>
        <v>0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245">
        <v>22</v>
      </c>
      <c r="C183" s="246" t="s">
        <v>70</v>
      </c>
      <c r="D183" s="246" t="s">
        <v>63</v>
      </c>
      <c r="E183" s="258">
        <v>229.1</v>
      </c>
      <c r="F183" s="259">
        <v>0.79200000000000004</v>
      </c>
      <c r="G183" s="249">
        <v>222.84</v>
      </c>
      <c r="H183" s="249">
        <v>0.28000000000000003</v>
      </c>
      <c r="I183" s="282">
        <v>228</v>
      </c>
      <c r="J183" s="283">
        <v>0.72340000000000004</v>
      </c>
      <c r="K183" s="344">
        <v>0</v>
      </c>
      <c r="L183" s="281"/>
      <c r="M183" s="218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7"/>
      <c r="AQ183" s="269">
        <f t="shared" si="29"/>
        <v>114</v>
      </c>
      <c r="AR183">
        <f t="shared" si="31"/>
        <v>0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256">
        <f t="shared" si="32"/>
        <v>23</v>
      </c>
      <c r="C184" s="257" t="s">
        <v>71</v>
      </c>
      <c r="D184" s="257" t="s">
        <v>63</v>
      </c>
      <c r="E184" s="247">
        <v>249</v>
      </c>
      <c r="F184" s="248">
        <v>2.1240000000000001</v>
      </c>
      <c r="G184" s="260">
        <v>239.52</v>
      </c>
      <c r="H184" s="260">
        <v>0.187</v>
      </c>
      <c r="I184" s="270">
        <v>248.74</v>
      </c>
      <c r="J184" s="280">
        <v>2.0355700799999998</v>
      </c>
      <c r="K184" s="344">
        <v>0</v>
      </c>
      <c r="L184" s="281"/>
      <c r="M184" s="218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7"/>
      <c r="AQ184" s="269">
        <f t="shared" si="29"/>
        <v>115</v>
      </c>
      <c r="AR184">
        <f t="shared" si="31"/>
        <v>0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256">
        <f t="shared" si="32"/>
        <v>24</v>
      </c>
      <c r="C185" s="257" t="s">
        <v>72</v>
      </c>
      <c r="D185" s="257" t="s">
        <v>73</v>
      </c>
      <c r="E185" s="247">
        <v>164.75</v>
      </c>
      <c r="F185" s="247">
        <v>5</v>
      </c>
      <c r="G185" s="260">
        <v>154.43</v>
      </c>
      <c r="H185" s="260">
        <v>0.503</v>
      </c>
      <c r="I185" s="260">
        <v>142.57</v>
      </c>
      <c r="J185" s="280">
        <v>0.16087528000000001</v>
      </c>
      <c r="K185" s="344">
        <v>0</v>
      </c>
      <c r="L185" s="281"/>
      <c r="M185" s="218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7"/>
      <c r="AQ185" s="269">
        <f t="shared" si="29"/>
        <v>116</v>
      </c>
      <c r="AR185">
        <f t="shared" si="31"/>
        <v>0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256">
        <f t="shared" si="32"/>
        <v>25</v>
      </c>
      <c r="C186" s="257" t="s">
        <v>74</v>
      </c>
      <c r="D186" s="257" t="s">
        <v>73</v>
      </c>
      <c r="E186" s="247">
        <v>179.1</v>
      </c>
      <c r="F186" s="248">
        <v>4.2</v>
      </c>
      <c r="G186" s="270">
        <v>166.32</v>
      </c>
      <c r="H186" s="270">
        <v>0.39800000000000002</v>
      </c>
      <c r="I186" s="260">
        <v>204.9</v>
      </c>
      <c r="J186" s="279">
        <v>3.2555727000000001</v>
      </c>
      <c r="K186" s="344">
        <v>0</v>
      </c>
      <c r="L186" s="272"/>
      <c r="M186" s="218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7"/>
      <c r="AQ186" s="269">
        <f t="shared" si="29"/>
        <v>117</v>
      </c>
      <c r="AR186">
        <f t="shared" si="31"/>
        <v>0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256">
        <f t="shared" si="32"/>
        <v>26</v>
      </c>
      <c r="C187" s="257" t="s">
        <v>75</v>
      </c>
      <c r="D187" s="257" t="s">
        <v>76</v>
      </c>
      <c r="E187" s="247">
        <v>325.56</v>
      </c>
      <c r="F187" s="248">
        <v>0.70099999999999996</v>
      </c>
      <c r="G187" s="270">
        <v>315.85000000000002</v>
      </c>
      <c r="H187" s="270">
        <v>0.114</v>
      </c>
      <c r="I187" s="270">
        <v>325.5</v>
      </c>
      <c r="J187" s="280">
        <v>0.69574786</v>
      </c>
      <c r="K187" s="344">
        <v>0</v>
      </c>
      <c r="L187" s="281"/>
      <c r="M187" s="218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7"/>
      <c r="AQ187" s="269">
        <f t="shared" si="29"/>
        <v>118</v>
      </c>
      <c r="AR187">
        <f t="shared" si="31"/>
        <v>0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256">
        <f t="shared" si="32"/>
        <v>27</v>
      </c>
      <c r="C188" s="257" t="s">
        <v>77</v>
      </c>
      <c r="D188" s="257" t="s">
        <v>76</v>
      </c>
      <c r="E188" s="247">
        <v>129.19999999999999</v>
      </c>
      <c r="F188" s="248">
        <v>0.5</v>
      </c>
      <c r="G188" s="260">
        <v>123.6</v>
      </c>
      <c r="H188" s="260">
        <v>2.9000000000000001E-2</v>
      </c>
      <c r="I188" s="270">
        <v>129.19999999999999</v>
      </c>
      <c r="J188" s="279">
        <v>0.5</v>
      </c>
      <c r="K188" s="344">
        <v>0</v>
      </c>
      <c r="L188" s="272"/>
      <c r="M188" s="21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7"/>
      <c r="AQ188" s="269">
        <f t="shared" si="29"/>
        <v>119</v>
      </c>
      <c r="AR188">
        <f t="shared" si="31"/>
        <v>0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256">
        <f t="shared" si="32"/>
        <v>28</v>
      </c>
      <c r="C189" s="257" t="s">
        <v>78</v>
      </c>
      <c r="D189" s="257" t="s">
        <v>76</v>
      </c>
      <c r="E189" s="247">
        <v>282.77999999999997</v>
      </c>
      <c r="F189" s="248">
        <v>0.51300000000000001</v>
      </c>
      <c r="G189" s="260">
        <v>277.87</v>
      </c>
      <c r="H189" s="260">
        <v>7.3999999999999996E-2</v>
      </c>
      <c r="I189" s="260">
        <v>272.77999999999997</v>
      </c>
      <c r="J189" s="279">
        <v>0.51354</v>
      </c>
      <c r="K189" s="344">
        <v>0</v>
      </c>
      <c r="L189" s="272"/>
      <c r="M189" s="218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7"/>
      <c r="AQ189" s="269">
        <f t="shared" si="29"/>
        <v>120</v>
      </c>
      <c r="AR189">
        <f t="shared" si="31"/>
        <v>0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256">
        <f t="shared" si="32"/>
        <v>29</v>
      </c>
      <c r="C190" s="257" t="s">
        <v>79</v>
      </c>
      <c r="D190" s="257" t="s">
        <v>76</v>
      </c>
      <c r="E190" s="247">
        <v>99</v>
      </c>
      <c r="F190" s="248">
        <v>2.6110000000000002</v>
      </c>
      <c r="G190" s="260">
        <v>91.8</v>
      </c>
      <c r="H190" s="260">
        <v>0.17</v>
      </c>
      <c r="I190" s="270">
        <v>99</v>
      </c>
      <c r="J190" s="280">
        <v>0.99890157000000002</v>
      </c>
      <c r="K190" s="344">
        <v>0</v>
      </c>
      <c r="L190" s="281"/>
      <c r="M190" s="218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7"/>
      <c r="AQ190" s="269">
        <f t="shared" si="29"/>
        <v>121</v>
      </c>
      <c r="AR190">
        <f t="shared" si="31"/>
        <v>0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256">
        <f t="shared" si="32"/>
        <v>30</v>
      </c>
      <c r="C191" s="257" t="s">
        <v>81</v>
      </c>
      <c r="D191" s="257" t="s">
        <v>76</v>
      </c>
      <c r="E191" s="247">
        <v>189.7</v>
      </c>
      <c r="F191" s="247">
        <v>7.9000000000000001E-2</v>
      </c>
      <c r="G191" s="260">
        <v>188.25</v>
      </c>
      <c r="H191" s="260">
        <v>3.2000000000000001E-2</v>
      </c>
      <c r="I191" s="270">
        <v>189.62</v>
      </c>
      <c r="J191" s="280">
        <v>7.8191999999999998E-2</v>
      </c>
      <c r="K191" s="344">
        <v>0</v>
      </c>
      <c r="L191" s="281"/>
      <c r="M191" s="218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7"/>
      <c r="AQ191" s="269">
        <f t="shared" si="29"/>
        <v>122</v>
      </c>
      <c r="AR191">
        <f t="shared" ref="AR191:AR202" si="33">IF(AG7="tad","tad",AG7)</f>
        <v>0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256">
        <f t="shared" si="32"/>
        <v>31</v>
      </c>
      <c r="C192" s="257" t="s">
        <v>83</v>
      </c>
      <c r="D192" s="257" t="s">
        <v>76</v>
      </c>
      <c r="E192" s="247">
        <v>171.19</v>
      </c>
      <c r="F192" s="248">
        <v>9.6879999999999994E-2</v>
      </c>
      <c r="G192" s="260">
        <v>169.34</v>
      </c>
      <c r="H192" s="261">
        <v>5.1999999999999998E-2</v>
      </c>
      <c r="I192" s="270">
        <v>171.04</v>
      </c>
      <c r="J192" s="280">
        <v>9.3246999999999997E-2</v>
      </c>
      <c r="K192" s="344">
        <v>0</v>
      </c>
      <c r="L192" s="281"/>
      <c r="M192" s="218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7"/>
      <c r="AQ192" s="269">
        <f t="shared" si="29"/>
        <v>123</v>
      </c>
      <c r="AR192">
        <f t="shared" si="33"/>
        <v>0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256">
        <f t="shared" si="32"/>
        <v>32</v>
      </c>
      <c r="C193" s="257" t="s">
        <v>85</v>
      </c>
      <c r="D193" s="257" t="s">
        <v>86</v>
      </c>
      <c r="E193" s="247">
        <v>142.6</v>
      </c>
      <c r="F193" s="248">
        <v>9.157</v>
      </c>
      <c r="G193" s="260">
        <v>139.43</v>
      </c>
      <c r="H193" s="260">
        <v>1.7649999999999999</v>
      </c>
      <c r="I193" s="260">
        <v>140.57</v>
      </c>
      <c r="J193" s="284">
        <v>9.9641915399999998</v>
      </c>
      <c r="K193" s="344">
        <v>0</v>
      </c>
      <c r="L193" s="285"/>
      <c r="M193" s="218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7"/>
      <c r="AQ193" s="269">
        <f t="shared" si="29"/>
        <v>124</v>
      </c>
      <c r="AR193">
        <f t="shared" si="33"/>
        <v>0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256">
        <v>33</v>
      </c>
      <c r="C194" s="257" t="s">
        <v>88</v>
      </c>
      <c r="D194" s="257" t="s">
        <v>86</v>
      </c>
      <c r="E194" s="247">
        <v>239.5</v>
      </c>
      <c r="F194" s="248">
        <v>2.6720000000000002</v>
      </c>
      <c r="G194" s="260">
        <v>234.45</v>
      </c>
      <c r="H194" s="261">
        <v>0.44600000000000001</v>
      </c>
      <c r="I194" s="260">
        <v>238.84</v>
      </c>
      <c r="J194" s="284">
        <v>2.3168000000000002</v>
      </c>
      <c r="K194" s="344">
        <v>0</v>
      </c>
      <c r="L194" s="285"/>
      <c r="M194" s="218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7"/>
      <c r="AQ194" s="269">
        <f t="shared" si="29"/>
        <v>125</v>
      </c>
      <c r="AR194">
        <f t="shared" si="33"/>
        <v>0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256">
        <f t="shared" si="32"/>
        <v>34</v>
      </c>
      <c r="C195" s="257" t="s">
        <v>90</v>
      </c>
      <c r="D195" s="257" t="s">
        <v>91</v>
      </c>
      <c r="E195" s="247">
        <v>120.5</v>
      </c>
      <c r="F195" s="248">
        <v>3.677</v>
      </c>
      <c r="G195" s="260">
        <v>118.55</v>
      </c>
      <c r="H195" s="260">
        <v>0.59499999999999997</v>
      </c>
      <c r="I195" s="260">
        <v>120.75</v>
      </c>
      <c r="J195" s="279">
        <v>4.154369</v>
      </c>
      <c r="K195" s="344">
        <v>0</v>
      </c>
      <c r="L195" s="272"/>
      <c r="M195" s="218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7"/>
      <c r="AQ195" s="269">
        <f t="shared" si="29"/>
        <v>126</v>
      </c>
      <c r="AR195">
        <f t="shared" si="33"/>
        <v>0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256">
        <f t="shared" si="32"/>
        <v>35</v>
      </c>
      <c r="C196" s="257" t="s">
        <v>93</v>
      </c>
      <c r="D196" s="257" t="s">
        <v>94</v>
      </c>
      <c r="E196" s="247">
        <v>110.56</v>
      </c>
      <c r="F196" s="248">
        <v>2.75</v>
      </c>
      <c r="G196" s="260">
        <v>107.16</v>
      </c>
      <c r="H196" s="260">
        <v>0.311</v>
      </c>
      <c r="I196" s="260">
        <v>110.55</v>
      </c>
      <c r="J196" s="279">
        <v>2.7310267800000001</v>
      </c>
      <c r="K196" s="344">
        <v>0</v>
      </c>
      <c r="L196" s="272"/>
      <c r="M196" s="218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7"/>
      <c r="AQ196" s="269">
        <f t="shared" ref="AQ196:AQ259" si="34">AQ195+1</f>
        <v>127</v>
      </c>
      <c r="AR196">
        <f t="shared" si="33"/>
        <v>0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256">
        <f t="shared" si="32"/>
        <v>36</v>
      </c>
      <c r="C197" s="257" t="s">
        <v>95</v>
      </c>
      <c r="D197" s="257" t="s">
        <v>96</v>
      </c>
      <c r="E197" s="247">
        <v>72</v>
      </c>
      <c r="F197" s="248">
        <v>38.036000000000001</v>
      </c>
      <c r="G197" s="260">
        <v>54.7</v>
      </c>
      <c r="H197" s="261">
        <v>8.798</v>
      </c>
      <c r="I197" s="260">
        <v>70.599999999999994</v>
      </c>
      <c r="J197" s="284">
        <v>34.531999999999996</v>
      </c>
      <c r="K197" s="344">
        <v>0</v>
      </c>
      <c r="L197" s="285"/>
      <c r="M197" s="218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7"/>
      <c r="AQ197" s="269">
        <f t="shared" si="34"/>
        <v>128</v>
      </c>
      <c r="AR197">
        <f t="shared" si="33"/>
        <v>0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256">
        <f t="shared" si="32"/>
        <v>37</v>
      </c>
      <c r="C198" s="257" t="s">
        <v>97</v>
      </c>
      <c r="D198" s="257" t="s">
        <v>96</v>
      </c>
      <c r="E198" s="247">
        <v>185</v>
      </c>
      <c r="F198" s="248">
        <v>388.72199999999998</v>
      </c>
      <c r="G198" s="260">
        <v>167</v>
      </c>
      <c r="H198" s="261">
        <v>217.202</v>
      </c>
      <c r="I198" s="286">
        <v>184.16</v>
      </c>
      <c r="J198" s="287">
        <v>380.06700000000001</v>
      </c>
      <c r="K198" s="344">
        <v>0</v>
      </c>
      <c r="L198" s="285"/>
      <c r="M198" s="21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7"/>
      <c r="AQ198" s="269">
        <f t="shared" si="34"/>
        <v>129</v>
      </c>
      <c r="AR198">
        <f t="shared" si="33"/>
        <v>0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256">
        <v>38</v>
      </c>
      <c r="C199" s="257" t="s">
        <v>100</v>
      </c>
      <c r="D199" s="257" t="s">
        <v>101</v>
      </c>
      <c r="E199" s="247">
        <v>231</v>
      </c>
      <c r="F199" s="248">
        <v>30.48</v>
      </c>
      <c r="G199" s="260">
        <v>228.11</v>
      </c>
      <c r="H199" s="261">
        <v>5.93</v>
      </c>
      <c r="I199" s="260">
        <v>229.06</v>
      </c>
      <c r="J199" s="284">
        <v>7.056</v>
      </c>
      <c r="K199" s="344">
        <v>0</v>
      </c>
      <c r="L199" s="352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7"/>
      <c r="AQ199" s="269">
        <f t="shared" si="34"/>
        <v>130</v>
      </c>
      <c r="AR199">
        <f t="shared" si="33"/>
        <v>0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245">
        <v>39</v>
      </c>
      <c r="C200" s="246" t="s">
        <v>108</v>
      </c>
      <c r="D200" s="246" t="s">
        <v>40</v>
      </c>
      <c r="E200" s="258">
        <v>149.30000000000001</v>
      </c>
      <c r="F200" s="259">
        <v>17.670000000000002</v>
      </c>
      <c r="G200" s="258">
        <v>149.30000000000001</v>
      </c>
      <c r="H200" s="259">
        <v>17.670000000000002</v>
      </c>
      <c r="I200" s="258">
        <v>149.33000000000001</v>
      </c>
      <c r="J200" s="289">
        <v>10.95</v>
      </c>
      <c r="K200" s="344">
        <v>0</v>
      </c>
      <c r="L200" s="355"/>
      <c r="M200" s="218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7"/>
      <c r="AQ200" s="269">
        <f t="shared" si="34"/>
        <v>131</v>
      </c>
      <c r="AR200">
        <f t="shared" si="33"/>
        <v>0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256">
        <f>+B200+1</f>
        <v>40</v>
      </c>
      <c r="C201" s="257" t="s">
        <v>110</v>
      </c>
      <c r="D201" s="257" t="s">
        <v>54</v>
      </c>
      <c r="E201" s="247">
        <v>39</v>
      </c>
      <c r="F201" s="248">
        <v>0.47399999999999998</v>
      </c>
      <c r="G201" s="247">
        <v>39</v>
      </c>
      <c r="H201" s="248">
        <v>0.47</v>
      </c>
      <c r="I201" s="292">
        <v>38.99</v>
      </c>
      <c r="J201" s="284">
        <v>0.46899999999999997</v>
      </c>
      <c r="K201" s="344">
        <v>0</v>
      </c>
      <c r="L201" s="355"/>
      <c r="M201" s="218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7"/>
      <c r="AQ201" s="269">
        <f t="shared" si="34"/>
        <v>132</v>
      </c>
      <c r="AR201">
        <f t="shared" si="33"/>
        <v>0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293">
        <v>41</v>
      </c>
      <c r="C202" s="294" t="s">
        <v>112</v>
      </c>
      <c r="D202" s="294" t="s">
        <v>54</v>
      </c>
      <c r="E202" s="295">
        <v>70</v>
      </c>
      <c r="F202" s="296">
        <v>0.81699999999999995</v>
      </c>
      <c r="G202" s="295">
        <v>70</v>
      </c>
      <c r="H202" s="296">
        <v>0.82</v>
      </c>
      <c r="I202" s="271">
        <v>70</v>
      </c>
      <c r="J202" s="284">
        <v>0.74399999999999999</v>
      </c>
      <c r="K202" s="344">
        <v>0</v>
      </c>
      <c r="L202" s="355"/>
      <c r="M202" s="218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7"/>
      <c r="AQ202" s="269">
        <f t="shared" si="34"/>
        <v>133</v>
      </c>
      <c r="AR202">
        <f t="shared" si="33"/>
        <v>0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242"/>
      <c r="C203" s="243" t="s">
        <v>114</v>
      </c>
      <c r="D203" s="243"/>
      <c r="E203" s="298"/>
      <c r="F203" s="299">
        <f>SUM(F162:F202)</f>
        <v>1813.882478</v>
      </c>
      <c r="G203" s="298"/>
      <c r="H203" s="356">
        <f>SUM(H165:H202)</f>
        <v>1023.0650000000001</v>
      </c>
      <c r="I203" s="357"/>
      <c r="J203" s="358">
        <f>SUM(J162:J202)</f>
        <v>1657.1586226730014</v>
      </c>
      <c r="K203" s="359">
        <f>SUM(K162:K202)</f>
        <v>0</v>
      </c>
      <c r="L203" s="342"/>
      <c r="M203" s="218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7"/>
      <c r="AQ203" s="269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302" t="s">
        <v>116</v>
      </c>
      <c r="C204" s="224" t="s">
        <v>117</v>
      </c>
      <c r="D204" s="224"/>
      <c r="E204" s="303"/>
      <c r="F204" s="304"/>
      <c r="G204" s="305"/>
      <c r="H204" s="360">
        <v>1</v>
      </c>
      <c r="I204" s="361"/>
      <c r="J204" s="362">
        <f>IFERROR(+J203/H203,0)</f>
        <v>1.6197979822132527</v>
      </c>
      <c r="K204" s="363">
        <f>IFERROR(+K203/I203,0)</f>
        <v>0</v>
      </c>
      <c r="L204" s="309"/>
      <c r="M204" s="218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7"/>
      <c r="AQ204" s="269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310"/>
      <c r="C205" s="311" t="s">
        <v>132</v>
      </c>
      <c r="D205" s="312"/>
      <c r="E205" s="313">
        <v>1736.79</v>
      </c>
      <c r="F205" s="314">
        <v>1</v>
      </c>
      <c r="G205" s="315" t="s">
        <v>116</v>
      </c>
      <c r="H205" s="364">
        <f>+H203/F203*100%</f>
        <v>0.56401945131971232</v>
      </c>
      <c r="I205" s="361"/>
      <c r="J205" s="365">
        <f>+J203/F203</f>
        <v>0.91359756917669588</v>
      </c>
      <c r="K205" s="366"/>
      <c r="L205" s="309"/>
      <c r="M205" s="218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7"/>
      <c r="AQ205" s="269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310"/>
      <c r="C206" s="311" t="s">
        <v>133</v>
      </c>
      <c r="D206" s="312"/>
      <c r="E206" s="319">
        <f>F203-E205</f>
        <v>77.092478000000028</v>
      </c>
      <c r="F206" s="320"/>
      <c r="G206" s="321"/>
      <c r="H206" s="320"/>
      <c r="I206" s="322"/>
      <c r="J206" s="320"/>
      <c r="K206" s="323"/>
      <c r="L206" s="309"/>
      <c r="M206" s="218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7"/>
      <c r="AQ206" s="269">
        <f>AQ202+1</f>
        <v>134</v>
      </c>
      <c r="AR206">
        <f t="shared" ref="AR206:AR224" si="36">IF(AG19="tad","tad",AG19)</f>
        <v>0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19"/>
      <c r="D207" s="219"/>
      <c r="E207" s="219"/>
      <c r="F207" s="220">
        <v>8</v>
      </c>
      <c r="G207" s="31" t="s">
        <v>19</v>
      </c>
      <c r="H207" s="367">
        <v>2021</v>
      </c>
      <c r="I207" s="219"/>
      <c r="J207" s="219"/>
      <c r="K207" s="221"/>
      <c r="L207" s="309"/>
      <c r="M207" s="218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7"/>
      <c r="AQ207" s="269">
        <f t="shared" si="34"/>
        <v>135</v>
      </c>
      <c r="AR207">
        <f t="shared" si="36"/>
        <v>0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23" t="s">
        <v>20</v>
      </c>
      <c r="C208" s="224" t="s">
        <v>122</v>
      </c>
      <c r="D208" s="224" t="s">
        <v>22</v>
      </c>
      <c r="E208" s="225" t="s">
        <v>23</v>
      </c>
      <c r="F208" s="226"/>
      <c r="G208" s="225" t="s">
        <v>24</v>
      </c>
      <c r="H208" s="226"/>
      <c r="I208" s="225" t="s">
        <v>25</v>
      </c>
      <c r="J208" s="226"/>
      <c r="K208" s="227" t="s">
        <v>123</v>
      </c>
      <c r="L208" s="309"/>
      <c r="M208" s="21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7"/>
      <c r="AQ208" s="269">
        <f t="shared" si="34"/>
        <v>136</v>
      </c>
      <c r="AR208">
        <f t="shared" si="36"/>
        <v>0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28"/>
      <c r="C209" s="229"/>
      <c r="D209" s="229"/>
      <c r="E209" s="230" t="s">
        <v>28</v>
      </c>
      <c r="F209" s="230" t="s">
        <v>29</v>
      </c>
      <c r="G209" s="231" t="s">
        <v>28</v>
      </c>
      <c r="H209" s="230" t="s">
        <v>29</v>
      </c>
      <c r="I209" s="231" t="s">
        <v>28</v>
      </c>
      <c r="J209" s="230" t="s">
        <v>29</v>
      </c>
      <c r="K209" s="232"/>
      <c r="L209" s="309"/>
      <c r="M209" s="218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7"/>
      <c r="AQ209" s="269">
        <f t="shared" si="34"/>
        <v>137</v>
      </c>
      <c r="AR209">
        <f t="shared" si="36"/>
        <v>0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33"/>
      <c r="C210" s="234"/>
      <c r="D210" s="234"/>
      <c r="E210" s="235" t="s">
        <v>30</v>
      </c>
      <c r="F210" s="235" t="s">
        <v>124</v>
      </c>
      <c r="G210" s="236" t="s">
        <v>30</v>
      </c>
      <c r="H210" s="235" t="s">
        <v>124</v>
      </c>
      <c r="I210" s="236" t="s">
        <v>30</v>
      </c>
      <c r="J210" s="235" t="s">
        <v>124</v>
      </c>
      <c r="K210" s="237"/>
      <c r="L210" s="309"/>
      <c r="M210" s="218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7"/>
      <c r="AQ210" s="269">
        <f t="shared" si="34"/>
        <v>138</v>
      </c>
      <c r="AR210">
        <f t="shared" si="36"/>
        <v>0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242">
        <v>1</v>
      </c>
      <c r="C211" s="243">
        <v>2</v>
      </c>
      <c r="D211" s="243">
        <v>3</v>
      </c>
      <c r="E211" s="243">
        <v>4</v>
      </c>
      <c r="F211" s="243">
        <v>5</v>
      </c>
      <c r="G211" s="243">
        <v>6</v>
      </c>
      <c r="H211" s="243">
        <v>7</v>
      </c>
      <c r="I211" s="243">
        <v>8</v>
      </c>
      <c r="J211" s="243">
        <v>9</v>
      </c>
      <c r="K211" s="244">
        <v>10</v>
      </c>
      <c r="L211" s="309"/>
      <c r="M211" s="218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7"/>
      <c r="AQ211" s="269">
        <f t="shared" si="34"/>
        <v>139</v>
      </c>
      <c r="AR211">
        <f t="shared" si="36"/>
        <v>0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245">
        <v>1</v>
      </c>
      <c r="C212" s="246" t="s">
        <v>32</v>
      </c>
      <c r="D212" s="246" t="s">
        <v>33</v>
      </c>
      <c r="E212" s="247">
        <v>55.77</v>
      </c>
      <c r="F212" s="248">
        <v>31.144597999999998</v>
      </c>
      <c r="G212" s="249">
        <v>53.24</v>
      </c>
      <c r="H212" s="249">
        <v>18.036000000000001</v>
      </c>
      <c r="I212" s="249">
        <v>55.16</v>
      </c>
      <c r="J212" s="250">
        <v>27.67004</v>
      </c>
      <c r="K212" s="344"/>
      <c r="L212" s="368"/>
      <c r="M212" s="218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7"/>
      <c r="AQ212" s="269">
        <f t="shared" si="34"/>
        <v>140</v>
      </c>
      <c r="AR212">
        <f t="shared" si="36"/>
        <v>0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256">
        <v>2</v>
      </c>
      <c r="C213" s="257" t="s">
        <v>35</v>
      </c>
      <c r="D213" s="257" t="s">
        <v>33</v>
      </c>
      <c r="E213" s="258">
        <v>339.5</v>
      </c>
      <c r="F213" s="259">
        <v>7.77</v>
      </c>
      <c r="G213" s="260">
        <v>338.77</v>
      </c>
      <c r="H213" s="261">
        <v>7.157</v>
      </c>
      <c r="I213" s="260">
        <v>339.5</v>
      </c>
      <c r="J213" s="262">
        <v>7.77</v>
      </c>
      <c r="K213" s="344"/>
      <c r="L213" s="369"/>
      <c r="M213" s="218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7"/>
      <c r="AQ213" s="269">
        <f t="shared" si="34"/>
        <v>141</v>
      </c>
      <c r="AR213">
        <f t="shared" si="36"/>
        <v>0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256">
        <f t="shared" ref="B214:B248" si="37">+B213+1</f>
        <v>3</v>
      </c>
      <c r="C214" s="257" t="s">
        <v>37</v>
      </c>
      <c r="D214" s="257" t="s">
        <v>38</v>
      </c>
      <c r="E214" s="247">
        <v>77.5</v>
      </c>
      <c r="F214" s="248">
        <v>49.02</v>
      </c>
      <c r="G214" s="260">
        <v>73.650000000000006</v>
      </c>
      <c r="H214" s="261">
        <v>27.367000000000001</v>
      </c>
      <c r="I214" s="260">
        <v>77.34</v>
      </c>
      <c r="J214" s="262">
        <v>47.980960000000003</v>
      </c>
      <c r="K214" s="344"/>
      <c r="L214" s="369"/>
      <c r="M214" s="218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7"/>
      <c r="AQ214" s="269">
        <f t="shared" si="34"/>
        <v>142</v>
      </c>
      <c r="AR214">
        <f t="shared" si="36"/>
        <v>0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256">
        <f t="shared" si="37"/>
        <v>4</v>
      </c>
      <c r="C215" s="257" t="s">
        <v>39</v>
      </c>
      <c r="D215" s="257" t="s">
        <v>40</v>
      </c>
      <c r="E215" s="247">
        <v>463.3</v>
      </c>
      <c r="F215" s="248">
        <v>49.9</v>
      </c>
      <c r="G215" s="266">
        <v>462.22</v>
      </c>
      <c r="H215" s="266">
        <v>27.992000000000001</v>
      </c>
      <c r="I215" s="248">
        <v>462.99</v>
      </c>
      <c r="J215" s="262">
        <v>47.985999999999997</v>
      </c>
      <c r="K215" s="344"/>
      <c r="L215" s="370"/>
      <c r="M215" s="350"/>
      <c r="N215" s="351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7"/>
      <c r="AQ215" s="269">
        <f t="shared" si="34"/>
        <v>143</v>
      </c>
      <c r="AR215">
        <f t="shared" si="36"/>
        <v>0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256">
        <f t="shared" si="37"/>
        <v>5</v>
      </c>
      <c r="C216" s="257" t="s">
        <v>42</v>
      </c>
      <c r="D216" s="257" t="s">
        <v>43</v>
      </c>
      <c r="E216" s="247">
        <v>207</v>
      </c>
      <c r="F216" s="248">
        <v>9.5030000000000001</v>
      </c>
      <c r="G216" s="260">
        <v>195.32</v>
      </c>
      <c r="H216" s="270">
        <v>1.218</v>
      </c>
      <c r="I216" s="271">
        <v>207.02</v>
      </c>
      <c r="J216" s="262">
        <v>9.5299999999999994</v>
      </c>
      <c r="K216" s="344"/>
      <c r="L216" s="371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7"/>
      <c r="AQ216" s="269">
        <f t="shared" si="34"/>
        <v>144</v>
      </c>
      <c r="AR216">
        <f t="shared" si="36"/>
        <v>0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256">
        <f t="shared" si="37"/>
        <v>6</v>
      </c>
      <c r="C217" s="257" t="s">
        <v>45</v>
      </c>
      <c r="D217" s="257" t="s">
        <v>43</v>
      </c>
      <c r="E217" s="247">
        <v>320</v>
      </c>
      <c r="F217" s="248">
        <v>5.1509999999999998</v>
      </c>
      <c r="G217" s="260">
        <v>306.97000000000003</v>
      </c>
      <c r="H217" s="270">
        <v>0.65700000000000003</v>
      </c>
      <c r="I217" s="271">
        <v>320.10000000000002</v>
      </c>
      <c r="J217" s="262">
        <v>5.2</v>
      </c>
      <c r="K217" s="344"/>
      <c r="L217" s="371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7"/>
      <c r="AQ217" s="269">
        <f t="shared" si="34"/>
        <v>145</v>
      </c>
      <c r="AR217">
        <f t="shared" si="36"/>
        <v>0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256">
        <f t="shared" si="37"/>
        <v>7</v>
      </c>
      <c r="C218" s="257" t="s">
        <v>46</v>
      </c>
      <c r="D218" s="257" t="s">
        <v>47</v>
      </c>
      <c r="E218" s="247">
        <v>90</v>
      </c>
      <c r="F218" s="248">
        <v>689.09100000000001</v>
      </c>
      <c r="G218" s="260">
        <v>79.7</v>
      </c>
      <c r="H218" s="260">
        <v>281.37</v>
      </c>
      <c r="I218" s="271">
        <v>89.47</v>
      </c>
      <c r="J218" s="262">
        <v>657.01949197703084</v>
      </c>
      <c r="K218" s="344"/>
      <c r="L218" s="371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7"/>
      <c r="AQ218" s="269">
        <f t="shared" si="34"/>
        <v>146</v>
      </c>
      <c r="AR218">
        <f t="shared" si="36"/>
        <v>0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256">
        <f t="shared" si="37"/>
        <v>8</v>
      </c>
      <c r="C219" s="257" t="s">
        <v>49</v>
      </c>
      <c r="D219" s="257" t="s">
        <v>50</v>
      </c>
      <c r="E219" s="247">
        <v>120.5</v>
      </c>
      <c r="F219" s="248">
        <v>2.0920000000000001</v>
      </c>
      <c r="G219" s="260">
        <v>114.9</v>
      </c>
      <c r="H219" s="261">
        <v>0.22800000000000001</v>
      </c>
      <c r="I219" s="276">
        <v>120.25</v>
      </c>
      <c r="J219" s="262">
        <v>1.679</v>
      </c>
      <c r="K219" s="344"/>
      <c r="L219" s="372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7"/>
      <c r="AQ219" s="269">
        <f t="shared" si="34"/>
        <v>147</v>
      </c>
      <c r="AR219">
        <f t="shared" si="36"/>
        <v>0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256">
        <f t="shared" si="37"/>
        <v>9</v>
      </c>
      <c r="C220" s="257" t="s">
        <v>52</v>
      </c>
      <c r="D220" s="257" t="s">
        <v>50</v>
      </c>
      <c r="E220" s="247">
        <v>120.8</v>
      </c>
      <c r="F220" s="248">
        <v>2.3530000000000002</v>
      </c>
      <c r="G220" s="260">
        <v>113.61</v>
      </c>
      <c r="H220" s="261">
        <v>0.35699999999999998</v>
      </c>
      <c r="I220" s="271">
        <v>120.02</v>
      </c>
      <c r="J220" s="262">
        <v>1.4319999999999999</v>
      </c>
      <c r="K220" s="344"/>
      <c r="L220" s="371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7"/>
      <c r="AQ220" s="269">
        <f t="shared" si="34"/>
        <v>148</v>
      </c>
      <c r="AR220">
        <f t="shared" si="36"/>
        <v>0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256">
        <f t="shared" si="37"/>
        <v>10</v>
      </c>
      <c r="C221" s="257" t="s">
        <v>53</v>
      </c>
      <c r="D221" s="257" t="s">
        <v>54</v>
      </c>
      <c r="E221" s="247">
        <v>46.5</v>
      </c>
      <c r="F221" s="247">
        <v>4.5999999999999996</v>
      </c>
      <c r="G221" s="260">
        <v>43.1</v>
      </c>
      <c r="H221" s="260">
        <v>2.1640000000000001</v>
      </c>
      <c r="I221" s="271">
        <v>43.98</v>
      </c>
      <c r="J221" s="262">
        <v>2.2669999999999999</v>
      </c>
      <c r="K221" s="344"/>
      <c r="L221" s="37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7"/>
      <c r="AQ221" s="269">
        <f t="shared" si="34"/>
        <v>149</v>
      </c>
      <c r="AR221">
        <f t="shared" si="36"/>
        <v>0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256">
        <f t="shared" si="37"/>
        <v>11</v>
      </c>
      <c r="C222" s="257" t="s">
        <v>56</v>
      </c>
      <c r="D222" s="257" t="s">
        <v>54</v>
      </c>
      <c r="E222" s="247">
        <v>51.5</v>
      </c>
      <c r="F222" s="248">
        <v>2.4159999999999999</v>
      </c>
      <c r="G222" s="260">
        <v>46.86</v>
      </c>
      <c r="H222" s="260">
        <v>0.90600000000000003</v>
      </c>
      <c r="I222" s="278">
        <v>51.28</v>
      </c>
      <c r="J222" s="262">
        <v>2.4670000000000001</v>
      </c>
      <c r="K222" s="344"/>
      <c r="L222" s="371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7"/>
      <c r="AQ222" s="269">
        <f t="shared" si="34"/>
        <v>150</v>
      </c>
      <c r="AR222">
        <f t="shared" si="36"/>
        <v>0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256">
        <f t="shared" si="37"/>
        <v>12</v>
      </c>
      <c r="C223" s="257" t="s">
        <v>58</v>
      </c>
      <c r="D223" s="257" t="s">
        <v>47</v>
      </c>
      <c r="E223" s="247">
        <v>81</v>
      </c>
      <c r="F223" s="248">
        <v>1.093</v>
      </c>
      <c r="G223" s="260">
        <v>73.94</v>
      </c>
      <c r="H223" s="261">
        <v>0.18</v>
      </c>
      <c r="I223" s="271">
        <v>78.8</v>
      </c>
      <c r="J223" s="262">
        <v>0.88500000000000001</v>
      </c>
      <c r="K223" s="344"/>
      <c r="L223" s="371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7"/>
      <c r="AQ223" s="269">
        <f t="shared" si="34"/>
        <v>151</v>
      </c>
      <c r="AR223">
        <f t="shared" si="36"/>
        <v>0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256">
        <f t="shared" si="37"/>
        <v>13</v>
      </c>
      <c r="C224" s="257" t="s">
        <v>59</v>
      </c>
      <c r="D224" s="257" t="s">
        <v>47</v>
      </c>
      <c r="E224" s="247">
        <v>82.8</v>
      </c>
      <c r="F224" s="248">
        <v>0.42899999999999999</v>
      </c>
      <c r="G224" s="260">
        <v>80.02</v>
      </c>
      <c r="H224" s="261">
        <v>8.4000000000000005E-2</v>
      </c>
      <c r="I224" s="271">
        <v>81.62</v>
      </c>
      <c r="J224" s="262">
        <v>6.2E-2</v>
      </c>
      <c r="K224" s="344"/>
      <c r="L224" s="371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7"/>
      <c r="AQ224" s="269">
        <f t="shared" si="34"/>
        <v>152</v>
      </c>
      <c r="AR224">
        <f t="shared" si="36"/>
        <v>0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256">
        <f t="shared" si="37"/>
        <v>14</v>
      </c>
      <c r="C225" s="257" t="s">
        <v>60</v>
      </c>
      <c r="D225" s="257" t="s">
        <v>47</v>
      </c>
      <c r="E225" s="247">
        <v>69.95</v>
      </c>
      <c r="F225" s="248">
        <v>0.25</v>
      </c>
      <c r="G225" s="260">
        <v>67.95</v>
      </c>
      <c r="H225" s="260">
        <v>4.9000000000000002E-2</v>
      </c>
      <c r="I225" s="271">
        <v>63.44</v>
      </c>
      <c r="J225" s="262">
        <v>0.187</v>
      </c>
      <c r="K225" s="344"/>
      <c r="L225" s="371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7"/>
      <c r="AQ225" s="269">
        <f t="shared" si="34"/>
        <v>153</v>
      </c>
      <c r="AR225">
        <f t="shared" ref="AR225:AR252" si="38">IF(AH7="tad","tad",AH7)</f>
        <v>0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256">
        <f t="shared" si="37"/>
        <v>15</v>
      </c>
      <c r="C226" s="257" t="s">
        <v>61</v>
      </c>
      <c r="D226" s="257" t="s">
        <v>47</v>
      </c>
      <c r="E226" s="247">
        <v>48.2</v>
      </c>
      <c r="F226" s="248">
        <v>0.38500000000000001</v>
      </c>
      <c r="G226" s="260">
        <v>44.16</v>
      </c>
      <c r="H226" s="261">
        <v>8.9999999999999993E-3</v>
      </c>
      <c r="I226" s="271">
        <v>46.65</v>
      </c>
      <c r="J226" s="262">
        <v>0.34300000000000003</v>
      </c>
      <c r="K226" s="344"/>
      <c r="L226" s="371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7"/>
      <c r="AQ226" s="269">
        <f t="shared" si="34"/>
        <v>154</v>
      </c>
      <c r="AR226">
        <f t="shared" si="38"/>
        <v>0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256">
        <f t="shared" si="37"/>
        <v>16</v>
      </c>
      <c r="C227" s="257" t="s">
        <v>62</v>
      </c>
      <c r="D227" s="257" t="s">
        <v>63</v>
      </c>
      <c r="E227" s="247">
        <v>136</v>
      </c>
      <c r="F227" s="248">
        <v>440</v>
      </c>
      <c r="G227" s="260">
        <v>127.3</v>
      </c>
      <c r="H227" s="260">
        <v>64.974000000000004</v>
      </c>
      <c r="I227" s="260">
        <v>136.33000000000001</v>
      </c>
      <c r="J227" s="279">
        <v>382.11077906000003</v>
      </c>
      <c r="K227" s="344"/>
      <c r="L227" s="373"/>
      <c r="M227" s="218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7"/>
      <c r="AQ227" s="269">
        <f t="shared" si="34"/>
        <v>155</v>
      </c>
      <c r="AR227">
        <f t="shared" si="38"/>
        <v>0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256">
        <f t="shared" si="37"/>
        <v>17</v>
      </c>
      <c r="C228" s="257" t="s">
        <v>65</v>
      </c>
      <c r="D228" s="257" t="s">
        <v>63</v>
      </c>
      <c r="E228" s="247">
        <v>113.5</v>
      </c>
      <c r="F228" s="248">
        <v>3.7519999999999998</v>
      </c>
      <c r="G228" s="260">
        <v>104.42</v>
      </c>
      <c r="H228" s="260">
        <v>0.54500000000000004</v>
      </c>
      <c r="I228" s="270">
        <v>112.95</v>
      </c>
      <c r="J228" s="279">
        <v>0.43010196000000001</v>
      </c>
      <c r="K228" s="344"/>
      <c r="L228" s="373"/>
      <c r="M228" s="21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7"/>
      <c r="AQ228" s="269">
        <f t="shared" si="34"/>
        <v>156</v>
      </c>
      <c r="AR228">
        <f t="shared" si="38"/>
        <v>0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256">
        <f t="shared" si="37"/>
        <v>18</v>
      </c>
      <c r="C229" s="257" t="s">
        <v>66</v>
      </c>
      <c r="D229" s="257" t="s">
        <v>63</v>
      </c>
      <c r="E229" s="247">
        <v>225.4</v>
      </c>
      <c r="F229" s="247">
        <v>1.2</v>
      </c>
      <c r="G229" s="260">
        <v>223.12</v>
      </c>
      <c r="H229" s="260">
        <v>7.0999999999999994E-2</v>
      </c>
      <c r="I229" s="260">
        <v>203.9</v>
      </c>
      <c r="J229" s="279">
        <v>0.35528999999999999</v>
      </c>
      <c r="K229" s="344"/>
      <c r="L229" s="373"/>
      <c r="M229" s="374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7"/>
      <c r="AQ229" s="269">
        <f t="shared" si="34"/>
        <v>157</v>
      </c>
      <c r="AR229">
        <f t="shared" si="38"/>
        <v>0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256">
        <f t="shared" si="37"/>
        <v>19</v>
      </c>
      <c r="C230" s="257" t="s">
        <v>67</v>
      </c>
      <c r="D230" s="257" t="s">
        <v>63</v>
      </c>
      <c r="E230" s="247">
        <v>224</v>
      </c>
      <c r="F230" s="248">
        <v>0.6</v>
      </c>
      <c r="G230" s="260">
        <v>215.98</v>
      </c>
      <c r="H230" s="260">
        <v>0.105</v>
      </c>
      <c r="I230" s="270">
        <v>223.92</v>
      </c>
      <c r="J230" s="280">
        <v>0.59199999999999997</v>
      </c>
      <c r="K230" s="344"/>
      <c r="L230" s="375"/>
      <c r="M230" s="265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7"/>
      <c r="AQ230" s="269">
        <f t="shared" si="34"/>
        <v>158</v>
      </c>
      <c r="AR230">
        <f t="shared" si="38"/>
        <v>0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256">
        <f t="shared" si="37"/>
        <v>20</v>
      </c>
      <c r="C231" s="257" t="s">
        <v>68</v>
      </c>
      <c r="D231" s="257" t="s">
        <v>63</v>
      </c>
      <c r="E231" s="247">
        <v>196</v>
      </c>
      <c r="F231" s="248">
        <v>1.5820000000000001</v>
      </c>
      <c r="G231" s="260">
        <v>189.04</v>
      </c>
      <c r="H231" s="260">
        <v>0.41899999999999998</v>
      </c>
      <c r="I231" s="270">
        <v>196.05</v>
      </c>
      <c r="J231" s="279">
        <v>0.4609415</v>
      </c>
      <c r="K231" s="344"/>
      <c r="L231" s="373"/>
      <c r="M231" s="265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7"/>
      <c r="AQ231" s="269">
        <f t="shared" si="34"/>
        <v>159</v>
      </c>
      <c r="AR231">
        <f t="shared" si="38"/>
        <v>0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256">
        <f t="shared" si="37"/>
        <v>21</v>
      </c>
      <c r="C232" s="257" t="s">
        <v>69</v>
      </c>
      <c r="D232" s="257" t="s">
        <v>63</v>
      </c>
      <c r="E232" s="247">
        <v>174</v>
      </c>
      <c r="F232" s="248">
        <v>0.47899999999999998</v>
      </c>
      <c r="G232" s="260">
        <v>172.38</v>
      </c>
      <c r="H232" s="260">
        <v>7.3999999999999996E-2</v>
      </c>
      <c r="I232" s="270">
        <v>170.52</v>
      </c>
      <c r="J232" s="279">
        <v>0.15937499999999999</v>
      </c>
      <c r="K232" s="344"/>
      <c r="L232" s="373"/>
      <c r="M232" s="376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7"/>
      <c r="AQ232" s="269">
        <f t="shared" si="34"/>
        <v>160</v>
      </c>
      <c r="AR232">
        <f t="shared" si="38"/>
        <v>0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245">
        <f t="shared" si="37"/>
        <v>22</v>
      </c>
      <c r="C233" s="246" t="s">
        <v>70</v>
      </c>
      <c r="D233" s="246" t="s">
        <v>63</v>
      </c>
      <c r="E233" s="258">
        <v>229.1</v>
      </c>
      <c r="F233" s="259">
        <v>0.79200000000000004</v>
      </c>
      <c r="G233" s="249">
        <v>222.84</v>
      </c>
      <c r="H233" s="249">
        <v>0.28000000000000003</v>
      </c>
      <c r="I233" s="282">
        <v>228</v>
      </c>
      <c r="J233" s="283">
        <v>0.72340000000000004</v>
      </c>
      <c r="K233" s="344"/>
      <c r="L233" s="375"/>
      <c r="M233" s="377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7"/>
      <c r="AQ233" s="269">
        <f t="shared" si="34"/>
        <v>161</v>
      </c>
      <c r="AR233">
        <f t="shared" si="38"/>
        <v>0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256">
        <f t="shared" si="37"/>
        <v>23</v>
      </c>
      <c r="C234" s="257" t="s">
        <v>71</v>
      </c>
      <c r="D234" s="257" t="s">
        <v>63</v>
      </c>
      <c r="E234" s="247">
        <v>249</v>
      </c>
      <c r="F234" s="248">
        <v>2.1240000000000001</v>
      </c>
      <c r="G234" s="260">
        <v>239.52</v>
      </c>
      <c r="H234" s="260">
        <v>0.187</v>
      </c>
      <c r="I234" s="270">
        <v>248.73</v>
      </c>
      <c r="J234" s="280">
        <v>2.0321571600000001</v>
      </c>
      <c r="K234" s="344"/>
      <c r="L234" s="375"/>
      <c r="M234" s="378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7"/>
      <c r="AQ234" s="269">
        <f t="shared" si="34"/>
        <v>162</v>
      </c>
      <c r="AR234">
        <f t="shared" si="38"/>
        <v>0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256">
        <f t="shared" si="37"/>
        <v>24</v>
      </c>
      <c r="C235" s="257" t="s">
        <v>72</v>
      </c>
      <c r="D235" s="257" t="s">
        <v>73</v>
      </c>
      <c r="E235" s="247">
        <v>164.75</v>
      </c>
      <c r="F235" s="247">
        <v>5</v>
      </c>
      <c r="G235" s="260">
        <v>154.43</v>
      </c>
      <c r="H235" s="260">
        <v>0.503</v>
      </c>
      <c r="I235" s="260">
        <v>142.72</v>
      </c>
      <c r="J235" s="280">
        <v>0.18029033999999999</v>
      </c>
      <c r="K235" s="344"/>
      <c r="L235" s="375"/>
      <c r="M235" s="377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7"/>
      <c r="AQ235" s="269">
        <f t="shared" si="34"/>
        <v>163</v>
      </c>
      <c r="AR235">
        <f t="shared" si="38"/>
        <v>0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256">
        <f t="shared" si="37"/>
        <v>25</v>
      </c>
      <c r="C236" s="257" t="s">
        <v>74</v>
      </c>
      <c r="D236" s="257" t="s">
        <v>73</v>
      </c>
      <c r="E236" s="247">
        <v>179.1</v>
      </c>
      <c r="F236" s="248">
        <v>4.2</v>
      </c>
      <c r="G236" s="270">
        <v>166.32</v>
      </c>
      <c r="H236" s="270">
        <v>0.39800000000000002</v>
      </c>
      <c r="I236" s="260">
        <v>204.87</v>
      </c>
      <c r="J236" s="279">
        <v>3.2375825100000002</v>
      </c>
      <c r="K236" s="344"/>
      <c r="L236" s="373"/>
      <c r="M236" s="379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7"/>
      <c r="AQ236" s="269">
        <f t="shared" si="34"/>
        <v>164</v>
      </c>
      <c r="AR236">
        <f t="shared" si="38"/>
        <v>0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256">
        <f t="shared" si="37"/>
        <v>26</v>
      </c>
      <c r="C237" s="257" t="s">
        <v>75</v>
      </c>
      <c r="D237" s="257" t="s">
        <v>76</v>
      </c>
      <c r="E237" s="247">
        <v>325.56</v>
      </c>
      <c r="F237" s="248">
        <v>0.70099999999999996</v>
      </c>
      <c r="G237" s="270">
        <v>315.85000000000002</v>
      </c>
      <c r="H237" s="270">
        <v>0.114</v>
      </c>
      <c r="I237" s="270">
        <v>325.5</v>
      </c>
      <c r="J237" s="280">
        <v>0.69574786</v>
      </c>
      <c r="K237" s="344"/>
      <c r="L237" s="375"/>
      <c r="M237" s="379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7"/>
      <c r="AQ237" s="269">
        <f t="shared" si="34"/>
        <v>165</v>
      </c>
      <c r="AR237">
        <f t="shared" si="38"/>
        <v>0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256">
        <f t="shared" si="37"/>
        <v>27</v>
      </c>
      <c r="C238" s="257" t="s">
        <v>77</v>
      </c>
      <c r="D238" s="257" t="s">
        <v>76</v>
      </c>
      <c r="E238" s="247">
        <v>129.19999999999999</v>
      </c>
      <c r="F238" s="248">
        <v>0.5</v>
      </c>
      <c r="G238" s="260">
        <v>123.6</v>
      </c>
      <c r="H238" s="260">
        <v>2.9000000000000001E-2</v>
      </c>
      <c r="I238" s="270">
        <v>129.19999999999999</v>
      </c>
      <c r="J238" s="279">
        <v>0.5</v>
      </c>
      <c r="K238" s="344"/>
      <c r="L238" s="373"/>
      <c r="M238" s="377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7"/>
      <c r="AQ238" s="269">
        <f t="shared" si="34"/>
        <v>166</v>
      </c>
      <c r="AR238">
        <f t="shared" si="38"/>
        <v>0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256">
        <f t="shared" si="37"/>
        <v>28</v>
      </c>
      <c r="C239" s="257" t="s">
        <v>78</v>
      </c>
      <c r="D239" s="257" t="s">
        <v>76</v>
      </c>
      <c r="E239" s="247">
        <v>282.77999999999997</v>
      </c>
      <c r="F239" s="248">
        <v>0.51300000000000001</v>
      </c>
      <c r="G239" s="260">
        <v>277.87</v>
      </c>
      <c r="H239" s="260">
        <v>7.3999999999999996E-2</v>
      </c>
      <c r="I239" s="260">
        <v>272.77999999999997</v>
      </c>
      <c r="J239" s="279">
        <v>0.51354</v>
      </c>
      <c r="K239" s="344"/>
      <c r="L239" s="373"/>
      <c r="M239" s="377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7"/>
      <c r="AQ239" s="269">
        <f t="shared" si="34"/>
        <v>167</v>
      </c>
      <c r="AR239">
        <f t="shared" si="38"/>
        <v>0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256">
        <f t="shared" si="37"/>
        <v>29</v>
      </c>
      <c r="C240" s="257" t="s">
        <v>79</v>
      </c>
      <c r="D240" s="257" t="s">
        <v>76</v>
      </c>
      <c r="E240" s="247">
        <v>99</v>
      </c>
      <c r="F240" s="248">
        <v>2.6110000000000002</v>
      </c>
      <c r="G240" s="260">
        <v>91.8</v>
      </c>
      <c r="H240" s="260">
        <v>0.17</v>
      </c>
      <c r="I240" s="270">
        <v>99</v>
      </c>
      <c r="J240" s="280">
        <v>0.99890157000000002</v>
      </c>
      <c r="K240" s="344"/>
      <c r="L240" s="375"/>
      <c r="M240" s="377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7"/>
      <c r="AQ240" s="269">
        <f t="shared" si="34"/>
        <v>168</v>
      </c>
      <c r="AR240">
        <f t="shared" si="38"/>
        <v>0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256">
        <f t="shared" si="37"/>
        <v>30</v>
      </c>
      <c r="C241" s="257" t="s">
        <v>81</v>
      </c>
      <c r="D241" s="257" t="s">
        <v>76</v>
      </c>
      <c r="E241" s="247">
        <v>189.7</v>
      </c>
      <c r="F241" s="247">
        <v>7.9000000000000001E-2</v>
      </c>
      <c r="G241" s="260">
        <v>188.25</v>
      </c>
      <c r="H241" s="260">
        <v>3.2000000000000001E-2</v>
      </c>
      <c r="I241" s="270">
        <v>189.62</v>
      </c>
      <c r="J241" s="280">
        <v>7.8191999999999998E-2</v>
      </c>
      <c r="K241" s="344"/>
      <c r="L241" s="375"/>
      <c r="M241" s="377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7"/>
      <c r="AQ241" s="269">
        <f t="shared" si="34"/>
        <v>169</v>
      </c>
      <c r="AR241">
        <f t="shared" si="38"/>
        <v>0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256">
        <f t="shared" si="37"/>
        <v>31</v>
      </c>
      <c r="C242" s="257" t="s">
        <v>83</v>
      </c>
      <c r="D242" s="257" t="s">
        <v>76</v>
      </c>
      <c r="E242" s="247">
        <v>171.19</v>
      </c>
      <c r="F242" s="248">
        <v>9.6879999999999994E-2</v>
      </c>
      <c r="G242" s="260">
        <v>169.34</v>
      </c>
      <c r="H242" s="261">
        <v>5.1999999999999998E-2</v>
      </c>
      <c r="I242" s="270">
        <v>171.15</v>
      </c>
      <c r="J242" s="280">
        <v>9.5910999999999996E-2</v>
      </c>
      <c r="K242" s="344"/>
      <c r="L242" s="375"/>
      <c r="M242" s="377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7"/>
      <c r="AQ242" s="269">
        <f t="shared" si="34"/>
        <v>170</v>
      </c>
      <c r="AR242">
        <f t="shared" si="38"/>
        <v>0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256">
        <f t="shared" si="37"/>
        <v>32</v>
      </c>
      <c r="C243" s="257" t="s">
        <v>85</v>
      </c>
      <c r="D243" s="257" t="s">
        <v>86</v>
      </c>
      <c r="E243" s="247">
        <v>142.6</v>
      </c>
      <c r="F243" s="248">
        <v>9.157</v>
      </c>
      <c r="G243" s="260">
        <v>139.43</v>
      </c>
      <c r="H243" s="260">
        <v>1.7649999999999999</v>
      </c>
      <c r="I243" s="260">
        <v>140.58000000000001</v>
      </c>
      <c r="J243" s="284">
        <v>9.9941277599999996</v>
      </c>
      <c r="K243" s="344"/>
      <c r="L243" s="288"/>
      <c r="M243" s="377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7"/>
      <c r="AQ243" s="269">
        <f t="shared" si="34"/>
        <v>171</v>
      </c>
      <c r="AR243">
        <f t="shared" si="38"/>
        <v>0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256">
        <f t="shared" si="37"/>
        <v>33</v>
      </c>
      <c r="C244" s="257" t="s">
        <v>88</v>
      </c>
      <c r="D244" s="257" t="s">
        <v>86</v>
      </c>
      <c r="E244" s="247">
        <v>239.5</v>
      </c>
      <c r="F244" s="248">
        <v>2.6720000000000002</v>
      </c>
      <c r="G244" s="260">
        <v>234.45</v>
      </c>
      <c r="H244" s="261">
        <v>0.44600000000000001</v>
      </c>
      <c r="I244" s="260">
        <v>238.51</v>
      </c>
      <c r="J244" s="284">
        <v>2.1452</v>
      </c>
      <c r="K244" s="344"/>
      <c r="L244" s="288"/>
      <c r="M244" s="377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7"/>
      <c r="AQ244" s="269">
        <f t="shared" si="34"/>
        <v>172</v>
      </c>
      <c r="AR244">
        <f t="shared" si="38"/>
        <v>0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256">
        <f t="shared" si="37"/>
        <v>34</v>
      </c>
      <c r="C245" s="257" t="s">
        <v>90</v>
      </c>
      <c r="D245" s="257" t="s">
        <v>91</v>
      </c>
      <c r="E245" s="247">
        <v>120.5</v>
      </c>
      <c r="F245" s="248">
        <v>3.677</v>
      </c>
      <c r="G245" s="260">
        <v>118.55</v>
      </c>
      <c r="H245" s="260">
        <v>0.59499999999999997</v>
      </c>
      <c r="I245" s="260">
        <v>120.75</v>
      </c>
      <c r="J245" s="279">
        <v>4.154369</v>
      </c>
      <c r="K245" s="344"/>
      <c r="L245" s="373"/>
      <c r="M245" s="377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7"/>
      <c r="AQ245" s="269">
        <f t="shared" si="34"/>
        <v>173</v>
      </c>
      <c r="AR245">
        <f t="shared" si="38"/>
        <v>0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256">
        <f t="shared" si="37"/>
        <v>35</v>
      </c>
      <c r="C246" s="257" t="s">
        <v>93</v>
      </c>
      <c r="D246" s="257" t="s">
        <v>94</v>
      </c>
      <c r="E246" s="247">
        <v>110.56</v>
      </c>
      <c r="F246" s="248">
        <v>2.75</v>
      </c>
      <c r="G246" s="260">
        <v>107.16</v>
      </c>
      <c r="H246" s="260">
        <v>0.311</v>
      </c>
      <c r="I246" s="260">
        <v>110.55</v>
      </c>
      <c r="J246" s="279">
        <v>2.7310267800000001</v>
      </c>
      <c r="K246" s="344"/>
      <c r="L246" s="373"/>
      <c r="M246" s="380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7"/>
      <c r="AQ246" s="269">
        <f t="shared" si="34"/>
        <v>174</v>
      </c>
      <c r="AR246">
        <f t="shared" si="38"/>
        <v>0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256">
        <f t="shared" si="37"/>
        <v>36</v>
      </c>
      <c r="C247" s="257" t="s">
        <v>95</v>
      </c>
      <c r="D247" s="257" t="s">
        <v>96</v>
      </c>
      <c r="E247" s="247">
        <v>72</v>
      </c>
      <c r="F247" s="248">
        <v>38.036000000000001</v>
      </c>
      <c r="G247" s="260">
        <v>48.7</v>
      </c>
      <c r="H247" s="261">
        <v>2.5659999999999998</v>
      </c>
      <c r="I247" s="260">
        <v>70.739999999999995</v>
      </c>
      <c r="J247" s="284">
        <v>34.720999999999997</v>
      </c>
      <c r="K247" s="344" t="s">
        <v>116</v>
      </c>
      <c r="L247" s="288"/>
      <c r="M247" s="379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7"/>
      <c r="AQ247" s="269">
        <f t="shared" si="34"/>
        <v>175</v>
      </c>
      <c r="AR247">
        <f t="shared" si="38"/>
        <v>0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256">
        <f t="shared" si="37"/>
        <v>37</v>
      </c>
      <c r="C248" s="257" t="s">
        <v>97</v>
      </c>
      <c r="D248" s="257" t="s">
        <v>96</v>
      </c>
      <c r="E248" s="247">
        <v>185</v>
      </c>
      <c r="F248" s="248">
        <v>388.72199999999998</v>
      </c>
      <c r="G248" s="260">
        <v>167</v>
      </c>
      <c r="H248" s="261">
        <v>217.202</v>
      </c>
      <c r="I248" s="260">
        <v>184.2</v>
      </c>
      <c r="J248" s="381">
        <v>380.48399999999998</v>
      </c>
      <c r="K248" s="344"/>
      <c r="L248" s="288"/>
      <c r="M248" s="377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7"/>
      <c r="AQ248" s="269">
        <f t="shared" si="34"/>
        <v>176</v>
      </c>
      <c r="AR248">
        <f t="shared" si="38"/>
        <v>0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256">
        <v>38</v>
      </c>
      <c r="C249" s="257" t="s">
        <v>100</v>
      </c>
      <c r="D249" s="257" t="s">
        <v>101</v>
      </c>
      <c r="E249" s="247">
        <v>231</v>
      </c>
      <c r="F249" s="248">
        <v>30.48</v>
      </c>
      <c r="G249" s="260">
        <v>228.11</v>
      </c>
      <c r="H249" s="261">
        <v>5.93</v>
      </c>
      <c r="I249" s="260">
        <v>229.36</v>
      </c>
      <c r="J249" s="284">
        <v>8.39</v>
      </c>
      <c r="K249" s="344"/>
      <c r="L249" s="288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7"/>
      <c r="AQ249" s="269">
        <f t="shared" si="34"/>
        <v>177</v>
      </c>
      <c r="AR249">
        <f t="shared" si="38"/>
        <v>0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245">
        <v>39</v>
      </c>
      <c r="C250" s="246" t="s">
        <v>108</v>
      </c>
      <c r="D250" s="246" t="s">
        <v>40</v>
      </c>
      <c r="E250" s="258">
        <v>149.30000000000001</v>
      </c>
      <c r="F250" s="259">
        <v>17.670000000000002</v>
      </c>
      <c r="G250" s="258">
        <v>149.30000000000001</v>
      </c>
      <c r="H250" s="259">
        <v>17.670000000000002</v>
      </c>
      <c r="I250" s="258">
        <v>149.34</v>
      </c>
      <c r="J250" s="289">
        <v>10.96</v>
      </c>
      <c r="K250" s="344"/>
      <c r="L250" s="382"/>
      <c r="M250" s="379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7"/>
      <c r="AQ250" s="269">
        <f t="shared" si="34"/>
        <v>178</v>
      </c>
      <c r="AR250">
        <f t="shared" si="38"/>
        <v>0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256">
        <f>+B250+1</f>
        <v>40</v>
      </c>
      <c r="C251" s="257" t="s">
        <v>110</v>
      </c>
      <c r="D251" s="257" t="s">
        <v>54</v>
      </c>
      <c r="E251" s="247">
        <v>39</v>
      </c>
      <c r="F251" s="248">
        <v>0.47399999999999998</v>
      </c>
      <c r="G251" s="247">
        <v>39</v>
      </c>
      <c r="H251" s="248">
        <v>0.47</v>
      </c>
      <c r="I251" s="292">
        <v>38.99</v>
      </c>
      <c r="J251" s="279">
        <v>0.46899999999999997</v>
      </c>
      <c r="K251" s="344"/>
      <c r="L251" s="383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7"/>
      <c r="AQ251" s="269">
        <f t="shared" si="34"/>
        <v>179</v>
      </c>
      <c r="AR251">
        <f t="shared" si="38"/>
        <v>0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293">
        <v>41</v>
      </c>
      <c r="C252" s="294" t="s">
        <v>112</v>
      </c>
      <c r="D252" s="294" t="s">
        <v>54</v>
      </c>
      <c r="E252" s="295">
        <v>70</v>
      </c>
      <c r="F252" s="296">
        <v>0.81699999999999995</v>
      </c>
      <c r="G252" s="295">
        <v>70</v>
      </c>
      <c r="H252" s="296">
        <v>0.82</v>
      </c>
      <c r="I252" s="271">
        <v>70.05</v>
      </c>
      <c r="J252" s="279">
        <v>0.755</v>
      </c>
      <c r="K252" s="339"/>
      <c r="L252" s="384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7"/>
      <c r="AQ252" s="269">
        <f t="shared" si="34"/>
        <v>180</v>
      </c>
      <c r="AR252">
        <f t="shared" si="38"/>
        <v>0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242"/>
      <c r="C253" s="243" t="s">
        <v>114</v>
      </c>
      <c r="D253" s="243"/>
      <c r="E253" s="298"/>
      <c r="F253" s="299">
        <f>SUM(F212:F252)</f>
        <v>1813.882478</v>
      </c>
      <c r="G253" s="298"/>
      <c r="H253" s="299">
        <f>SUM(H215:H252)</f>
        <v>631.01600000000008</v>
      </c>
      <c r="I253" s="298"/>
      <c r="J253" s="300">
        <f>SUM(J212:J252)</f>
        <v>1660.4464254770312</v>
      </c>
      <c r="K253" s="385"/>
      <c r="L253" s="309"/>
      <c r="M253" s="379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7"/>
      <c r="AQ253" s="269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302" t="s">
        <v>116</v>
      </c>
      <c r="C254" s="224" t="s">
        <v>117</v>
      </c>
      <c r="D254" s="224"/>
      <c r="E254" s="303"/>
      <c r="F254" s="304"/>
      <c r="G254" s="305"/>
      <c r="H254" s="306">
        <v>1</v>
      </c>
      <c r="I254" s="303"/>
      <c r="J254" s="307">
        <f>IFERROR(+J253/H253,0)</f>
        <v>2.6313856153838113</v>
      </c>
      <c r="K254" s="308"/>
      <c r="L254" s="309"/>
      <c r="M254" s="379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7"/>
      <c r="AQ254" s="269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310"/>
      <c r="C255" s="311" t="s">
        <v>132</v>
      </c>
      <c r="D255" s="312"/>
      <c r="E255" s="313">
        <v>1736.79</v>
      </c>
      <c r="F255" s="314">
        <v>1</v>
      </c>
      <c r="G255" s="315" t="s">
        <v>116</v>
      </c>
      <c r="H255" s="314">
        <f>+H253/F253*100%</f>
        <v>0.34788141329628086</v>
      </c>
      <c r="I255" s="316"/>
      <c r="J255" s="317">
        <f>+J253/F253</f>
        <v>0.91541014680722399</v>
      </c>
      <c r="K255" s="318"/>
      <c r="L255" s="309"/>
      <c r="M255" s="379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7"/>
      <c r="AQ255" s="269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310"/>
      <c r="C256" s="311" t="s">
        <v>133</v>
      </c>
      <c r="D256" s="312"/>
      <c r="E256" s="319">
        <f>F253-E255</f>
        <v>77.092478000000028</v>
      </c>
      <c r="F256" s="320"/>
      <c r="G256" s="321"/>
      <c r="H256" s="320"/>
      <c r="I256" s="322"/>
      <c r="J256" s="320"/>
      <c r="K256" s="323"/>
      <c r="L256" s="324"/>
      <c r="M256" s="377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7"/>
      <c r="AQ256" s="269">
        <f>AQ252+1</f>
        <v>181</v>
      </c>
      <c r="AR256">
        <f>IF(AH35="tad","tad",AH35)</f>
        <v>0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19"/>
      <c r="D257" s="219"/>
      <c r="E257" s="219"/>
      <c r="F257" s="220">
        <v>7</v>
      </c>
      <c r="G257" s="31" t="s">
        <v>19</v>
      </c>
      <c r="H257" s="367">
        <v>2021</v>
      </c>
      <c r="I257" s="219"/>
      <c r="J257" s="219"/>
      <c r="K257" s="221"/>
      <c r="L257" s="222"/>
      <c r="M257" s="379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7"/>
      <c r="AQ257" s="269">
        <f t="shared" si="34"/>
        <v>182</v>
      </c>
      <c r="AR257">
        <f>IF(AH36="tad","tad",AH36)</f>
        <v>0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23" t="s">
        <v>20</v>
      </c>
      <c r="C258" s="224" t="s">
        <v>122</v>
      </c>
      <c r="D258" s="224" t="s">
        <v>22</v>
      </c>
      <c r="E258" s="225" t="s">
        <v>23</v>
      </c>
      <c r="F258" s="226"/>
      <c r="G258" s="225" t="s">
        <v>24</v>
      </c>
      <c r="H258" s="226"/>
      <c r="I258" s="225" t="s">
        <v>25</v>
      </c>
      <c r="J258" s="226"/>
      <c r="K258" s="227" t="s">
        <v>123</v>
      </c>
      <c r="L258" s="2"/>
      <c r="M258" s="377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7"/>
      <c r="AQ258" s="269">
        <f t="shared" si="34"/>
        <v>183</v>
      </c>
      <c r="AR258">
        <f t="shared" ref="AR258:AR288" si="39">IF(AI7="tad","tad",AI7)</f>
        <v>0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28"/>
      <c r="C259" s="229"/>
      <c r="D259" s="229"/>
      <c r="E259" s="230" t="s">
        <v>28</v>
      </c>
      <c r="F259" s="230" t="s">
        <v>29</v>
      </c>
      <c r="G259" s="231" t="s">
        <v>28</v>
      </c>
      <c r="H259" s="230" t="s">
        <v>29</v>
      </c>
      <c r="I259" s="231" t="s">
        <v>28</v>
      </c>
      <c r="J259" s="230" t="s">
        <v>29</v>
      </c>
      <c r="K259" s="232"/>
      <c r="L259" s="2"/>
      <c r="M259" s="377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7"/>
      <c r="AQ259" s="269">
        <f t="shared" si="34"/>
        <v>184</v>
      </c>
      <c r="AR259">
        <f t="shared" si="39"/>
        <v>0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33"/>
      <c r="C260" s="234"/>
      <c r="D260" s="234"/>
      <c r="E260" s="235" t="s">
        <v>30</v>
      </c>
      <c r="F260" s="235" t="s">
        <v>124</v>
      </c>
      <c r="G260" s="236" t="s">
        <v>30</v>
      </c>
      <c r="H260" s="235" t="s">
        <v>124</v>
      </c>
      <c r="I260" s="236" t="s">
        <v>30</v>
      </c>
      <c r="J260" s="235" t="s">
        <v>124</v>
      </c>
      <c r="K260" s="237"/>
      <c r="L260" s="2"/>
      <c r="M260" s="379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7"/>
      <c r="AQ260" s="269">
        <f t="shared" ref="AQ260:AQ323" si="40">AQ259+1</f>
        <v>185</v>
      </c>
      <c r="AR260">
        <f t="shared" si="39"/>
        <v>0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242">
        <v>1</v>
      </c>
      <c r="C261" s="243">
        <v>2</v>
      </c>
      <c r="D261" s="243">
        <v>3</v>
      </c>
      <c r="E261" s="243">
        <v>4</v>
      </c>
      <c r="F261" s="243">
        <v>5</v>
      </c>
      <c r="G261" s="243">
        <v>6</v>
      </c>
      <c r="H261" s="243">
        <v>7</v>
      </c>
      <c r="I261" s="243">
        <v>8</v>
      </c>
      <c r="J261" s="243">
        <v>9</v>
      </c>
      <c r="K261" s="244">
        <v>10</v>
      </c>
      <c r="L261" s="2"/>
      <c r="M261" s="379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7"/>
      <c r="AQ261" s="269">
        <f t="shared" si="40"/>
        <v>186</v>
      </c>
      <c r="AR261">
        <f t="shared" si="39"/>
        <v>0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245">
        <v>1</v>
      </c>
      <c r="C262" s="246" t="s">
        <v>32</v>
      </c>
      <c r="D262" s="246" t="s">
        <v>33</v>
      </c>
      <c r="E262" s="247">
        <v>55.77</v>
      </c>
      <c r="F262" s="248">
        <v>31.144597999999998</v>
      </c>
      <c r="G262" s="249">
        <v>53.24</v>
      </c>
      <c r="H262" s="249">
        <v>18.036000000000001</v>
      </c>
      <c r="I262" s="249">
        <v>55.22</v>
      </c>
      <c r="J262" s="386">
        <v>28.008679999999998</v>
      </c>
      <c r="K262" s="387" t="s">
        <v>134</v>
      </c>
      <c r="L262" s="252"/>
      <c r="M262" s="25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7"/>
      <c r="AQ262" s="269">
        <f t="shared" si="40"/>
        <v>187</v>
      </c>
      <c r="AR262">
        <f t="shared" si="39"/>
        <v>0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256">
        <f>+B262+1</f>
        <v>2</v>
      </c>
      <c r="C263" s="257" t="s">
        <v>35</v>
      </c>
      <c r="D263" s="257" t="s">
        <v>33</v>
      </c>
      <c r="E263" s="258">
        <v>339.5</v>
      </c>
      <c r="F263" s="259">
        <v>7.77</v>
      </c>
      <c r="G263" s="260">
        <v>338.77</v>
      </c>
      <c r="H263" s="261">
        <v>7.157</v>
      </c>
      <c r="I263" s="260">
        <v>339.52</v>
      </c>
      <c r="J263" s="388">
        <v>7.7850000000000001</v>
      </c>
      <c r="K263" s="387"/>
      <c r="L263" s="263"/>
      <c r="M263" s="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7"/>
      <c r="AQ263" s="269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256">
        <f t="shared" ref="B264:B298" si="41">+B263+1</f>
        <v>3</v>
      </c>
      <c r="C264" s="257" t="s">
        <v>37</v>
      </c>
      <c r="D264" s="257" t="s">
        <v>38</v>
      </c>
      <c r="E264" s="247">
        <v>77.5</v>
      </c>
      <c r="F264" s="248">
        <v>49.02</v>
      </c>
      <c r="G264" s="260">
        <v>73.650000000000006</v>
      </c>
      <c r="H264" s="261">
        <v>27.367000000000001</v>
      </c>
      <c r="I264" s="260">
        <v>77.38</v>
      </c>
      <c r="J264" s="388">
        <v>48.239477999999998</v>
      </c>
      <c r="K264" s="387"/>
      <c r="L264" s="263"/>
      <c r="M264" s="263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7"/>
      <c r="AQ264" s="269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256">
        <f t="shared" si="41"/>
        <v>4</v>
      </c>
      <c r="C265" s="257" t="s">
        <v>39</v>
      </c>
      <c r="D265" s="257" t="s">
        <v>40</v>
      </c>
      <c r="E265" s="247">
        <v>463.3</v>
      </c>
      <c r="F265" s="248">
        <v>49.9</v>
      </c>
      <c r="G265" s="266">
        <v>462.22</v>
      </c>
      <c r="H265" s="266">
        <v>27.992000000000001</v>
      </c>
      <c r="I265" s="248">
        <v>462.84</v>
      </c>
      <c r="J265" s="250">
        <v>44.695999999999998</v>
      </c>
      <c r="K265" s="389">
        <v>35.549999999999997</v>
      </c>
      <c r="L265" s="348"/>
      <c r="M265" s="390"/>
      <c r="N265" s="351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7"/>
      <c r="AQ265" s="269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256">
        <f t="shared" si="41"/>
        <v>5</v>
      </c>
      <c r="C266" s="257" t="s">
        <v>42</v>
      </c>
      <c r="D266" s="257" t="s">
        <v>43</v>
      </c>
      <c r="E266" s="247">
        <v>207</v>
      </c>
      <c r="F266" s="248">
        <v>9.5030000000000001</v>
      </c>
      <c r="G266" s="260">
        <v>195.32</v>
      </c>
      <c r="H266" s="270">
        <v>1.218</v>
      </c>
      <c r="I266" s="271">
        <v>207.02</v>
      </c>
      <c r="J266" s="250">
        <v>9.5299999999999994</v>
      </c>
      <c r="K266" s="389" t="s">
        <v>134</v>
      </c>
      <c r="L266" s="391"/>
      <c r="M266" s="392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7"/>
      <c r="AQ266" s="269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256">
        <f t="shared" si="41"/>
        <v>6</v>
      </c>
      <c r="C267" s="257" t="s">
        <v>45</v>
      </c>
      <c r="D267" s="257" t="s">
        <v>43</v>
      </c>
      <c r="E267" s="247">
        <v>320</v>
      </c>
      <c r="F267" s="248">
        <v>5.1509999999999998</v>
      </c>
      <c r="G267" s="260">
        <v>306.97000000000003</v>
      </c>
      <c r="H267" s="270">
        <v>0.65700000000000003</v>
      </c>
      <c r="I267" s="271">
        <v>320.10000000000002</v>
      </c>
      <c r="J267" s="250">
        <v>5.2</v>
      </c>
      <c r="K267" s="389" t="s">
        <v>134</v>
      </c>
      <c r="L267" s="353"/>
      <c r="M267" s="393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7"/>
      <c r="AQ267" s="269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256">
        <f t="shared" si="41"/>
        <v>7</v>
      </c>
      <c r="C268" s="257" t="s">
        <v>46</v>
      </c>
      <c r="D268" s="257" t="s">
        <v>47</v>
      </c>
      <c r="E268" s="247">
        <v>90</v>
      </c>
      <c r="F268" s="248">
        <v>689.09100000000001</v>
      </c>
      <c r="G268" s="260">
        <v>79.7</v>
      </c>
      <c r="H268" s="260">
        <v>281.37</v>
      </c>
      <c r="I268" s="271">
        <v>89.48</v>
      </c>
      <c r="J268" s="250">
        <v>657.50682669960702</v>
      </c>
      <c r="K268" s="389"/>
      <c r="L268" s="391"/>
      <c r="M268" s="394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7"/>
      <c r="AQ268" s="269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256">
        <f t="shared" si="41"/>
        <v>8</v>
      </c>
      <c r="C269" s="257" t="s">
        <v>49</v>
      </c>
      <c r="D269" s="257" t="s">
        <v>50</v>
      </c>
      <c r="E269" s="247">
        <v>120.5</v>
      </c>
      <c r="F269" s="248">
        <v>2.0920000000000001</v>
      </c>
      <c r="G269" s="260">
        <v>114.9</v>
      </c>
      <c r="H269" s="261">
        <v>0.22800000000000001</v>
      </c>
      <c r="I269" s="276">
        <v>120.03</v>
      </c>
      <c r="J269" s="250">
        <v>1.581</v>
      </c>
      <c r="K269" s="395" t="s">
        <v>134</v>
      </c>
      <c r="L269" s="353"/>
      <c r="M269" s="393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7"/>
      <c r="AQ269" s="269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256">
        <f t="shared" si="41"/>
        <v>9</v>
      </c>
      <c r="C270" s="257" t="s">
        <v>52</v>
      </c>
      <c r="D270" s="257" t="s">
        <v>50</v>
      </c>
      <c r="E270" s="247">
        <v>120.8</v>
      </c>
      <c r="F270" s="248">
        <v>2.3530000000000002</v>
      </c>
      <c r="G270" s="260">
        <v>113.61</v>
      </c>
      <c r="H270" s="261">
        <v>0.35699999999999998</v>
      </c>
      <c r="I270" s="271">
        <v>119.88</v>
      </c>
      <c r="J270" s="250">
        <v>1.3680000000000001</v>
      </c>
      <c r="K270" s="395" t="s">
        <v>134</v>
      </c>
      <c r="L270" s="391"/>
      <c r="M270" s="394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7"/>
      <c r="AQ270" s="269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256">
        <f t="shared" si="41"/>
        <v>10</v>
      </c>
      <c r="C271" s="257" t="s">
        <v>53</v>
      </c>
      <c r="D271" s="257" t="s">
        <v>54</v>
      </c>
      <c r="E271" s="247">
        <v>46.5</v>
      </c>
      <c r="F271" s="247">
        <v>4.5999999999999996</v>
      </c>
      <c r="G271" s="260">
        <v>43.1</v>
      </c>
      <c r="H271" s="260">
        <v>2.1640000000000001</v>
      </c>
      <c r="I271" s="271">
        <v>43.98</v>
      </c>
      <c r="J271" s="250">
        <v>2.2669999999999999</v>
      </c>
      <c r="K271" s="395" t="s">
        <v>134</v>
      </c>
      <c r="L271" s="391"/>
      <c r="M271" s="394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7"/>
      <c r="AQ271" s="269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256">
        <f t="shared" si="41"/>
        <v>11</v>
      </c>
      <c r="C272" s="257" t="s">
        <v>56</v>
      </c>
      <c r="D272" s="257" t="s">
        <v>54</v>
      </c>
      <c r="E272" s="247">
        <v>51.5</v>
      </c>
      <c r="F272" s="248">
        <v>2.4159999999999999</v>
      </c>
      <c r="G272" s="260">
        <v>46.86</v>
      </c>
      <c r="H272" s="260">
        <v>0.90600000000000003</v>
      </c>
      <c r="I272" s="278">
        <v>51.28</v>
      </c>
      <c r="J272" s="250">
        <v>2.4670000000000001</v>
      </c>
      <c r="K272" s="395" t="s">
        <v>134</v>
      </c>
      <c r="L272" s="391"/>
      <c r="M272" s="394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7"/>
      <c r="AQ272" s="269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256">
        <f t="shared" si="41"/>
        <v>12</v>
      </c>
      <c r="C273" s="257" t="s">
        <v>58</v>
      </c>
      <c r="D273" s="257" t="s">
        <v>47</v>
      </c>
      <c r="E273" s="247">
        <v>81</v>
      </c>
      <c r="F273" s="248">
        <v>1.093</v>
      </c>
      <c r="G273" s="260">
        <v>73.94</v>
      </c>
      <c r="H273" s="261">
        <v>0.18</v>
      </c>
      <c r="I273" s="271">
        <v>78.849999999999994</v>
      </c>
      <c r="J273" s="250">
        <v>0.89300000000000002</v>
      </c>
      <c r="K273" s="395" t="s">
        <v>134</v>
      </c>
      <c r="L273" s="391"/>
      <c r="M273" s="394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7"/>
      <c r="AQ273" s="269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256">
        <f t="shared" si="41"/>
        <v>13</v>
      </c>
      <c r="C274" s="257" t="s">
        <v>59</v>
      </c>
      <c r="D274" s="257" t="s">
        <v>47</v>
      </c>
      <c r="E274" s="247">
        <v>82.8</v>
      </c>
      <c r="F274" s="248">
        <v>0.42899999999999999</v>
      </c>
      <c r="G274" s="260">
        <v>80.02</v>
      </c>
      <c r="H274" s="261">
        <v>8.4000000000000005E-2</v>
      </c>
      <c r="I274" s="271">
        <v>81.569999999999993</v>
      </c>
      <c r="J274" s="250">
        <v>0.06</v>
      </c>
      <c r="K274" s="395" t="s">
        <v>134</v>
      </c>
      <c r="L274" s="391"/>
      <c r="M274" s="39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7"/>
      <c r="AQ274" s="269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256">
        <f t="shared" si="41"/>
        <v>14</v>
      </c>
      <c r="C275" s="257" t="s">
        <v>60</v>
      </c>
      <c r="D275" s="257" t="s">
        <v>47</v>
      </c>
      <c r="E275" s="247">
        <v>69.95</v>
      </c>
      <c r="F275" s="248">
        <v>0.25</v>
      </c>
      <c r="G275" s="260">
        <v>67.95</v>
      </c>
      <c r="H275" s="260">
        <v>4.9000000000000002E-2</v>
      </c>
      <c r="I275" s="271">
        <v>63.43</v>
      </c>
      <c r="J275" s="250">
        <v>0.186</v>
      </c>
      <c r="K275" s="395" t="s">
        <v>134</v>
      </c>
      <c r="L275" s="391"/>
      <c r="M275" s="394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7"/>
      <c r="AQ275" s="269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256">
        <f t="shared" si="41"/>
        <v>15</v>
      </c>
      <c r="C276" s="257" t="s">
        <v>61</v>
      </c>
      <c r="D276" s="257" t="s">
        <v>47</v>
      </c>
      <c r="E276" s="247">
        <v>48.2</v>
      </c>
      <c r="F276" s="248">
        <v>0.38500000000000001</v>
      </c>
      <c r="G276" s="260">
        <v>44.16</v>
      </c>
      <c r="H276" s="261">
        <v>8.9999999999999993E-3</v>
      </c>
      <c r="I276" s="271">
        <v>46.65</v>
      </c>
      <c r="J276" s="250">
        <v>0.34300000000000003</v>
      </c>
      <c r="K276" s="395"/>
      <c r="L276" s="391"/>
      <c r="M276" s="394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7"/>
      <c r="AQ276" s="269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256">
        <f t="shared" si="41"/>
        <v>16</v>
      </c>
      <c r="C277" s="257" t="s">
        <v>62</v>
      </c>
      <c r="D277" s="257" t="s">
        <v>63</v>
      </c>
      <c r="E277" s="247">
        <v>136</v>
      </c>
      <c r="F277" s="248">
        <v>440</v>
      </c>
      <c r="G277" s="260">
        <v>127.3</v>
      </c>
      <c r="H277" s="260">
        <v>64.974000000000004</v>
      </c>
      <c r="I277" s="260">
        <v>136.15</v>
      </c>
      <c r="J277" s="279">
        <v>373.39748630000003</v>
      </c>
      <c r="K277" s="389" t="s">
        <v>134</v>
      </c>
      <c r="L277" s="272"/>
      <c r="M277" s="272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7"/>
      <c r="AQ277" s="269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256">
        <f t="shared" si="41"/>
        <v>17</v>
      </c>
      <c r="C278" s="257" t="s">
        <v>65</v>
      </c>
      <c r="D278" s="257" t="s">
        <v>63</v>
      </c>
      <c r="E278" s="247">
        <v>113.5</v>
      </c>
      <c r="F278" s="248">
        <v>3.7519999999999998</v>
      </c>
      <c r="G278" s="260">
        <v>104.42</v>
      </c>
      <c r="H278" s="260">
        <v>0.54500000000000004</v>
      </c>
      <c r="I278" s="270">
        <v>112.95</v>
      </c>
      <c r="J278" s="279">
        <v>0.43010196000000001</v>
      </c>
      <c r="K278" s="389" t="s">
        <v>134</v>
      </c>
      <c r="L278" s="272"/>
      <c r="M278" s="272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7"/>
      <c r="AQ278" s="269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256">
        <f t="shared" si="41"/>
        <v>18</v>
      </c>
      <c r="C279" s="257" t="s">
        <v>66</v>
      </c>
      <c r="D279" s="257" t="s">
        <v>63</v>
      </c>
      <c r="E279" s="247">
        <v>225.4</v>
      </c>
      <c r="F279" s="247">
        <v>1.2</v>
      </c>
      <c r="G279" s="260">
        <v>223.12</v>
      </c>
      <c r="H279" s="260">
        <v>7.0999999999999994E-2</v>
      </c>
      <c r="I279" s="260">
        <v>204</v>
      </c>
      <c r="J279" s="279">
        <v>0.36664999999999998</v>
      </c>
      <c r="K279" s="389" t="s">
        <v>134</v>
      </c>
      <c r="L279" s="272"/>
      <c r="M279" s="272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7"/>
      <c r="AQ279" s="269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256">
        <v>19</v>
      </c>
      <c r="C280" s="257" t="s">
        <v>67</v>
      </c>
      <c r="D280" s="257" t="s">
        <v>63</v>
      </c>
      <c r="E280" s="247">
        <v>224</v>
      </c>
      <c r="F280" s="248">
        <v>0.6</v>
      </c>
      <c r="G280" s="260">
        <v>215.98</v>
      </c>
      <c r="H280" s="260">
        <v>0.105</v>
      </c>
      <c r="I280" s="270">
        <v>224</v>
      </c>
      <c r="J280" s="280">
        <v>0.6</v>
      </c>
      <c r="K280" s="389" t="s">
        <v>134</v>
      </c>
      <c r="L280" s="281"/>
      <c r="M280" s="281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7"/>
      <c r="AQ280" s="269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256">
        <f t="shared" si="41"/>
        <v>20</v>
      </c>
      <c r="C281" s="257" t="s">
        <v>68</v>
      </c>
      <c r="D281" s="257" t="s">
        <v>63</v>
      </c>
      <c r="E281" s="247">
        <v>196</v>
      </c>
      <c r="F281" s="248">
        <v>1.5820000000000001</v>
      </c>
      <c r="G281" s="260">
        <v>189.04</v>
      </c>
      <c r="H281" s="260">
        <v>0.41899999999999998</v>
      </c>
      <c r="I281" s="270">
        <v>196.2</v>
      </c>
      <c r="J281" s="279">
        <v>0.48182599999999998</v>
      </c>
      <c r="K281" s="389" t="s">
        <v>134</v>
      </c>
      <c r="L281" s="272"/>
      <c r="M281" s="272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7"/>
      <c r="AQ281" s="269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256">
        <f t="shared" si="41"/>
        <v>21</v>
      </c>
      <c r="C282" s="257" t="s">
        <v>69</v>
      </c>
      <c r="D282" s="257" t="s">
        <v>63</v>
      </c>
      <c r="E282" s="247">
        <v>174</v>
      </c>
      <c r="F282" s="248">
        <v>0.47899999999999998</v>
      </c>
      <c r="G282" s="260">
        <v>172.38</v>
      </c>
      <c r="H282" s="260">
        <v>7.3999999999999996E-2</v>
      </c>
      <c r="I282" s="270">
        <v>170.55</v>
      </c>
      <c r="J282" s="279">
        <v>0.16131799999999999</v>
      </c>
      <c r="K282" s="389" t="s">
        <v>134</v>
      </c>
      <c r="L282" s="272"/>
      <c r="M282" s="27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7"/>
      <c r="AQ282" s="269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245">
        <f t="shared" si="41"/>
        <v>22</v>
      </c>
      <c r="C283" s="246" t="s">
        <v>70</v>
      </c>
      <c r="D283" s="246" t="s">
        <v>63</v>
      </c>
      <c r="E283" s="258">
        <v>229.1</v>
      </c>
      <c r="F283" s="259">
        <v>0.79200000000000004</v>
      </c>
      <c r="G283" s="249">
        <v>222.84</v>
      </c>
      <c r="H283" s="249">
        <v>0.28000000000000003</v>
      </c>
      <c r="I283" s="282">
        <v>228</v>
      </c>
      <c r="J283" s="283">
        <v>0.72340000000000004</v>
      </c>
      <c r="K283" s="389" t="s">
        <v>134</v>
      </c>
      <c r="L283" s="281"/>
      <c r="M283" s="281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7"/>
      <c r="AQ283" s="269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256">
        <f t="shared" si="41"/>
        <v>23</v>
      </c>
      <c r="C284" s="257" t="s">
        <v>71</v>
      </c>
      <c r="D284" s="257" t="s">
        <v>63</v>
      </c>
      <c r="E284" s="247">
        <v>249</v>
      </c>
      <c r="F284" s="248">
        <v>2.1240000000000001</v>
      </c>
      <c r="G284" s="260">
        <v>239.52</v>
      </c>
      <c r="H284" s="260">
        <v>0.187</v>
      </c>
      <c r="I284" s="270">
        <v>248.8</v>
      </c>
      <c r="J284" s="280">
        <v>2.0560475999999999</v>
      </c>
      <c r="K284" s="389" t="s">
        <v>134</v>
      </c>
      <c r="L284" s="281"/>
      <c r="M284" s="281"/>
      <c r="V284" s="3" t="s">
        <v>135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7"/>
      <c r="AQ284" s="269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256">
        <f t="shared" si="41"/>
        <v>24</v>
      </c>
      <c r="C285" s="257" t="s">
        <v>72</v>
      </c>
      <c r="D285" s="257" t="s">
        <v>73</v>
      </c>
      <c r="E285" s="247">
        <v>164.75</v>
      </c>
      <c r="F285" s="247">
        <v>5</v>
      </c>
      <c r="G285" s="260">
        <v>154.43</v>
      </c>
      <c r="H285" s="260">
        <v>0.503</v>
      </c>
      <c r="I285" s="260">
        <v>142.86000000000001</v>
      </c>
      <c r="J285" s="280">
        <v>0.19841106</v>
      </c>
      <c r="K285" s="389" t="s">
        <v>134</v>
      </c>
      <c r="L285" s="281"/>
      <c r="M285" s="281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7"/>
      <c r="AQ285" s="269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256">
        <f t="shared" si="41"/>
        <v>25</v>
      </c>
      <c r="C286" s="257" t="s">
        <v>74</v>
      </c>
      <c r="D286" s="257" t="s">
        <v>73</v>
      </c>
      <c r="E286" s="247">
        <v>179.1</v>
      </c>
      <c r="F286" s="248">
        <v>4.2</v>
      </c>
      <c r="G286" s="270">
        <v>166.32</v>
      </c>
      <c r="H286" s="270">
        <v>0.39800000000000002</v>
      </c>
      <c r="I286" s="260">
        <v>204.88</v>
      </c>
      <c r="J286" s="279">
        <v>3.2435792399999999</v>
      </c>
      <c r="K286" s="389" t="s">
        <v>134</v>
      </c>
      <c r="L286" s="272"/>
      <c r="M286" s="272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7"/>
      <c r="AQ286" s="269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256">
        <f t="shared" si="41"/>
        <v>26</v>
      </c>
      <c r="C287" s="257" t="s">
        <v>75</v>
      </c>
      <c r="D287" s="257" t="s">
        <v>76</v>
      </c>
      <c r="E287" s="247">
        <v>325.56</v>
      </c>
      <c r="F287" s="248">
        <v>0.70099999999999996</v>
      </c>
      <c r="G287" s="270">
        <v>315.85000000000002</v>
      </c>
      <c r="H287" s="270">
        <v>0.114</v>
      </c>
      <c r="I287" s="270">
        <v>325.5</v>
      </c>
      <c r="J287" s="280">
        <v>0.69574786</v>
      </c>
      <c r="K287" s="389" t="s">
        <v>134</v>
      </c>
      <c r="L287" s="281"/>
      <c r="M287" s="281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7"/>
      <c r="AQ287" s="269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256">
        <f t="shared" si="41"/>
        <v>27</v>
      </c>
      <c r="C288" s="257" t="s">
        <v>77</v>
      </c>
      <c r="D288" s="257" t="s">
        <v>76</v>
      </c>
      <c r="E288" s="247">
        <v>129.19999999999999</v>
      </c>
      <c r="F288" s="248">
        <v>0.5</v>
      </c>
      <c r="G288" s="260">
        <v>123.6</v>
      </c>
      <c r="H288" s="260">
        <v>2.9000000000000001E-2</v>
      </c>
      <c r="I288" s="270">
        <v>129.19999999999999</v>
      </c>
      <c r="J288" s="279">
        <v>0.5</v>
      </c>
      <c r="K288" s="389" t="s">
        <v>134</v>
      </c>
      <c r="L288" s="272"/>
      <c r="M288" s="272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7"/>
      <c r="AQ288" s="269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256">
        <f t="shared" si="41"/>
        <v>28</v>
      </c>
      <c r="C289" s="257" t="s">
        <v>78</v>
      </c>
      <c r="D289" s="257" t="s">
        <v>76</v>
      </c>
      <c r="E289" s="247">
        <v>282.77999999999997</v>
      </c>
      <c r="F289" s="248">
        <v>0.51300000000000001</v>
      </c>
      <c r="G289" s="260">
        <v>277.87</v>
      </c>
      <c r="H289" s="260">
        <v>7.3999999999999996E-2</v>
      </c>
      <c r="I289" s="260">
        <v>272.77999999999997</v>
      </c>
      <c r="J289" s="279">
        <v>0.51354</v>
      </c>
      <c r="K289" s="389" t="s">
        <v>134</v>
      </c>
      <c r="L289" s="272"/>
      <c r="M289" s="272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7"/>
      <c r="AQ289" s="269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256">
        <f t="shared" si="41"/>
        <v>29</v>
      </c>
      <c r="C290" s="257" t="s">
        <v>79</v>
      </c>
      <c r="D290" s="257" t="s">
        <v>76</v>
      </c>
      <c r="E290" s="247">
        <v>99</v>
      </c>
      <c r="F290" s="248">
        <v>2.6110000000000002</v>
      </c>
      <c r="G290" s="260">
        <v>91.8</v>
      </c>
      <c r="H290" s="260">
        <v>0.17</v>
      </c>
      <c r="I290" s="270">
        <v>98.99</v>
      </c>
      <c r="J290" s="280">
        <v>0.99684134599999996</v>
      </c>
      <c r="K290" s="389" t="s">
        <v>134</v>
      </c>
      <c r="L290" s="281"/>
      <c r="M290" s="281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7"/>
      <c r="AQ290" s="269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256">
        <f t="shared" si="41"/>
        <v>30</v>
      </c>
      <c r="C291" s="257" t="s">
        <v>81</v>
      </c>
      <c r="D291" s="257" t="s">
        <v>76</v>
      </c>
      <c r="E291" s="247">
        <v>189.7</v>
      </c>
      <c r="F291" s="247">
        <v>7.9000000000000001E-2</v>
      </c>
      <c r="G291" s="260">
        <v>188.25</v>
      </c>
      <c r="H291" s="260">
        <v>3.2000000000000001E-2</v>
      </c>
      <c r="I291" s="270">
        <v>189.62</v>
      </c>
      <c r="J291" s="280">
        <v>7.8191999999999998E-2</v>
      </c>
      <c r="K291" s="389" t="s">
        <v>134</v>
      </c>
      <c r="L291" s="281"/>
      <c r="M291" s="28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7"/>
      <c r="AQ291" s="269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256">
        <f t="shared" si="41"/>
        <v>31</v>
      </c>
      <c r="C292" s="257" t="s">
        <v>83</v>
      </c>
      <c r="D292" s="257" t="s">
        <v>76</v>
      </c>
      <c r="E292" s="247">
        <v>171.19</v>
      </c>
      <c r="F292" s="248">
        <v>9.6879999999999994E-2</v>
      </c>
      <c r="G292" s="260">
        <v>169.34</v>
      </c>
      <c r="H292" s="261">
        <v>5.1999999999999998E-2</v>
      </c>
      <c r="I292" s="270">
        <v>171.13</v>
      </c>
      <c r="J292" s="280">
        <v>9.5426999999999998E-2</v>
      </c>
      <c r="K292" s="389" t="s">
        <v>134</v>
      </c>
      <c r="L292" s="281"/>
      <c r="M292" s="281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7"/>
      <c r="AQ292" s="269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256">
        <f t="shared" si="41"/>
        <v>32</v>
      </c>
      <c r="C293" s="257" t="s">
        <v>85</v>
      </c>
      <c r="D293" s="257" t="s">
        <v>86</v>
      </c>
      <c r="E293" s="247">
        <v>142.6</v>
      </c>
      <c r="F293" s="248">
        <v>9.157</v>
      </c>
      <c r="G293" s="260">
        <v>139.43</v>
      </c>
      <c r="H293" s="260">
        <v>1.7649999999999999</v>
      </c>
      <c r="I293" s="260">
        <v>140.59</v>
      </c>
      <c r="J293" s="284">
        <v>10.024063979999999</v>
      </c>
      <c r="K293" s="389" t="s">
        <v>134</v>
      </c>
      <c r="L293" s="285"/>
      <c r="M293" s="285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7"/>
      <c r="AQ293" s="269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256">
        <f t="shared" si="41"/>
        <v>33</v>
      </c>
      <c r="C294" s="257" t="s">
        <v>88</v>
      </c>
      <c r="D294" s="257" t="s">
        <v>86</v>
      </c>
      <c r="E294" s="247">
        <v>239.5</v>
      </c>
      <c r="F294" s="248">
        <v>2.6720000000000002</v>
      </c>
      <c r="G294" s="260">
        <v>234.45</v>
      </c>
      <c r="H294" s="261">
        <v>0.44600000000000001</v>
      </c>
      <c r="I294" s="396">
        <v>238.51</v>
      </c>
      <c r="J294" s="397">
        <v>2.1452</v>
      </c>
      <c r="K294" s="389" t="s">
        <v>134</v>
      </c>
      <c r="L294" s="285"/>
      <c r="M294" s="285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7"/>
      <c r="AQ294" s="269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256">
        <f t="shared" si="41"/>
        <v>34</v>
      </c>
      <c r="C295" s="257" t="s">
        <v>90</v>
      </c>
      <c r="D295" s="257" t="s">
        <v>91</v>
      </c>
      <c r="E295" s="247">
        <v>120.5</v>
      </c>
      <c r="F295" s="248">
        <v>3.677</v>
      </c>
      <c r="G295" s="260">
        <v>118.55</v>
      </c>
      <c r="H295" s="260">
        <v>0.59499999999999997</v>
      </c>
      <c r="I295" s="260">
        <v>120.75</v>
      </c>
      <c r="J295" s="279">
        <v>4.154369</v>
      </c>
      <c r="K295" s="389" t="s">
        <v>134</v>
      </c>
      <c r="L295" s="272"/>
      <c r="M295" s="272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7"/>
      <c r="AQ295" s="269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256">
        <f t="shared" si="41"/>
        <v>35</v>
      </c>
      <c r="C296" s="257" t="s">
        <v>93</v>
      </c>
      <c r="D296" s="257" t="s">
        <v>94</v>
      </c>
      <c r="E296" s="247">
        <v>110.56</v>
      </c>
      <c r="F296" s="248">
        <v>2.75</v>
      </c>
      <c r="G296" s="260">
        <v>107.16</v>
      </c>
      <c r="H296" s="260">
        <v>0.311</v>
      </c>
      <c r="I296" s="260">
        <v>110.56</v>
      </c>
      <c r="J296" s="279">
        <v>2.75</v>
      </c>
      <c r="K296" s="389" t="s">
        <v>134</v>
      </c>
      <c r="L296" s="272"/>
      <c r="M296" s="272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7"/>
      <c r="AQ296" s="269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256">
        <f t="shared" si="41"/>
        <v>36</v>
      </c>
      <c r="C297" s="257" t="s">
        <v>95</v>
      </c>
      <c r="D297" s="257" t="s">
        <v>96</v>
      </c>
      <c r="E297" s="247">
        <v>72</v>
      </c>
      <c r="F297" s="248">
        <v>38.036000000000001</v>
      </c>
      <c r="G297" s="260">
        <v>54.7</v>
      </c>
      <c r="H297" s="261">
        <v>4.0830000000000002</v>
      </c>
      <c r="I297" s="260">
        <v>70.84</v>
      </c>
      <c r="J297" s="284">
        <v>35.036000000000001</v>
      </c>
      <c r="K297" s="389"/>
      <c r="L297" s="285"/>
      <c r="M297" s="398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7"/>
      <c r="AQ297" s="269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256">
        <f t="shared" si="41"/>
        <v>37</v>
      </c>
      <c r="C298" s="257" t="s">
        <v>97</v>
      </c>
      <c r="D298" s="257" t="s">
        <v>96</v>
      </c>
      <c r="E298" s="247">
        <v>185</v>
      </c>
      <c r="F298" s="248">
        <v>388.72199999999998</v>
      </c>
      <c r="G298" s="260">
        <v>167</v>
      </c>
      <c r="H298" s="261">
        <v>217.202</v>
      </c>
      <c r="I298" s="260">
        <v>184.24</v>
      </c>
      <c r="J298" s="381">
        <v>380.90100000000001</v>
      </c>
      <c r="K298" s="389" t="s">
        <v>134</v>
      </c>
      <c r="L298" s="285"/>
      <c r="M298" s="3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7"/>
      <c r="AQ298" s="269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256">
        <v>38</v>
      </c>
      <c r="C299" s="257" t="s">
        <v>100</v>
      </c>
      <c r="D299" s="257" t="s">
        <v>101</v>
      </c>
      <c r="E299" s="247">
        <v>231</v>
      </c>
      <c r="F299" s="248">
        <v>30.48</v>
      </c>
      <c r="G299" s="260">
        <v>228.1</v>
      </c>
      <c r="H299" s="261">
        <v>5.9</v>
      </c>
      <c r="I299" s="260">
        <v>229.38</v>
      </c>
      <c r="J299" s="284">
        <v>8.4870000000000001</v>
      </c>
      <c r="K299" s="389" t="s">
        <v>134</v>
      </c>
      <c r="L299" s="285"/>
      <c r="M299" s="398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7"/>
      <c r="AQ299" s="269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245">
        <v>39</v>
      </c>
      <c r="C300" s="246" t="s">
        <v>108</v>
      </c>
      <c r="D300" s="246" t="s">
        <v>40</v>
      </c>
      <c r="E300" s="258">
        <v>149.30000000000001</v>
      </c>
      <c r="F300" s="259">
        <v>17.670000000000002</v>
      </c>
      <c r="G300" s="258">
        <v>149.30000000000001</v>
      </c>
      <c r="H300" s="259">
        <v>17.670000000000002</v>
      </c>
      <c r="I300" s="258">
        <v>149.33000000000001</v>
      </c>
      <c r="J300" s="289">
        <v>10.95</v>
      </c>
      <c r="K300" s="290" t="s">
        <v>109</v>
      </c>
      <c r="L300" s="291"/>
      <c r="M300" s="291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7"/>
      <c r="AQ300" s="269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256">
        <f>+B300+1</f>
        <v>40</v>
      </c>
      <c r="C301" s="257" t="s">
        <v>110</v>
      </c>
      <c r="D301" s="257" t="s">
        <v>54</v>
      </c>
      <c r="E301" s="247">
        <v>39</v>
      </c>
      <c r="F301" s="248">
        <v>0.47399999999999998</v>
      </c>
      <c r="G301" s="247">
        <v>39</v>
      </c>
      <c r="H301" s="248">
        <v>0.47</v>
      </c>
      <c r="I301" s="292">
        <v>38.99</v>
      </c>
      <c r="J301" s="279">
        <v>0.46899999999999997</v>
      </c>
      <c r="K301" s="290" t="s">
        <v>98</v>
      </c>
      <c r="L301" s="355"/>
      <c r="M301" s="29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7"/>
      <c r="AQ301" s="269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293">
        <v>41</v>
      </c>
      <c r="C302" s="294" t="s">
        <v>112</v>
      </c>
      <c r="D302" s="294" t="s">
        <v>54</v>
      </c>
      <c r="E302" s="295">
        <v>70</v>
      </c>
      <c r="F302" s="296">
        <v>0.81699999999999995</v>
      </c>
      <c r="G302" s="295">
        <v>70</v>
      </c>
      <c r="H302" s="296">
        <v>0.82</v>
      </c>
      <c r="I302" s="271">
        <v>70.05</v>
      </c>
      <c r="J302" s="279">
        <v>0.755</v>
      </c>
      <c r="K302" s="297"/>
      <c r="L302" s="355"/>
      <c r="M302" s="291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7"/>
      <c r="AQ302" s="269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242"/>
      <c r="C303" s="243" t="s">
        <v>114</v>
      </c>
      <c r="D303" s="243"/>
      <c r="E303" s="298"/>
      <c r="F303" s="299">
        <f>SUM(F262:F302)</f>
        <v>1813.882478</v>
      </c>
      <c r="G303" s="298"/>
      <c r="H303" s="299">
        <f>SUM(H265:H302)</f>
        <v>632.50300000000016</v>
      </c>
      <c r="I303" s="298"/>
      <c r="J303" s="300">
        <f>SUM(J262:J302)</f>
        <v>1650.3411860456072</v>
      </c>
      <c r="K303" s="301"/>
      <c r="L303" s="399"/>
      <c r="M303" s="218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7"/>
      <c r="AQ303" s="269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302" t="s">
        <v>116</v>
      </c>
      <c r="C304" s="224" t="s">
        <v>117</v>
      </c>
      <c r="D304" s="224"/>
      <c r="E304" s="303"/>
      <c r="F304" s="304"/>
      <c r="G304" s="305"/>
      <c r="H304" s="306">
        <v>1</v>
      </c>
      <c r="I304" s="303"/>
      <c r="J304" s="307">
        <f>IFERROR(+J303/H303,0)</f>
        <v>2.6092227009921007</v>
      </c>
      <c r="K304" s="308"/>
      <c r="L304" s="309"/>
      <c r="M304" s="218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7"/>
      <c r="AQ304" s="269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310"/>
      <c r="C305" s="311" t="s">
        <v>132</v>
      </c>
      <c r="D305" s="312"/>
      <c r="E305" s="313">
        <v>1736.79</v>
      </c>
      <c r="F305" s="314">
        <v>1</v>
      </c>
      <c r="G305" s="315" t="s">
        <v>116</v>
      </c>
      <c r="H305" s="314">
        <f>+H303/F303*100%</f>
        <v>0.3487012017985876</v>
      </c>
      <c r="I305" s="316"/>
      <c r="J305" s="317">
        <f>+J303/F303</f>
        <v>0.90983909159610243</v>
      </c>
      <c r="K305" s="308"/>
      <c r="L305" s="309"/>
      <c r="M305" s="218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7"/>
      <c r="AQ305" s="269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310"/>
      <c r="C306" s="311" t="s">
        <v>133</v>
      </c>
      <c r="D306" s="312"/>
      <c r="E306" s="319">
        <f>F303-E305</f>
        <v>77.092478000000028</v>
      </c>
      <c r="F306" s="320"/>
      <c r="G306" s="321"/>
      <c r="H306" s="320"/>
      <c r="I306" s="322"/>
      <c r="J306" s="320"/>
      <c r="K306" s="323"/>
      <c r="L306" s="324"/>
      <c r="M306" s="218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7"/>
      <c r="AQ306" s="269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19"/>
      <c r="D307" s="219"/>
      <c r="E307" s="219"/>
      <c r="F307" s="220">
        <v>6</v>
      </c>
      <c r="G307" s="31" t="s">
        <v>19</v>
      </c>
      <c r="H307" s="220">
        <v>2021</v>
      </c>
      <c r="I307" s="219"/>
      <c r="J307" s="219"/>
      <c r="K307" s="221"/>
      <c r="L307" s="222"/>
      <c r="M307" s="218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7"/>
      <c r="AQ307" s="269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23" t="s">
        <v>20</v>
      </c>
      <c r="C308" s="224" t="s">
        <v>122</v>
      </c>
      <c r="D308" s="224" t="s">
        <v>22</v>
      </c>
      <c r="E308" s="225" t="s">
        <v>23</v>
      </c>
      <c r="F308" s="226"/>
      <c r="G308" s="400" t="s">
        <v>24</v>
      </c>
      <c r="H308" s="401"/>
      <c r="I308" s="225" t="s">
        <v>25</v>
      </c>
      <c r="J308" s="226"/>
      <c r="K308" s="227" t="s">
        <v>123</v>
      </c>
      <c r="L308" s="2"/>
      <c r="M308" s="21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7"/>
      <c r="AQ308" s="269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28"/>
      <c r="C309" s="229"/>
      <c r="D309" s="229"/>
      <c r="E309" s="230" t="s">
        <v>28</v>
      </c>
      <c r="F309" s="230" t="s">
        <v>29</v>
      </c>
      <c r="G309" s="231" t="s">
        <v>28</v>
      </c>
      <c r="H309" s="230" t="s">
        <v>29</v>
      </c>
      <c r="I309" s="231" t="s">
        <v>28</v>
      </c>
      <c r="J309" s="230" t="s">
        <v>29</v>
      </c>
      <c r="K309" s="232"/>
      <c r="L309" s="2"/>
      <c r="M309" s="218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7"/>
      <c r="AQ309" s="269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33"/>
      <c r="C310" s="234"/>
      <c r="D310" s="234"/>
      <c r="E310" s="235" t="s">
        <v>30</v>
      </c>
      <c r="F310" s="235" t="s">
        <v>124</v>
      </c>
      <c r="G310" s="236" t="s">
        <v>30</v>
      </c>
      <c r="H310" s="235" t="s">
        <v>124</v>
      </c>
      <c r="I310" s="236" t="s">
        <v>136</v>
      </c>
      <c r="J310" s="235" t="s">
        <v>124</v>
      </c>
      <c r="K310" s="237"/>
      <c r="L310" s="2"/>
      <c r="M310" s="218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7"/>
      <c r="AQ310" s="269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242">
        <v>1</v>
      </c>
      <c r="C311" s="243">
        <v>2</v>
      </c>
      <c r="D311" s="243">
        <v>3</v>
      </c>
      <c r="E311" s="243">
        <v>4</v>
      </c>
      <c r="F311" s="243">
        <v>5</v>
      </c>
      <c r="G311" s="243">
        <v>6</v>
      </c>
      <c r="H311" s="243">
        <v>7</v>
      </c>
      <c r="I311" s="243">
        <v>8</v>
      </c>
      <c r="J311" s="243">
        <v>9</v>
      </c>
      <c r="K311" s="244">
        <v>10</v>
      </c>
      <c r="L311" s="2"/>
      <c r="M311" s="218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7"/>
      <c r="AQ311" s="269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245">
        <v>1</v>
      </c>
      <c r="C312" s="246" t="s">
        <v>32</v>
      </c>
      <c r="D312" s="246" t="s">
        <v>33</v>
      </c>
      <c r="E312" s="247">
        <v>55.77</v>
      </c>
      <c r="F312" s="248">
        <v>31.144597999999998</v>
      </c>
      <c r="G312" s="249">
        <v>47.95</v>
      </c>
      <c r="H312" s="402">
        <v>2.1779999999999999</v>
      </c>
      <c r="I312" s="403">
        <v>55.34</v>
      </c>
      <c r="J312" s="404">
        <v>28.685960000000001</v>
      </c>
      <c r="K312" s="251" t="s">
        <v>134</v>
      </c>
      <c r="L312" s="327"/>
      <c r="M312" s="218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7"/>
      <c r="AQ312" s="269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256">
        <v>2</v>
      </c>
      <c r="C313" s="257" t="s">
        <v>35</v>
      </c>
      <c r="D313" s="257" t="s">
        <v>33</v>
      </c>
      <c r="E313" s="258">
        <v>339.5</v>
      </c>
      <c r="F313" s="259">
        <v>7.77</v>
      </c>
      <c r="G313" s="260">
        <v>332.12</v>
      </c>
      <c r="H313" s="261">
        <v>1.96</v>
      </c>
      <c r="I313" s="260">
        <v>339.52</v>
      </c>
      <c r="J313" s="388">
        <v>7.7850000000000001</v>
      </c>
      <c r="K313" s="251" t="s">
        <v>134</v>
      </c>
      <c r="L313" s="328"/>
      <c r="M313" s="218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7"/>
      <c r="AQ313" s="269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256">
        <f t="shared" ref="B314:B348" si="45">+B313+1</f>
        <v>3</v>
      </c>
      <c r="C314" s="257" t="s">
        <v>37</v>
      </c>
      <c r="D314" s="257" t="s">
        <v>38</v>
      </c>
      <c r="E314" s="247">
        <v>77.5</v>
      </c>
      <c r="F314" s="248">
        <v>49.02</v>
      </c>
      <c r="G314" s="260">
        <v>65.42</v>
      </c>
      <c r="H314" s="261">
        <v>3.02</v>
      </c>
      <c r="I314" s="260">
        <v>77.36</v>
      </c>
      <c r="J314" s="388">
        <v>48.110118999999997</v>
      </c>
      <c r="K314" s="251"/>
      <c r="L314" s="328"/>
      <c r="M314" s="218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7"/>
      <c r="AQ314" s="269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256">
        <f t="shared" si="45"/>
        <v>4</v>
      </c>
      <c r="C315" s="257" t="s">
        <v>39</v>
      </c>
      <c r="D315" s="257" t="s">
        <v>40</v>
      </c>
      <c r="E315" s="247">
        <v>463.3</v>
      </c>
      <c r="F315" s="248">
        <v>49.9</v>
      </c>
      <c r="G315" s="266">
        <v>462.27</v>
      </c>
      <c r="H315" s="266">
        <v>33.545999999999999</v>
      </c>
      <c r="I315" s="248">
        <v>462.83</v>
      </c>
      <c r="J315" s="405">
        <v>44.481999999999999</v>
      </c>
      <c r="K315" s="251" t="s">
        <v>134</v>
      </c>
      <c r="L315" s="349"/>
      <c r="M315" s="350"/>
      <c r="N315" s="351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7"/>
      <c r="AQ315" s="269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256">
        <f t="shared" si="45"/>
        <v>5</v>
      </c>
      <c r="C316" s="257" t="s">
        <v>42</v>
      </c>
      <c r="D316" s="257" t="s">
        <v>43</v>
      </c>
      <c r="E316" s="247">
        <v>207</v>
      </c>
      <c r="F316" s="248">
        <v>9.5030000000000001</v>
      </c>
      <c r="G316" s="260">
        <v>201.96</v>
      </c>
      <c r="H316" s="270">
        <v>4.585</v>
      </c>
      <c r="I316" s="271">
        <v>207.02</v>
      </c>
      <c r="J316" s="388">
        <v>9.5299999999999994</v>
      </c>
      <c r="K316" s="251" t="s">
        <v>134</v>
      </c>
      <c r="M316" s="218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7"/>
      <c r="AQ316" s="269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256">
        <f t="shared" si="45"/>
        <v>6</v>
      </c>
      <c r="C317" s="257" t="s">
        <v>45</v>
      </c>
      <c r="D317" s="257" t="s">
        <v>43</v>
      </c>
      <c r="E317" s="247">
        <v>320</v>
      </c>
      <c r="F317" s="248">
        <v>5.1509999999999998</v>
      </c>
      <c r="G317" s="260">
        <v>314</v>
      </c>
      <c r="H317" s="270">
        <v>2.5459999999999998</v>
      </c>
      <c r="I317" s="271">
        <v>320.10000000000002</v>
      </c>
      <c r="J317" s="388">
        <v>5.2</v>
      </c>
      <c r="K317" s="251" t="s">
        <v>134</v>
      </c>
      <c r="M317" s="218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7"/>
      <c r="AQ317" s="269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256">
        <v>5</v>
      </c>
      <c r="C318" s="257" t="s">
        <v>46</v>
      </c>
      <c r="D318" s="257" t="s">
        <v>47</v>
      </c>
      <c r="E318" s="247">
        <v>90</v>
      </c>
      <c r="F318" s="248">
        <v>689.09100000000001</v>
      </c>
      <c r="G318" s="260">
        <v>84.57</v>
      </c>
      <c r="H318" s="260">
        <v>443.86799999999999</v>
      </c>
      <c r="I318" s="271">
        <v>89.51</v>
      </c>
      <c r="J318" s="388">
        <v>658.97032682300119</v>
      </c>
      <c r="K318" s="251" t="s">
        <v>134</v>
      </c>
      <c r="M318" s="2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7"/>
      <c r="AQ318" s="269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256">
        <f t="shared" si="45"/>
        <v>6</v>
      </c>
      <c r="C319" s="257" t="s">
        <v>49</v>
      </c>
      <c r="D319" s="257" t="s">
        <v>50</v>
      </c>
      <c r="E319" s="247">
        <v>120.5</v>
      </c>
      <c r="F319" s="248">
        <v>2.0920000000000001</v>
      </c>
      <c r="G319" s="260">
        <v>117.09</v>
      </c>
      <c r="H319" s="261">
        <v>0.68899999999999995</v>
      </c>
      <c r="I319" s="276">
        <v>120.03</v>
      </c>
      <c r="J319" s="388">
        <v>1.581</v>
      </c>
      <c r="K319" s="251" t="s">
        <v>134</v>
      </c>
      <c r="M319" s="218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7"/>
      <c r="AQ319" s="269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256">
        <f t="shared" si="45"/>
        <v>7</v>
      </c>
      <c r="C320" s="257" t="s">
        <v>52</v>
      </c>
      <c r="D320" s="257" t="s">
        <v>50</v>
      </c>
      <c r="E320" s="247">
        <v>120.8</v>
      </c>
      <c r="F320" s="248">
        <v>2.3530000000000002</v>
      </c>
      <c r="G320" s="260">
        <v>117.17</v>
      </c>
      <c r="H320" s="261">
        <v>0.74199999999999999</v>
      </c>
      <c r="I320" s="274">
        <v>119.9</v>
      </c>
      <c r="J320" s="406">
        <v>1.377</v>
      </c>
      <c r="K320" s="251" t="s">
        <v>134</v>
      </c>
      <c r="M320" s="218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7"/>
      <c r="AQ320" s="269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256">
        <f t="shared" si="45"/>
        <v>8</v>
      </c>
      <c r="C321" s="257" t="s">
        <v>53</v>
      </c>
      <c r="D321" s="257" t="s">
        <v>54</v>
      </c>
      <c r="E321" s="247">
        <v>46.5</v>
      </c>
      <c r="F321" s="247">
        <v>4.5999999999999996</v>
      </c>
      <c r="G321" s="260">
        <v>42.69</v>
      </c>
      <c r="H321" s="260">
        <v>1.8520000000000001</v>
      </c>
      <c r="I321" s="271">
        <v>43.98</v>
      </c>
      <c r="J321" s="388">
        <v>2.2669999999999999</v>
      </c>
      <c r="K321" s="251" t="s">
        <v>134</v>
      </c>
      <c r="M321" s="218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7"/>
      <c r="AQ321" s="269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256">
        <f t="shared" si="45"/>
        <v>9</v>
      </c>
      <c r="C322" s="257" t="s">
        <v>56</v>
      </c>
      <c r="D322" s="257" t="s">
        <v>54</v>
      </c>
      <c r="E322" s="247">
        <v>51.5</v>
      </c>
      <c r="F322" s="248">
        <v>2.4159999999999999</v>
      </c>
      <c r="G322" s="260">
        <v>48.92</v>
      </c>
      <c r="H322" s="260">
        <v>1.52</v>
      </c>
      <c r="I322" s="278">
        <v>51.28</v>
      </c>
      <c r="J322" s="388">
        <v>2.4670000000000001</v>
      </c>
      <c r="K322" s="251" t="s">
        <v>134</v>
      </c>
      <c r="M322" s="218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7"/>
      <c r="AQ322" s="269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256">
        <f t="shared" si="45"/>
        <v>10</v>
      </c>
      <c r="C323" s="257" t="s">
        <v>58</v>
      </c>
      <c r="D323" s="257" t="s">
        <v>47</v>
      </c>
      <c r="E323" s="247">
        <v>81</v>
      </c>
      <c r="F323" s="248">
        <v>1.093</v>
      </c>
      <c r="G323" s="260">
        <v>76.2</v>
      </c>
      <c r="H323" s="261">
        <v>0.39300000000000002</v>
      </c>
      <c r="I323" s="271">
        <v>78.92</v>
      </c>
      <c r="J323" s="388">
        <v>0.90400000000000003</v>
      </c>
      <c r="K323" s="251" t="s">
        <v>134</v>
      </c>
      <c r="M323" s="218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7"/>
      <c r="AQ323" s="269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256">
        <f t="shared" si="45"/>
        <v>11</v>
      </c>
      <c r="C324" s="257" t="s">
        <v>59</v>
      </c>
      <c r="D324" s="257" t="s">
        <v>47</v>
      </c>
      <c r="E324" s="247">
        <v>82.8</v>
      </c>
      <c r="F324" s="248">
        <v>0.42899999999999999</v>
      </c>
      <c r="G324" s="260">
        <v>80.73</v>
      </c>
      <c r="H324" s="261">
        <v>0.155</v>
      </c>
      <c r="I324" s="271">
        <v>81.569999999999993</v>
      </c>
      <c r="J324" s="388">
        <v>0.06</v>
      </c>
      <c r="K324" s="251" t="s">
        <v>134</v>
      </c>
      <c r="M324" s="218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7"/>
      <c r="AQ324" s="269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256">
        <f t="shared" si="45"/>
        <v>12</v>
      </c>
      <c r="C325" s="257" t="s">
        <v>60</v>
      </c>
      <c r="D325" s="257" t="s">
        <v>47</v>
      </c>
      <c r="E325" s="247">
        <v>69.95</v>
      </c>
      <c r="F325" s="248">
        <v>0.25</v>
      </c>
      <c r="G325" s="260">
        <v>68.599999999999994</v>
      </c>
      <c r="H325" s="260">
        <v>9.2999999999999999E-2</v>
      </c>
      <c r="I325" s="271">
        <v>63.44</v>
      </c>
      <c r="J325" s="388">
        <v>0.187</v>
      </c>
      <c r="K325" s="251" t="s">
        <v>134</v>
      </c>
      <c r="M325" s="218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7"/>
      <c r="AQ325" s="269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256">
        <f t="shared" si="45"/>
        <v>13</v>
      </c>
      <c r="C326" s="257" t="s">
        <v>61</v>
      </c>
      <c r="D326" s="257" t="s">
        <v>47</v>
      </c>
      <c r="E326" s="247">
        <v>48.2</v>
      </c>
      <c r="F326" s="248">
        <v>0.38500000000000001</v>
      </c>
      <c r="G326" s="260">
        <v>44.77</v>
      </c>
      <c r="H326" s="261">
        <v>2.5999999999999999E-2</v>
      </c>
      <c r="I326" s="271">
        <v>46.7</v>
      </c>
      <c r="J326" s="388">
        <v>0.35099999999999998</v>
      </c>
      <c r="K326" s="251" t="s">
        <v>134</v>
      </c>
      <c r="M326" s="218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7"/>
      <c r="AQ326" s="269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256">
        <f t="shared" si="45"/>
        <v>14</v>
      </c>
      <c r="C327" s="257" t="s">
        <v>62</v>
      </c>
      <c r="D327" s="257" t="s">
        <v>63</v>
      </c>
      <c r="E327" s="247">
        <v>136</v>
      </c>
      <c r="F327" s="248">
        <v>440</v>
      </c>
      <c r="G327" s="260">
        <v>127.3</v>
      </c>
      <c r="H327" s="260">
        <v>64.974000000000004</v>
      </c>
      <c r="I327" s="260">
        <v>135.9</v>
      </c>
      <c r="J327" s="407">
        <v>360.73703228599999</v>
      </c>
      <c r="K327" s="251" t="s">
        <v>134</v>
      </c>
      <c r="L327" s="309"/>
      <c r="M327" s="218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7"/>
      <c r="AQ327" s="269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256">
        <v>15</v>
      </c>
      <c r="C328" s="257" t="s">
        <v>65</v>
      </c>
      <c r="D328" s="257" t="s">
        <v>63</v>
      </c>
      <c r="E328" s="247">
        <v>113.5</v>
      </c>
      <c r="F328" s="248">
        <v>3.7519999999999998</v>
      </c>
      <c r="G328" s="260">
        <v>109.1</v>
      </c>
      <c r="H328" s="260">
        <v>1.8080000000000001</v>
      </c>
      <c r="I328" s="270">
        <v>112.93</v>
      </c>
      <c r="J328" s="407">
        <v>0.42932091999999999</v>
      </c>
      <c r="K328" s="251"/>
      <c r="L328" s="309"/>
      <c r="M328" s="21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7"/>
      <c r="AQ328" s="269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256">
        <f t="shared" si="45"/>
        <v>16</v>
      </c>
      <c r="C329" s="257" t="s">
        <v>66</v>
      </c>
      <c r="D329" s="257" t="s">
        <v>63</v>
      </c>
      <c r="E329" s="247">
        <v>225.4</v>
      </c>
      <c r="F329" s="247">
        <v>1.2</v>
      </c>
      <c r="G329" s="260">
        <v>223.78</v>
      </c>
      <c r="H329" s="260">
        <v>0.14000000000000001</v>
      </c>
      <c r="I329" s="260">
        <v>203.64</v>
      </c>
      <c r="J329" s="407">
        <v>0.32575399999999999</v>
      </c>
      <c r="K329" s="251"/>
      <c r="L329" s="309"/>
      <c r="M329" s="218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7"/>
      <c r="AQ329" s="269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256">
        <f t="shared" si="45"/>
        <v>17</v>
      </c>
      <c r="C330" s="257" t="s">
        <v>67</v>
      </c>
      <c r="D330" s="257" t="s">
        <v>63</v>
      </c>
      <c r="E330" s="247">
        <v>224</v>
      </c>
      <c r="F330" s="248">
        <v>0.6</v>
      </c>
      <c r="G330" s="260">
        <v>219.53</v>
      </c>
      <c r="H330" s="260">
        <v>0.254</v>
      </c>
      <c r="I330" s="270">
        <v>224</v>
      </c>
      <c r="J330" s="408">
        <v>0.6</v>
      </c>
      <c r="K330" s="251"/>
      <c r="L330" s="309"/>
      <c r="M330" s="218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7"/>
      <c r="AQ330" s="269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256">
        <f t="shared" si="45"/>
        <v>18</v>
      </c>
      <c r="C331" s="257" t="s">
        <v>68</v>
      </c>
      <c r="D331" s="257" t="s">
        <v>63</v>
      </c>
      <c r="E331" s="247">
        <v>196</v>
      </c>
      <c r="F331" s="248">
        <v>1.5820000000000001</v>
      </c>
      <c r="G331" s="260">
        <v>193.94</v>
      </c>
      <c r="H331" s="260">
        <v>1.242</v>
      </c>
      <c r="I331" s="270">
        <v>196.05</v>
      </c>
      <c r="J331" s="407">
        <v>0.4609415</v>
      </c>
      <c r="K331" s="251"/>
      <c r="L331" s="309"/>
      <c r="M331" s="218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7"/>
      <c r="AQ331" s="269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256">
        <f t="shared" si="45"/>
        <v>19</v>
      </c>
      <c r="C332" s="257" t="s">
        <v>69</v>
      </c>
      <c r="D332" s="257" t="s">
        <v>63</v>
      </c>
      <c r="E332" s="247">
        <v>174</v>
      </c>
      <c r="F332" s="248">
        <v>0.47899999999999998</v>
      </c>
      <c r="G332" s="260">
        <v>172.72</v>
      </c>
      <c r="H332" s="260">
        <v>0.109</v>
      </c>
      <c r="I332" s="270">
        <v>170.58</v>
      </c>
      <c r="J332" s="407">
        <v>0.16326080000000001</v>
      </c>
      <c r="K332" s="251" t="s">
        <v>134</v>
      </c>
      <c r="L332" s="309"/>
      <c r="M332" s="218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7"/>
      <c r="AQ332" s="269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245">
        <f t="shared" si="45"/>
        <v>20</v>
      </c>
      <c r="C333" s="246" t="s">
        <v>70</v>
      </c>
      <c r="D333" s="246" t="s">
        <v>63</v>
      </c>
      <c r="E333" s="258">
        <v>229.1</v>
      </c>
      <c r="F333" s="259">
        <v>0.79200000000000004</v>
      </c>
      <c r="G333" s="249">
        <v>224.8</v>
      </c>
      <c r="H333" s="249">
        <v>0.41699999999999998</v>
      </c>
      <c r="I333" s="282">
        <v>227.15</v>
      </c>
      <c r="J333" s="409">
        <v>0.63653000000000004</v>
      </c>
      <c r="K333" s="410"/>
      <c r="L333" s="309"/>
      <c r="M333" s="218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7"/>
      <c r="AQ333" s="269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256">
        <f t="shared" si="45"/>
        <v>21</v>
      </c>
      <c r="C334" s="257" t="s">
        <v>71</v>
      </c>
      <c r="D334" s="257" t="s">
        <v>63</v>
      </c>
      <c r="E334" s="247">
        <v>249</v>
      </c>
      <c r="F334" s="248">
        <v>2.1240000000000001</v>
      </c>
      <c r="G334" s="260">
        <v>242.52</v>
      </c>
      <c r="H334" s="260">
        <v>0.53500000000000003</v>
      </c>
      <c r="I334" s="270">
        <v>248.72</v>
      </c>
      <c r="J334" s="408">
        <v>2.02874424</v>
      </c>
      <c r="K334" s="251" t="s">
        <v>134</v>
      </c>
      <c r="L334" s="309"/>
      <c r="M334" s="218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7"/>
      <c r="AQ334" s="269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256">
        <f t="shared" si="45"/>
        <v>22</v>
      </c>
      <c r="C335" s="257" t="s">
        <v>72</v>
      </c>
      <c r="D335" s="257" t="s">
        <v>73</v>
      </c>
      <c r="E335" s="247">
        <v>164.75</v>
      </c>
      <c r="F335" s="247">
        <v>5</v>
      </c>
      <c r="G335" s="260">
        <v>157.51</v>
      </c>
      <c r="H335" s="260">
        <v>1.5089999999999999</v>
      </c>
      <c r="I335" s="260">
        <v>142.94999999999999</v>
      </c>
      <c r="J335" s="408">
        <v>0.21006009</v>
      </c>
      <c r="K335" s="251" t="s">
        <v>134</v>
      </c>
      <c r="L335" s="309"/>
      <c r="M335" s="218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7"/>
      <c r="AQ335" s="269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256">
        <v>23</v>
      </c>
      <c r="C336" s="257" t="s">
        <v>74</v>
      </c>
      <c r="D336" s="257" t="s">
        <v>73</v>
      </c>
      <c r="E336" s="247">
        <v>179.1</v>
      </c>
      <c r="F336" s="248">
        <v>4.2</v>
      </c>
      <c r="G336" s="270">
        <v>173.03</v>
      </c>
      <c r="H336" s="270">
        <v>1.331</v>
      </c>
      <c r="I336" s="260">
        <v>204.89</v>
      </c>
      <c r="J336" s="407">
        <v>3.24957597</v>
      </c>
      <c r="K336" s="251"/>
      <c r="L336" s="309"/>
      <c r="M336" s="218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7"/>
      <c r="AQ336" s="269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256">
        <f t="shared" si="45"/>
        <v>24</v>
      </c>
      <c r="C337" s="257" t="s">
        <v>75</v>
      </c>
      <c r="D337" s="257" t="s">
        <v>76</v>
      </c>
      <c r="E337" s="247">
        <v>325.56</v>
      </c>
      <c r="F337" s="248">
        <v>0.70099999999999996</v>
      </c>
      <c r="G337" s="270">
        <v>3231.3</v>
      </c>
      <c r="H337" s="270">
        <v>0.35499999999999998</v>
      </c>
      <c r="I337" s="270">
        <v>325.5</v>
      </c>
      <c r="J337" s="408">
        <v>0.69574786</v>
      </c>
      <c r="K337" s="251" t="s">
        <v>134</v>
      </c>
      <c r="L337" s="309"/>
      <c r="M337" s="218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7"/>
      <c r="AQ337" s="269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256">
        <f t="shared" si="45"/>
        <v>25</v>
      </c>
      <c r="C338" s="257" t="s">
        <v>77</v>
      </c>
      <c r="D338" s="257" t="s">
        <v>76</v>
      </c>
      <c r="E338" s="247">
        <v>129.19999999999999</v>
      </c>
      <c r="F338" s="248">
        <v>0.5</v>
      </c>
      <c r="G338" s="260">
        <v>124.17</v>
      </c>
      <c r="H338" s="260">
        <v>5.6000000000000001E-2</v>
      </c>
      <c r="I338" s="270">
        <v>129.19999999999999</v>
      </c>
      <c r="J338" s="407">
        <v>0.5</v>
      </c>
      <c r="K338" s="251" t="s">
        <v>134</v>
      </c>
      <c r="L338" s="309"/>
      <c r="M338" s="21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7"/>
      <c r="AQ338" s="269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256">
        <f t="shared" si="45"/>
        <v>26</v>
      </c>
      <c r="C339" s="257" t="s">
        <v>78</v>
      </c>
      <c r="D339" s="257" t="s">
        <v>76</v>
      </c>
      <c r="E339" s="247">
        <v>282.77999999999997</v>
      </c>
      <c r="F339" s="248">
        <v>0.51300000000000001</v>
      </c>
      <c r="G339" s="260">
        <v>279.55</v>
      </c>
      <c r="H339" s="260">
        <v>0.23400000000000001</v>
      </c>
      <c r="I339" s="260">
        <v>272.77999999999997</v>
      </c>
      <c r="J339" s="407">
        <v>0.51354</v>
      </c>
      <c r="K339" s="251" t="s">
        <v>134</v>
      </c>
      <c r="L339" s="309"/>
      <c r="M339" s="218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7"/>
      <c r="AQ339" s="269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256">
        <f t="shared" si="45"/>
        <v>27</v>
      </c>
      <c r="C340" s="257" t="s">
        <v>79</v>
      </c>
      <c r="D340" s="257" t="s">
        <v>76</v>
      </c>
      <c r="E340" s="247">
        <v>99</v>
      </c>
      <c r="F340" s="248">
        <v>2.6110000000000002</v>
      </c>
      <c r="G340" s="260">
        <v>93.49</v>
      </c>
      <c r="H340" s="260">
        <v>0.46899999999999997</v>
      </c>
      <c r="I340" s="270">
        <v>98.98</v>
      </c>
      <c r="J340" s="408">
        <v>0.99473111800000003</v>
      </c>
      <c r="K340" s="251" t="s">
        <v>134</v>
      </c>
      <c r="L340" s="309"/>
      <c r="M340" s="218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7"/>
      <c r="AQ340" s="269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256">
        <f t="shared" si="45"/>
        <v>28</v>
      </c>
      <c r="C341" s="257" t="s">
        <v>81</v>
      </c>
      <c r="D341" s="257" t="s">
        <v>76</v>
      </c>
      <c r="E341" s="247">
        <v>189.7</v>
      </c>
      <c r="F341" s="247">
        <v>7.9000000000000001E-2</v>
      </c>
      <c r="G341" s="260">
        <v>188.8</v>
      </c>
      <c r="H341" s="260">
        <v>5.0999999999999997E-2</v>
      </c>
      <c r="I341" s="270">
        <v>189.62</v>
      </c>
      <c r="J341" s="408">
        <v>7.8191999999999998E-2</v>
      </c>
      <c r="K341" s="251" t="s">
        <v>134</v>
      </c>
      <c r="L341" s="309"/>
      <c r="M341" s="218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7"/>
      <c r="AQ341" s="269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256">
        <f t="shared" si="45"/>
        <v>29</v>
      </c>
      <c r="C342" s="257" t="s">
        <v>83</v>
      </c>
      <c r="D342" s="257" t="s">
        <v>76</v>
      </c>
      <c r="E342" s="247">
        <v>171.19</v>
      </c>
      <c r="F342" s="248">
        <v>9.6879999999999994E-2</v>
      </c>
      <c r="G342" s="260">
        <v>170</v>
      </c>
      <c r="H342" s="261">
        <v>7.2999999999999995E-2</v>
      </c>
      <c r="I342" s="270">
        <v>171.16</v>
      </c>
      <c r="J342" s="408">
        <v>9.6153000000000002E-2</v>
      </c>
      <c r="K342" s="251" t="s">
        <v>134</v>
      </c>
      <c r="L342" s="309"/>
      <c r="M342" s="218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7"/>
      <c r="AQ342" s="269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256">
        <f t="shared" si="45"/>
        <v>30</v>
      </c>
      <c r="C343" s="257" t="s">
        <v>85</v>
      </c>
      <c r="D343" s="257" t="s">
        <v>86</v>
      </c>
      <c r="E343" s="247">
        <v>142.6</v>
      </c>
      <c r="F343" s="248">
        <v>9.157</v>
      </c>
      <c r="G343" s="260">
        <v>140.19999999999999</v>
      </c>
      <c r="H343" s="260"/>
      <c r="I343" s="260">
        <v>140.61000000000001</v>
      </c>
      <c r="J343" s="381">
        <v>10.083936420000001</v>
      </c>
      <c r="K343" s="251"/>
      <c r="L343" s="309"/>
      <c r="M343" s="218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7"/>
      <c r="AQ343" s="269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256">
        <f t="shared" si="45"/>
        <v>31</v>
      </c>
      <c r="C344" s="257" t="s">
        <v>88</v>
      </c>
      <c r="D344" s="257" t="s">
        <v>86</v>
      </c>
      <c r="E344" s="247">
        <v>239.5</v>
      </c>
      <c r="F344" s="248">
        <v>2.6720000000000002</v>
      </c>
      <c r="G344" s="260">
        <v>236.02</v>
      </c>
      <c r="H344" s="261">
        <v>0.98199999999999998</v>
      </c>
      <c r="I344" s="260">
        <v>238.51</v>
      </c>
      <c r="J344" s="381">
        <v>2.1452</v>
      </c>
      <c r="K344" s="251" t="s">
        <v>134</v>
      </c>
      <c r="L344" s="309"/>
      <c r="M344" s="218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7"/>
      <c r="AQ344" s="269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256">
        <f t="shared" si="45"/>
        <v>32</v>
      </c>
      <c r="C345" s="257" t="s">
        <v>90</v>
      </c>
      <c r="D345" s="257" t="s">
        <v>91</v>
      </c>
      <c r="E345" s="247">
        <v>120.5</v>
      </c>
      <c r="F345" s="248">
        <v>3.677</v>
      </c>
      <c r="G345" s="260">
        <v>118.55</v>
      </c>
      <c r="H345" s="260">
        <v>0.59499999999999997</v>
      </c>
      <c r="I345" s="260">
        <v>120.75</v>
      </c>
      <c r="J345" s="407">
        <v>4.154369</v>
      </c>
      <c r="K345" s="251" t="s">
        <v>134</v>
      </c>
      <c r="L345" s="309"/>
      <c r="M345" s="218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7"/>
      <c r="AQ345" s="269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256">
        <f t="shared" si="45"/>
        <v>33</v>
      </c>
      <c r="C346" s="257" t="s">
        <v>93</v>
      </c>
      <c r="D346" s="257" t="s">
        <v>94</v>
      </c>
      <c r="E346" s="247">
        <v>110.56</v>
      </c>
      <c r="F346" s="248">
        <v>2.75</v>
      </c>
      <c r="G346" s="260">
        <v>108.56</v>
      </c>
      <c r="H346" s="260">
        <v>0.745</v>
      </c>
      <c r="I346" s="260">
        <v>110.56</v>
      </c>
      <c r="J346" s="407">
        <v>2.75</v>
      </c>
      <c r="K346" s="251" t="s">
        <v>134</v>
      </c>
      <c r="L346" s="309"/>
      <c r="M346" s="218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7"/>
      <c r="AQ346" s="269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256">
        <v>34</v>
      </c>
      <c r="C347" s="257" t="s">
        <v>95</v>
      </c>
      <c r="D347" s="257" t="s">
        <v>96</v>
      </c>
      <c r="E347" s="247">
        <v>72</v>
      </c>
      <c r="F347" s="248">
        <v>38.036000000000001</v>
      </c>
      <c r="G347" s="260">
        <v>50.3</v>
      </c>
      <c r="H347" s="261">
        <v>4.0830000000000002</v>
      </c>
      <c r="I347" s="260">
        <v>70.89</v>
      </c>
      <c r="J347" s="381">
        <v>35.204000000000001</v>
      </c>
      <c r="K347" s="251" t="s">
        <v>134</v>
      </c>
      <c r="L347" s="309"/>
      <c r="M347" s="218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7"/>
      <c r="AQ347" s="269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256">
        <f t="shared" si="45"/>
        <v>35</v>
      </c>
      <c r="C348" s="257" t="s">
        <v>97</v>
      </c>
      <c r="D348" s="257" t="s">
        <v>96</v>
      </c>
      <c r="E348" s="247">
        <v>185</v>
      </c>
      <c r="F348" s="248">
        <v>388.72199999999998</v>
      </c>
      <c r="G348" s="260">
        <v>166</v>
      </c>
      <c r="H348" s="261">
        <v>208.49199999999999</v>
      </c>
      <c r="I348" s="260">
        <v>184.22</v>
      </c>
      <c r="J348" s="381">
        <v>380.69299999999998</v>
      </c>
      <c r="K348" s="251" t="s">
        <v>134</v>
      </c>
      <c r="L348" s="309"/>
      <c r="M348" s="21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7"/>
      <c r="AQ348" s="269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256">
        <v>38</v>
      </c>
      <c r="C349" s="257" t="s">
        <v>100</v>
      </c>
      <c r="D349" s="257" t="s">
        <v>101</v>
      </c>
      <c r="E349" s="247">
        <v>231</v>
      </c>
      <c r="F349" s="248">
        <v>30.48</v>
      </c>
      <c r="G349" s="260">
        <v>228.1</v>
      </c>
      <c r="H349" s="261">
        <v>5.9</v>
      </c>
      <c r="I349" s="260">
        <v>229.47</v>
      </c>
      <c r="J349" s="411">
        <v>8.9339999999999993</v>
      </c>
      <c r="K349" s="251" t="s">
        <v>134</v>
      </c>
      <c r="L349" s="327"/>
      <c r="M349" s="167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7"/>
      <c r="AQ349" s="269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245">
        <v>39</v>
      </c>
      <c r="C350" s="246" t="s">
        <v>108</v>
      </c>
      <c r="D350" s="246" t="s">
        <v>40</v>
      </c>
      <c r="E350" s="258">
        <v>149.30000000000001</v>
      </c>
      <c r="F350" s="259">
        <v>17.670000000000002</v>
      </c>
      <c r="G350" s="258">
        <v>149.30000000000001</v>
      </c>
      <c r="H350" s="259">
        <v>17.670000000000002</v>
      </c>
      <c r="I350" s="258">
        <v>149.36000000000001</v>
      </c>
      <c r="J350" s="289">
        <v>10.98</v>
      </c>
      <c r="K350" s="290" t="s">
        <v>109</v>
      </c>
      <c r="L350" s="309"/>
      <c r="M350" s="218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7"/>
      <c r="AQ350" s="269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256">
        <f>+B350+1</f>
        <v>40</v>
      </c>
      <c r="C351" s="257" t="s">
        <v>110</v>
      </c>
      <c r="D351" s="257" t="s">
        <v>54</v>
      </c>
      <c r="E351" s="247">
        <v>39</v>
      </c>
      <c r="F351" s="248">
        <v>0.47399999999999998</v>
      </c>
      <c r="G351" s="247">
        <v>39</v>
      </c>
      <c r="H351" s="248">
        <v>0.47</v>
      </c>
      <c r="I351" s="271">
        <v>38.99</v>
      </c>
      <c r="J351" s="407">
        <v>0.46899999999999997</v>
      </c>
      <c r="K351" s="290" t="s">
        <v>98</v>
      </c>
      <c r="L351" s="309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7"/>
      <c r="AQ351" s="269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293">
        <v>41</v>
      </c>
      <c r="C352" s="294" t="s">
        <v>112</v>
      </c>
      <c r="D352" s="294" t="s">
        <v>54</v>
      </c>
      <c r="E352" s="295">
        <v>70</v>
      </c>
      <c r="F352" s="296">
        <v>0.81699999999999995</v>
      </c>
      <c r="G352" s="295">
        <v>70</v>
      </c>
      <c r="H352" s="296">
        <v>0.82</v>
      </c>
      <c r="I352" s="271">
        <v>70.05</v>
      </c>
      <c r="J352" s="407">
        <v>0.755</v>
      </c>
      <c r="K352" s="290"/>
      <c r="L352" s="41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7"/>
      <c r="AQ352" s="269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242"/>
      <c r="C353" s="243" t="s">
        <v>114</v>
      </c>
      <c r="D353" s="243"/>
      <c r="E353" s="298"/>
      <c r="F353" s="299">
        <f>SUM(F312:F352)</f>
        <v>1813.882478</v>
      </c>
      <c r="G353" s="298"/>
      <c r="H353" s="299">
        <f>SUM(H315:H352)</f>
        <v>803.32900000000018</v>
      </c>
      <c r="I353" s="298"/>
      <c r="J353" s="300">
        <f>SUM(J312:J352)</f>
        <v>1639.8454950270009</v>
      </c>
      <c r="K353" s="301"/>
      <c r="L353" s="309"/>
      <c r="M353" s="218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7"/>
      <c r="AQ353" s="269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302" t="s">
        <v>116</v>
      </c>
      <c r="C354" s="224" t="s">
        <v>117</v>
      </c>
      <c r="D354" s="224"/>
      <c r="E354" s="303"/>
      <c r="F354" s="304"/>
      <c r="G354" s="305"/>
      <c r="H354" s="306">
        <v>1</v>
      </c>
      <c r="I354" s="303"/>
      <c r="J354" s="307">
        <f>IFERROR(+J353/H353,0)</f>
        <v>2.0413124573207249</v>
      </c>
      <c r="K354" s="308"/>
      <c r="L354" s="309"/>
      <c r="M354" s="218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7"/>
      <c r="AQ354" s="269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310"/>
      <c r="C355" s="311" t="s">
        <v>132</v>
      </c>
      <c r="D355" s="312"/>
      <c r="E355" s="413">
        <v>1736.79</v>
      </c>
      <c r="F355" s="314">
        <v>1</v>
      </c>
      <c r="G355" s="315" t="s">
        <v>116</v>
      </c>
      <c r="H355" s="314">
        <f>+H353/F353*100%</f>
        <v>0.44287819621354774</v>
      </c>
      <c r="I355" s="316"/>
      <c r="J355" s="317">
        <f>+J353/F353</f>
        <v>0.9040527790064472</v>
      </c>
      <c r="K355" s="318"/>
      <c r="L355" s="309"/>
      <c r="M355" s="218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7"/>
      <c r="AQ355" s="269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310"/>
      <c r="C356" s="311" t="s">
        <v>133</v>
      </c>
      <c r="D356" s="312"/>
      <c r="E356" s="319">
        <f>F353-E355</f>
        <v>77.092478000000028</v>
      </c>
      <c r="F356" s="414"/>
      <c r="G356" s="415"/>
      <c r="H356" s="414"/>
      <c r="I356" s="416"/>
      <c r="J356" s="414"/>
      <c r="K356" s="417"/>
      <c r="L356" s="324"/>
      <c r="M356" s="218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7"/>
      <c r="AQ356" s="269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418"/>
      <c r="C357" s="419"/>
      <c r="D357" s="419"/>
      <c r="E357" s="419"/>
      <c r="F357" s="419"/>
      <c r="G357" s="419"/>
      <c r="H357" s="419"/>
      <c r="I357" s="322"/>
      <c r="J357" s="322"/>
      <c r="K357" s="213"/>
      <c r="M357" s="218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7"/>
      <c r="AQ357" s="269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213"/>
      <c r="J358" s="213"/>
      <c r="K358" s="213"/>
      <c r="M358" s="21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7"/>
      <c r="AQ358" s="269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213"/>
      <c r="J359" s="213"/>
      <c r="K359" s="213"/>
      <c r="M359" s="218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7"/>
      <c r="AQ359" s="269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213"/>
      <c r="J360" s="213"/>
      <c r="K360" s="213"/>
      <c r="M360" s="218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7"/>
      <c r="AQ360" s="269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213"/>
      <c r="J361" s="213"/>
      <c r="K361" s="213"/>
      <c r="M361" s="218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7"/>
      <c r="AQ361" s="269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213"/>
      <c r="J362" s="213"/>
      <c r="K362" s="213"/>
      <c r="M362" s="218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7"/>
      <c r="AQ362" s="269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213"/>
      <c r="J363" s="213"/>
      <c r="K363" s="213"/>
      <c r="M363" s="218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7"/>
      <c r="AQ363" s="269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213"/>
      <c r="J364" s="213"/>
      <c r="K364" s="322"/>
      <c r="L364" s="419"/>
      <c r="M364" s="420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7"/>
      <c r="AQ364" s="269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213"/>
      <c r="J365" s="213"/>
      <c r="K365" s="322"/>
      <c r="L365" s="419"/>
      <c r="M365" s="420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7"/>
      <c r="AQ365" s="269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213"/>
      <c r="J366" s="213"/>
      <c r="K366" s="322"/>
      <c r="L366" s="419"/>
      <c r="M366" s="420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7"/>
      <c r="AQ366" s="269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213"/>
      <c r="J367" s="213"/>
      <c r="K367" s="322"/>
      <c r="L367" s="419"/>
      <c r="M367" s="420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7"/>
      <c r="AQ367" s="269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213"/>
      <c r="J368" s="213"/>
      <c r="K368" s="213"/>
      <c r="M368" s="21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7"/>
      <c r="AQ368" s="269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213"/>
      <c r="J369" s="213"/>
      <c r="K369" s="213"/>
      <c r="M369" s="218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7"/>
      <c r="AQ369" s="269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213"/>
      <c r="J370" s="213"/>
      <c r="K370" s="213"/>
      <c r="M370" s="218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7"/>
      <c r="AQ370" s="269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213"/>
      <c r="J371" s="213"/>
      <c r="K371" s="213"/>
      <c r="M371" s="218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7"/>
      <c r="AQ371" s="269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213"/>
      <c r="J372" s="213"/>
      <c r="K372" s="213"/>
      <c r="M372" s="218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7"/>
      <c r="AQ372" s="269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213"/>
      <c r="K373" s="213"/>
      <c r="M373" s="218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7"/>
      <c r="AQ373" s="269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213"/>
      <c r="K374" s="213"/>
      <c r="M374" s="218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7"/>
      <c r="AQ374" s="269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213"/>
      <c r="K375" s="213"/>
      <c r="M375" s="218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7"/>
      <c r="AQ375" s="269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213"/>
      <c r="K376" s="213"/>
      <c r="M376" s="218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7"/>
      <c r="AQ376" s="269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213"/>
      <c r="K377" s="213"/>
      <c r="M377" s="218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7"/>
      <c r="AQ377" s="269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213"/>
      <c r="K378" s="213"/>
      <c r="M378" s="21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7"/>
      <c r="AQ378" s="269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213"/>
      <c r="K379" s="213"/>
      <c r="M379" s="218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7"/>
      <c r="AQ379" s="269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213"/>
      <c r="K380" s="213"/>
      <c r="M380" s="218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7"/>
      <c r="AQ380" s="269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213"/>
      <c r="K381" s="213"/>
      <c r="M381" s="218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7"/>
      <c r="AQ381" s="269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213"/>
      <c r="K382" s="213"/>
      <c r="M382" s="218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7"/>
      <c r="AQ382" s="269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213"/>
      <c r="K383" s="213"/>
      <c r="M383" s="218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7"/>
      <c r="AQ383" s="269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213"/>
      <c r="K384" s="213"/>
      <c r="M384" s="218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7"/>
      <c r="AQ384" s="269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213"/>
      <c r="K385" s="213"/>
      <c r="M385" s="218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7"/>
      <c r="AQ385" s="269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213"/>
      <c r="K386" s="213"/>
      <c r="M386" s="218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7"/>
      <c r="AQ386" s="269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213"/>
      <c r="K387" s="213"/>
      <c r="M387" s="218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7"/>
      <c r="AQ387" s="269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213"/>
      <c r="K388" s="213"/>
      <c r="M388" s="21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7"/>
      <c r="AQ388" s="269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213"/>
      <c r="K389" s="213"/>
      <c r="M389" s="218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7"/>
      <c r="AQ389" s="269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213"/>
      <c r="K390" s="213"/>
      <c r="M390" s="218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7"/>
      <c r="AQ390" s="269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213"/>
      <c r="K391" s="213"/>
      <c r="M391" s="218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7"/>
      <c r="AQ391" s="269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213"/>
      <c r="K392" s="213"/>
      <c r="M392" s="218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7"/>
      <c r="AQ392" s="269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213"/>
      <c r="K393" s="213"/>
      <c r="M393" s="218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7"/>
      <c r="AQ393" s="269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213"/>
      <c r="K394" s="213"/>
      <c r="M394" s="218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7"/>
      <c r="AQ394" s="269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213"/>
      <c r="K395" s="213"/>
      <c r="M395" s="218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7"/>
      <c r="AQ395" s="269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213"/>
      <c r="K396" s="213"/>
      <c r="M396" s="218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7"/>
      <c r="AQ396" s="269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213"/>
      <c r="K397" s="213"/>
      <c r="M397" s="218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7"/>
      <c r="AQ397" s="269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213"/>
      <c r="K398" s="213"/>
      <c r="M398" s="21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7"/>
      <c r="AQ398" s="269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213"/>
      <c r="K399" s="213"/>
      <c r="M399" s="218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7"/>
      <c r="AQ399" s="269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213"/>
      <c r="K400" s="213"/>
      <c r="M400" s="218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69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213"/>
      <c r="K401" s="213"/>
      <c r="M401" s="218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69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213"/>
      <c r="K402" s="213"/>
      <c r="M402" s="218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69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213"/>
      <c r="K403" s="213"/>
      <c r="M403" s="218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69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213"/>
      <c r="K404" s="213"/>
      <c r="M404" s="218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69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213"/>
      <c r="K405" s="213"/>
      <c r="M405" s="218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69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213"/>
      <c r="K406" s="213"/>
      <c r="M406" s="218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69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213"/>
      <c r="K407" s="213"/>
      <c r="M407" s="218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69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213"/>
      <c r="K408" s="213"/>
      <c r="M408" s="21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69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213"/>
      <c r="K409" s="213"/>
      <c r="M409" s="218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69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213"/>
      <c r="K410" s="213"/>
      <c r="M410" s="218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69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213"/>
      <c r="K411" s="213"/>
      <c r="M411" s="218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69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213"/>
      <c r="K412" s="213"/>
      <c r="M412" s="218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69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213"/>
      <c r="K413" s="213"/>
      <c r="M413" s="218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69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213"/>
      <c r="K414" s="213"/>
      <c r="M414" s="218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69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213"/>
      <c r="K415" s="213"/>
      <c r="M415" s="218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69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213"/>
      <c r="K416" s="213"/>
      <c r="M416" s="218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69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213"/>
      <c r="K417" s="213"/>
      <c r="M417" s="218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69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213"/>
      <c r="K418" s="213"/>
      <c r="M418" s="2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69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213"/>
      <c r="K419" s="213"/>
      <c r="M419" s="218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69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213"/>
      <c r="K420" s="213"/>
      <c r="M420" s="218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69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213"/>
      <c r="K421" s="213"/>
      <c r="M421" s="218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69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213"/>
      <c r="K422" s="213"/>
      <c r="M422" s="218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69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213"/>
      <c r="K423" s="213"/>
      <c r="M423" s="218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69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213"/>
      <c r="K424" s="213"/>
      <c r="M424" s="218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69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213"/>
      <c r="K425" s="213"/>
      <c r="M425" s="218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69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213"/>
      <c r="K426" s="213"/>
      <c r="M426" s="218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69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213"/>
      <c r="K427" s="213"/>
      <c r="M427" s="218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69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213"/>
      <c r="K428" s="213"/>
      <c r="M428" s="21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69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213"/>
      <c r="K429" s="213"/>
      <c r="M429" s="218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69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213"/>
      <c r="K430" s="213"/>
      <c r="M430" s="218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69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213"/>
      <c r="K431" s="213"/>
      <c r="M431" s="218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69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213"/>
      <c r="K432" s="213"/>
      <c r="M432" s="218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69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213"/>
      <c r="K433" s="213"/>
      <c r="M433" s="218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69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213"/>
      <c r="K434" s="213"/>
      <c r="M434" s="218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69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213"/>
      <c r="K435" s="213"/>
      <c r="M435" s="218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69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213"/>
      <c r="K436" s="213"/>
      <c r="M436" s="218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69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213"/>
      <c r="K437" s="213"/>
      <c r="M437" s="218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69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213"/>
      <c r="K438" s="213"/>
      <c r="M438" s="21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69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213"/>
      <c r="K439" s="213"/>
      <c r="M439" s="218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69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213"/>
      <c r="K440" s="213"/>
      <c r="M440" s="218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69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213"/>
      <c r="K441" s="213"/>
      <c r="M441" s="218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69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213"/>
      <c r="K442" s="213"/>
      <c r="M442" s="218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69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213"/>
      <c r="K443" s="213"/>
      <c r="M443" s="218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69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213"/>
      <c r="K444" s="213"/>
      <c r="M444" s="218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-3.3519000000000001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213"/>
      <c r="K445" s="213"/>
      <c r="M445" s="218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213"/>
      <c r="K446" s="213"/>
      <c r="M446" s="218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213"/>
      <c r="K447" s="213"/>
      <c r="M447" s="218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213"/>
      <c r="K448" s="213"/>
      <c r="M448" s="21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18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18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18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18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18"/>
    </row>
    <row r="454" spans="13:57" ht="27" customHeight="1" x14ac:dyDescent="0.2">
      <c r="M454" s="218"/>
    </row>
    <row r="455" spans="13:57" ht="27" customHeight="1" x14ac:dyDescent="0.2">
      <c r="M455" s="218"/>
    </row>
    <row r="456" spans="13:57" ht="27" customHeight="1" x14ac:dyDescent="0.2">
      <c r="M456" s="218"/>
    </row>
  </sheetData>
  <mergeCells count="64">
    <mergeCell ref="E258:F258"/>
    <mergeCell ref="G258:H258"/>
    <mergeCell ref="I258:J258"/>
    <mergeCell ref="E308:F308"/>
    <mergeCell ref="I308:J308"/>
    <mergeCell ref="E158:F158"/>
    <mergeCell ref="G158:H158"/>
    <mergeCell ref="I158:J158"/>
    <mergeCell ref="E208:F208"/>
    <mergeCell ref="G208:H208"/>
    <mergeCell ref="I208:J208"/>
    <mergeCell ref="E58:F58"/>
    <mergeCell ref="G58:H58"/>
    <mergeCell ref="I58:J58"/>
    <mergeCell ref="E108:F108"/>
    <mergeCell ref="G108:H108"/>
    <mergeCell ref="I108:J108"/>
    <mergeCell ref="L7:L9"/>
    <mergeCell ref="AB47:AO47"/>
    <mergeCell ref="AB48:AO48"/>
    <mergeCell ref="F54:F55"/>
    <mergeCell ref="G54:H55"/>
    <mergeCell ref="I54:J55"/>
    <mergeCell ref="K54:L55"/>
    <mergeCell ref="AL5:AL6"/>
    <mergeCell ref="AM5:AM6"/>
    <mergeCell ref="AN5:AN6"/>
    <mergeCell ref="B7:B9"/>
    <mergeCell ref="C7:C9"/>
    <mergeCell ref="D7:D9"/>
    <mergeCell ref="E7:F7"/>
    <mergeCell ref="G7:H7"/>
    <mergeCell ref="I7:J7"/>
    <mergeCell ref="K7:K9"/>
    <mergeCell ref="AF5:AF6"/>
    <mergeCell ref="AG5:AG6"/>
    <mergeCell ref="AH5:AH6"/>
    <mergeCell ref="AI5:AI6"/>
    <mergeCell ref="AJ5:AJ6"/>
    <mergeCell ref="AK5:AK6"/>
    <mergeCell ref="Y5:Y6"/>
    <mergeCell ref="Z5:Z6"/>
    <mergeCell ref="AB5:AB6"/>
    <mergeCell ref="AC5:AC6"/>
    <mergeCell ref="AD5:AD6"/>
    <mergeCell ref="AE5:AE6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19685039370078741" right="0.19685039370078741" top="0" bottom="0.11811023622047245" header="0" footer="0"/>
  <pageSetup paperSize="9" scale="57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SISDA PC</dc:creator>
  <cp:lastModifiedBy>SISDA PC</cp:lastModifiedBy>
  <dcterms:created xsi:type="dcterms:W3CDTF">2021-06-03T07:06:17Z</dcterms:created>
  <dcterms:modified xsi:type="dcterms:W3CDTF">2021-06-03T07:07:13Z</dcterms:modified>
</cp:coreProperties>
</file>