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SDA PC\Downloads\"/>
    </mc:Choice>
  </mc:AlternateContent>
  <xr:revisionPtr revIDLastSave="0" documentId="13_ncr:1_{E5492FE6-8901-438F-8522-2C2916C40A7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C-JT-SL" sheetId="4" r:id="rId1"/>
    <sheet name="PROB-SCIT" sheetId="5" r:id="rId2"/>
    <sheet name="BENG.SOLO" sheetId="8" r:id="rId3"/>
    <sheet name="REKAP PROP" sheetId="10" r:id="rId4"/>
    <sheet name="REKAP 5 TH" sheetId="15" r:id="rId5"/>
    <sheet name="Analisa" sheetId="11" state="hidden" r:id="rId6"/>
    <sheet name="Sheet1" sheetId="12" state="hidden" r:id="rId7"/>
    <sheet name="Sheet2" sheetId="13" state="hidden" r:id="rId8"/>
    <sheet name="Sheet3" sheetId="14" state="hidden" r:id="rId9"/>
    <sheet name="Sheet4" sheetId="16" r:id="rId10"/>
  </sheets>
  <definedNames>
    <definedName name="_xlnm.Print_Area" localSheetId="2">BENG.SOLO!$B$2:$L$71</definedName>
    <definedName name="_xlnm.Print_Area" localSheetId="0">'PC-JT-SL'!$B$1:$L$82</definedName>
    <definedName name="_xlnm.Print_Area" localSheetId="1">'PROB-SCIT'!$B$2:$M$64</definedName>
    <definedName name="_xlnm.Print_Area" localSheetId="4">'REKAP 5 TH'!$B$1:$L$52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8" l="1"/>
  <c r="AP12" i="5" l="1"/>
  <c r="AP13" i="5"/>
  <c r="AP14" i="5"/>
  <c r="AP15" i="5"/>
  <c r="AP16" i="5"/>
  <c r="AP17" i="5"/>
  <c r="AP18" i="5"/>
  <c r="AP19" i="5"/>
  <c r="AP20" i="5"/>
  <c r="AP21" i="5"/>
  <c r="AP22" i="5"/>
  <c r="AP23" i="5"/>
  <c r="AP24" i="5"/>
  <c r="AP25" i="5"/>
  <c r="AP26" i="5"/>
  <c r="AP27" i="5"/>
  <c r="AP28" i="5"/>
  <c r="AP11" i="5"/>
  <c r="K12" i="5"/>
  <c r="K11" i="5"/>
  <c r="M11" i="5" s="1"/>
  <c r="L49" i="5" l="1"/>
  <c r="K13" i="5" l="1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M28" i="5" s="1"/>
  <c r="J22" i="8" l="1"/>
  <c r="L22" i="8" s="1"/>
  <c r="J10" i="4" l="1"/>
  <c r="L10" i="4" s="1"/>
  <c r="B11" i="4"/>
  <c r="B12" i="4" s="1"/>
  <c r="B13" i="4" s="1"/>
  <c r="B14" i="4" s="1"/>
  <c r="B15" i="4" s="1"/>
  <c r="B16" i="4" s="1"/>
  <c r="B17" i="4" s="1"/>
  <c r="J11" i="4"/>
  <c r="L11" i="4" s="1"/>
  <c r="J12" i="4"/>
  <c r="L12" i="4" s="1"/>
  <c r="J13" i="4"/>
  <c r="L13" i="4" s="1"/>
  <c r="J14" i="4"/>
  <c r="L14" i="4" s="1"/>
  <c r="J15" i="4"/>
  <c r="L15" i="4" s="1"/>
  <c r="J16" i="4"/>
  <c r="L16" i="4" s="1"/>
  <c r="J17" i="4"/>
  <c r="L17" i="4" s="1"/>
  <c r="J18" i="4"/>
  <c r="L18" i="4" s="1"/>
  <c r="B19" i="4"/>
  <c r="B20" i="4" s="1"/>
  <c r="B21" i="4" s="1"/>
  <c r="B22" i="4" s="1"/>
  <c r="B23" i="4" s="1"/>
  <c r="B24" i="4" s="1"/>
  <c r="B25" i="4" s="1"/>
  <c r="J19" i="4"/>
  <c r="L19" i="4" s="1"/>
  <c r="J20" i="4"/>
  <c r="L20" i="4" s="1"/>
  <c r="J21" i="4"/>
  <c r="L21" i="4" s="1"/>
  <c r="J22" i="4"/>
  <c r="L22" i="4" s="1"/>
  <c r="J23" i="4"/>
  <c r="L23" i="4" s="1"/>
  <c r="J24" i="4"/>
  <c r="L24" i="4" s="1"/>
  <c r="J25" i="4"/>
  <c r="L25" i="4" s="1"/>
  <c r="O15" i="10"/>
  <c r="P16" i="10" l="1"/>
  <c r="AT75" i="8" l="1"/>
  <c r="G60" i="8" l="1"/>
  <c r="H60" i="8"/>
  <c r="I60" i="8"/>
  <c r="J42" i="4" l="1"/>
  <c r="L42" i="4" s="1"/>
  <c r="L29" i="5" l="1"/>
  <c r="J57" i="4" l="1"/>
  <c r="L57" i="4" s="1"/>
  <c r="J48" i="4" l="1"/>
  <c r="L48" i="4" s="1"/>
  <c r="J49" i="4"/>
  <c r="L49" i="4" s="1"/>
  <c r="J50" i="4"/>
  <c r="L50" i="4" s="1"/>
  <c r="J51" i="4"/>
  <c r="L51" i="4" s="1"/>
  <c r="J52" i="4"/>
  <c r="L52" i="4" s="1"/>
  <c r="J53" i="4"/>
  <c r="L53" i="4" s="1"/>
  <c r="J54" i="4"/>
  <c r="L54" i="4" s="1"/>
  <c r="J55" i="4"/>
  <c r="L55" i="4" s="1"/>
  <c r="J56" i="4"/>
  <c r="L56" i="4" s="1"/>
  <c r="J58" i="4"/>
  <c r="L58" i="4" s="1"/>
  <c r="G29" i="5" l="1"/>
  <c r="F59" i="4"/>
  <c r="G59" i="4"/>
  <c r="H59" i="4"/>
  <c r="I59" i="4"/>
  <c r="K59" i="4"/>
  <c r="J59" i="4" l="1"/>
  <c r="B51" i="4"/>
  <c r="B52" i="4" s="1"/>
  <c r="B53" i="4" s="1"/>
  <c r="B54" i="4" s="1"/>
  <c r="B55" i="4" s="1"/>
  <c r="B56" i="4" s="1"/>
  <c r="B57" i="4" s="1"/>
  <c r="B58" i="4" s="1"/>
  <c r="J45" i="4" l="1"/>
  <c r="L45" i="4" s="1"/>
  <c r="J26" i="4" l="1"/>
  <c r="L26" i="4" s="1"/>
  <c r="J27" i="4"/>
  <c r="L27" i="4" s="1"/>
  <c r="J28" i="4"/>
  <c r="L28" i="4" s="1"/>
  <c r="J29" i="4"/>
  <c r="L29" i="4" s="1"/>
  <c r="J30" i="4"/>
  <c r="L30" i="4" s="1"/>
  <c r="J31" i="4"/>
  <c r="L31" i="4" s="1"/>
  <c r="J32" i="4"/>
  <c r="L32" i="4" s="1"/>
  <c r="J33" i="4"/>
  <c r="L33" i="4" s="1"/>
  <c r="J34" i="4"/>
  <c r="L34" i="4" s="1"/>
  <c r="J35" i="4"/>
  <c r="L35" i="4" s="1"/>
  <c r="J36" i="4"/>
  <c r="L36" i="4" s="1"/>
  <c r="J37" i="4"/>
  <c r="L37" i="4" s="1"/>
  <c r="J38" i="4"/>
  <c r="L38" i="4" s="1"/>
  <c r="K39" i="4"/>
  <c r="J10" i="10" s="1"/>
  <c r="H13" i="10"/>
  <c r="K74" i="4"/>
  <c r="J12" i="10" s="1"/>
  <c r="J11" i="10"/>
  <c r="L51" i="5"/>
  <c r="J14" i="10" s="1"/>
  <c r="K60" i="8"/>
  <c r="J13" i="10" s="1"/>
  <c r="E16" i="10"/>
  <c r="H50" i="5"/>
  <c r="F15" i="10" s="1"/>
  <c r="G50" i="5"/>
  <c r="D15" i="10" s="1"/>
  <c r="D11" i="10"/>
  <c r="G54" i="5"/>
  <c r="F74" i="4"/>
  <c r="G53" i="5" s="1"/>
  <c r="G49" i="5"/>
  <c r="J49" i="5"/>
  <c r="I49" i="5"/>
  <c r="H49" i="5"/>
  <c r="K35" i="5"/>
  <c r="M35" i="5" s="1"/>
  <c r="J64" i="4"/>
  <c r="L64" i="4" s="1"/>
  <c r="J63" i="4"/>
  <c r="L63" i="4" s="1"/>
  <c r="K15" i="10"/>
  <c r="L15" i="10"/>
  <c r="M15" i="10"/>
  <c r="N15" i="10"/>
  <c r="L14" i="10"/>
  <c r="K10" i="10"/>
  <c r="L10" i="10"/>
  <c r="M10" i="10"/>
  <c r="N10" i="10"/>
  <c r="K11" i="10"/>
  <c r="L11" i="10"/>
  <c r="M11" i="10"/>
  <c r="N11" i="10"/>
  <c r="K12" i="10"/>
  <c r="L12" i="10"/>
  <c r="M12" i="10"/>
  <c r="N12" i="10"/>
  <c r="K13" i="10"/>
  <c r="L13" i="10"/>
  <c r="M13" i="10"/>
  <c r="N13" i="10"/>
  <c r="K14" i="10"/>
  <c r="M14" i="10"/>
  <c r="N14" i="10"/>
  <c r="O10" i="10"/>
  <c r="O11" i="10"/>
  <c r="O12" i="10"/>
  <c r="O13" i="10"/>
  <c r="O14" i="10"/>
  <c r="J18" i="8"/>
  <c r="L18" i="8" s="1"/>
  <c r="J17" i="8"/>
  <c r="L17" i="8" s="1"/>
  <c r="J54" i="8"/>
  <c r="L54" i="8" s="1"/>
  <c r="J65" i="4"/>
  <c r="L65" i="4" s="1"/>
  <c r="J61" i="4"/>
  <c r="F11" i="8"/>
  <c r="F60" i="8" s="1"/>
  <c r="G52" i="5" s="1"/>
  <c r="J14" i="8"/>
  <c r="L14" i="8" s="1"/>
  <c r="AW68" i="8"/>
  <c r="J58" i="8"/>
  <c r="L58" i="8" s="1"/>
  <c r="B4" i="5"/>
  <c r="H54" i="5"/>
  <c r="K34" i="5"/>
  <c r="M34" i="5" s="1"/>
  <c r="J16" i="8"/>
  <c r="L16" i="8" s="1"/>
  <c r="AW64" i="8"/>
  <c r="J62" i="4"/>
  <c r="L62" i="4" s="1"/>
  <c r="M62" i="4" s="1"/>
  <c r="J34" i="8"/>
  <c r="L34" i="8" s="1"/>
  <c r="J21" i="8"/>
  <c r="L21" i="8" s="1"/>
  <c r="K33" i="5"/>
  <c r="AU75" i="8"/>
  <c r="AV75" i="8"/>
  <c r="AQ75" i="8"/>
  <c r="AR75" i="8"/>
  <c r="AS75" i="8"/>
  <c r="J25" i="8"/>
  <c r="L25" i="8" s="1"/>
  <c r="J66" i="4"/>
  <c r="L66" i="4" s="1"/>
  <c r="AW72" i="8"/>
  <c r="S17" i="10"/>
  <c r="AW73" i="8"/>
  <c r="AW66" i="8"/>
  <c r="AW70" i="8"/>
  <c r="J73" i="4"/>
  <c r="L73" i="4" s="1"/>
  <c r="J72" i="4"/>
  <c r="L72" i="4" s="1"/>
  <c r="J71" i="4"/>
  <c r="L71" i="4" s="1"/>
  <c r="J70" i="4"/>
  <c r="L70" i="4" s="1"/>
  <c r="J69" i="4"/>
  <c r="L69" i="4" s="1"/>
  <c r="J68" i="4"/>
  <c r="L68" i="4" s="1"/>
  <c r="J67" i="4"/>
  <c r="L67" i="4" s="1"/>
  <c r="J47" i="4"/>
  <c r="L47" i="4" s="1"/>
  <c r="J46" i="4"/>
  <c r="L46" i="4" s="1"/>
  <c r="J44" i="4"/>
  <c r="L44" i="4" s="1"/>
  <c r="J43" i="4"/>
  <c r="L43" i="4" s="1"/>
  <c r="J41" i="4"/>
  <c r="L41" i="4" s="1"/>
  <c r="J59" i="8"/>
  <c r="L59" i="8" s="1"/>
  <c r="J57" i="8"/>
  <c r="L57" i="8" s="1"/>
  <c r="J56" i="8"/>
  <c r="L56" i="8" s="1"/>
  <c r="J55" i="8"/>
  <c r="L55" i="8" s="1"/>
  <c r="J53" i="8"/>
  <c r="L53" i="8" s="1"/>
  <c r="J52" i="8"/>
  <c r="L52" i="8" s="1"/>
  <c r="J51" i="8"/>
  <c r="L51" i="8" s="1"/>
  <c r="J50" i="8"/>
  <c r="L50" i="8" s="1"/>
  <c r="J49" i="8"/>
  <c r="L49" i="8" s="1"/>
  <c r="J48" i="8"/>
  <c r="L48" i="8" s="1"/>
  <c r="J47" i="8"/>
  <c r="L47" i="8" s="1"/>
  <c r="J46" i="8"/>
  <c r="L46" i="8" s="1"/>
  <c r="J45" i="8"/>
  <c r="L45" i="8" s="1"/>
  <c r="J44" i="8"/>
  <c r="L44" i="8" s="1"/>
  <c r="J43" i="8"/>
  <c r="L43" i="8" s="1"/>
  <c r="J42" i="8"/>
  <c r="L42" i="8" s="1"/>
  <c r="J41" i="8"/>
  <c r="L41" i="8" s="1"/>
  <c r="J40" i="8"/>
  <c r="L40" i="8" s="1"/>
  <c r="J39" i="8"/>
  <c r="L39" i="8" s="1"/>
  <c r="J38" i="8"/>
  <c r="L38" i="8" s="1"/>
  <c r="J37" i="8"/>
  <c r="L37" i="8" s="1"/>
  <c r="J36" i="8"/>
  <c r="L36" i="8" s="1"/>
  <c r="J35" i="8"/>
  <c r="L35" i="8" s="1"/>
  <c r="J33" i="8"/>
  <c r="L33" i="8" s="1"/>
  <c r="J32" i="8"/>
  <c r="L32" i="8" s="1"/>
  <c r="J31" i="8"/>
  <c r="L31" i="8" s="1"/>
  <c r="J30" i="8"/>
  <c r="L30" i="8" s="1"/>
  <c r="J29" i="8"/>
  <c r="L29" i="8" s="1"/>
  <c r="J28" i="8"/>
  <c r="L28" i="8" s="1"/>
  <c r="J27" i="8"/>
  <c r="L27" i="8" s="1"/>
  <c r="J26" i="8"/>
  <c r="L26" i="8" s="1"/>
  <c r="J24" i="8"/>
  <c r="L24" i="8" s="1"/>
  <c r="J23" i="8"/>
  <c r="L23" i="8" s="1"/>
  <c r="J20" i="8"/>
  <c r="L20" i="8" s="1"/>
  <c r="J19" i="8"/>
  <c r="L19" i="8" s="1"/>
  <c r="J15" i="8"/>
  <c r="L15" i="8" s="1"/>
  <c r="J13" i="8"/>
  <c r="L13" i="8" s="1"/>
  <c r="J12" i="8"/>
  <c r="J11" i="8"/>
  <c r="S11" i="8" s="1"/>
  <c r="I74" i="4"/>
  <c r="H12" i="10" s="1"/>
  <c r="H74" i="4"/>
  <c r="I53" i="5" s="1"/>
  <c r="G74" i="4"/>
  <c r="H53" i="5" s="1"/>
  <c r="L50" i="5"/>
  <c r="J15" i="10" s="1"/>
  <c r="I50" i="5"/>
  <c r="G15" i="10" s="1"/>
  <c r="J50" i="5"/>
  <c r="B5" i="10"/>
  <c r="I52" i="5"/>
  <c r="I54" i="5"/>
  <c r="I55" i="5"/>
  <c r="I29" i="5"/>
  <c r="I51" i="5" s="1"/>
  <c r="G14" i="10" s="1"/>
  <c r="F13" i="10"/>
  <c r="B12" i="8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D12" i="10"/>
  <c r="J9" i="15"/>
  <c r="K38" i="5"/>
  <c r="M38" i="5" s="1"/>
  <c r="K31" i="5"/>
  <c r="M31" i="5" s="1"/>
  <c r="F39" i="4"/>
  <c r="G55" i="5" s="1"/>
  <c r="K48" i="5"/>
  <c r="K47" i="5"/>
  <c r="K46" i="5"/>
  <c r="M46" i="5" s="1"/>
  <c r="K45" i="5"/>
  <c r="M45" i="5" s="1"/>
  <c r="K44" i="5"/>
  <c r="M44" i="5" s="1"/>
  <c r="K43" i="5"/>
  <c r="M43" i="5" s="1"/>
  <c r="K42" i="5"/>
  <c r="M42" i="5" s="1"/>
  <c r="K41" i="5"/>
  <c r="K40" i="5"/>
  <c r="M40" i="5" s="1"/>
  <c r="K39" i="5"/>
  <c r="M39" i="5" s="1"/>
  <c r="K37" i="5"/>
  <c r="M37" i="5" s="1"/>
  <c r="K36" i="5"/>
  <c r="M36" i="5" s="1"/>
  <c r="K32" i="5"/>
  <c r="M32" i="5" s="1"/>
  <c r="J29" i="5"/>
  <c r="J51" i="5" s="1"/>
  <c r="H14" i="10" s="1"/>
  <c r="J10" i="15"/>
  <c r="J11" i="15"/>
  <c r="J12" i="15"/>
  <c r="J13" i="15"/>
  <c r="B12" i="5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6" i="4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I10" i="11"/>
  <c r="M10" i="11"/>
  <c r="N10" i="11" s="1"/>
  <c r="O10" i="11"/>
  <c r="C11" i="11"/>
  <c r="C12" i="11" s="1"/>
  <c r="C13" i="11" s="1"/>
  <c r="C14" i="11" s="1"/>
  <c r="C15" i="11" s="1"/>
  <c r="C16" i="11" s="1"/>
  <c r="C17" i="11" s="1"/>
  <c r="C18" i="11" s="1"/>
  <c r="C19" i="11" s="1"/>
  <c r="C20" i="11" s="1"/>
  <c r="I11" i="11"/>
  <c r="M11" i="11"/>
  <c r="N11" i="11"/>
  <c r="I12" i="11"/>
  <c r="M12" i="11"/>
  <c r="N12" i="11"/>
  <c r="I13" i="11"/>
  <c r="M13" i="11"/>
  <c r="N13" i="11"/>
  <c r="I14" i="11"/>
  <c r="M14" i="11"/>
  <c r="N14" i="11"/>
  <c r="I15" i="11"/>
  <c r="M15" i="11"/>
  <c r="N15" i="11"/>
  <c r="I16" i="11"/>
  <c r="M16" i="11"/>
  <c r="N16" i="11"/>
  <c r="I17" i="11"/>
  <c r="M17" i="11"/>
  <c r="N17" i="11"/>
  <c r="I18" i="11"/>
  <c r="M18" i="11"/>
  <c r="N18" i="11"/>
  <c r="I19" i="11"/>
  <c r="M19" i="11"/>
  <c r="N19" i="11"/>
  <c r="I20" i="11"/>
  <c r="M20" i="11"/>
  <c r="N20" i="11"/>
  <c r="E21" i="11"/>
  <c r="F21" i="11"/>
  <c r="G21" i="11"/>
  <c r="H21" i="11"/>
  <c r="J21" i="11"/>
  <c r="I23" i="11"/>
  <c r="M23" i="11"/>
  <c r="A24" i="11"/>
  <c r="C24" i="1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I24" i="11"/>
  <c r="I25" i="11"/>
  <c r="I26" i="11"/>
  <c r="I27" i="11"/>
  <c r="I28" i="11"/>
  <c r="A29" i="11"/>
  <c r="A31" i="11" s="1"/>
  <c r="A33" i="11" s="1"/>
  <c r="I29" i="11"/>
  <c r="I30" i="11"/>
  <c r="I31" i="11"/>
  <c r="I32" i="11"/>
  <c r="I34" i="11"/>
  <c r="E35" i="11"/>
  <c r="F35" i="11"/>
  <c r="G35" i="11"/>
  <c r="H35" i="11"/>
  <c r="J35" i="11"/>
  <c r="I37" i="11"/>
  <c r="K37" i="11" s="1"/>
  <c r="C38" i="11"/>
  <c r="C39" i="11" s="1"/>
  <c r="C40" i="11" s="1"/>
  <c r="C41" i="11" s="1"/>
  <c r="C42" i="11" s="1"/>
  <c r="C43" i="11" s="1"/>
  <c r="C44" i="11" s="1"/>
  <c r="C45" i="11" s="1"/>
  <c r="C46" i="11" s="1"/>
  <c r="C47" i="11" s="1"/>
  <c r="C48" i="11" s="1"/>
  <c r="I38" i="11"/>
  <c r="A39" i="11"/>
  <c r="A40" i="11" s="1"/>
  <c r="A41" i="11" s="1"/>
  <c r="A43" i="11" s="1"/>
  <c r="A45" i="11" s="1"/>
  <c r="I39" i="11"/>
  <c r="K39" i="11" s="1"/>
  <c r="I41" i="11"/>
  <c r="K41" i="11" s="1"/>
  <c r="I42" i="11"/>
  <c r="K42" i="11" s="1"/>
  <c r="I43" i="11"/>
  <c r="I44" i="11"/>
  <c r="H45" i="11"/>
  <c r="H49" i="11" s="1"/>
  <c r="I46" i="11"/>
  <c r="I47" i="11"/>
  <c r="K47" i="11" s="1"/>
  <c r="I48" i="11"/>
  <c r="E49" i="11"/>
  <c r="F49" i="11"/>
  <c r="G49" i="11"/>
  <c r="J49" i="11"/>
  <c r="B42" i="4"/>
  <c r="H11" i="10"/>
  <c r="G51" i="5"/>
  <c r="D14" i="10" s="1"/>
  <c r="H29" i="5"/>
  <c r="H51" i="5" s="1"/>
  <c r="F14" i="10" s="1"/>
  <c r="D32" i="5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R14" i="8"/>
  <c r="M20" i="8"/>
  <c r="N20" i="8"/>
  <c r="M21" i="8"/>
  <c r="N21" i="8"/>
  <c r="M24" i="8"/>
  <c r="M25" i="8"/>
  <c r="M28" i="8"/>
  <c r="M29" i="8"/>
  <c r="M30" i="8"/>
  <c r="M31" i="8"/>
  <c r="M32" i="8"/>
  <c r="M33" i="8"/>
  <c r="M35" i="8"/>
  <c r="M37" i="8"/>
  <c r="M38" i="8"/>
  <c r="M41" i="8"/>
  <c r="M43" i="8"/>
  <c r="M45" i="8"/>
  <c r="M46" i="8"/>
  <c r="M47" i="8"/>
  <c r="M50" i="8"/>
  <c r="M52" i="8"/>
  <c r="N24" i="8"/>
  <c r="N25" i="8"/>
  <c r="N28" i="8"/>
  <c r="N30" i="8"/>
  <c r="N31" i="8"/>
  <c r="N32" i="8"/>
  <c r="N33" i="8"/>
  <c r="N35" i="8"/>
  <c r="N37" i="8"/>
  <c r="N38" i="8"/>
  <c r="N41" i="8"/>
  <c r="N43" i="8"/>
  <c r="N46" i="8"/>
  <c r="N47" i="8"/>
  <c r="N50" i="8"/>
  <c r="N52" i="8"/>
  <c r="J55" i="5"/>
  <c r="F10" i="10"/>
  <c r="AO12" i="8"/>
  <c r="M16" i="10" l="1"/>
  <c r="N16" i="10"/>
  <c r="L16" i="10"/>
  <c r="O16" i="10"/>
  <c r="K16" i="10"/>
  <c r="I35" i="11"/>
  <c r="I21" i="11"/>
  <c r="M37" i="11"/>
  <c r="I45" i="11"/>
  <c r="I49" i="11" s="1"/>
  <c r="M21" i="11"/>
  <c r="P10" i="11"/>
  <c r="Q10" i="11" s="1"/>
  <c r="S10" i="10"/>
  <c r="S17" i="8"/>
  <c r="S18" i="8"/>
  <c r="S12" i="8"/>
  <c r="L12" i="8"/>
  <c r="N62" i="4"/>
  <c r="O62" i="4" s="1"/>
  <c r="P62" i="4" s="1"/>
  <c r="Q62" i="4" s="1"/>
  <c r="R62" i="4" s="1"/>
  <c r="S62" i="4" s="1"/>
  <c r="T62" i="4" s="1"/>
  <c r="U62" i="4" s="1"/>
  <c r="V62" i="4" s="1"/>
  <c r="W62" i="4" s="1"/>
  <c r="X62" i="4" s="1"/>
  <c r="Y62" i="4" s="1"/>
  <c r="Z62" i="4" s="1"/>
  <c r="AA62" i="4" s="1"/>
  <c r="AB62" i="4" s="1"/>
  <c r="AC62" i="4" s="1"/>
  <c r="AD62" i="4" s="1"/>
  <c r="AE62" i="4" s="1"/>
  <c r="AF62" i="4" s="1"/>
  <c r="AG62" i="4" s="1"/>
  <c r="AH62" i="4" s="1"/>
  <c r="AI62" i="4" s="1"/>
  <c r="G12" i="10"/>
  <c r="K49" i="5"/>
  <c r="S48" i="8"/>
  <c r="S46" i="8"/>
  <c r="F12" i="10"/>
  <c r="S41" i="8"/>
  <c r="S28" i="8"/>
  <c r="S34" i="8"/>
  <c r="S15" i="8"/>
  <c r="S26" i="8"/>
  <c r="S22" i="8"/>
  <c r="S14" i="10"/>
  <c r="AW75" i="8"/>
  <c r="J53" i="5"/>
  <c r="F11" i="10"/>
  <c r="AQ16" i="8"/>
  <c r="S23" i="8"/>
  <c r="S12" i="10"/>
  <c r="S13" i="10"/>
  <c r="K50" i="5"/>
  <c r="M50" i="5" s="1"/>
  <c r="S16" i="8"/>
  <c r="L53" i="5"/>
  <c r="J54" i="5"/>
  <c r="D13" i="10"/>
  <c r="S43" i="8"/>
  <c r="S24" i="8"/>
  <c r="H55" i="5"/>
  <c r="G10" i="10"/>
  <c r="S11" i="10"/>
  <c r="H15" i="10"/>
  <c r="K29" i="5"/>
  <c r="K51" i="5" s="1"/>
  <c r="S21" i="8"/>
  <c r="S32" i="8"/>
  <c r="S20" i="8"/>
  <c r="S13" i="8"/>
  <c r="J74" i="4"/>
  <c r="I11" i="10"/>
  <c r="Q11" i="10" s="1"/>
  <c r="G11" i="10"/>
  <c r="L54" i="5"/>
  <c r="S29" i="8"/>
  <c r="S45" i="8"/>
  <c r="S31" i="8"/>
  <c r="G56" i="5"/>
  <c r="D10" i="10"/>
  <c r="S27" i="8"/>
  <c r="S37" i="8"/>
  <c r="S33" i="8"/>
  <c r="M61" i="8"/>
  <c r="N61" i="8"/>
  <c r="J60" i="8"/>
  <c r="K52" i="5" s="1"/>
  <c r="S36" i="8"/>
  <c r="I56" i="5"/>
  <c r="H52" i="5"/>
  <c r="J52" i="5"/>
  <c r="G13" i="10"/>
  <c r="S25" i="8"/>
  <c r="L52" i="5"/>
  <c r="S14" i="8"/>
  <c r="J39" i="4"/>
  <c r="H10" i="10"/>
  <c r="L55" i="5"/>
  <c r="J16" i="10"/>
  <c r="I14" i="15" s="1"/>
  <c r="S16" i="10" l="1"/>
  <c r="H16" i="10"/>
  <c r="G14" i="15" s="1"/>
  <c r="D16" i="10"/>
  <c r="D14" i="15" s="1"/>
  <c r="I15" i="10"/>
  <c r="Q15" i="10" s="1"/>
  <c r="F16" i="10"/>
  <c r="E14" i="15" s="1"/>
  <c r="J56" i="5"/>
  <c r="S60" i="8"/>
  <c r="G16" i="10"/>
  <c r="F14" i="15" s="1"/>
  <c r="I13" i="10"/>
  <c r="Q13" i="10" s="1"/>
  <c r="H56" i="5"/>
  <c r="I14" i="10"/>
  <c r="Q14" i="10" s="1"/>
  <c r="M51" i="5"/>
  <c r="K53" i="5"/>
  <c r="M53" i="5" s="1"/>
  <c r="I12" i="10"/>
  <c r="Q12" i="10" s="1"/>
  <c r="K54" i="5"/>
  <c r="M54" i="5" s="1"/>
  <c r="M52" i="5"/>
  <c r="M60" i="8"/>
  <c r="L56" i="5"/>
  <c r="I10" i="10"/>
  <c r="K55" i="5"/>
  <c r="K56" i="5" l="1"/>
  <c r="M56" i="5" s="1"/>
  <c r="M55" i="5"/>
  <c r="I16" i="10"/>
  <c r="Q10" i="10"/>
  <c r="H14" i="15" l="1"/>
  <c r="J14" i="15" s="1"/>
  <c r="Q16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I3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<sst xmlns="http://schemas.openxmlformats.org/spreadsheetml/2006/main" count="818" uniqueCount="432">
  <si>
    <t>No.</t>
  </si>
  <si>
    <t>Wonogiri</t>
  </si>
  <si>
    <t xml:space="preserve"> </t>
  </si>
  <si>
    <t>Brebes</t>
  </si>
  <si>
    <t>BENDUNG</t>
  </si>
  <si>
    <t>Congkar</t>
  </si>
  <si>
    <t>Notog</t>
  </si>
  <si>
    <t>Pemalang</t>
  </si>
  <si>
    <t>Pekalongan</t>
  </si>
  <si>
    <t>Batang</t>
  </si>
  <si>
    <t>Kendal</t>
  </si>
  <si>
    <t>Juwero</t>
  </si>
  <si>
    <t>Semarang</t>
  </si>
  <si>
    <t>Jepara</t>
  </si>
  <si>
    <t>Demak</t>
  </si>
  <si>
    <t>Bang (Mijen )</t>
  </si>
  <si>
    <t>Magelang</t>
  </si>
  <si>
    <t>Tangsi</t>
  </si>
  <si>
    <t>Grobogan</t>
  </si>
  <si>
    <t>Tirto</t>
  </si>
  <si>
    <t>Rembang</t>
  </si>
  <si>
    <t>Babadan</t>
  </si>
  <si>
    <t>Blora</t>
  </si>
  <si>
    <t>Mursapa</t>
  </si>
  <si>
    <t>Kudus</t>
  </si>
  <si>
    <t>Logung</t>
  </si>
  <si>
    <t>Pati</t>
  </si>
  <si>
    <t>Widodaren</t>
  </si>
  <si>
    <t>Klaten</t>
  </si>
  <si>
    <t>Karanganyar</t>
  </si>
  <si>
    <t>Boyolali</t>
  </si>
  <si>
    <t>Sragen</t>
  </si>
  <si>
    <t>Bonggo</t>
  </si>
  <si>
    <t>Parean</t>
  </si>
  <si>
    <t>Trani</t>
  </si>
  <si>
    <t>Sukoharjo</t>
  </si>
  <si>
    <t>Purworejo</t>
  </si>
  <si>
    <t>Kebumen</t>
  </si>
  <si>
    <t>Pringtutul</t>
  </si>
  <si>
    <t>Watubarut</t>
  </si>
  <si>
    <t>Banjarnegara</t>
  </si>
  <si>
    <t>Wonosobo</t>
  </si>
  <si>
    <t>Pingit</t>
  </si>
  <si>
    <t>Temanggung</t>
  </si>
  <si>
    <t>Catgawen IV</t>
  </si>
  <si>
    <t>Banyumas</t>
  </si>
  <si>
    <t>Cilacap</t>
  </si>
  <si>
    <t xml:space="preserve">Sawah </t>
  </si>
  <si>
    <t>Irigasi</t>
  </si>
  <si>
    <t>(Ha)</t>
  </si>
  <si>
    <t>Q  INTAKE</t>
  </si>
  <si>
    <t>Kanan</t>
  </si>
  <si>
    <t>Kiri</t>
  </si>
  <si>
    <t>Q</t>
  </si>
  <si>
    <t>Sungai</t>
  </si>
  <si>
    <t>Kebutuhan</t>
  </si>
  <si>
    <t>Faktor</t>
  </si>
  <si>
    <t>K</t>
  </si>
  <si>
    <t>Limpas</t>
  </si>
  <si>
    <t>Pekatingan</t>
  </si>
  <si>
    <t>8=5+6+7</t>
  </si>
  <si>
    <t>Kaliwadas</t>
  </si>
  <si>
    <t>Pesantren Kletak</t>
  </si>
  <si>
    <t>Krompeng</t>
  </si>
  <si>
    <t>Asem Siketek</t>
  </si>
  <si>
    <t>Kejene</t>
  </si>
  <si>
    <t>0</t>
  </si>
  <si>
    <t>PANTAUAN  DEBIT PADA BENDUNG KONTROL POINT</t>
  </si>
  <si>
    <t>..</t>
  </si>
  <si>
    <t>I</t>
  </si>
  <si>
    <t>PEMALI COMAL</t>
  </si>
  <si>
    <t>II</t>
  </si>
  <si>
    <t>JRATUN</t>
  </si>
  <si>
    <t>III</t>
  </si>
  <si>
    <t>SELUNA</t>
  </si>
  <si>
    <t>IV</t>
  </si>
  <si>
    <t>BENGAWAN SOLO</t>
  </si>
  <si>
    <t>V</t>
  </si>
  <si>
    <t>PROBOLO</t>
  </si>
  <si>
    <t>VI</t>
  </si>
  <si>
    <t>SERAYU CITANDUY</t>
  </si>
  <si>
    <t>Kd.Dowo Kramat</t>
  </si>
  <si>
    <t>Tapak Menjangan</t>
  </si>
  <si>
    <t>Kedungasem</t>
  </si>
  <si>
    <t>Sojomerto</t>
  </si>
  <si>
    <t>Kedung Pengilon</t>
  </si>
  <si>
    <t>Kota Semarang</t>
  </si>
  <si>
    <t>Pucang Gading</t>
  </si>
  <si>
    <t>Jragung</t>
  </si>
  <si>
    <t>Glapan</t>
  </si>
  <si>
    <t>Dolok</t>
  </si>
  <si>
    <t>KABUPATEN/KOTA</t>
  </si>
  <si>
    <t>Purbalingga</t>
  </si>
  <si>
    <t>JUMLAH SELURUHNYA</t>
  </si>
  <si>
    <r>
      <t>(m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/dt).</t>
    </r>
  </si>
  <si>
    <t>Jaban</t>
  </si>
  <si>
    <t>Ploso Wareng</t>
  </si>
  <si>
    <t>Walikan</t>
  </si>
  <si>
    <t>Lemah Bang II</t>
  </si>
  <si>
    <t>Karag I</t>
  </si>
  <si>
    <t>Karag  II</t>
  </si>
  <si>
    <t>Kedung Gabel</t>
  </si>
  <si>
    <t>Galeh</t>
  </si>
  <si>
    <t>Badran</t>
  </si>
  <si>
    <t>Soropadan</t>
  </si>
  <si>
    <t>Colo Barat</t>
  </si>
  <si>
    <t>Colo Timur</t>
  </si>
  <si>
    <t>Bapang</t>
  </si>
  <si>
    <t>Wonotoro</t>
  </si>
  <si>
    <t>Garat I</t>
  </si>
  <si>
    <t>Baran</t>
  </si>
  <si>
    <t>Pundung</t>
  </si>
  <si>
    <t>Pakelan</t>
  </si>
  <si>
    <t>Cangkring</t>
  </si>
  <si>
    <t>Sidomakmur</t>
  </si>
  <si>
    <t>Braholo</t>
  </si>
  <si>
    <t>Nglasem</t>
  </si>
  <si>
    <t>Menggok</t>
  </si>
  <si>
    <t>Sudangan</t>
  </si>
  <si>
    <t>Temantenan</t>
  </si>
  <si>
    <t>Jetis</t>
  </si>
  <si>
    <t>Kepoh</t>
  </si>
  <si>
    <t>Kasihan II</t>
  </si>
  <si>
    <t>JUMLAH  V</t>
  </si>
  <si>
    <t>JUMLAH   I</t>
  </si>
  <si>
    <t>JUMLAH   II</t>
  </si>
  <si>
    <t>JUMLAH   III</t>
  </si>
  <si>
    <t>SERCIT</t>
  </si>
  <si>
    <t xml:space="preserve">Colo </t>
  </si>
  <si>
    <t>Jumeneng</t>
  </si>
  <si>
    <t>Nyaen</t>
  </si>
  <si>
    <t>Jumlah Total</t>
  </si>
  <si>
    <t xml:space="preserve">Sukoharjo cs (5) </t>
  </si>
  <si>
    <t>BALAI PSDA PEMALI COMAL, JRAGUNG TUNTANG DAN SERANG LUSI JUANA</t>
  </si>
  <si>
    <t>SERANG LUSI JUANA</t>
  </si>
  <si>
    <t>Sentul</t>
  </si>
  <si>
    <t>Plumbon</t>
  </si>
  <si>
    <t>Senjoyo (Ajiawur)</t>
  </si>
  <si>
    <t>Jetu</t>
  </si>
  <si>
    <t>Medani</t>
  </si>
  <si>
    <t>Kedungsapen</t>
  </si>
  <si>
    <t>Kedungwaru</t>
  </si>
  <si>
    <t>Siwayut</t>
  </si>
  <si>
    <t>Jajar</t>
  </si>
  <si>
    <t>Suplesi</t>
  </si>
  <si>
    <t>Sidopangus</t>
  </si>
  <si>
    <t xml:space="preserve">Tritis </t>
  </si>
  <si>
    <t>Ngasem</t>
  </si>
  <si>
    <t>Faktor K</t>
  </si>
  <si>
    <t>Rata-rata</t>
  </si>
  <si>
    <t>REKAP PANTAUAN  DEBIT BENDUNG KONTROL POINT</t>
  </si>
  <si>
    <t>Gisik</t>
  </si>
  <si>
    <t>Colo</t>
  </si>
  <si>
    <t>Kr.Anyar</t>
  </si>
  <si>
    <t>Kedung Putri</t>
  </si>
  <si>
    <t>Boro</t>
  </si>
  <si>
    <t>Pager/Tlatar</t>
  </si>
  <si>
    <t>Sudikampir</t>
  </si>
  <si>
    <t>Padurekso</t>
  </si>
  <si>
    <t>Munggur</t>
  </si>
  <si>
    <t>TOLERANSI</t>
  </si>
  <si>
    <t>REALISASI</t>
  </si>
  <si>
    <t>Bang Wedung 3</t>
  </si>
  <si>
    <t>Mantren</t>
  </si>
  <si>
    <t>Brajan</t>
  </si>
  <si>
    <t>Glodok</t>
  </si>
  <si>
    <t>Bakalan</t>
  </si>
  <si>
    <t xml:space="preserve">Kedung Boyo </t>
  </si>
  <si>
    <t>KETERANGAN</t>
  </si>
  <si>
    <t xml:space="preserve">   Faktor K  =  0.5 s/d 0.7    -----&gt;   Giliran ( Potensi kekeringan)</t>
  </si>
  <si>
    <t xml:space="preserve">   Faktor K  &lt;  0.3               ------&gt;    Sangat Rawan kekeringan.</t>
  </si>
  <si>
    <t xml:space="preserve">   Faktor K  =   0.3 s/d 0.5    ----&gt;    Rawan kekeringan.</t>
  </si>
  <si>
    <t xml:space="preserve">   Faktor K  &gt;  0.7                ------&gt;   Aman</t>
  </si>
  <si>
    <t>Tidak ada data</t>
  </si>
  <si>
    <t>Suplesi air hujan</t>
  </si>
  <si>
    <t xml:space="preserve">MINGGU   ke   IV    ( Tgl.  26  Januari  s/d   01  Pebruari  2009 )  </t>
  </si>
  <si>
    <t>Areal</t>
  </si>
  <si>
    <t>Butuh air/l/Ha</t>
  </si>
  <si>
    <t>1 Hari</t>
  </si>
  <si>
    <t>Kebutuhan 1 hari air (liter)</t>
  </si>
  <si>
    <t>Kebutuhan 1 hari air (m3)</t>
  </si>
  <si>
    <t>Mejagong</t>
  </si>
  <si>
    <t>Pesayangan</t>
  </si>
  <si>
    <t>Sidapurna</t>
  </si>
  <si>
    <t>Gondang</t>
  </si>
  <si>
    <t>Lenggor</t>
  </si>
  <si>
    <t>Pkl. Pemalang</t>
  </si>
  <si>
    <t>Tegal</t>
  </si>
  <si>
    <t>Tegal Brebes</t>
  </si>
  <si>
    <t>Kota Tegal</t>
  </si>
  <si>
    <t>Kab.Tegal &amp; Brebes</t>
  </si>
  <si>
    <t>Beji</t>
  </si>
  <si>
    <t>Kab. Brebes</t>
  </si>
  <si>
    <t>Kemaron</t>
  </si>
  <si>
    <t>Notog/P. Bawah</t>
  </si>
  <si>
    <t>BENDUNG/DI</t>
  </si>
  <si>
    <t>Gangsa/G. Lumingser</t>
  </si>
  <si>
    <t>Krompeng/Kupang</t>
  </si>
  <si>
    <t xml:space="preserve">Serayu            </t>
  </si>
  <si>
    <t xml:space="preserve">Tajum              </t>
  </si>
  <si>
    <t xml:space="preserve">Manganti        </t>
  </si>
  <si>
    <t xml:space="preserve">Singomerto    </t>
  </si>
  <si>
    <t xml:space="preserve">Andongbang  </t>
  </si>
  <si>
    <t xml:space="preserve">Arca               </t>
  </si>
  <si>
    <t xml:space="preserve">Krenceng      </t>
  </si>
  <si>
    <t>Pribadi</t>
  </si>
  <si>
    <t>Bodag</t>
  </si>
  <si>
    <t xml:space="preserve">Kebasen        </t>
  </si>
  <si>
    <t xml:space="preserve">Cijalu           </t>
  </si>
  <si>
    <t xml:space="preserve">Kalisapi    </t>
  </si>
  <si>
    <t>Piasa</t>
  </si>
  <si>
    <t>Cieleumeuh</t>
  </si>
  <si>
    <t>Buniayu</t>
  </si>
  <si>
    <t>Parakan Kidang</t>
  </si>
  <si>
    <t xml:space="preserve">Banjarcahyana  </t>
  </si>
  <si>
    <t>Sukowati</t>
  </si>
  <si>
    <t>Brondong</t>
  </si>
  <si>
    <t>Sungapan</t>
  </si>
  <si>
    <t>Kab. Pekalongan</t>
  </si>
  <si>
    <t>Brebes - Cirebon</t>
  </si>
  <si>
    <t>Cisadap</t>
  </si>
  <si>
    <t>Nambo</t>
  </si>
  <si>
    <t>Cibendung</t>
  </si>
  <si>
    <t>Kab/Kota Pekalongan</t>
  </si>
  <si>
    <t>Kab. Tegal</t>
  </si>
  <si>
    <t>Dukuhjati</t>
  </si>
  <si>
    <t>Cipero</t>
  </si>
  <si>
    <t>Sedadi</t>
  </si>
  <si>
    <t>Klambu</t>
  </si>
  <si>
    <t xml:space="preserve">Banjaran </t>
  </si>
  <si>
    <t>PANTAUAN  DEBIT PADA BENDUNG - BENDUNG</t>
  </si>
  <si>
    <t>Pejengkolan SIWT</t>
  </si>
  <si>
    <t>Pejengkolan SIWB</t>
  </si>
  <si>
    <t>Bedegolan</t>
  </si>
  <si>
    <t>Cawitali</t>
  </si>
  <si>
    <t>Gunung maling</t>
  </si>
  <si>
    <t xml:space="preserve">Sukoharjo </t>
  </si>
  <si>
    <t>Danawarih</t>
  </si>
  <si>
    <t>Dwi Cupaksari</t>
  </si>
  <si>
    <t xml:space="preserve"> Kupang</t>
  </si>
  <si>
    <t xml:space="preserve"> Babakan</t>
  </si>
  <si>
    <t xml:space="preserve"> Gung</t>
  </si>
  <si>
    <t xml:space="preserve"> Rambut</t>
  </si>
  <si>
    <t xml:space="preserve"> Kumisik</t>
  </si>
  <si>
    <t>Kramat</t>
  </si>
  <si>
    <t>SUNGAI</t>
  </si>
  <si>
    <t>Kupang</t>
  </si>
  <si>
    <t>Sengkarang</t>
  </si>
  <si>
    <t>Pemali</t>
  </si>
  <si>
    <t>Genteng</t>
  </si>
  <si>
    <t>Kalisapi</t>
  </si>
  <si>
    <t>KAB/ KOTA</t>
  </si>
  <si>
    <t>Keb</t>
  </si>
  <si>
    <t>KAB  /  KOTA</t>
  </si>
  <si>
    <t>Umbul Tlatar</t>
  </si>
  <si>
    <t>Jlamprang</t>
  </si>
  <si>
    <t xml:space="preserve"> Comal</t>
  </si>
  <si>
    <t xml:space="preserve"> Paingan</t>
  </si>
  <si>
    <t xml:space="preserve"> Waluh</t>
  </si>
  <si>
    <t xml:space="preserve"> jengkelok</t>
  </si>
  <si>
    <t xml:space="preserve"> Cacaban west</t>
  </si>
  <si>
    <t xml:space="preserve"> Sambong</t>
  </si>
  <si>
    <t xml:space="preserve"> Welo</t>
  </si>
  <si>
    <t xml:space="preserve"> Sengkarang</t>
  </si>
  <si>
    <t xml:space="preserve"> Boro</t>
  </si>
  <si>
    <t xml:space="preserve"> Kemiri</t>
  </si>
  <si>
    <t xml:space="preserve"> Gangsa</t>
  </si>
  <si>
    <t xml:space="preserve"> Gintung</t>
  </si>
  <si>
    <t xml:space="preserve"> Gondang</t>
  </si>
  <si>
    <t xml:space="preserve"> Pagerwangi</t>
  </si>
  <si>
    <t xml:space="preserve"> Pagerayu</t>
  </si>
  <si>
    <t xml:space="preserve"> Krupuk</t>
  </si>
  <si>
    <t xml:space="preserve"> Erang</t>
  </si>
  <si>
    <t xml:space="preserve"> Kuto</t>
  </si>
  <si>
    <t xml:space="preserve"> Bodri</t>
  </si>
  <si>
    <t xml:space="preserve"> Blukar</t>
  </si>
  <si>
    <t xml:space="preserve"> Blorong</t>
  </si>
  <si>
    <t xml:space="preserve"> Plumbon</t>
  </si>
  <si>
    <t xml:space="preserve"> Babon</t>
  </si>
  <si>
    <t xml:space="preserve"> Jragung</t>
  </si>
  <si>
    <t xml:space="preserve"> Tuntang</t>
  </si>
  <si>
    <t xml:space="preserve"> Senjoyo</t>
  </si>
  <si>
    <t xml:space="preserve"> Pangus</t>
  </si>
  <si>
    <t xml:space="preserve"> Bakalan</t>
  </si>
  <si>
    <t xml:space="preserve"> Gelis</t>
  </si>
  <si>
    <t xml:space="preserve"> Serang</t>
  </si>
  <si>
    <t xml:space="preserve"> Randugunting</t>
  </si>
  <si>
    <t xml:space="preserve"> Kramat</t>
  </si>
  <si>
    <t xml:space="preserve"> Kedungwaru</t>
  </si>
  <si>
    <t xml:space="preserve"> Logung</t>
  </si>
  <si>
    <t xml:space="preserve"> Siwayut</t>
  </si>
  <si>
    <t xml:space="preserve"> Widodaren</t>
  </si>
  <si>
    <t xml:space="preserve"> Sentul</t>
  </si>
  <si>
    <t xml:space="preserve"> Serang / K. Lusi</t>
  </si>
  <si>
    <t xml:space="preserve"> Siwaluh</t>
  </si>
  <si>
    <t xml:space="preserve"> Bengw Solo</t>
  </si>
  <si>
    <t xml:space="preserve"> Jebol</t>
  </si>
  <si>
    <t xml:space="preserve"> Pusur</t>
  </si>
  <si>
    <t xml:space="preserve"> Walikan</t>
  </si>
  <si>
    <t xml:space="preserve"> Bangsri</t>
  </si>
  <si>
    <t xml:space="preserve"> samin'</t>
  </si>
  <si>
    <t xml:space="preserve"> Latak</t>
  </si>
  <si>
    <t xml:space="preserve"> Cemoro</t>
  </si>
  <si>
    <t xml:space="preserve"> Gandul</t>
  </si>
  <si>
    <t xml:space="preserve"> Larangan</t>
  </si>
  <si>
    <t xml:space="preserve"> Tempel</t>
  </si>
  <si>
    <t xml:space="preserve"> Andong</t>
  </si>
  <si>
    <t xml:space="preserve"> Pepe</t>
  </si>
  <si>
    <t xml:space="preserve"> Legok</t>
  </si>
  <si>
    <t xml:space="preserve"> Kenatan</t>
  </si>
  <si>
    <t xml:space="preserve"> Sragen</t>
  </si>
  <si>
    <t xml:space="preserve"> Jamplang</t>
  </si>
  <si>
    <t xml:space="preserve"> tangsi</t>
  </si>
  <si>
    <t xml:space="preserve"> Butuh</t>
  </si>
  <si>
    <t xml:space="preserve"> Bogowonto</t>
  </si>
  <si>
    <t xml:space="preserve"> Pringtutul</t>
  </si>
  <si>
    <t xml:space="preserve"> Karag</t>
  </si>
  <si>
    <t xml:space="preserve"> Kemit</t>
  </si>
  <si>
    <t xml:space="preserve"> Bedegolan</t>
  </si>
  <si>
    <t xml:space="preserve"> Badegolan</t>
  </si>
  <si>
    <t xml:space="preserve"> Serayu</t>
  </si>
  <si>
    <t xml:space="preserve"> Datar</t>
  </si>
  <si>
    <t xml:space="preserve"> Galeh</t>
  </si>
  <si>
    <t xml:space="preserve"> Progo</t>
  </si>
  <si>
    <t xml:space="preserve"> Elo</t>
  </si>
  <si>
    <t xml:space="preserve"> Tipar</t>
  </si>
  <si>
    <t xml:space="preserve"> Citanduy</t>
  </si>
  <si>
    <t xml:space="preserve"> Banjaran</t>
  </si>
  <si>
    <t xml:space="preserve"> Prukut</t>
  </si>
  <si>
    <t xml:space="preserve"> Pelus</t>
  </si>
  <si>
    <t xml:space="preserve"> Kuncup</t>
  </si>
  <si>
    <t xml:space="preserve"> Jompo</t>
  </si>
  <si>
    <t xml:space="preserve"> Borag</t>
  </si>
  <si>
    <t xml:space="preserve"> Cijalu</t>
  </si>
  <si>
    <t xml:space="preserve"> Piasa</t>
  </si>
  <si>
    <t xml:space="preserve"> Cilemeuh</t>
  </si>
  <si>
    <t xml:space="preserve"> Ijo</t>
  </si>
  <si>
    <t>JUMLAH</t>
  </si>
  <si>
    <t>TAHUN</t>
  </si>
  <si>
    <t xml:space="preserve">PADA  PUNCAK MUSIM KEMARAU PERTAHUN SE JAWA TENGAH </t>
  </si>
  <si>
    <t>Dumpil</t>
  </si>
  <si>
    <t>Lusi</t>
  </si>
  <si>
    <t>2014 / september</t>
  </si>
  <si>
    <t xml:space="preserve">   </t>
  </si>
  <si>
    <r>
      <t>(m</t>
    </r>
    <r>
      <rPr>
        <vertAlign val="superscript"/>
        <sz val="12"/>
        <rFont val="Calibri"/>
        <family val="2"/>
      </rPr>
      <t>3</t>
    </r>
    <r>
      <rPr>
        <sz val="12"/>
        <rFont val="Calibri"/>
        <family val="2"/>
      </rPr>
      <t>/dt).</t>
    </r>
  </si>
  <si>
    <r>
      <t>(m</t>
    </r>
    <r>
      <rPr>
        <vertAlign val="superscript"/>
        <sz val="12"/>
        <rFont val="Calibri"/>
        <family val="2"/>
      </rPr>
      <t>3/</t>
    </r>
    <r>
      <rPr>
        <sz val="12"/>
        <rFont val="Calibri"/>
        <family val="2"/>
      </rPr>
      <t>dt).</t>
    </r>
  </si>
  <si>
    <t>REKAP PANTAUAN DEBIT BENDUNG KONTROL POINT</t>
  </si>
  <si>
    <t xml:space="preserve"> Naruan</t>
  </si>
  <si>
    <t xml:space="preserve">   Faktor K  =  0.5 s/d 0.7</t>
  </si>
  <si>
    <t xml:space="preserve">   Faktor K  =   0.3 s/d 0.5</t>
  </si>
  <si>
    <t>Aman</t>
  </si>
  <si>
    <t>Giliran (Potensi Rawan Kekeringan)</t>
  </si>
  <si>
    <t>Rawan Kekeringan</t>
  </si>
  <si>
    <t>Sangat Rawan Kekeringan</t>
  </si>
  <si>
    <t>------------------&gt;</t>
  </si>
  <si>
    <t>Sudah 12 Oktober 2015</t>
  </si>
  <si>
    <t>Sidorejo+Lanang</t>
  </si>
  <si>
    <t>Sudah 19 - 25 Oktober 2015</t>
  </si>
  <si>
    <t>Probolo Sudah 26 - 1 November</t>
  </si>
  <si>
    <t>Sudah 27 - 2 November 2015</t>
  </si>
  <si>
    <t>BODRI KUTHO</t>
  </si>
  <si>
    <t>BODRI  KUTO</t>
  </si>
  <si>
    <t>2018 / Desember</t>
  </si>
  <si>
    <t>2017 / september</t>
  </si>
  <si>
    <t>2016 /  September</t>
  </si>
  <si>
    <t>2015 / september</t>
  </si>
  <si>
    <t>2013 / September</t>
  </si>
  <si>
    <t>Pulo</t>
  </si>
  <si>
    <t>Semanding</t>
  </si>
  <si>
    <t>Latung</t>
  </si>
  <si>
    <t>Majegan</t>
  </si>
  <si>
    <t>Bakdalem II</t>
  </si>
  <si>
    <t>Mindi</t>
  </si>
  <si>
    <t>Kwangsan</t>
  </si>
  <si>
    <t>Seloromo</t>
  </si>
  <si>
    <t>Blingi</t>
  </si>
  <si>
    <t>Srambang</t>
  </si>
  <si>
    <t>Sedayu</t>
  </si>
  <si>
    <t>Kendat</t>
  </si>
  <si>
    <t>Amblo</t>
  </si>
  <si>
    <t>Kali Larangan</t>
  </si>
  <si>
    <t>Poncol</t>
  </si>
  <si>
    <t>Umet</t>
  </si>
  <si>
    <t>Cebong</t>
  </si>
  <si>
    <t>Selobalong</t>
  </si>
  <si>
    <t>Pelang</t>
  </si>
  <si>
    <t>Sawur</t>
  </si>
  <si>
    <t>BALAI PSDA BENGAWAN SOLO</t>
  </si>
  <si>
    <t>Jumlah Bendung</t>
  </si>
  <si>
    <t>Dimoro</t>
  </si>
  <si>
    <t>BALAI PSDA</t>
  </si>
  <si>
    <t xml:space="preserve">PER BALAI PSDA SE JAWA TENGAH </t>
  </si>
  <si>
    <t>BS</t>
  </si>
  <si>
    <t>PC</t>
  </si>
  <si>
    <t>BK</t>
  </si>
  <si>
    <t>SL</t>
  </si>
  <si>
    <t>PB</t>
  </si>
  <si>
    <t>SC</t>
  </si>
  <si>
    <t>BODRI KUTO</t>
  </si>
  <si>
    <t>JUMLAH  VI</t>
  </si>
  <si>
    <t>Bendung Kering</t>
  </si>
  <si>
    <t xml:space="preserve">Faktor K  0.5 s/d 0.7 </t>
  </si>
  <si>
    <t>Faktor K  0.3 s/d 0.5</t>
  </si>
  <si>
    <r>
      <t>(m</t>
    </r>
    <r>
      <rPr>
        <vertAlign val="superscript"/>
        <sz val="15"/>
        <rFont val="Calibri"/>
        <family val="2"/>
      </rPr>
      <t>3</t>
    </r>
    <r>
      <rPr>
        <sz val="15"/>
        <rFont val="Calibri"/>
        <family val="2"/>
      </rPr>
      <t>/dt).</t>
    </r>
  </si>
  <si>
    <r>
      <t>(m</t>
    </r>
    <r>
      <rPr>
        <vertAlign val="superscript"/>
        <sz val="15"/>
        <rFont val="Calibri"/>
        <family val="2"/>
      </rPr>
      <t>3/</t>
    </r>
    <r>
      <rPr>
        <sz val="15"/>
        <rFont val="Calibri"/>
        <family val="2"/>
      </rPr>
      <t>dt).</t>
    </r>
  </si>
  <si>
    <t>L</t>
  </si>
  <si>
    <t xml:space="preserve">Faktor K  0.7 s/d 1.00           </t>
  </si>
  <si>
    <t xml:space="preserve">   Faktor K  &gt;  0.7 s/d 1.00</t>
  </si>
  <si>
    <r>
      <t xml:space="preserve">   Faktor K  </t>
    </r>
    <r>
      <rPr>
        <b/>
        <u val="singleAccounting"/>
        <sz val="12"/>
        <rFont val="Calibri"/>
        <family val="2"/>
      </rPr>
      <t>&lt;</t>
    </r>
    <r>
      <rPr>
        <b/>
        <sz val="12"/>
        <rFont val="Calibri"/>
        <family val="2"/>
      </rPr>
      <t xml:space="preserve">  0.3</t>
    </r>
  </si>
  <si>
    <t xml:space="preserve">Faktor K &lt;  0.3 </t>
  </si>
  <si>
    <t>BALAI PSDA PROGO BOGOWONTO LUK ULO DAN BALAI PSDA SERAYU CITANDUY</t>
  </si>
  <si>
    <t>BALAI PSDA PEMALI COMAL, BALAI PSDA BODRI KUTO DAN BALAI PSDA SERANG LUSI JUANA</t>
  </si>
  <si>
    <t>JUMLAH   IV</t>
  </si>
  <si>
    <t>Ada</t>
  </si>
  <si>
    <t>`</t>
  </si>
  <si>
    <t>Siragas</t>
  </si>
  <si>
    <t>Isep - isep</t>
  </si>
  <si>
    <t>Padas klorot</t>
  </si>
  <si>
    <t>Sigading</t>
  </si>
  <si>
    <t>Rejoso</t>
  </si>
  <si>
    <t>Salatiga</t>
  </si>
  <si>
    <t>Sucen</t>
  </si>
  <si>
    <t>Aji Getas</t>
  </si>
  <si>
    <t>Sinongko</t>
  </si>
  <si>
    <t>Nongko</t>
  </si>
  <si>
    <t>Guntur</t>
  </si>
  <si>
    <t>KB.1</t>
  </si>
  <si>
    <t>Barang</t>
  </si>
  <si>
    <t>Dolog</t>
  </si>
  <si>
    <r>
      <t>(m</t>
    </r>
    <r>
      <rPr>
        <b/>
        <vertAlign val="superscript"/>
        <sz val="13"/>
        <color theme="1"/>
        <rFont val="Calibri"/>
        <family val="2"/>
      </rPr>
      <t>3</t>
    </r>
    <r>
      <rPr>
        <b/>
        <sz val="13"/>
        <color theme="1"/>
        <rFont val="Calibri"/>
        <family val="2"/>
      </rPr>
      <t>/dt).</t>
    </r>
  </si>
  <si>
    <t>Pengeringan</t>
  </si>
  <si>
    <t xml:space="preserve">MINGGU ke I MEI ( Tgl. 30 APRIL s/d 6 MEI 2024 )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</si>
</sst>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(* #,##0_);_(* \(#,##0\);_(* &quot;-&quot;_);_(@_)"/>
    <numFmt numFmtId="43" formatCode="_(* #,##0.00_);_(* \(#,##0.00\);_(* &quot;-&quot;??_);_(@_)"/>
    <numFmt numFmtId="164" formatCode="_(* #,##0.000_);_(* \(#,##0.000\);_(* &quot;-&quot;??_);_(@_)"/>
    <numFmt numFmtId="165" formatCode="0.000"/>
    <numFmt numFmtId="166" formatCode="_(* #,##0.0_);_(* \(#,##0.0\);_(* &quot;-&quot;??_);_(@_)"/>
    <numFmt numFmtId="167" formatCode="_(* #,##0_);_(* \(#,##0\);_(* &quot;-&quot;??_);_(@_)"/>
    <numFmt numFmtId="168" formatCode="_(* #,##0.00_);_(* \(#,##0.00\);_(* &quot;-&quot;_);_(@_)"/>
    <numFmt numFmtId="169" formatCode="_(* #,##0.000_);_(* \(#,##0.000\);_(* &quot;-&quot;_);_(@_)"/>
    <numFmt numFmtId="170" formatCode="_(* #,##0.00_);_(* \(#,##0.00\);_(* \-??_);_(@_)"/>
    <numFmt numFmtId="171" formatCode="_(* #,##0_);_(* \(#,##0\);_(* \-??_);_(@_)"/>
    <numFmt numFmtId="172" formatCode="#,##0.000"/>
    <numFmt numFmtId="173" formatCode="#,##0.000;[Red]#,##0.000"/>
  </numFmts>
  <fonts count="64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Black"/>
      <family val="2"/>
    </font>
    <font>
      <b/>
      <sz val="16"/>
      <name val="Lucida Handwriting"/>
      <family val="4"/>
    </font>
    <font>
      <sz val="8"/>
      <name val="Arial"/>
      <family val="2"/>
    </font>
    <font>
      <b/>
      <vertAlign val="superscript"/>
      <sz val="12"/>
      <name val="Arial"/>
      <family val="2"/>
    </font>
    <font>
      <b/>
      <sz val="18"/>
      <name val="Lucida Handwriting"/>
      <family val="4"/>
    </font>
    <font>
      <b/>
      <sz val="18"/>
      <name val="Arial"/>
      <family val="2"/>
    </font>
    <font>
      <b/>
      <u/>
      <sz val="12"/>
      <name val="Arial"/>
      <family val="2"/>
    </font>
    <font>
      <b/>
      <sz val="12"/>
      <name val="Arial Black"/>
      <family val="2"/>
    </font>
    <font>
      <sz val="14"/>
      <name val="Arial Black"/>
      <family val="2"/>
    </font>
    <font>
      <sz val="9"/>
      <name val="Arial"/>
      <family val="2"/>
    </font>
    <font>
      <b/>
      <sz val="9"/>
      <name val="Antique Olive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Script MT Bold"/>
      <family val="4"/>
    </font>
    <font>
      <sz val="9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sz val="8"/>
      <name val="Arial"/>
      <family val="2"/>
    </font>
    <font>
      <sz val="12"/>
      <color indexed="9"/>
      <name val="Arial"/>
      <family val="2"/>
    </font>
    <font>
      <sz val="12"/>
      <name val="Calibri"/>
      <family val="2"/>
    </font>
    <font>
      <vertAlign val="superscript"/>
      <sz val="12"/>
      <name val="Calibri"/>
      <family val="2"/>
    </font>
    <font>
      <sz val="10"/>
      <name val="Sylfaen"/>
      <family val="1"/>
    </font>
    <font>
      <vertAlign val="superscript"/>
      <sz val="15"/>
      <name val="Calibri"/>
      <family val="2"/>
    </font>
    <font>
      <sz val="15"/>
      <name val="Calibri"/>
      <family val="2"/>
    </font>
    <font>
      <b/>
      <sz val="12"/>
      <name val="Calibri"/>
      <family val="2"/>
    </font>
    <font>
      <b/>
      <u val="singleAccounting"/>
      <sz val="12"/>
      <name val="Calibri"/>
      <family val="2"/>
    </font>
    <font>
      <sz val="13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0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i/>
      <sz val="12"/>
      <name val="Calibri"/>
      <family val="2"/>
      <scheme val="minor"/>
    </font>
    <font>
      <sz val="10"/>
      <color theme="1"/>
      <name val="Arial"/>
      <family val="2"/>
    </font>
    <font>
      <sz val="15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vertAlign val="superscript"/>
      <sz val="13"/>
      <color theme="1"/>
      <name val="Calibri"/>
      <family val="2"/>
    </font>
    <font>
      <b/>
      <sz val="13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darkDown"/>
    </fill>
    <fill>
      <patternFill patternType="mediumGray"/>
    </fill>
    <fill>
      <patternFill patternType="lightVertical"/>
    </fill>
    <fill>
      <patternFill patternType="lightHorizontal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lightHorizontal">
        <bgColor rgb="FFFFC000"/>
      </patternFill>
    </fill>
    <fill>
      <patternFill patternType="lightVertical"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mediumGray">
        <bgColor rgb="FFFF99CC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1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</fills>
  <borders count="9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59" fillId="0" borderId="0"/>
  </cellStyleXfs>
  <cellXfs count="60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164" fontId="2" fillId="0" borderId="2" xfId="1" applyNumberFormat="1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164" fontId="2" fillId="0" borderId="6" xfId="1" applyNumberFormat="1" applyFont="1" applyBorder="1"/>
    <xf numFmtId="164" fontId="2" fillId="0" borderId="5" xfId="1" applyNumberFormat="1" applyFont="1" applyBorder="1"/>
    <xf numFmtId="167" fontId="2" fillId="0" borderId="2" xfId="1" applyNumberFormat="1" applyFont="1" applyBorder="1"/>
    <xf numFmtId="167" fontId="2" fillId="0" borderId="5" xfId="1" applyNumberFormat="1" applyFont="1" applyBorder="1"/>
    <xf numFmtId="0" fontId="2" fillId="0" borderId="7" xfId="0" applyFont="1" applyBorder="1" applyAlignment="1">
      <alignment horizontal="center"/>
    </xf>
    <xf numFmtId="164" fontId="2" fillId="0" borderId="8" xfId="1" applyNumberFormat="1" applyFont="1" applyBorder="1"/>
    <xf numFmtId="0" fontId="2" fillId="0" borderId="8" xfId="0" applyFont="1" applyBorder="1" applyAlignment="1">
      <alignment horizontal="center"/>
    </xf>
    <xf numFmtId="167" fontId="2" fillId="0" borderId="8" xfId="1" applyNumberFormat="1" applyFont="1" applyBorder="1"/>
    <xf numFmtId="167" fontId="2" fillId="0" borderId="6" xfId="1" applyNumberFormat="1" applyFont="1" applyBorder="1"/>
    <xf numFmtId="0" fontId="2" fillId="0" borderId="7" xfId="0" applyFont="1" applyBorder="1"/>
    <xf numFmtId="167" fontId="2" fillId="0" borderId="7" xfId="1" applyNumberFormat="1" applyFont="1" applyBorder="1"/>
    <xf numFmtId="0" fontId="3" fillId="0" borderId="9" xfId="0" applyFont="1" applyBorder="1" applyAlignment="1">
      <alignment horizontal="center"/>
    </xf>
    <xf numFmtId="0" fontId="7" fillId="0" borderId="0" xfId="0" applyFont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43" fontId="2" fillId="0" borderId="0" xfId="1" applyFont="1"/>
    <xf numFmtId="0" fontId="2" fillId="0" borderId="18" xfId="0" applyFont="1" applyBorder="1"/>
    <xf numFmtId="167" fontId="2" fillId="0" borderId="18" xfId="1" applyNumberFormat="1" applyFont="1" applyBorder="1"/>
    <xf numFmtId="164" fontId="2" fillId="0" borderId="2" xfId="1" applyNumberFormat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2" xfId="1" quotePrefix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3" fontId="4" fillId="0" borderId="0" xfId="1" quotePrefix="1" applyFont="1" applyBorder="1" applyAlignment="1">
      <alignment horizontal="center"/>
    </xf>
    <xf numFmtId="43" fontId="2" fillId="0" borderId="0" xfId="1" quotePrefix="1" applyFont="1" applyBorder="1" applyAlignment="1">
      <alignment horizontal="center"/>
    </xf>
    <xf numFmtId="167" fontId="2" fillId="0" borderId="2" xfId="0" applyNumberFormat="1" applyFont="1" applyBorder="1"/>
    <xf numFmtId="0" fontId="2" fillId="0" borderId="19" xfId="0" applyFont="1" applyBorder="1" applyAlignment="1">
      <alignment horizontal="center"/>
    </xf>
    <xf numFmtId="164" fontId="2" fillId="0" borderId="20" xfId="1" applyNumberFormat="1" applyFont="1" applyBorder="1"/>
    <xf numFmtId="167" fontId="2" fillId="0" borderId="20" xfId="1" applyNumberFormat="1" applyFont="1" applyBorder="1"/>
    <xf numFmtId="167" fontId="2" fillId="0" borderId="17" xfId="1" applyNumberFormat="1" applyFont="1" applyBorder="1"/>
    <xf numFmtId="167" fontId="2" fillId="0" borderId="0" xfId="1" applyNumberFormat="1" applyFont="1" applyBorder="1"/>
    <xf numFmtId="167" fontId="2" fillId="0" borderId="0" xfId="0" applyNumberFormat="1" applyFont="1"/>
    <xf numFmtId="0" fontId="2" fillId="0" borderId="21" xfId="0" applyFont="1" applyBorder="1" applyAlignment="1">
      <alignment horizontal="center"/>
    </xf>
    <xf numFmtId="43" fontId="2" fillId="0" borderId="11" xfId="1" applyFont="1" applyBorder="1" applyAlignment="1"/>
    <xf numFmtId="164" fontId="2" fillId="0" borderId="0" xfId="1" quotePrefix="1" applyNumberFormat="1" applyFont="1" applyBorder="1" applyAlignment="1">
      <alignment horizontal="center"/>
    </xf>
    <xf numFmtId="164" fontId="2" fillId="0" borderId="6" xfId="1" quotePrefix="1" applyNumberFormat="1" applyFont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164" fontId="2" fillId="0" borderId="7" xfId="1" quotePrefix="1" applyNumberFormat="1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164" fontId="0" fillId="0" borderId="0" xfId="1" applyNumberFormat="1" applyFont="1"/>
    <xf numFmtId="167" fontId="8" fillId="0" borderId="8" xfId="1" applyNumberFormat="1" applyFont="1" applyBorder="1"/>
    <xf numFmtId="167" fontId="2" fillId="0" borderId="17" xfId="1" applyNumberFormat="1" applyFont="1" applyBorder="1" applyAlignment="1">
      <alignment horizontal="center"/>
    </xf>
    <xf numFmtId="164" fontId="2" fillId="0" borderId="17" xfId="1" quotePrefix="1" applyNumberFormat="1" applyFont="1" applyBorder="1" applyAlignment="1">
      <alignment horizontal="center"/>
    </xf>
    <xf numFmtId="164" fontId="2" fillId="0" borderId="5" xfId="1" quotePrefix="1" applyNumberFormat="1" applyFont="1" applyBorder="1" applyAlignment="1">
      <alignment horizontal="center"/>
    </xf>
    <xf numFmtId="166" fontId="0" fillId="0" borderId="0" xfId="1" applyNumberFormat="1" applyFont="1"/>
    <xf numFmtId="164" fontId="2" fillId="0" borderId="20" xfId="1" quotePrefix="1" applyNumberFormat="1" applyFont="1" applyBorder="1" applyAlignment="1">
      <alignment horizontal="center"/>
    </xf>
    <xf numFmtId="165" fontId="7" fillId="0" borderId="0" xfId="0" applyNumberFormat="1" applyFont="1"/>
    <xf numFmtId="0" fontId="3" fillId="0" borderId="0" xfId="0" applyFont="1" applyAlignment="1">
      <alignment horizontal="right"/>
    </xf>
    <xf numFmtId="43" fontId="3" fillId="0" borderId="0" xfId="0" applyNumberFormat="1" applyFont="1"/>
    <xf numFmtId="164" fontId="2" fillId="0" borderId="5" xfId="1" applyNumberFormat="1" applyFont="1" applyBorder="1" applyAlignment="1"/>
    <xf numFmtId="164" fontId="2" fillId="0" borderId="2" xfId="1" applyNumberFormat="1" applyFont="1" applyBorder="1" applyAlignment="1"/>
    <xf numFmtId="43" fontId="2" fillId="0" borderId="0" xfId="1" applyFont="1" applyBorder="1" applyAlignment="1">
      <alignment horizontal="left"/>
    </xf>
    <xf numFmtId="164" fontId="2" fillId="0" borderId="0" xfId="1" applyNumberFormat="1" applyFont="1" applyBorder="1" applyAlignment="1">
      <alignment horizontal="left"/>
    </xf>
    <xf numFmtId="166" fontId="2" fillId="0" borderId="0" xfId="1" quotePrefix="1" applyNumberFormat="1" applyFont="1" applyBorder="1" applyAlignment="1">
      <alignment horizontal="center"/>
    </xf>
    <xf numFmtId="167" fontId="2" fillId="0" borderId="0" xfId="1" quotePrefix="1" applyNumberFormat="1" applyFont="1" applyBorder="1" applyAlignment="1">
      <alignment horizontal="center"/>
    </xf>
    <xf numFmtId="0" fontId="3" fillId="0" borderId="0" xfId="0" applyFont="1"/>
    <xf numFmtId="166" fontId="2" fillId="0" borderId="0" xfId="1" applyNumberFormat="1" applyFont="1" applyBorder="1" applyAlignment="1">
      <alignment horizontal="center"/>
    </xf>
    <xf numFmtId="0" fontId="3" fillId="0" borderId="0" xfId="0" quotePrefix="1" applyFont="1"/>
    <xf numFmtId="0" fontId="14" fillId="0" borderId="0" xfId="0" applyFont="1"/>
    <xf numFmtId="164" fontId="2" fillId="0" borderId="22" xfId="1" quotePrefix="1" applyNumberFormat="1" applyFont="1" applyBorder="1" applyAlignment="1">
      <alignment horizontal="center"/>
    </xf>
    <xf numFmtId="164" fontId="7" fillId="0" borderId="0" xfId="0" applyNumberFormat="1" applyFont="1"/>
    <xf numFmtId="43" fontId="2" fillId="2" borderId="0" xfId="1" quotePrefix="1" applyFont="1" applyFill="1" applyBorder="1" applyAlignment="1">
      <alignment horizontal="center"/>
    </xf>
    <xf numFmtId="43" fontId="2" fillId="3" borderId="0" xfId="1" quotePrefix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43" fontId="4" fillId="0" borderId="24" xfId="1" quotePrefix="1" applyFont="1" applyBorder="1" applyAlignment="1">
      <alignment horizontal="center"/>
    </xf>
    <xf numFmtId="43" fontId="2" fillId="0" borderId="24" xfId="1" quotePrefix="1" applyFont="1" applyBorder="1" applyAlignment="1">
      <alignment horizontal="center"/>
    </xf>
    <xf numFmtId="164" fontId="2" fillId="0" borderId="24" xfId="1" quotePrefix="1" applyNumberFormat="1" applyFont="1" applyBorder="1" applyAlignment="1">
      <alignment horizontal="center"/>
    </xf>
    <xf numFmtId="164" fontId="2" fillId="4" borderId="24" xfId="1" quotePrefix="1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43" fontId="4" fillId="0" borderId="2" xfId="1" quotePrefix="1" applyFont="1" applyBorder="1" applyAlignment="1">
      <alignment horizontal="center"/>
    </xf>
    <xf numFmtId="43" fontId="2" fillId="0" borderId="2" xfId="1" quotePrefix="1" applyFont="1" applyBorder="1" applyAlignment="1">
      <alignment horizontal="center"/>
    </xf>
    <xf numFmtId="43" fontId="2" fillId="4" borderId="2" xfId="1" quotePrefix="1" applyFont="1" applyFill="1" applyBorder="1" applyAlignment="1">
      <alignment horizontal="center"/>
    </xf>
    <xf numFmtId="43" fontId="2" fillId="3" borderId="2" xfId="1" quotePrefix="1" applyFont="1" applyFill="1" applyBorder="1" applyAlignment="1">
      <alignment horizontal="center"/>
    </xf>
    <xf numFmtId="43" fontId="2" fillId="0" borderId="2" xfId="1" applyFont="1" applyBorder="1" applyAlignment="1">
      <alignment horizontal="center"/>
    </xf>
    <xf numFmtId="43" fontId="2" fillId="0" borderId="2" xfId="0" applyNumberFormat="1" applyFont="1" applyBorder="1"/>
    <xf numFmtId="0" fontId="17" fillId="5" borderId="25" xfId="0" applyFont="1" applyFill="1" applyBorder="1" applyAlignment="1">
      <alignment horizontal="center"/>
    </xf>
    <xf numFmtId="0" fontId="6" fillId="5" borderId="26" xfId="0" applyFont="1" applyFill="1" applyBorder="1" applyAlignment="1">
      <alignment horizontal="center"/>
    </xf>
    <xf numFmtId="0" fontId="3" fillId="5" borderId="26" xfId="0" applyFont="1" applyFill="1" applyBorder="1" applyAlignment="1">
      <alignment horizontal="center"/>
    </xf>
    <xf numFmtId="43" fontId="2" fillId="0" borderId="0" xfId="0" applyNumberFormat="1" applyFont="1"/>
    <xf numFmtId="167" fontId="20" fillId="0" borderId="0" xfId="1" quotePrefix="1" applyNumberFormat="1" applyFont="1" applyBorder="1" applyAlignment="1">
      <alignment horizontal="center"/>
    </xf>
    <xf numFmtId="0" fontId="21" fillId="0" borderId="0" xfId="0" applyFont="1"/>
    <xf numFmtId="0" fontId="3" fillId="6" borderId="27" xfId="0" applyFont="1" applyFill="1" applyBorder="1" applyAlignment="1">
      <alignment horizontal="center"/>
    </xf>
    <xf numFmtId="0" fontId="3" fillId="6" borderId="28" xfId="0" applyFont="1" applyFill="1" applyBorder="1" applyAlignment="1">
      <alignment horizontal="center"/>
    </xf>
    <xf numFmtId="0" fontId="3" fillId="7" borderId="27" xfId="0" applyFont="1" applyFill="1" applyBorder="1" applyAlignment="1">
      <alignment horizontal="center"/>
    </xf>
    <xf numFmtId="0" fontId="3" fillId="7" borderId="28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8" borderId="30" xfId="0" applyFont="1" applyFill="1" applyBorder="1" applyAlignment="1">
      <alignment horizontal="center"/>
    </xf>
    <xf numFmtId="0" fontId="3" fillId="7" borderId="31" xfId="0" applyFont="1" applyFill="1" applyBorder="1" applyAlignment="1">
      <alignment horizontal="center"/>
    </xf>
    <xf numFmtId="0" fontId="3" fillId="7" borderId="32" xfId="0" applyFont="1" applyFill="1" applyBorder="1" applyAlignment="1">
      <alignment horizontal="center"/>
    </xf>
    <xf numFmtId="0" fontId="3" fillId="9" borderId="31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7" fillId="3" borderId="0" xfId="0" applyFont="1" applyFill="1"/>
    <xf numFmtId="0" fontId="3" fillId="10" borderId="33" xfId="0" applyFont="1" applyFill="1" applyBorder="1" applyAlignment="1">
      <alignment horizontal="center"/>
    </xf>
    <xf numFmtId="0" fontId="3" fillId="7" borderId="34" xfId="0" applyFont="1" applyFill="1" applyBorder="1" applyAlignment="1">
      <alignment horizontal="center"/>
    </xf>
    <xf numFmtId="0" fontId="3" fillId="9" borderId="35" xfId="0" applyFont="1" applyFill="1" applyBorder="1" applyAlignment="1">
      <alignment horizontal="center"/>
    </xf>
    <xf numFmtId="0" fontId="3" fillId="7" borderId="36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8" borderId="35" xfId="0" applyFont="1" applyFill="1" applyBorder="1" applyAlignment="1">
      <alignment horizontal="center"/>
    </xf>
    <xf numFmtId="0" fontId="3" fillId="11" borderId="37" xfId="0" applyFont="1" applyFill="1" applyBorder="1" applyAlignment="1">
      <alignment horizontal="center"/>
    </xf>
    <xf numFmtId="0" fontId="3" fillId="11" borderId="38" xfId="0" applyFont="1" applyFill="1" applyBorder="1" applyAlignment="1">
      <alignment horizontal="center"/>
    </xf>
    <xf numFmtId="0" fontId="3" fillId="11" borderId="39" xfId="0" applyFont="1" applyFill="1" applyBorder="1" applyAlignment="1">
      <alignment horizontal="center"/>
    </xf>
    <xf numFmtId="0" fontId="3" fillId="11" borderId="40" xfId="0" applyFont="1" applyFill="1" applyBorder="1" applyAlignment="1">
      <alignment horizontal="center"/>
    </xf>
    <xf numFmtId="0" fontId="3" fillId="11" borderId="4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3" fillId="0" borderId="0" xfId="1" applyFont="1" applyBorder="1" applyAlignment="1"/>
    <xf numFmtId="43" fontId="2" fillId="0" borderId="0" xfId="1" applyFont="1" applyBorder="1" applyAlignment="1"/>
    <xf numFmtId="164" fontId="2" fillId="0" borderId="0" xfId="1" applyNumberFormat="1" applyFont="1" applyBorder="1" applyAlignment="1">
      <alignment horizontal="center"/>
    </xf>
    <xf numFmtId="43" fontId="2" fillId="0" borderId="0" xfId="1" quotePrefix="1" applyFont="1" applyBorder="1" applyAlignment="1">
      <alignment horizontal="right"/>
    </xf>
    <xf numFmtId="43" fontId="2" fillId="0" borderId="0" xfId="1" quotePrefix="1" applyFont="1" applyBorder="1" applyAlignment="1"/>
    <xf numFmtId="43" fontId="2" fillId="0" borderId="0" xfId="1" applyFont="1" applyBorder="1"/>
    <xf numFmtId="164" fontId="6" fillId="0" borderId="0" xfId="1" applyNumberFormat="1" applyFont="1"/>
    <xf numFmtId="0" fontId="6" fillId="0" borderId="0" xfId="0" applyFont="1"/>
    <xf numFmtId="164" fontId="3" fillId="0" borderId="0" xfId="1" applyNumberFormat="1" applyFont="1"/>
    <xf numFmtId="164" fontId="3" fillId="0" borderId="42" xfId="1" applyNumberFormat="1" applyFont="1" applyBorder="1"/>
    <xf numFmtId="0" fontId="7" fillId="12" borderId="0" xfId="0" applyFont="1" applyFill="1"/>
    <xf numFmtId="43" fontId="5" fillId="0" borderId="43" xfId="1" applyFont="1" applyBorder="1" applyAlignment="1"/>
    <xf numFmtId="43" fontId="4" fillId="0" borderId="44" xfId="1" applyFont="1" applyBorder="1" applyAlignment="1"/>
    <xf numFmtId="43" fontId="3" fillId="0" borderId="44" xfId="1" applyFont="1" applyBorder="1"/>
    <xf numFmtId="43" fontId="5" fillId="13" borderId="42" xfId="1" applyFont="1" applyFill="1" applyBorder="1" applyAlignment="1"/>
    <xf numFmtId="0" fontId="3" fillId="14" borderId="42" xfId="0" applyFont="1" applyFill="1" applyBorder="1"/>
    <xf numFmtId="0" fontId="22" fillId="15" borderId="42" xfId="0" applyFont="1" applyFill="1" applyBorder="1"/>
    <xf numFmtId="0" fontId="23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0" fillId="0" borderId="0" xfId="0" applyAlignment="1">
      <alignment vertical="center"/>
    </xf>
    <xf numFmtId="164" fontId="2" fillId="0" borderId="6" xfId="1" quotePrefix="1" applyNumberFormat="1" applyFont="1" applyBorder="1"/>
    <xf numFmtId="43" fontId="5" fillId="0" borderId="45" xfId="1" applyFont="1" applyBorder="1" applyAlignment="1"/>
    <xf numFmtId="43" fontId="5" fillId="0" borderId="46" xfId="1" applyFont="1" applyBorder="1" applyAlignment="1"/>
    <xf numFmtId="43" fontId="5" fillId="0" borderId="47" xfId="1" quotePrefix="1" applyFont="1" applyBorder="1" applyAlignment="1">
      <alignment horizontal="center"/>
    </xf>
    <xf numFmtId="43" fontId="5" fillId="0" borderId="47" xfId="1" applyFont="1" applyBorder="1" applyAlignment="1"/>
    <xf numFmtId="43" fontId="5" fillId="0" borderId="48" xfId="1" applyFont="1" applyBorder="1" applyAlignment="1"/>
    <xf numFmtId="164" fontId="17" fillId="0" borderId="47" xfId="1" applyNumberFormat="1" applyFont="1" applyBorder="1" applyAlignment="1">
      <alignment horizontal="center"/>
    </xf>
    <xf numFmtId="43" fontId="4" fillId="0" borderId="43" xfId="1" applyFont="1" applyBorder="1" applyAlignment="1">
      <alignment horizontal="center"/>
    </xf>
    <xf numFmtId="43" fontId="4" fillId="0" borderId="43" xfId="1" applyFont="1" applyBorder="1" applyAlignment="1"/>
    <xf numFmtId="43" fontId="5" fillId="0" borderId="43" xfId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43" fontId="10" fillId="0" borderId="0" xfId="1" applyFont="1" applyBorder="1" applyAlignment="1"/>
    <xf numFmtId="43" fontId="2" fillId="0" borderId="43" xfId="1" applyFont="1" applyBorder="1" applyAlignment="1"/>
    <xf numFmtId="43" fontId="2" fillId="0" borderId="49" xfId="1" applyFont="1" applyBorder="1" applyAlignment="1"/>
    <xf numFmtId="0" fontId="20" fillId="0" borderId="0" xfId="0" applyFont="1" applyAlignment="1">
      <alignment horizontal="center" vertical="center"/>
    </xf>
    <xf numFmtId="43" fontId="7" fillId="0" borderId="0" xfId="1" applyFont="1"/>
    <xf numFmtId="166" fontId="7" fillId="0" borderId="0" xfId="1" applyNumberFormat="1" applyFont="1"/>
    <xf numFmtId="167" fontId="7" fillId="0" borderId="0" xfId="1" applyNumberFormat="1" applyFont="1"/>
    <xf numFmtId="167" fontId="21" fillId="0" borderId="0" xfId="1" applyNumberFormat="1" applyFont="1"/>
    <xf numFmtId="167" fontId="7" fillId="0" borderId="0" xfId="0" applyNumberFormat="1" applyFont="1"/>
    <xf numFmtId="167" fontId="2" fillId="0" borderId="0" xfId="1" applyNumberFormat="1" applyFont="1"/>
    <xf numFmtId="164" fontId="2" fillId="3" borderId="0" xfId="1" quotePrefix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164" fontId="2" fillId="0" borderId="0" xfId="1" applyNumberFormat="1" applyFont="1" applyBorder="1"/>
    <xf numFmtId="43" fontId="3" fillId="0" borderId="0" xfId="1" applyFont="1" applyBorder="1"/>
    <xf numFmtId="164" fontId="28" fillId="3" borderId="24" xfId="1" quotePrefix="1" applyNumberFormat="1" applyFont="1" applyFill="1" applyBorder="1" applyAlignment="1">
      <alignment horizontal="center"/>
    </xf>
    <xf numFmtId="43" fontId="28" fillId="3" borderId="2" xfId="1" quotePrefix="1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0" fontId="38" fillId="0" borderId="0" xfId="0" applyFont="1"/>
    <xf numFmtId="43" fontId="38" fillId="0" borderId="2" xfId="1" applyFont="1" applyBorder="1"/>
    <xf numFmtId="0" fontId="39" fillId="0" borderId="0" xfId="0" applyFont="1"/>
    <xf numFmtId="164" fontId="39" fillId="0" borderId="0" xfId="1" applyNumberFormat="1" applyFont="1"/>
    <xf numFmtId="164" fontId="38" fillId="0" borderId="2" xfId="1" applyNumberFormat="1" applyFont="1" applyBorder="1"/>
    <xf numFmtId="164" fontId="38" fillId="0" borderId="0" xfId="0" applyNumberFormat="1" applyFont="1" applyAlignment="1">
      <alignment horizontal="center" vertical="center"/>
    </xf>
    <xf numFmtId="0" fontId="38" fillId="0" borderId="6" xfId="0" applyFont="1" applyBorder="1" applyAlignment="1">
      <alignment horizontal="center"/>
    </xf>
    <xf numFmtId="0" fontId="38" fillId="0" borderId="5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0" borderId="0" xfId="0" quotePrefix="1" applyFont="1"/>
    <xf numFmtId="43" fontId="38" fillId="0" borderId="0" xfId="1" applyFont="1"/>
    <xf numFmtId="43" fontId="38" fillId="0" borderId="0" xfId="1" applyFont="1" applyBorder="1"/>
    <xf numFmtId="0" fontId="40" fillId="0" borderId="0" xfId="0" applyFont="1" applyAlignment="1">
      <alignment horizontal="right"/>
    </xf>
    <xf numFmtId="164" fontId="38" fillId="0" borderId="17" xfId="1" applyNumberFormat="1" applyFont="1" applyBorder="1"/>
    <xf numFmtId="170" fontId="39" fillId="0" borderId="0" xfId="1" applyNumberFormat="1" applyFont="1" applyFill="1" applyBorder="1" applyAlignment="1" applyProtection="1">
      <alignment horizontal="center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4" fontId="39" fillId="0" borderId="0" xfId="2" quotePrefix="1" applyNumberFormat="1" applyFont="1" applyFill="1" applyBorder="1" applyAlignment="1">
      <alignment horizontal="right"/>
    </xf>
    <xf numFmtId="43" fontId="38" fillId="0" borderId="0" xfId="1" applyFont="1" applyFill="1" applyBorder="1" applyAlignment="1"/>
    <xf numFmtId="43" fontId="39" fillId="0" borderId="0" xfId="1" applyFont="1" applyFill="1" applyBorder="1" applyAlignment="1">
      <alignment horizontal="center" vertical="center"/>
    </xf>
    <xf numFmtId="43" fontId="39" fillId="0" borderId="0" xfId="1" applyFont="1" applyFill="1" applyBorder="1" applyAlignment="1">
      <alignment horizontal="center"/>
    </xf>
    <xf numFmtId="43" fontId="3" fillId="0" borderId="0" xfId="1" applyFont="1" applyFill="1" applyBorder="1"/>
    <xf numFmtId="0" fontId="41" fillId="0" borderId="0" xfId="0" applyFont="1"/>
    <xf numFmtId="43" fontId="41" fillId="0" borderId="0" xfId="0" applyNumberFormat="1" applyFont="1"/>
    <xf numFmtId="0" fontId="42" fillId="0" borderId="0" xfId="0" applyFont="1"/>
    <xf numFmtId="0" fontId="43" fillId="0" borderId="0" xfId="0" applyFont="1"/>
    <xf numFmtId="43" fontId="38" fillId="0" borderId="17" xfId="1" applyFont="1" applyBorder="1"/>
    <xf numFmtId="0" fontId="38" fillId="0" borderId="50" xfId="0" applyFont="1" applyBorder="1" applyAlignment="1">
      <alignment horizontal="center"/>
    </xf>
    <xf numFmtId="0" fontId="38" fillId="0" borderId="7" xfId="0" applyFont="1" applyBorder="1" applyAlignment="1">
      <alignment horizontal="center"/>
    </xf>
    <xf numFmtId="0" fontId="41" fillId="0" borderId="51" xfId="0" applyFont="1" applyBorder="1"/>
    <xf numFmtId="0" fontId="38" fillId="0" borderId="52" xfId="0" applyFont="1" applyBorder="1" applyAlignment="1">
      <alignment horizontal="center"/>
    </xf>
    <xf numFmtId="0" fontId="38" fillId="0" borderId="46" xfId="0" applyFont="1" applyBorder="1" applyAlignment="1">
      <alignment horizontal="center"/>
    </xf>
    <xf numFmtId="171" fontId="38" fillId="0" borderId="0" xfId="0" applyNumberFormat="1" applyFont="1"/>
    <xf numFmtId="171" fontId="39" fillId="0" borderId="0" xfId="1" applyNumberFormat="1" applyFont="1"/>
    <xf numFmtId="171" fontId="39" fillId="0" borderId="0" xfId="0" applyNumberFormat="1" applyFont="1"/>
    <xf numFmtId="171" fontId="0" fillId="0" borderId="0" xfId="0" applyNumberFormat="1"/>
    <xf numFmtId="171" fontId="38" fillId="0" borderId="0" xfId="0" applyNumberFormat="1" applyFont="1" applyAlignment="1">
      <alignment horizontal="center" vertical="center"/>
    </xf>
    <xf numFmtId="171" fontId="38" fillId="0" borderId="0" xfId="0" quotePrefix="1" applyNumberFormat="1" applyFont="1"/>
    <xf numFmtId="171" fontId="41" fillId="0" borderId="0" xfId="0" applyNumberFormat="1" applyFont="1"/>
    <xf numFmtId="43" fontId="38" fillId="0" borderId="47" xfId="1" applyFont="1" applyBorder="1"/>
    <xf numFmtId="43" fontId="38" fillId="0" borderId="53" xfId="1" applyFont="1" applyBorder="1"/>
    <xf numFmtId="170" fontId="38" fillId="0" borderId="0" xfId="1" applyNumberFormat="1" applyFont="1" applyFill="1" applyBorder="1" applyAlignment="1" applyProtection="1">
      <alignment horizontal="center"/>
    </xf>
    <xf numFmtId="43" fontId="38" fillId="0" borderId="0" xfId="1" applyFont="1" applyFill="1" applyBorder="1" applyAlignment="1">
      <alignment horizontal="center"/>
    </xf>
    <xf numFmtId="170" fontId="38" fillId="0" borderId="0" xfId="1" applyNumberFormat="1" applyFont="1" applyFill="1" applyBorder="1" applyAlignment="1">
      <alignment horizontal="center"/>
    </xf>
    <xf numFmtId="170" fontId="38" fillId="0" borderId="0" xfId="1" applyNumberFormat="1" applyFont="1" applyFill="1" applyBorder="1" applyAlignment="1">
      <alignment horizontal="center" vertical="center"/>
    </xf>
    <xf numFmtId="43" fontId="38" fillId="0" borderId="0" xfId="1" applyFont="1" applyFill="1" applyBorder="1"/>
    <xf numFmtId="171" fontId="39" fillId="18" borderId="42" xfId="1" applyNumberFormat="1" applyFont="1" applyFill="1" applyBorder="1"/>
    <xf numFmtId="171" fontId="39" fillId="19" borderId="42" xfId="0" applyNumberFormat="1" applyFont="1" applyFill="1" applyBorder="1"/>
    <xf numFmtId="171" fontId="39" fillId="20" borderId="42" xfId="0" applyNumberFormat="1" applyFont="1" applyFill="1" applyBorder="1"/>
    <xf numFmtId="164" fontId="39" fillId="18" borderId="42" xfId="1" applyNumberFormat="1" applyFont="1" applyFill="1" applyBorder="1"/>
    <xf numFmtId="0" fontId="39" fillId="19" borderId="42" xfId="0" applyFont="1" applyFill="1" applyBorder="1"/>
    <xf numFmtId="0" fontId="39" fillId="20" borderId="42" xfId="0" applyFont="1" applyFill="1" applyBorder="1"/>
    <xf numFmtId="43" fontId="2" fillId="0" borderId="24" xfId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0" borderId="0" xfId="1" applyFont="1" applyBorder="1" applyAlignment="1">
      <alignment horizontal="center" vertical="center"/>
    </xf>
    <xf numFmtId="164" fontId="2" fillId="0" borderId="0" xfId="1" quotePrefix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38" fillId="0" borderId="0" xfId="1" applyNumberFormat="1" applyFont="1" applyFill="1" applyBorder="1" applyAlignment="1" applyProtection="1">
      <alignment horizontal="left"/>
    </xf>
    <xf numFmtId="0" fontId="1" fillId="0" borderId="0" xfId="0" applyFont="1"/>
    <xf numFmtId="167" fontId="38" fillId="0" borderId="2" xfId="1" applyNumberFormat="1" applyFont="1" applyBorder="1"/>
    <xf numFmtId="0" fontId="1" fillId="0" borderId="0" xfId="0" quotePrefix="1" applyFont="1" applyAlignment="1">
      <alignment horizontal="right"/>
    </xf>
    <xf numFmtId="0" fontId="44" fillId="0" borderId="0" xfId="0" applyFont="1"/>
    <xf numFmtId="170" fontId="38" fillId="0" borderId="0" xfId="1" applyNumberFormat="1" applyFont="1" applyFill="1" applyBorder="1" applyAlignment="1">
      <alignment horizontal="left"/>
    </xf>
    <xf numFmtId="172" fontId="0" fillId="0" borderId="54" xfId="2" applyNumberFormat="1" applyFont="1" applyBorder="1" applyAlignment="1">
      <alignment horizontal="right" vertical="distributed"/>
    </xf>
    <xf numFmtId="172" fontId="45" fillId="0" borderId="54" xfId="2" applyNumberFormat="1" applyFont="1" applyBorder="1" applyAlignment="1">
      <alignment horizontal="right" vertical="distributed"/>
    </xf>
    <xf numFmtId="172" fontId="1" fillId="0" borderId="54" xfId="2" applyNumberFormat="1" applyFont="1" applyBorder="1" applyAlignment="1">
      <alignment horizontal="right"/>
    </xf>
    <xf numFmtId="172" fontId="0" fillId="0" borderId="54" xfId="2" applyNumberFormat="1" applyFont="1" applyBorder="1" applyAlignment="1">
      <alignment horizontal="right" vertical="justify"/>
    </xf>
    <xf numFmtId="172" fontId="0" fillId="0" borderId="54" xfId="2" applyNumberFormat="1" applyFont="1" applyBorder="1" applyAlignment="1">
      <alignment horizontal="right"/>
    </xf>
    <xf numFmtId="173" fontId="1" fillId="0" borderId="54" xfId="2" applyNumberFormat="1" applyFont="1" applyBorder="1" applyAlignment="1">
      <alignment horizontal="right"/>
    </xf>
    <xf numFmtId="165" fontId="1" fillId="0" borderId="54" xfId="2" quotePrefix="1" applyNumberFormat="1" applyFont="1" applyBorder="1" applyAlignment="1">
      <alignment horizontal="right" vertical="center"/>
    </xf>
    <xf numFmtId="165" fontId="0" fillId="0" borderId="54" xfId="2" applyNumberFormat="1" applyFont="1" applyBorder="1" applyAlignment="1"/>
    <xf numFmtId="167" fontId="38" fillId="0" borderId="2" xfId="1" applyNumberFormat="1" applyFont="1" applyBorder="1" applyAlignment="1">
      <alignment horizontal="center"/>
    </xf>
    <xf numFmtId="0" fontId="0" fillId="21" borderId="0" xfId="0" applyFill="1"/>
    <xf numFmtId="169" fontId="21" fillId="0" borderId="7" xfId="3" applyNumberFormat="1" applyFont="1" applyFill="1" applyBorder="1" applyAlignment="1">
      <alignment horizontal="center"/>
    </xf>
    <xf numFmtId="0" fontId="2" fillId="0" borderId="55" xfId="0" applyFont="1" applyBorder="1"/>
    <xf numFmtId="0" fontId="38" fillId="22" borderId="42" xfId="0" applyFont="1" applyFill="1" applyBorder="1" applyAlignment="1">
      <alignment horizontal="center" vertical="center"/>
    </xf>
    <xf numFmtId="1" fontId="38" fillId="18" borderId="42" xfId="0" applyNumberFormat="1" applyFont="1" applyFill="1" applyBorder="1" applyAlignment="1">
      <alignment horizontal="center" vertical="center"/>
    </xf>
    <xf numFmtId="0" fontId="38" fillId="23" borderId="42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65" fontId="39" fillId="0" borderId="56" xfId="0" applyNumberFormat="1" applyFont="1" applyBorder="1" applyAlignment="1">
      <alignment horizontal="center" vertical="center"/>
    </xf>
    <xf numFmtId="0" fontId="38" fillId="24" borderId="42" xfId="0" applyFont="1" applyFill="1" applyBorder="1" applyAlignment="1">
      <alignment horizontal="center"/>
    </xf>
    <xf numFmtId="43" fontId="39" fillId="25" borderId="42" xfId="1" applyFont="1" applyFill="1" applyBorder="1" applyAlignment="1"/>
    <xf numFmtId="171" fontId="39" fillId="25" borderId="42" xfId="0" applyNumberFormat="1" applyFont="1" applyFill="1" applyBorder="1"/>
    <xf numFmtId="0" fontId="39" fillId="0" borderId="21" xfId="0" applyFont="1" applyBorder="1" applyAlignment="1">
      <alignment horizontal="center" vertical="center"/>
    </xf>
    <xf numFmtId="171" fontId="39" fillId="0" borderId="56" xfId="1" applyNumberFormat="1" applyFont="1" applyBorder="1" applyAlignment="1">
      <alignment vertical="center"/>
    </xf>
    <xf numFmtId="170" fontId="39" fillId="0" borderId="57" xfId="1" applyNumberFormat="1" applyFont="1" applyBorder="1" applyAlignment="1">
      <alignment horizontal="center" vertical="center"/>
    </xf>
    <xf numFmtId="170" fontId="39" fillId="21" borderId="56" xfId="1" applyNumberFormat="1" applyFont="1" applyFill="1" applyBorder="1" applyAlignment="1">
      <alignment vertical="center"/>
    </xf>
    <xf numFmtId="43" fontId="39" fillId="0" borderId="56" xfId="1" quotePrefix="1" applyFont="1" applyBorder="1" applyAlignment="1">
      <alignment horizontal="center" vertical="center"/>
    </xf>
    <xf numFmtId="164" fontId="39" fillId="0" borderId="56" xfId="1" quotePrefix="1" applyNumberFormat="1" applyFont="1" applyBorder="1" applyAlignment="1">
      <alignment horizontal="center" vertical="center"/>
    </xf>
    <xf numFmtId="164" fontId="39" fillId="0" borderId="56" xfId="1" applyNumberFormat="1" applyFont="1" applyBorder="1" applyAlignment="1">
      <alignment horizontal="center" vertical="center"/>
    </xf>
    <xf numFmtId="43" fontId="39" fillId="0" borderId="57" xfId="1" quotePrefix="1" applyFont="1" applyBorder="1" applyAlignment="1">
      <alignment horizontal="center" vertical="center"/>
    </xf>
    <xf numFmtId="0" fontId="42" fillId="0" borderId="0" xfId="0" applyFont="1" applyAlignment="1">
      <alignment horizontal="center"/>
    </xf>
    <xf numFmtId="0" fontId="41" fillId="0" borderId="29" xfId="0" applyFont="1" applyBorder="1" applyAlignment="1">
      <alignment vertical="center"/>
    </xf>
    <xf numFmtId="0" fontId="38" fillId="0" borderId="58" xfId="0" applyFont="1" applyBorder="1" applyAlignment="1">
      <alignment horizontal="center" vertical="center"/>
    </xf>
    <xf numFmtId="0" fontId="38" fillId="0" borderId="59" xfId="0" applyFont="1" applyBorder="1" applyAlignment="1">
      <alignment horizontal="center" vertical="center"/>
    </xf>
    <xf numFmtId="168" fontId="38" fillId="0" borderId="60" xfId="0" applyNumberFormat="1" applyFont="1" applyBorder="1" applyAlignment="1">
      <alignment horizontal="center" vertical="center"/>
    </xf>
    <xf numFmtId="168" fontId="38" fillId="0" borderId="61" xfId="0" applyNumberFormat="1" applyFont="1" applyBorder="1" applyAlignment="1">
      <alignment horizontal="center" vertical="center"/>
    </xf>
    <xf numFmtId="41" fontId="41" fillId="0" borderId="0" xfId="0" applyNumberFormat="1" applyFont="1" applyAlignment="1">
      <alignment vertical="center"/>
    </xf>
    <xf numFmtId="0" fontId="41" fillId="0" borderId="0" xfId="0" applyFont="1" applyAlignment="1">
      <alignment vertical="center"/>
    </xf>
    <xf numFmtId="168" fontId="3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1" fontId="46" fillId="0" borderId="6" xfId="1" applyNumberFormat="1" applyFont="1" applyBorder="1" applyAlignment="1">
      <alignment horizontal="center" vertical="center"/>
    </xf>
    <xf numFmtId="168" fontId="46" fillId="0" borderId="6" xfId="1" applyNumberFormat="1" applyFont="1" applyBorder="1" applyAlignment="1">
      <alignment horizontal="center" vertical="center"/>
    </xf>
    <xf numFmtId="168" fontId="46" fillId="0" borderId="6" xfId="1" applyNumberFormat="1" applyFont="1" applyBorder="1" applyAlignment="1">
      <alignment horizontal="left" vertical="center"/>
    </xf>
    <xf numFmtId="41" fontId="46" fillId="0" borderId="62" xfId="1" applyNumberFormat="1" applyFont="1" applyBorder="1" applyAlignment="1">
      <alignment horizontal="center" vertical="center"/>
    </xf>
    <xf numFmtId="41" fontId="46" fillId="0" borderId="46" xfId="1" applyNumberFormat="1" applyFont="1" applyBorder="1" applyAlignment="1">
      <alignment horizontal="center" vertical="center"/>
    </xf>
    <xf numFmtId="41" fontId="46" fillId="0" borderId="2" xfId="1" applyNumberFormat="1" applyFont="1" applyBorder="1" applyAlignment="1">
      <alignment horizontal="center" vertical="center"/>
    </xf>
    <xf numFmtId="168" fontId="46" fillId="0" borderId="2" xfId="1" applyNumberFormat="1" applyFont="1" applyBorder="1" applyAlignment="1">
      <alignment horizontal="center" vertical="center"/>
    </xf>
    <xf numFmtId="168" fontId="46" fillId="0" borderId="2" xfId="1" applyNumberFormat="1" applyFont="1" applyBorder="1" applyAlignment="1">
      <alignment horizontal="left" vertical="center"/>
    </xf>
    <xf numFmtId="0" fontId="46" fillId="26" borderId="50" xfId="0" applyFont="1" applyFill="1" applyBorder="1" applyAlignment="1">
      <alignment horizontal="center" vertical="center"/>
    </xf>
    <xf numFmtId="0" fontId="46" fillId="26" borderId="7" xfId="0" applyFont="1" applyFill="1" applyBorder="1" applyAlignment="1">
      <alignment horizontal="center" vertical="center"/>
    </xf>
    <xf numFmtId="0" fontId="46" fillId="26" borderId="5" xfId="0" applyFont="1" applyFill="1" applyBorder="1" applyAlignment="1">
      <alignment horizontal="center" vertical="center"/>
    </xf>
    <xf numFmtId="0" fontId="46" fillId="26" borderId="34" xfId="0" applyFont="1" applyFill="1" applyBorder="1" applyAlignment="1">
      <alignment horizontal="center" vertical="center"/>
    </xf>
    <xf numFmtId="164" fontId="31" fillId="0" borderId="63" xfId="1" applyNumberFormat="1" applyFont="1" applyBorder="1"/>
    <xf numFmtId="0" fontId="47" fillId="0" borderId="21" xfId="0" applyFont="1" applyBorder="1" applyAlignment="1">
      <alignment horizontal="center" vertical="center"/>
    </xf>
    <xf numFmtId="0" fontId="48" fillId="0" borderId="56" xfId="0" applyFont="1" applyBorder="1" applyAlignment="1">
      <alignment horizontal="center" vertical="center"/>
    </xf>
    <xf numFmtId="0" fontId="48" fillId="0" borderId="57" xfId="0" applyFont="1" applyBorder="1" applyAlignment="1">
      <alignment horizontal="center" vertical="center"/>
    </xf>
    <xf numFmtId="167" fontId="47" fillId="0" borderId="56" xfId="1" applyNumberFormat="1" applyFont="1" applyBorder="1" applyAlignment="1">
      <alignment horizontal="left" vertical="center"/>
    </xf>
    <xf numFmtId="171" fontId="47" fillId="0" borderId="56" xfId="1" applyNumberFormat="1" applyFont="1" applyBorder="1" applyAlignment="1">
      <alignment vertical="center"/>
    </xf>
    <xf numFmtId="170" fontId="47" fillId="0" borderId="56" xfId="1" applyNumberFormat="1" applyFont="1" applyFill="1" applyBorder="1" applyAlignment="1">
      <alignment vertical="center"/>
    </xf>
    <xf numFmtId="170" fontId="47" fillId="0" borderId="56" xfId="2" applyNumberFormat="1" applyFont="1" applyFill="1" applyBorder="1" applyAlignment="1">
      <alignment horizontal="right" vertical="center"/>
    </xf>
    <xf numFmtId="170" fontId="47" fillId="0" borderId="57" xfId="1" applyNumberFormat="1" applyFont="1" applyBorder="1" applyAlignment="1">
      <alignment horizontal="center" vertical="center"/>
    </xf>
    <xf numFmtId="0" fontId="49" fillId="0" borderId="21" xfId="0" applyFont="1" applyBorder="1" applyAlignment="1">
      <alignment horizontal="center" vertical="center"/>
    </xf>
    <xf numFmtId="171" fontId="50" fillId="0" borderId="56" xfId="1" applyNumberFormat="1" applyFont="1" applyBorder="1" applyAlignment="1">
      <alignment vertical="center"/>
    </xf>
    <xf numFmtId="164" fontId="50" fillId="0" borderId="2" xfId="1" applyNumberFormat="1" applyFont="1" applyBorder="1" applyAlignment="1">
      <alignment horizontal="center" vertical="center"/>
    </xf>
    <xf numFmtId="170" fontId="49" fillId="21" borderId="56" xfId="1" applyNumberFormat="1" applyFont="1" applyFill="1" applyBorder="1" applyAlignment="1">
      <alignment vertical="center"/>
    </xf>
    <xf numFmtId="170" fontId="49" fillId="0" borderId="57" xfId="1" applyNumberFormat="1" applyFont="1" applyBorder="1" applyAlignment="1">
      <alignment horizontal="center" vertical="center"/>
    </xf>
    <xf numFmtId="0" fontId="50" fillId="0" borderId="56" xfId="0" applyFont="1" applyBorder="1" applyAlignment="1">
      <alignment horizontal="center" vertical="center"/>
    </xf>
    <xf numFmtId="170" fontId="50" fillId="0" borderId="56" xfId="0" applyNumberFormat="1" applyFont="1" applyBorder="1" applyAlignment="1">
      <alignment horizontal="center" vertical="center"/>
    </xf>
    <xf numFmtId="170" fontId="50" fillId="0" borderId="56" xfId="1" applyNumberFormat="1" applyFont="1" applyBorder="1" applyAlignment="1">
      <alignment vertical="center"/>
    </xf>
    <xf numFmtId="170" fontId="50" fillId="0" borderId="56" xfId="1" applyNumberFormat="1" applyFont="1" applyFill="1" applyBorder="1" applyAlignment="1" applyProtection="1">
      <alignment horizontal="center" vertical="center"/>
    </xf>
    <xf numFmtId="170" fontId="50" fillId="21" borderId="56" xfId="1" applyNumberFormat="1" applyFont="1" applyFill="1" applyBorder="1" applyAlignment="1">
      <alignment vertical="center"/>
    </xf>
    <xf numFmtId="170" fontId="50" fillId="0" borderId="57" xfId="1" applyNumberFormat="1" applyFont="1" applyBorder="1" applyAlignment="1">
      <alignment horizontal="center" vertical="center"/>
    </xf>
    <xf numFmtId="164" fontId="49" fillId="0" borderId="56" xfId="1" applyNumberFormat="1" applyFont="1" applyBorder="1" applyAlignment="1">
      <alignment horizontal="center" vertical="center"/>
    </xf>
    <xf numFmtId="170" fontId="49" fillId="0" borderId="56" xfId="1" applyNumberFormat="1" applyFont="1" applyFill="1" applyBorder="1" applyAlignment="1">
      <alignment vertical="center"/>
    </xf>
    <xf numFmtId="170" fontId="49" fillId="0" borderId="56" xfId="1" applyNumberFormat="1" applyFont="1" applyBorder="1" applyAlignment="1">
      <alignment vertical="center"/>
    </xf>
    <xf numFmtId="164" fontId="49" fillId="0" borderId="17" xfId="1" applyNumberFormat="1" applyFont="1" applyBorder="1" applyAlignment="1">
      <alignment horizontal="center" vertical="center"/>
    </xf>
    <xf numFmtId="171" fontId="49" fillId="0" borderId="17" xfId="1" applyNumberFormat="1" applyFont="1" applyBorder="1" applyAlignment="1">
      <alignment horizontal="center" vertical="center"/>
    </xf>
    <xf numFmtId="170" fontId="49" fillId="0" borderId="17" xfId="1" applyNumberFormat="1" applyFont="1" applyFill="1" applyBorder="1" applyAlignment="1">
      <alignment horizontal="center" vertical="center"/>
    </xf>
    <xf numFmtId="170" fontId="49" fillId="0" borderId="17" xfId="1" applyNumberFormat="1" applyFont="1" applyBorder="1" applyAlignment="1">
      <alignment horizontal="center" vertical="center"/>
    </xf>
    <xf numFmtId="170" fontId="50" fillId="0" borderId="53" xfId="1" applyNumberFormat="1" applyFont="1" applyBorder="1" applyAlignment="1">
      <alignment horizontal="center" vertical="center"/>
    </xf>
    <xf numFmtId="167" fontId="49" fillId="0" borderId="56" xfId="1" applyNumberFormat="1" applyFont="1" applyBorder="1" applyAlignment="1">
      <alignment horizontal="left" vertical="center"/>
    </xf>
    <xf numFmtId="3" fontId="49" fillId="0" borderId="56" xfId="1" applyNumberFormat="1" applyFont="1" applyBorder="1" applyAlignment="1">
      <alignment vertical="center"/>
    </xf>
    <xf numFmtId="170" fontId="50" fillId="0" borderId="56" xfId="1" applyNumberFormat="1" applyFont="1" applyFill="1" applyBorder="1" applyAlignment="1">
      <alignment vertical="center"/>
    </xf>
    <xf numFmtId="170" fontId="50" fillId="0" borderId="56" xfId="0" applyNumberFormat="1" applyFont="1" applyBorder="1" applyAlignment="1">
      <alignment vertical="center"/>
    </xf>
    <xf numFmtId="170" fontId="50" fillId="0" borderId="57" xfId="1" applyNumberFormat="1" applyFont="1" applyBorder="1" applyAlignment="1">
      <alignment vertical="center"/>
    </xf>
    <xf numFmtId="170" fontId="50" fillId="21" borderId="6" xfId="1" quotePrefix="1" applyNumberFormat="1" applyFont="1" applyFill="1" applyBorder="1" applyAlignment="1">
      <alignment horizontal="center" vertical="center"/>
    </xf>
    <xf numFmtId="170" fontId="50" fillId="0" borderId="46" xfId="1" applyNumberFormat="1" applyFont="1" applyBorder="1" applyAlignment="1">
      <alignment horizontal="center" vertical="center"/>
    </xf>
    <xf numFmtId="170" fontId="50" fillId="21" borderId="2" xfId="1" quotePrefix="1" applyNumberFormat="1" applyFont="1" applyFill="1" applyBorder="1" applyAlignment="1">
      <alignment horizontal="center" vertical="center"/>
    </xf>
    <xf numFmtId="170" fontId="50" fillId="0" borderId="47" xfId="1" applyNumberFormat="1" applyFont="1" applyBorder="1" applyAlignment="1">
      <alignment horizontal="center" vertical="center"/>
    </xf>
    <xf numFmtId="170" fontId="50" fillId="21" borderId="5" xfId="1" quotePrefix="1" applyNumberFormat="1" applyFont="1" applyFill="1" applyBorder="1" applyAlignment="1">
      <alignment horizontal="center" vertical="center"/>
    </xf>
    <xf numFmtId="167" fontId="49" fillId="0" borderId="56" xfId="1" applyNumberFormat="1" applyFont="1" applyBorder="1" applyAlignment="1">
      <alignment vertical="center"/>
    </xf>
    <xf numFmtId="170" fontId="49" fillId="0" borderId="56" xfId="1" quotePrefix="1" applyNumberFormat="1" applyFont="1" applyBorder="1" applyAlignment="1">
      <alignment horizontal="center" vertical="center"/>
    </xf>
    <xf numFmtId="170" fontId="49" fillId="0" borderId="56" xfId="1" applyNumberFormat="1" applyFont="1" applyFill="1" applyBorder="1" applyAlignment="1" applyProtection="1">
      <alignment vertical="center"/>
    </xf>
    <xf numFmtId="0" fontId="38" fillId="0" borderId="67" xfId="0" applyFont="1" applyBorder="1" applyAlignment="1">
      <alignment horizontal="center" vertical="center"/>
    </xf>
    <xf numFmtId="0" fontId="39" fillId="0" borderId="56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47" fillId="0" borderId="56" xfId="0" applyFont="1" applyBorder="1" applyAlignment="1">
      <alignment horizontal="center" vertical="center"/>
    </xf>
    <xf numFmtId="171" fontId="48" fillId="0" borderId="56" xfId="1" applyNumberFormat="1" applyFont="1" applyBorder="1" applyAlignment="1">
      <alignment vertical="center"/>
    </xf>
    <xf numFmtId="164" fontId="48" fillId="0" borderId="56" xfId="1" applyNumberFormat="1" applyFont="1" applyBorder="1" applyAlignment="1">
      <alignment vertical="center"/>
    </xf>
    <xf numFmtId="43" fontId="48" fillId="0" borderId="57" xfId="1" applyFont="1" applyBorder="1" applyAlignment="1">
      <alignment horizontal="center" vertical="center"/>
    </xf>
    <xf numFmtId="164" fontId="48" fillId="0" borderId="2" xfId="1" applyNumberFormat="1" applyFont="1" applyBorder="1" applyAlignment="1">
      <alignment horizontal="center" vertical="center"/>
    </xf>
    <xf numFmtId="170" fontId="48" fillId="21" borderId="2" xfId="1" applyNumberFormat="1" applyFont="1" applyFill="1" applyBorder="1" applyAlignment="1" applyProtection="1">
      <alignment vertical="center"/>
    </xf>
    <xf numFmtId="164" fontId="47" fillId="0" borderId="56" xfId="1" applyNumberFormat="1" applyFont="1" applyBorder="1" applyAlignment="1">
      <alignment vertical="center"/>
    </xf>
    <xf numFmtId="170" fontId="47" fillId="21" borderId="56" xfId="1" applyNumberFormat="1" applyFont="1" applyFill="1" applyBorder="1" applyAlignment="1">
      <alignment vertical="center"/>
    </xf>
    <xf numFmtId="0" fontId="48" fillId="0" borderId="68" xfId="0" applyFont="1" applyBorder="1" applyAlignment="1">
      <alignment horizontal="center" vertical="center"/>
    </xf>
    <xf numFmtId="0" fontId="48" fillId="0" borderId="6" xfId="0" applyFont="1" applyBorder="1" applyAlignment="1">
      <alignment vertical="center"/>
    </xf>
    <xf numFmtId="0" fontId="48" fillId="0" borderId="6" xfId="0" applyFont="1" applyBorder="1" applyAlignment="1">
      <alignment horizontal="center" vertical="center"/>
    </xf>
    <xf numFmtId="164" fontId="48" fillId="0" borderId="6" xfId="1" applyNumberFormat="1" applyFont="1" applyBorder="1" applyAlignment="1">
      <alignment horizontal="center" vertical="center"/>
    </xf>
    <xf numFmtId="170" fontId="48" fillId="21" borderId="6" xfId="1" applyNumberFormat="1" applyFont="1" applyFill="1" applyBorder="1" applyAlignment="1" applyProtection="1">
      <alignment horizontal="center" vertical="center"/>
    </xf>
    <xf numFmtId="170" fontId="48" fillId="27" borderId="6" xfId="1" applyNumberFormat="1" applyFont="1" applyFill="1" applyBorder="1" applyAlignment="1" applyProtection="1">
      <alignment horizontal="center" vertical="center"/>
    </xf>
    <xf numFmtId="170" fontId="48" fillId="21" borderId="2" xfId="1" applyNumberFormat="1" applyFont="1" applyFill="1" applyBorder="1" applyAlignment="1" applyProtection="1">
      <alignment horizontal="center" vertical="center"/>
    </xf>
    <xf numFmtId="0" fontId="48" fillId="0" borderId="67" xfId="0" applyFont="1" applyBorder="1" applyAlignment="1">
      <alignment horizontal="center" vertical="center"/>
    </xf>
    <xf numFmtId="0" fontId="48" fillId="0" borderId="2" xfId="0" applyFont="1" applyBorder="1" applyAlignment="1">
      <alignment vertical="center"/>
    </xf>
    <xf numFmtId="0" fontId="48" fillId="0" borderId="2" xfId="0" applyFont="1" applyBorder="1" applyAlignment="1">
      <alignment horizontal="center" vertical="center"/>
    </xf>
    <xf numFmtId="170" fontId="48" fillId="28" borderId="2" xfId="1" applyNumberFormat="1" applyFont="1" applyFill="1" applyBorder="1" applyAlignment="1" applyProtection="1">
      <alignment horizontal="center" vertical="center"/>
    </xf>
    <xf numFmtId="170" fontId="48" fillId="29" borderId="2" xfId="1" applyNumberFormat="1" applyFont="1" applyFill="1" applyBorder="1" applyAlignment="1" applyProtection="1">
      <alignment horizontal="center" vertical="center"/>
    </xf>
    <xf numFmtId="0" fontId="48" fillId="0" borderId="64" xfId="0" applyFont="1" applyBorder="1" applyAlignment="1">
      <alignment horizontal="center" vertical="center"/>
    </xf>
    <xf numFmtId="0" fontId="48" fillId="0" borderId="5" xfId="0" applyFont="1" applyBorder="1" applyAlignment="1">
      <alignment vertical="center"/>
    </xf>
    <xf numFmtId="0" fontId="48" fillId="0" borderId="5" xfId="0" applyFont="1" applyBorder="1" applyAlignment="1">
      <alignment horizontal="center" vertical="center"/>
    </xf>
    <xf numFmtId="164" fontId="48" fillId="0" borderId="5" xfId="1" applyNumberFormat="1" applyFont="1" applyBorder="1" applyAlignment="1">
      <alignment horizontal="center" vertical="center"/>
    </xf>
    <xf numFmtId="170" fontId="48" fillId="21" borderId="5" xfId="1" applyNumberFormat="1" applyFont="1" applyFill="1" applyBorder="1" applyAlignment="1" applyProtection="1">
      <alignment horizontal="center" vertical="center"/>
    </xf>
    <xf numFmtId="170" fontId="48" fillId="28" borderId="5" xfId="1" applyNumberFormat="1" applyFont="1" applyFill="1" applyBorder="1" applyAlignment="1" applyProtection="1">
      <alignment horizontal="center" vertical="center"/>
    </xf>
    <xf numFmtId="170" fontId="48" fillId="29" borderId="5" xfId="1" applyNumberFormat="1" applyFont="1" applyFill="1" applyBorder="1" applyAlignment="1" applyProtection="1">
      <alignment horizontal="center" vertical="center"/>
    </xf>
    <xf numFmtId="0" fontId="50" fillId="0" borderId="68" xfId="0" applyFont="1" applyBorder="1" applyAlignment="1">
      <alignment horizontal="center" vertical="center"/>
    </xf>
    <xf numFmtId="0" fontId="50" fillId="0" borderId="6" xfId="0" applyFont="1" applyBorder="1" applyAlignment="1">
      <alignment vertical="center"/>
    </xf>
    <xf numFmtId="164" fontId="50" fillId="0" borderId="6" xfId="1" applyNumberFormat="1" applyFont="1" applyBorder="1" applyAlignment="1">
      <alignment horizontal="center" vertical="center"/>
    </xf>
    <xf numFmtId="171" fontId="50" fillId="0" borderId="6" xfId="1" applyNumberFormat="1" applyFont="1" applyBorder="1" applyAlignment="1">
      <alignment vertical="center"/>
    </xf>
    <xf numFmtId="170" fontId="50" fillId="27" borderId="6" xfId="1" quotePrefix="1" applyNumberFormat="1" applyFont="1" applyFill="1" applyBorder="1" applyAlignment="1">
      <alignment horizontal="center" vertical="center"/>
    </xf>
    <xf numFmtId="170" fontId="50" fillId="21" borderId="6" xfId="1" applyNumberFormat="1" applyFont="1" applyFill="1" applyBorder="1" applyAlignment="1" applyProtection="1">
      <alignment horizontal="center" vertical="center"/>
    </xf>
    <xf numFmtId="0" fontId="50" fillId="0" borderId="67" xfId="0" applyFont="1" applyBorder="1" applyAlignment="1">
      <alignment horizontal="center" vertical="center"/>
    </xf>
    <xf numFmtId="0" fontId="50" fillId="0" borderId="2" xfId="0" applyFont="1" applyBorder="1" applyAlignment="1">
      <alignment vertical="center"/>
    </xf>
    <xf numFmtId="171" fontId="50" fillId="0" borderId="2" xfId="1" applyNumberFormat="1" applyFont="1" applyBorder="1" applyAlignment="1">
      <alignment vertical="center"/>
    </xf>
    <xf numFmtId="170" fontId="50" fillId="21" borderId="2" xfId="1" applyNumberFormat="1" applyFont="1" applyFill="1" applyBorder="1" applyAlignment="1">
      <alignment horizontal="center" vertical="center"/>
    </xf>
    <xf numFmtId="170" fontId="50" fillId="0" borderId="2" xfId="1" applyNumberFormat="1" applyFont="1" applyFill="1" applyBorder="1" applyAlignment="1" applyProtection="1">
      <alignment horizontal="center" vertical="center"/>
    </xf>
    <xf numFmtId="170" fontId="50" fillId="27" borderId="2" xfId="1" quotePrefix="1" applyNumberFormat="1" applyFont="1" applyFill="1" applyBorder="1" applyAlignment="1">
      <alignment horizontal="center" vertical="center"/>
    </xf>
    <xf numFmtId="171" fontId="50" fillId="0" borderId="2" xfId="2" applyNumberFormat="1" applyFont="1" applyBorder="1" applyAlignment="1">
      <alignment vertical="center"/>
    </xf>
    <xf numFmtId="0" fontId="50" fillId="0" borderId="64" xfId="0" applyFont="1" applyBorder="1" applyAlignment="1">
      <alignment horizontal="center" vertical="center"/>
    </xf>
    <xf numFmtId="0" fontId="50" fillId="0" borderId="5" xfId="0" applyFont="1" applyBorder="1" applyAlignment="1">
      <alignment vertical="center"/>
    </xf>
    <xf numFmtId="0" fontId="50" fillId="0" borderId="5" xfId="0" applyFont="1" applyBorder="1" applyAlignment="1">
      <alignment horizontal="center" vertical="center"/>
    </xf>
    <xf numFmtId="164" fontId="50" fillId="0" borderId="5" xfId="1" applyNumberFormat="1" applyFont="1" applyBorder="1" applyAlignment="1">
      <alignment horizontal="center" vertical="center"/>
    </xf>
    <xf numFmtId="171" fontId="50" fillId="0" borderId="5" xfId="1" applyNumberFormat="1" applyFont="1" applyBorder="1" applyAlignment="1">
      <alignment vertical="center"/>
    </xf>
    <xf numFmtId="170" fontId="50" fillId="0" borderId="5" xfId="1" applyNumberFormat="1" applyFont="1" applyFill="1" applyBorder="1" applyAlignment="1" applyProtection="1">
      <alignment horizontal="center" vertical="center"/>
    </xf>
    <xf numFmtId="164" fontId="48" fillId="0" borderId="6" xfId="1" applyNumberFormat="1" applyFont="1" applyBorder="1" applyAlignment="1">
      <alignment horizontal="left" vertical="center"/>
    </xf>
    <xf numFmtId="3" fontId="48" fillId="0" borderId="6" xfId="1" applyNumberFormat="1" applyFont="1" applyBorder="1" applyAlignment="1">
      <alignment vertical="center"/>
    </xf>
    <xf numFmtId="170" fontId="48" fillId="0" borderId="6" xfId="2" applyNumberFormat="1" applyFont="1" applyFill="1" applyBorder="1" applyAlignment="1">
      <alignment horizontal="right" vertical="center"/>
    </xf>
    <xf numFmtId="170" fontId="48" fillId="0" borderId="46" xfId="2" quotePrefix="1" applyNumberFormat="1" applyFont="1" applyBorder="1" applyAlignment="1">
      <alignment horizontal="right" vertical="center"/>
    </xf>
    <xf numFmtId="167" fontId="48" fillId="0" borderId="2" xfId="1" applyNumberFormat="1" applyFont="1" applyBorder="1" applyAlignment="1">
      <alignment horizontal="left" vertical="center"/>
    </xf>
    <xf numFmtId="3" fontId="48" fillId="0" borderId="2" xfId="1" applyNumberFormat="1" applyFont="1" applyBorder="1" applyAlignment="1">
      <alignment vertical="center"/>
    </xf>
    <xf numFmtId="41" fontId="48" fillId="0" borderId="2" xfId="2" applyFont="1" applyBorder="1" applyAlignment="1">
      <alignment horizontal="left" vertical="center"/>
    </xf>
    <xf numFmtId="3" fontId="48" fillId="0" borderId="2" xfId="2" applyNumberFormat="1" applyFont="1" applyBorder="1" applyAlignment="1">
      <alignment vertical="center"/>
    </xf>
    <xf numFmtId="164" fontId="48" fillId="0" borderId="2" xfId="1" applyNumberFormat="1" applyFont="1" applyBorder="1" applyAlignment="1">
      <alignment horizontal="left" vertical="center"/>
    </xf>
    <xf numFmtId="3" fontId="48" fillId="0" borderId="70" xfId="1" applyNumberFormat="1" applyFont="1" applyBorder="1" applyAlignment="1">
      <alignment vertical="center"/>
    </xf>
    <xf numFmtId="169" fontId="48" fillId="0" borderId="5" xfId="2" applyNumberFormat="1" applyFont="1" applyBorder="1" applyAlignment="1">
      <alignment horizontal="left" vertical="center"/>
    </xf>
    <xf numFmtId="3" fontId="48" fillId="0" borderId="5" xfId="2" applyNumberFormat="1" applyFont="1" applyBorder="1" applyAlignment="1">
      <alignment vertical="center"/>
    </xf>
    <xf numFmtId="167" fontId="50" fillId="0" borderId="6" xfId="1" applyNumberFormat="1" applyFont="1" applyBorder="1" applyAlignment="1">
      <alignment horizontal="left" vertical="center"/>
    </xf>
    <xf numFmtId="167" fontId="50" fillId="0" borderId="69" xfId="1" applyNumberFormat="1" applyFont="1" applyBorder="1" applyAlignment="1">
      <alignment vertical="center"/>
    </xf>
    <xf numFmtId="170" fontId="50" fillId="0" borderId="2" xfId="1" quotePrefix="1" applyNumberFormat="1" applyFont="1" applyFill="1" applyBorder="1" applyAlignment="1">
      <alignment horizontal="center" vertical="center"/>
    </xf>
    <xf numFmtId="167" fontId="50" fillId="0" borderId="2" xfId="1" applyNumberFormat="1" applyFont="1" applyBorder="1" applyAlignment="1">
      <alignment horizontal="left" vertical="center"/>
    </xf>
    <xf numFmtId="167" fontId="50" fillId="0" borderId="6" xfId="1" applyNumberFormat="1" applyFont="1" applyBorder="1" applyAlignment="1">
      <alignment vertical="center"/>
    </xf>
    <xf numFmtId="170" fontId="50" fillId="0" borderId="2" xfId="1" applyNumberFormat="1" applyFont="1" applyFill="1" applyBorder="1" applyAlignment="1">
      <alignment horizontal="center" vertical="center"/>
    </xf>
    <xf numFmtId="167" fontId="50" fillId="0" borderId="2" xfId="1" applyNumberFormat="1" applyFont="1" applyBorder="1" applyAlignment="1">
      <alignment vertical="center"/>
    </xf>
    <xf numFmtId="164" fontId="50" fillId="0" borderId="2" xfId="1" applyNumberFormat="1" applyFont="1" applyBorder="1" applyAlignment="1">
      <alignment horizontal="left" vertical="center"/>
    </xf>
    <xf numFmtId="0" fontId="36" fillId="0" borderId="56" xfId="0" applyFont="1" applyBorder="1" applyAlignment="1">
      <alignment vertical="center"/>
    </xf>
    <xf numFmtId="170" fontId="50" fillId="0" borderId="56" xfId="1" applyNumberFormat="1" applyFont="1" applyFill="1" applyBorder="1" applyAlignment="1">
      <alignment horizontal="center" vertical="center"/>
    </xf>
    <xf numFmtId="169" fontId="50" fillId="0" borderId="69" xfId="3" applyNumberFormat="1" applyFont="1" applyFill="1" applyBorder="1" applyAlignment="1">
      <alignment horizontal="center" vertical="center"/>
    </xf>
    <xf numFmtId="169" fontId="50" fillId="0" borderId="2" xfId="3" applyNumberFormat="1" applyFont="1" applyBorder="1" applyAlignment="1">
      <alignment horizontal="center" vertical="center"/>
    </xf>
    <xf numFmtId="169" fontId="50" fillId="27" borderId="2" xfId="3" applyNumberFormat="1" applyFont="1" applyFill="1" applyBorder="1" applyAlignment="1">
      <alignment horizontal="center" vertical="center"/>
    </xf>
    <xf numFmtId="170" fontId="50" fillId="0" borderId="2" xfId="1" applyNumberFormat="1" applyFont="1" applyFill="1" applyBorder="1" applyAlignment="1" applyProtection="1">
      <alignment vertical="center"/>
    </xf>
    <xf numFmtId="164" fontId="50" fillId="21" borderId="2" xfId="5" applyNumberFormat="1" applyFont="1" applyFill="1" applyBorder="1" applyAlignment="1">
      <alignment horizontal="center" vertical="center"/>
    </xf>
    <xf numFmtId="170" fontId="50" fillId="21" borderId="2" xfId="1" applyNumberFormat="1" applyFont="1" applyFill="1" applyBorder="1" applyAlignment="1" applyProtection="1">
      <alignment horizontal="center" vertical="center"/>
    </xf>
    <xf numFmtId="169" fontId="50" fillId="0" borderId="2" xfId="3" applyNumberFormat="1" applyFont="1" applyFill="1" applyBorder="1" applyAlignment="1">
      <alignment horizontal="center" vertical="center"/>
    </xf>
    <xf numFmtId="164" fontId="50" fillId="21" borderId="7" xfId="5" applyNumberFormat="1" applyFont="1" applyFill="1" applyBorder="1" applyAlignment="1">
      <alignment horizontal="center" vertical="center"/>
    </xf>
    <xf numFmtId="169" fontId="50" fillId="0" borderId="2" xfId="3" applyNumberFormat="1" applyFont="1" applyBorder="1" applyAlignment="1">
      <alignment vertical="center"/>
    </xf>
    <xf numFmtId="0" fontId="50" fillId="21" borderId="2" xfId="0" applyFont="1" applyFill="1" applyBorder="1" applyAlignment="1">
      <alignment vertical="center"/>
    </xf>
    <xf numFmtId="164" fontId="50" fillId="0" borderId="2" xfId="5" applyNumberFormat="1" applyFont="1" applyBorder="1" applyAlignment="1">
      <alignment horizontal="center" vertical="center"/>
    </xf>
    <xf numFmtId="164" fontId="50" fillId="27" borderId="2" xfId="5" applyNumberFormat="1" applyFont="1" applyFill="1" applyBorder="1" applyAlignment="1">
      <alignment horizontal="center" vertical="center"/>
    </xf>
    <xf numFmtId="169" fontId="50" fillId="0" borderId="7" xfId="3" applyNumberFormat="1" applyFont="1" applyFill="1" applyBorder="1" applyAlignment="1">
      <alignment horizontal="center" vertical="center"/>
    </xf>
    <xf numFmtId="167" fontId="50" fillId="0" borderId="5" xfId="1" applyNumberFormat="1" applyFont="1" applyBorder="1" applyAlignment="1">
      <alignment horizontal="center" vertical="center"/>
    </xf>
    <xf numFmtId="167" fontId="50" fillId="0" borderId="5" xfId="1" applyNumberFormat="1" applyFont="1" applyBorder="1" applyAlignment="1">
      <alignment vertical="center"/>
    </xf>
    <xf numFmtId="169" fontId="50" fillId="0" borderId="5" xfId="3" applyNumberFormat="1" applyFont="1" applyFill="1" applyBorder="1" applyAlignment="1">
      <alignment horizontal="center" vertical="center"/>
    </xf>
    <xf numFmtId="170" fontId="50" fillId="0" borderId="5" xfId="1" applyNumberFormat="1" applyFont="1" applyFill="1" applyBorder="1" applyAlignment="1" applyProtection="1">
      <alignment vertical="center"/>
    </xf>
    <xf numFmtId="164" fontId="50" fillId="21" borderId="5" xfId="5" applyNumberFormat="1" applyFont="1" applyFill="1" applyBorder="1" applyAlignment="1">
      <alignment horizontal="center" vertical="center"/>
    </xf>
    <xf numFmtId="0" fontId="38" fillId="0" borderId="68" xfId="0" applyFont="1" applyBorder="1" applyAlignment="1">
      <alignment horizontal="center" vertical="center"/>
    </xf>
    <xf numFmtId="0" fontId="38" fillId="0" borderId="62" xfId="0" applyFont="1" applyBorder="1" applyAlignment="1">
      <alignment vertical="center"/>
    </xf>
    <xf numFmtId="0" fontId="51" fillId="21" borderId="6" xfId="0" applyFont="1" applyFill="1" applyBorder="1" applyAlignment="1">
      <alignment vertical="center"/>
    </xf>
    <xf numFmtId="164" fontId="38" fillId="0" borderId="6" xfId="1" applyNumberFormat="1" applyFont="1" applyBorder="1" applyAlignment="1">
      <alignment horizontal="left" vertical="center"/>
    </xf>
    <xf numFmtId="171" fontId="38" fillId="0" borderId="6" xfId="1" applyNumberFormat="1" applyFont="1" applyBorder="1" applyAlignment="1">
      <alignment vertical="center"/>
    </xf>
    <xf numFmtId="170" fontId="38" fillId="21" borderId="6" xfId="1" quotePrefix="1" applyNumberFormat="1" applyFont="1" applyFill="1" applyBorder="1" applyAlignment="1">
      <alignment horizontal="center" vertical="center"/>
    </xf>
    <xf numFmtId="170" fontId="38" fillId="0" borderId="46" xfId="1" applyNumberFormat="1" applyFont="1" applyBorder="1" applyAlignment="1">
      <alignment horizontal="center" vertical="center"/>
    </xf>
    <xf numFmtId="0" fontId="38" fillId="0" borderId="70" xfId="0" applyFont="1" applyBorder="1" applyAlignment="1">
      <alignment vertical="center"/>
    </xf>
    <xf numFmtId="0" fontId="38" fillId="21" borderId="2" xfId="0" applyFont="1" applyFill="1" applyBorder="1" applyAlignment="1">
      <alignment vertical="center"/>
    </xf>
    <xf numFmtId="164" fontId="38" fillId="3" borderId="2" xfId="1" applyNumberFormat="1" applyFont="1" applyFill="1" applyBorder="1" applyAlignment="1">
      <alignment horizontal="left" vertical="center"/>
    </xf>
    <xf numFmtId="171" fontId="38" fillId="0" borderId="2" xfId="1" applyNumberFormat="1" applyFont="1" applyBorder="1" applyAlignment="1">
      <alignment vertical="center"/>
    </xf>
    <xf numFmtId="170" fontId="38" fillId="21" borderId="2" xfId="1" quotePrefix="1" applyNumberFormat="1" applyFont="1" applyFill="1" applyBorder="1" applyAlignment="1">
      <alignment horizontal="center" vertical="center"/>
    </xf>
    <xf numFmtId="170" fontId="38" fillId="27" borderId="2" xfId="1" quotePrefix="1" applyNumberFormat="1" applyFont="1" applyFill="1" applyBorder="1" applyAlignment="1">
      <alignment horizontal="center" vertical="center"/>
    </xf>
    <xf numFmtId="170" fontId="38" fillId="21" borderId="2" xfId="1" applyNumberFormat="1" applyFont="1" applyFill="1" applyBorder="1" applyAlignment="1">
      <alignment horizontal="center" vertical="center"/>
    </xf>
    <xf numFmtId="0" fontId="38" fillId="28" borderId="2" xfId="0" applyFont="1" applyFill="1" applyBorder="1" applyAlignment="1">
      <alignment vertical="center"/>
    </xf>
    <xf numFmtId="170" fontId="38" fillId="27" borderId="2" xfId="1" applyNumberFormat="1" applyFont="1" applyFill="1" applyBorder="1" applyAlignment="1">
      <alignment horizontal="center" vertical="center"/>
    </xf>
    <xf numFmtId="0" fontId="38" fillId="30" borderId="2" xfId="0" applyFont="1" applyFill="1" applyBorder="1" applyAlignment="1">
      <alignment vertical="center"/>
    </xf>
    <xf numFmtId="0" fontId="38" fillId="0" borderId="66" xfId="0" applyFont="1" applyBorder="1" applyAlignment="1">
      <alignment vertical="center"/>
    </xf>
    <xf numFmtId="0" fontId="38" fillId="21" borderId="5" xfId="0" applyFont="1" applyFill="1" applyBorder="1" applyAlignment="1">
      <alignment vertical="center"/>
    </xf>
    <xf numFmtId="164" fontId="38" fillId="3" borderId="5" xfId="1" applyNumberFormat="1" applyFont="1" applyFill="1" applyBorder="1" applyAlignment="1">
      <alignment horizontal="left" vertical="center"/>
    </xf>
    <xf numFmtId="171" fontId="38" fillId="0" borderId="5" xfId="1" applyNumberFormat="1" applyFont="1" applyBorder="1" applyAlignment="1">
      <alignment vertical="center"/>
    </xf>
    <xf numFmtId="170" fontId="38" fillId="21" borderId="5" xfId="1" quotePrefix="1" applyNumberFormat="1" applyFont="1" applyFill="1" applyBorder="1" applyAlignment="1">
      <alignment horizontal="center" vertical="center"/>
    </xf>
    <xf numFmtId="170" fontId="38" fillId="27" borderId="5" xfId="1" quotePrefix="1" applyNumberFormat="1" applyFont="1" applyFill="1" applyBorder="1" applyAlignment="1">
      <alignment horizontal="center" vertical="center"/>
    </xf>
    <xf numFmtId="0" fontId="38" fillId="0" borderId="64" xfId="0" applyFont="1" applyBorder="1" applyAlignment="1">
      <alignment horizontal="center" vertical="center"/>
    </xf>
    <xf numFmtId="170" fontId="39" fillId="21" borderId="56" xfId="1" quotePrefix="1" applyNumberFormat="1" applyFont="1" applyFill="1" applyBorder="1" applyAlignment="1">
      <alignment horizontal="center" vertical="center"/>
    </xf>
    <xf numFmtId="2" fontId="0" fillId="0" borderId="0" xfId="0" applyNumberFormat="1"/>
    <xf numFmtId="0" fontId="49" fillId="0" borderId="2" xfId="0" applyFont="1" applyBorder="1" applyAlignment="1">
      <alignment horizontal="center" vertical="center"/>
    </xf>
    <xf numFmtId="0" fontId="49" fillId="0" borderId="6" xfId="0" applyFont="1" applyBorder="1" applyAlignment="1">
      <alignment horizontal="center" vertical="center"/>
    </xf>
    <xf numFmtId="0" fontId="1" fillId="0" borderId="0" xfId="0" quotePrefix="1" applyFont="1"/>
    <xf numFmtId="43" fontId="50" fillId="0" borderId="6" xfId="1" applyFont="1" applyBorder="1" applyAlignment="1">
      <alignment vertical="center"/>
    </xf>
    <xf numFmtId="170" fontId="50" fillId="0" borderId="6" xfId="1" applyNumberFormat="1" applyFont="1" applyFill="1" applyBorder="1" applyAlignment="1">
      <alignment vertical="center"/>
    </xf>
    <xf numFmtId="170" fontId="50" fillId="0" borderId="6" xfId="1" applyNumberFormat="1" applyFont="1" applyBorder="1" applyAlignment="1">
      <alignment vertical="center"/>
    </xf>
    <xf numFmtId="170" fontId="50" fillId="21" borderId="7" xfId="1" applyNumberFormat="1" applyFont="1" applyFill="1" applyBorder="1" applyAlignment="1">
      <alignment vertical="center"/>
    </xf>
    <xf numFmtId="164" fontId="50" fillId="0" borderId="2" xfId="1" applyNumberFormat="1" applyFont="1" applyBorder="1" applyAlignment="1">
      <alignment vertical="center"/>
    </xf>
    <xf numFmtId="170" fontId="50" fillId="0" borderId="2" xfId="1" applyNumberFormat="1" applyFont="1" applyFill="1" applyBorder="1" applyAlignment="1">
      <alignment vertical="center"/>
    </xf>
    <xf numFmtId="170" fontId="50" fillId="0" borderId="2" xfId="1" applyNumberFormat="1" applyFont="1" applyBorder="1" applyAlignment="1">
      <alignment vertical="center"/>
    </xf>
    <xf numFmtId="0" fontId="50" fillId="0" borderId="71" xfId="0" applyFont="1" applyBorder="1" applyAlignment="1">
      <alignment horizontal="center" vertical="center"/>
    </xf>
    <xf numFmtId="170" fontId="48" fillId="21" borderId="2" xfId="1" applyNumberFormat="1" applyFont="1" applyFill="1" applyBorder="1" applyAlignment="1" applyProtection="1">
      <alignment horizontal="center" vertical="center" wrapText="1"/>
    </xf>
    <xf numFmtId="164" fontId="50" fillId="21" borderId="2" xfId="5" applyNumberFormat="1" applyFont="1" applyFill="1" applyBorder="1" applyAlignment="1">
      <alignment horizontal="center" vertical="center" wrapText="1"/>
    </xf>
    <xf numFmtId="164" fontId="4" fillId="0" borderId="7" xfId="5" applyNumberFormat="1" applyFont="1" applyBorder="1" applyAlignment="1">
      <alignment horizontal="center"/>
    </xf>
    <xf numFmtId="41" fontId="46" fillId="26" borderId="17" xfId="0" applyNumberFormat="1" applyFont="1" applyFill="1" applyBorder="1" applyAlignment="1">
      <alignment horizontal="center" vertical="center"/>
    </xf>
    <xf numFmtId="168" fontId="46" fillId="26" borderId="17" xfId="0" applyNumberFormat="1" applyFont="1" applyFill="1" applyBorder="1" applyAlignment="1">
      <alignment horizontal="center" vertical="center"/>
    </xf>
    <xf numFmtId="168" fontId="46" fillId="26" borderId="17" xfId="0" applyNumberFormat="1" applyFont="1" applyFill="1" applyBorder="1" applyAlignment="1">
      <alignment horizontal="left" vertical="center"/>
    </xf>
    <xf numFmtId="0" fontId="0" fillId="0" borderId="0" xfId="0" quotePrefix="1"/>
    <xf numFmtId="41" fontId="46" fillId="26" borderId="72" xfId="0" applyNumberFormat="1" applyFont="1" applyFill="1" applyBorder="1" applyAlignment="1">
      <alignment horizontal="center" vertical="center"/>
    </xf>
    <xf numFmtId="0" fontId="0" fillId="22" borderId="0" xfId="0" applyFill="1"/>
    <xf numFmtId="171" fontId="49" fillId="0" borderId="56" xfId="1" applyNumberFormat="1" applyFont="1" applyFill="1" applyBorder="1" applyAlignment="1">
      <alignment vertical="center"/>
    </xf>
    <xf numFmtId="170" fontId="48" fillId="0" borderId="46" xfId="1" applyNumberFormat="1" applyFont="1" applyFill="1" applyBorder="1" applyAlignment="1" applyProtection="1">
      <alignment horizontal="right" vertical="center"/>
    </xf>
    <xf numFmtId="170" fontId="50" fillId="0" borderId="47" xfId="1" applyNumberFormat="1" applyFont="1" applyFill="1" applyBorder="1" applyAlignment="1" applyProtection="1">
      <alignment horizontal="right" vertical="center"/>
    </xf>
    <xf numFmtId="164" fontId="31" fillId="0" borderId="0" xfId="1" applyNumberFormat="1" applyFont="1" applyBorder="1"/>
    <xf numFmtId="0" fontId="50" fillId="0" borderId="17" xfId="0" applyFont="1" applyBorder="1" applyAlignment="1">
      <alignment vertical="center"/>
    </xf>
    <xf numFmtId="164" fontId="50" fillId="0" borderId="17" xfId="1" applyNumberFormat="1" applyFont="1" applyBorder="1" applyAlignment="1">
      <alignment horizontal="left" vertical="center"/>
    </xf>
    <xf numFmtId="167" fontId="50" fillId="0" borderId="17" xfId="1" applyNumberFormat="1" applyFont="1" applyBorder="1" applyAlignment="1">
      <alignment vertical="center"/>
    </xf>
    <xf numFmtId="170" fontId="50" fillId="21" borderId="17" xfId="1" quotePrefix="1" applyNumberFormat="1" applyFont="1" applyFill="1" applyBorder="1" applyAlignment="1">
      <alignment horizontal="center" vertical="center"/>
    </xf>
    <xf numFmtId="171" fontId="52" fillId="0" borderId="91" xfId="0" applyNumberFormat="1" applyFont="1" applyBorder="1" applyAlignment="1">
      <alignment vertical="center"/>
    </xf>
    <xf numFmtId="171" fontId="52" fillId="0" borderId="92" xfId="0" applyNumberFormat="1" applyFont="1" applyBorder="1" applyAlignment="1">
      <alignment vertical="center"/>
    </xf>
    <xf numFmtId="171" fontId="52" fillId="0" borderId="93" xfId="0" applyNumberFormat="1" applyFont="1" applyBorder="1" applyAlignment="1">
      <alignment vertical="center"/>
    </xf>
    <xf numFmtId="0" fontId="53" fillId="31" borderId="50" xfId="0" applyFont="1" applyFill="1" applyBorder="1" applyAlignment="1">
      <alignment horizontal="center"/>
    </xf>
    <xf numFmtId="0" fontId="53" fillId="31" borderId="51" xfId="0" applyFont="1" applyFill="1" applyBorder="1" applyAlignment="1">
      <alignment horizontal="center"/>
    </xf>
    <xf numFmtId="0" fontId="53" fillId="31" borderId="7" xfId="0" applyFont="1" applyFill="1" applyBorder="1" applyAlignment="1">
      <alignment horizontal="center"/>
    </xf>
    <xf numFmtId="0" fontId="53" fillId="31" borderId="6" xfId="0" applyFont="1" applyFill="1" applyBorder="1" applyAlignment="1">
      <alignment horizontal="center"/>
    </xf>
    <xf numFmtId="0" fontId="53" fillId="31" borderId="64" xfId="0" applyFont="1" applyFill="1" applyBorder="1" applyAlignment="1">
      <alignment horizontal="center"/>
    </xf>
    <xf numFmtId="0" fontId="53" fillId="31" borderId="5" xfId="0" applyFont="1" applyFill="1" applyBorder="1" applyAlignment="1">
      <alignment horizontal="center"/>
    </xf>
    <xf numFmtId="0" fontId="53" fillId="31" borderId="65" xfId="0" applyFont="1" applyFill="1" applyBorder="1" applyAlignment="1">
      <alignment horizontal="center"/>
    </xf>
    <xf numFmtId="171" fontId="53" fillId="31" borderId="50" xfId="0" applyNumberFormat="1" applyFont="1" applyFill="1" applyBorder="1" applyAlignment="1">
      <alignment horizontal="center"/>
    </xf>
    <xf numFmtId="171" fontId="53" fillId="31" borderId="7" xfId="0" applyNumberFormat="1" applyFont="1" applyFill="1" applyBorder="1" applyAlignment="1">
      <alignment horizontal="center"/>
    </xf>
    <xf numFmtId="171" fontId="53" fillId="31" borderId="6" xfId="0" applyNumberFormat="1" applyFont="1" applyFill="1" applyBorder="1" applyAlignment="1">
      <alignment horizontal="center"/>
    </xf>
    <xf numFmtId="0" fontId="53" fillId="31" borderId="66" xfId="0" applyFont="1" applyFill="1" applyBorder="1" applyAlignment="1">
      <alignment horizontal="center"/>
    </xf>
    <xf numFmtId="171" fontId="53" fillId="31" borderId="5" xfId="0" applyNumberFormat="1" applyFont="1" applyFill="1" applyBorder="1" applyAlignment="1">
      <alignment horizontal="center"/>
    </xf>
    <xf numFmtId="170" fontId="60" fillId="0" borderId="92" xfId="6" applyNumberFormat="1" applyFont="1" applyBorder="1" applyAlignment="1">
      <alignment horizontal="right" vertical="center"/>
    </xf>
    <xf numFmtId="170" fontId="60" fillId="0" borderId="91" xfId="6" applyNumberFormat="1" applyFont="1" applyBorder="1" applyAlignment="1">
      <alignment horizontal="right" vertical="center"/>
    </xf>
    <xf numFmtId="170" fontId="60" fillId="33" borderId="91" xfId="6" applyNumberFormat="1" applyFont="1" applyFill="1" applyBorder="1" applyAlignment="1">
      <alignment horizontal="center" vertical="center"/>
    </xf>
    <xf numFmtId="170" fontId="60" fillId="33" borderId="92" xfId="6" applyNumberFormat="1" applyFont="1" applyFill="1" applyBorder="1" applyAlignment="1">
      <alignment horizontal="right" vertical="center"/>
    </xf>
    <xf numFmtId="170" fontId="60" fillId="33" borderId="96" xfId="6" applyNumberFormat="1" applyFont="1" applyFill="1" applyBorder="1" applyAlignment="1">
      <alignment horizontal="right" vertical="center"/>
    </xf>
    <xf numFmtId="170" fontId="60" fillId="33" borderId="95" xfId="6" applyNumberFormat="1" applyFont="1" applyFill="1" applyBorder="1" applyAlignment="1">
      <alignment horizontal="right" vertical="center"/>
    </xf>
    <xf numFmtId="170" fontId="60" fillId="33" borderId="94" xfId="6" applyNumberFormat="1" applyFont="1" applyFill="1" applyBorder="1" applyAlignment="1">
      <alignment horizontal="right" vertical="center"/>
    </xf>
    <xf numFmtId="170" fontId="60" fillId="0" borderId="94" xfId="6" applyNumberFormat="1" applyFont="1" applyBorder="1" applyAlignment="1">
      <alignment horizontal="right" vertical="center"/>
    </xf>
    <xf numFmtId="170" fontId="60" fillId="33" borderId="93" xfId="6" applyNumberFormat="1" applyFont="1" applyFill="1" applyBorder="1" applyAlignment="1">
      <alignment horizontal="right" vertical="center"/>
    </xf>
    <xf numFmtId="170" fontId="60" fillId="0" borderId="91" xfId="6" applyNumberFormat="1" applyFont="1" applyBorder="1" applyAlignment="1">
      <alignment horizontal="center" vertical="center"/>
    </xf>
    <xf numFmtId="170" fontId="60" fillId="0" borderId="92" xfId="6" applyNumberFormat="1" applyFont="1" applyBorder="1" applyAlignment="1">
      <alignment horizontal="center" vertical="center"/>
    </xf>
    <xf numFmtId="170" fontId="60" fillId="0" borderId="93" xfId="6" applyNumberFormat="1" applyFont="1" applyBorder="1" applyAlignment="1">
      <alignment horizontal="right" vertical="center"/>
    </xf>
    <xf numFmtId="170" fontId="60" fillId="33" borderId="92" xfId="6" applyNumberFormat="1" applyFont="1" applyFill="1" applyBorder="1" applyAlignment="1">
      <alignment horizontal="center" vertical="center"/>
    </xf>
    <xf numFmtId="170" fontId="60" fillId="0" borderId="93" xfId="6" applyNumberFormat="1" applyFont="1" applyBorder="1" applyAlignment="1">
      <alignment horizontal="center" vertical="center"/>
    </xf>
    <xf numFmtId="170" fontId="60" fillId="33" borderId="93" xfId="6" applyNumberFormat="1" applyFont="1" applyFill="1" applyBorder="1" applyAlignment="1">
      <alignment horizontal="center" vertical="center"/>
    </xf>
    <xf numFmtId="170" fontId="60" fillId="32" borderId="91" xfId="6" applyNumberFormat="1" applyFont="1" applyFill="1" applyBorder="1" applyAlignment="1">
      <alignment horizontal="right" vertical="center"/>
    </xf>
    <xf numFmtId="170" fontId="60" fillId="32" borderId="92" xfId="6" applyNumberFormat="1" applyFont="1" applyFill="1" applyBorder="1" applyAlignment="1">
      <alignment horizontal="right" vertical="center"/>
    </xf>
    <xf numFmtId="170" fontId="60" fillId="32" borderId="93" xfId="6" applyNumberFormat="1" applyFont="1" applyFill="1" applyBorder="1" applyAlignment="1">
      <alignment horizontal="right" vertical="center"/>
    </xf>
    <xf numFmtId="170" fontId="61" fillId="0" borderId="91" xfId="6" applyNumberFormat="1" applyFont="1" applyBorder="1" applyAlignment="1">
      <alignment horizontal="center" vertical="center"/>
    </xf>
    <xf numFmtId="170" fontId="61" fillId="0" borderId="92" xfId="6" applyNumberFormat="1" applyFont="1" applyBorder="1" applyAlignment="1">
      <alignment horizontal="center" vertical="center"/>
    </xf>
    <xf numFmtId="170" fontId="61" fillId="33" borderId="92" xfId="6" applyNumberFormat="1" applyFont="1" applyFill="1" applyBorder="1" applyAlignment="1">
      <alignment horizontal="center" vertical="center"/>
    </xf>
    <xf numFmtId="170" fontId="61" fillId="0" borderId="92" xfId="6" applyNumberFormat="1" applyFont="1" applyBorder="1" applyAlignment="1">
      <alignment vertical="center"/>
    </xf>
    <xf numFmtId="0" fontId="46" fillId="26" borderId="29" xfId="0" applyFont="1" applyFill="1" applyBorder="1" applyAlignment="1">
      <alignment horizontal="center" vertical="center" wrapText="1"/>
    </xf>
    <xf numFmtId="0" fontId="46" fillId="26" borderId="58" xfId="0" applyFont="1" applyFill="1" applyBorder="1" applyAlignment="1">
      <alignment horizontal="center" vertical="center" wrapText="1"/>
    </xf>
    <xf numFmtId="0" fontId="46" fillId="26" borderId="59" xfId="0" applyFont="1" applyFill="1" applyBorder="1" applyAlignment="1">
      <alignment horizontal="center" vertical="center" wrapText="1"/>
    </xf>
    <xf numFmtId="41" fontId="46" fillId="0" borderId="60" xfId="1" applyNumberFormat="1" applyFont="1" applyBorder="1" applyAlignment="1">
      <alignment horizontal="center" vertical="center"/>
    </xf>
    <xf numFmtId="41" fontId="46" fillId="26" borderId="61" xfId="0" applyNumberFormat="1" applyFont="1" applyFill="1" applyBorder="1" applyAlignment="1">
      <alignment horizontal="center" vertical="center"/>
    </xf>
    <xf numFmtId="170" fontId="62" fillId="32" borderId="91" xfId="0" applyNumberFormat="1" applyFont="1" applyFill="1" applyBorder="1" applyAlignment="1">
      <alignment horizontal="center" vertical="center"/>
    </xf>
    <xf numFmtId="41" fontId="46" fillId="26" borderId="53" xfId="0" applyNumberFormat="1" applyFont="1" applyFill="1" applyBorder="1" applyAlignment="1">
      <alignment horizontal="center" vertical="center"/>
    </xf>
    <xf numFmtId="41" fontId="46" fillId="0" borderId="47" xfId="1" applyNumberFormat="1" applyFont="1" applyBorder="1" applyAlignment="1">
      <alignment horizontal="center" vertical="center"/>
    </xf>
    <xf numFmtId="170" fontId="50" fillId="21" borderId="57" xfId="1" applyNumberFormat="1" applyFont="1" applyFill="1" applyBorder="1" applyAlignment="1" applyProtection="1">
      <alignment horizontal="right" vertical="center"/>
    </xf>
    <xf numFmtId="170" fontId="63" fillId="32" borderId="92" xfId="0" applyNumberFormat="1" applyFont="1" applyFill="1" applyBorder="1" applyAlignment="1">
      <alignment horizontal="center" vertical="center"/>
    </xf>
    <xf numFmtId="170" fontId="52" fillId="0" borderId="92" xfId="6" applyNumberFormat="1" applyFont="1" applyBorder="1" applyAlignment="1">
      <alignment horizontal="right" vertical="center"/>
    </xf>
    <xf numFmtId="0" fontId="42" fillId="0" borderId="0" xfId="0" applyFont="1" applyAlignment="1">
      <alignment horizontal="center"/>
    </xf>
    <xf numFmtId="0" fontId="38" fillId="0" borderId="67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38" fillId="0" borderId="71" xfId="0" applyFont="1" applyBorder="1" applyAlignment="1">
      <alignment horizontal="center" vertical="center"/>
    </xf>
    <xf numFmtId="0" fontId="41" fillId="0" borderId="17" xfId="0" applyFont="1" applyBorder="1" applyAlignment="1">
      <alignment horizontal="center" vertical="center"/>
    </xf>
    <xf numFmtId="0" fontId="42" fillId="0" borderId="73" xfId="0" applyFont="1" applyBorder="1" applyAlignment="1">
      <alignment horizontal="center" vertical="center"/>
    </xf>
    <xf numFmtId="0" fontId="41" fillId="0" borderId="69" xfId="0" applyFont="1" applyBorder="1" applyAlignment="1">
      <alignment horizontal="center" vertical="center"/>
    </xf>
    <xf numFmtId="0" fontId="41" fillId="0" borderId="67" xfId="0" applyFont="1" applyBorder="1" applyAlignment="1">
      <alignment horizontal="center" vertical="center"/>
    </xf>
    <xf numFmtId="0" fontId="38" fillId="0" borderId="69" xfId="0" applyFont="1" applyBorder="1" applyAlignment="1">
      <alignment horizontal="center"/>
    </xf>
    <xf numFmtId="0" fontId="38" fillId="0" borderId="74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46" fillId="26" borderId="71" xfId="0" applyFont="1" applyFill="1" applyBorder="1" applyAlignment="1">
      <alignment horizontal="center" vertical="center"/>
    </xf>
    <xf numFmtId="0" fontId="46" fillId="26" borderId="17" xfId="0" applyFont="1" applyFill="1" applyBorder="1" applyAlignment="1">
      <alignment horizontal="center" vertical="center"/>
    </xf>
    <xf numFmtId="0" fontId="46" fillId="0" borderId="67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46" fillId="26" borderId="69" xfId="0" applyFont="1" applyFill="1" applyBorder="1" applyAlignment="1">
      <alignment horizontal="center" vertical="center"/>
    </xf>
    <xf numFmtId="0" fontId="46" fillId="0" borderId="68" xfId="0" applyFont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46" fillId="26" borderId="50" xfId="0" applyFont="1" applyFill="1" applyBorder="1" applyAlignment="1">
      <alignment horizontal="center" vertical="center" wrapText="1"/>
    </xf>
    <xf numFmtId="0" fontId="46" fillId="26" borderId="7" xfId="0" applyFont="1" applyFill="1" applyBorder="1" applyAlignment="1">
      <alignment horizontal="center" vertical="center" wrapText="1"/>
    </xf>
    <xf numFmtId="0" fontId="46" fillId="26" borderId="34" xfId="0" applyFont="1" applyFill="1" applyBorder="1" applyAlignment="1">
      <alignment horizontal="center" vertical="center" wrapText="1"/>
    </xf>
    <xf numFmtId="0" fontId="46" fillId="26" borderId="51" xfId="0" applyFont="1" applyFill="1" applyBorder="1" applyAlignment="1">
      <alignment horizontal="center" vertical="center" wrapText="1"/>
    </xf>
    <xf numFmtId="0" fontId="46" fillId="26" borderId="52" xfId="0" applyFont="1" applyFill="1" applyBorder="1" applyAlignment="1">
      <alignment horizontal="center" vertical="center" wrapText="1"/>
    </xf>
    <xf numFmtId="0" fontId="46" fillId="26" borderId="77" xfId="0" applyFont="1" applyFill="1" applyBorder="1" applyAlignment="1">
      <alignment horizontal="center" vertical="center" wrapText="1"/>
    </xf>
    <xf numFmtId="0" fontId="46" fillId="26" borderId="75" xfId="0" applyFont="1" applyFill="1" applyBorder="1" applyAlignment="1">
      <alignment horizontal="center" vertical="center" wrapText="1"/>
    </xf>
    <xf numFmtId="0" fontId="46" fillId="26" borderId="63" xfId="0" applyFont="1" applyFill="1" applyBorder="1" applyAlignment="1">
      <alignment horizontal="center" vertical="center" wrapText="1"/>
    </xf>
    <xf numFmtId="0" fontId="46" fillId="26" borderId="76" xfId="0" applyFont="1" applyFill="1" applyBorder="1" applyAlignment="1">
      <alignment horizontal="center" vertical="center" wrapText="1"/>
    </xf>
    <xf numFmtId="0" fontId="46" fillId="26" borderId="73" xfId="0" applyFont="1" applyFill="1" applyBorder="1" applyAlignment="1">
      <alignment horizontal="center" vertical="center"/>
    </xf>
    <xf numFmtId="0" fontId="46" fillId="26" borderId="67" xfId="0" applyFont="1" applyFill="1" applyBorder="1" applyAlignment="1">
      <alignment horizontal="center" vertical="center"/>
    </xf>
    <xf numFmtId="0" fontId="46" fillId="26" borderId="2" xfId="0" applyFont="1" applyFill="1" applyBorder="1" applyAlignment="1">
      <alignment horizontal="center" vertical="center"/>
    </xf>
    <xf numFmtId="0" fontId="39" fillId="0" borderId="56" xfId="0" applyFont="1" applyBorder="1" applyAlignment="1">
      <alignment horizontal="center" vertical="center"/>
    </xf>
    <xf numFmtId="43" fontId="2" fillId="0" borderId="0" xfId="1" applyFont="1" applyBorder="1" applyAlignment="1">
      <alignment horizontal="center"/>
    </xf>
    <xf numFmtId="0" fontId="18" fillId="2" borderId="78" xfId="0" applyFont="1" applyFill="1" applyBorder="1" applyAlignment="1">
      <alignment horizontal="center" vertical="center"/>
    </xf>
    <xf numFmtId="0" fontId="19" fillId="2" borderId="79" xfId="0" applyFont="1" applyFill="1" applyBorder="1" applyAlignment="1">
      <alignment horizontal="center" vertical="center"/>
    </xf>
    <xf numFmtId="0" fontId="19" fillId="2" borderId="8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3" fillId="31" borderId="73" xfId="0" applyFont="1" applyFill="1" applyBorder="1" applyAlignment="1">
      <alignment horizontal="center" vertical="center"/>
    </xf>
    <xf numFmtId="0" fontId="53" fillId="31" borderId="67" xfId="0" applyFont="1" applyFill="1" applyBorder="1" applyAlignment="1">
      <alignment horizontal="center" vertical="center"/>
    </xf>
    <xf numFmtId="0" fontId="53" fillId="31" borderId="69" xfId="0" applyFont="1" applyFill="1" applyBorder="1" applyAlignment="1">
      <alignment horizontal="center" vertical="center"/>
    </xf>
    <xf numFmtId="0" fontId="53" fillId="31" borderId="2" xfId="0" applyFont="1" applyFill="1" applyBorder="1" applyAlignment="1">
      <alignment horizontal="center" vertical="center"/>
    </xf>
    <xf numFmtId="0" fontId="53" fillId="31" borderId="69" xfId="0" applyFont="1" applyFill="1" applyBorder="1" applyAlignment="1">
      <alignment horizontal="center"/>
    </xf>
    <xf numFmtId="0" fontId="54" fillId="31" borderId="2" xfId="0" applyFont="1" applyFill="1" applyBorder="1" applyAlignment="1">
      <alignment horizontal="center" vertical="center"/>
    </xf>
    <xf numFmtId="0" fontId="53" fillId="31" borderId="52" xfId="0" applyFont="1" applyFill="1" applyBorder="1" applyAlignment="1">
      <alignment horizontal="center" vertical="center"/>
    </xf>
    <xf numFmtId="0" fontId="54" fillId="31" borderId="46" xfId="0" applyFont="1" applyFill="1" applyBorder="1" applyAlignment="1">
      <alignment horizontal="center" vertical="center"/>
    </xf>
    <xf numFmtId="0" fontId="54" fillId="31" borderId="69" xfId="0" applyFont="1" applyFill="1" applyBorder="1" applyAlignment="1">
      <alignment horizontal="center" vertical="center"/>
    </xf>
    <xf numFmtId="165" fontId="47" fillId="0" borderId="56" xfId="0" applyNumberFormat="1" applyFont="1" applyBorder="1" applyAlignment="1">
      <alignment horizontal="center" vertical="center"/>
    </xf>
    <xf numFmtId="0" fontId="47" fillId="0" borderId="56" xfId="0" applyFont="1" applyBorder="1" applyAlignment="1">
      <alignment horizontal="center" vertical="center"/>
    </xf>
    <xf numFmtId="0" fontId="49" fillId="0" borderId="6" xfId="0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49" fillId="0" borderId="56" xfId="0" applyFont="1" applyBorder="1" applyAlignment="1">
      <alignment horizontal="center" vertical="center"/>
    </xf>
    <xf numFmtId="0" fontId="49" fillId="0" borderId="17" xfId="0" applyFont="1" applyBorder="1" applyAlignment="1">
      <alignment horizontal="center" vertical="center"/>
    </xf>
    <xf numFmtId="0" fontId="53" fillId="31" borderId="50" xfId="0" applyFont="1" applyFill="1" applyBorder="1" applyAlignment="1">
      <alignment horizontal="center" vertical="center" wrapText="1"/>
    </xf>
    <xf numFmtId="0" fontId="54" fillId="31" borderId="7" xfId="0" applyFont="1" applyFill="1" applyBorder="1" applyAlignment="1">
      <alignment horizontal="center" vertical="center" wrapText="1"/>
    </xf>
    <xf numFmtId="0" fontId="54" fillId="31" borderId="6" xfId="0" applyFont="1" applyFill="1" applyBorder="1" applyAlignment="1">
      <alignment horizontal="center" vertical="center" wrapText="1"/>
    </xf>
    <xf numFmtId="0" fontId="47" fillId="0" borderId="97" xfId="0" applyFont="1" applyBorder="1" applyAlignment="1">
      <alignment horizontal="center" vertical="center"/>
    </xf>
    <xf numFmtId="0" fontId="47" fillId="0" borderId="98" xfId="0" applyFont="1" applyBorder="1" applyAlignment="1">
      <alignment horizontal="center" vertical="center"/>
    </xf>
    <xf numFmtId="167" fontId="16" fillId="0" borderId="8" xfId="1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5" fillId="0" borderId="90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10" borderId="81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17" borderId="82" xfId="0" applyFont="1" applyFill="1" applyBorder="1" applyAlignment="1">
      <alignment horizontal="center" vertical="center"/>
    </xf>
    <xf numFmtId="0" fontId="2" fillId="17" borderId="83" xfId="0" applyFont="1" applyFill="1" applyBorder="1" applyAlignment="1">
      <alignment horizontal="center" vertical="center"/>
    </xf>
    <xf numFmtId="0" fontId="2" fillId="17" borderId="63" xfId="0" applyFont="1" applyFill="1" applyBorder="1" applyAlignment="1">
      <alignment horizontal="center" vertical="center"/>
    </xf>
    <xf numFmtId="0" fontId="2" fillId="17" borderId="58" xfId="0" applyFont="1" applyFill="1" applyBorder="1" applyAlignment="1">
      <alignment horizontal="center" vertical="center"/>
    </xf>
    <xf numFmtId="0" fontId="2" fillId="17" borderId="76" xfId="0" applyFont="1" applyFill="1" applyBorder="1" applyAlignment="1">
      <alignment horizontal="center" vertical="center"/>
    </xf>
    <xf numFmtId="0" fontId="2" fillId="17" borderId="59" xfId="0" applyFont="1" applyFill="1" applyBorder="1" applyAlignment="1">
      <alignment horizontal="center" vertical="center"/>
    </xf>
    <xf numFmtId="0" fontId="3" fillId="16" borderId="84" xfId="0" applyFont="1" applyFill="1" applyBorder="1" applyAlignment="1">
      <alignment horizontal="center" vertical="center"/>
    </xf>
    <xf numFmtId="0" fontId="6" fillId="16" borderId="0" xfId="0" applyFont="1" applyFill="1" applyAlignment="1">
      <alignment horizontal="center" vertical="center"/>
    </xf>
    <xf numFmtId="0" fontId="3" fillId="10" borderId="84" xfId="0" applyFont="1" applyFill="1" applyBorder="1" applyAlignment="1">
      <alignment horizontal="center"/>
    </xf>
    <xf numFmtId="0" fontId="3" fillId="10" borderId="31" xfId="0" applyFont="1" applyFill="1" applyBorder="1" applyAlignment="1">
      <alignment horizontal="center"/>
    </xf>
    <xf numFmtId="0" fontId="3" fillId="10" borderId="85" xfId="0" applyFont="1" applyFill="1" applyBorder="1" applyAlignment="1">
      <alignment horizontal="center" vertical="center"/>
    </xf>
    <xf numFmtId="0" fontId="0" fillId="0" borderId="86" xfId="0" applyBorder="1" applyAlignment="1">
      <alignment horizontal="center" vertical="center"/>
    </xf>
  </cellXfs>
  <cellStyles count="7">
    <cellStyle name="Comma" xfId="1" builtinId="3"/>
    <cellStyle name="Comma [0]" xfId="2" builtinId="6"/>
    <cellStyle name="Comma [0] 2" xfId="3" xr:uid="{00000000-0005-0000-0000-000002000000}"/>
    <cellStyle name="Comma 12" xfId="4" xr:uid="{00000000-0005-0000-0000-000003000000}"/>
    <cellStyle name="Comma 3" xfId="5" xr:uid="{00000000-0005-0000-0000-000004000000}"/>
    <cellStyle name="Normal" xfId="0" builtinId="0"/>
    <cellStyle name="Normal 2" xfId="6" xr:uid="{00000000-0005-0000-0000-000006000000}"/>
  </cellStyles>
  <dxfs count="2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60403850963349"/>
          <c:y val="0.15011391076115491"/>
          <c:w val="0.85990903391991835"/>
          <c:h val="0.60622117235349937"/>
        </c:manualLayout>
      </c:layout>
      <c:barChart>
        <c:barDir val="col"/>
        <c:grouping val="clustered"/>
        <c:varyColors val="0"/>
        <c:ser>
          <c:idx val="0"/>
          <c:order val="0"/>
          <c:tx>
            <c:v>Q SUNGAI</c:v>
          </c:tx>
          <c:invertIfNegative val="0"/>
          <c:cat>
            <c:multiLvlStrRef>
              <c:f>'PC-JT-SL'!$D$10:$D$38</c:f>
            </c:multiLvlStrRef>
          </c:cat>
          <c:val>
            <c:numRef>
              <c:f>'PC-JT-SL'!$J$10:$J$38</c:f>
            </c:numRef>
          </c:val>
          <c:extLst>
            <c:ext xmlns:c16="http://schemas.microsoft.com/office/drawing/2014/chart" uri="{C3380CC4-5D6E-409C-BE32-E72D297353CC}">
              <c16:uniqueId val="{00000000-4B69-4E29-9FE1-7B4DD399B2F5}"/>
            </c:ext>
          </c:extLst>
        </c:ser>
        <c:ser>
          <c:idx val="1"/>
          <c:order val="1"/>
          <c:tx>
            <c:v>Q KEBUTUHAN</c:v>
          </c:tx>
          <c:invertIfNegative val="0"/>
          <c:cat>
            <c:multiLvlStrRef>
              <c:f>'PC-JT-SL'!$D$10:$D$38</c:f>
            </c:multiLvlStrRef>
          </c:cat>
          <c:val>
            <c:numRef>
              <c:f>'PC-JT-SL'!$K$10:$K$38</c:f>
            </c:numRef>
          </c:val>
          <c:extLst>
            <c:ext xmlns:c16="http://schemas.microsoft.com/office/drawing/2014/chart" uri="{C3380CC4-5D6E-409C-BE32-E72D297353CC}">
              <c16:uniqueId val="{00000001-4B69-4E29-9FE1-7B4DD399B2F5}"/>
            </c:ext>
          </c:extLst>
        </c:ser>
        <c:ser>
          <c:idx val="2"/>
          <c:order val="2"/>
          <c:tx>
            <c:v>FAKTOR K</c:v>
          </c:tx>
          <c:invertIfNegative val="0"/>
          <c:val>
            <c:numRef>
              <c:f>'PC-JT-SL'!$L$10:$L$38</c:f>
            </c:numRef>
          </c:val>
          <c:extLst>
            <c:ext xmlns:c16="http://schemas.microsoft.com/office/drawing/2014/chart" uri="{C3380CC4-5D6E-409C-BE32-E72D297353CC}">
              <c16:uniqueId val="{00000002-4B69-4E29-9FE1-7B4DD399B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52331776"/>
        <c:axId val="152333312"/>
      </c:barChart>
      <c:catAx>
        <c:axId val="15233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2333312"/>
        <c:crosses val="autoZero"/>
        <c:auto val="1"/>
        <c:lblAlgn val="ctr"/>
        <c:lblOffset val="100"/>
        <c:noMultiLvlLbl val="0"/>
      </c:catAx>
      <c:valAx>
        <c:axId val="152333312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t>M/DETIK</a:t>
                </a:r>
              </a:p>
            </c:rich>
          </c:tx>
          <c:overlay val="0"/>
        </c:title>
        <c:numFmt formatCode="_(* #.##000_);_(* \(#.##000\);_(* \-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2331776"/>
        <c:crosses val="autoZero"/>
        <c:crossBetween val="between"/>
        <c:majorUnit val="39.816104999999993"/>
      </c:valAx>
    </c:plotArea>
    <c:legend>
      <c:legendPos val="r"/>
      <c:layout>
        <c:manualLayout>
          <c:xMode val="edge"/>
          <c:yMode val="edge"/>
          <c:x val="1.5434194722091496E-2"/>
          <c:y val="0.89818574048107003"/>
          <c:w val="0.16057981601541552"/>
          <c:h val="9.5052044008197556E-2"/>
        </c:manualLayout>
      </c:layout>
      <c:overlay val="0"/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40968760633503"/>
          <c:y val="0.10675897223373412"/>
          <c:w val="0.81733755987097456"/>
          <c:h val="0.7924846249481976"/>
        </c:manualLayout>
      </c:layout>
      <c:lineChart>
        <c:grouping val="standard"/>
        <c:varyColors val="0"/>
        <c:ser>
          <c:idx val="0"/>
          <c:order val="0"/>
          <c:tx>
            <c:v>GRAFIK BENDUNG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x"/>
            <c:size val="7"/>
            <c:spPr>
              <a:solidFill>
                <a:srgbClr val="00008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'PROB-SCIT'!$E$10:$E$48</c:f>
              <c:strCache>
                <c:ptCount val="39"/>
                <c:pt idx="1">
                  <c:v>Tangsi</c:v>
                </c:pt>
                <c:pt idx="2">
                  <c:v>Pekatingan</c:v>
                </c:pt>
                <c:pt idx="3">
                  <c:v>Kedung Putri</c:v>
                </c:pt>
                <c:pt idx="4">
                  <c:v>Boro</c:v>
                </c:pt>
                <c:pt idx="5">
                  <c:v>Pringtutul</c:v>
                </c:pt>
                <c:pt idx="6">
                  <c:v>Karag I</c:v>
                </c:pt>
                <c:pt idx="7">
                  <c:v>Karag  II</c:v>
                </c:pt>
                <c:pt idx="8">
                  <c:v>Siragas</c:v>
                </c:pt>
                <c:pt idx="9">
                  <c:v>Kedung Gabel</c:v>
                </c:pt>
                <c:pt idx="10">
                  <c:v>Watubarut</c:v>
                </c:pt>
                <c:pt idx="11">
                  <c:v>Pejengkolan SIWT</c:v>
                </c:pt>
                <c:pt idx="12">
                  <c:v>Pejengkolan SIWB</c:v>
                </c:pt>
                <c:pt idx="13">
                  <c:v>Bedegolan</c:v>
                </c:pt>
                <c:pt idx="14">
                  <c:v>Pingit</c:v>
                </c:pt>
                <c:pt idx="15">
                  <c:v>Catgawen IV</c:v>
                </c:pt>
                <c:pt idx="16">
                  <c:v>Galeh</c:v>
                </c:pt>
                <c:pt idx="17">
                  <c:v>Badran</c:v>
                </c:pt>
                <c:pt idx="18">
                  <c:v>Soropadan</c:v>
                </c:pt>
                <c:pt idx="21">
                  <c:v>Banjarcahyana  </c:v>
                </c:pt>
                <c:pt idx="22">
                  <c:v>Tajum              </c:v>
                </c:pt>
                <c:pt idx="23">
                  <c:v>Singomerto    </c:v>
                </c:pt>
                <c:pt idx="24">
                  <c:v>Serayu            </c:v>
                </c:pt>
                <c:pt idx="25">
                  <c:v>Manganti        </c:v>
                </c:pt>
                <c:pt idx="26">
                  <c:v>Banjaran </c:v>
                </c:pt>
                <c:pt idx="27">
                  <c:v>Andongbang  </c:v>
                </c:pt>
                <c:pt idx="28">
                  <c:v>Arca               </c:v>
                </c:pt>
                <c:pt idx="29">
                  <c:v>Krenceng      </c:v>
                </c:pt>
                <c:pt idx="30">
                  <c:v>Pribadi</c:v>
                </c:pt>
                <c:pt idx="31">
                  <c:v>Dwi Cupaksari</c:v>
                </c:pt>
                <c:pt idx="32">
                  <c:v>Bodag</c:v>
                </c:pt>
                <c:pt idx="33">
                  <c:v>Kebasen        </c:v>
                </c:pt>
                <c:pt idx="34">
                  <c:v>Cijalu           </c:v>
                </c:pt>
                <c:pt idx="35">
                  <c:v>Kalisapi    </c:v>
                </c:pt>
                <c:pt idx="36">
                  <c:v>Piasa</c:v>
                </c:pt>
                <c:pt idx="37">
                  <c:v>Cieleumeuh</c:v>
                </c:pt>
                <c:pt idx="38">
                  <c:v>Buniayu</c:v>
                </c:pt>
              </c:strCache>
            </c:strRef>
          </c:cat>
          <c:val>
            <c:numRef>
              <c:f>'PROB-SCIT'!$M$10:$M$48</c:f>
              <c:numCache>
                <c:formatCode>_(* #,##0.00_);_(* \(#,##0.00\);_(* \-??_);_(@_)</c:formatCode>
                <c:ptCount val="39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48-43D9-9554-74F201980ECD}"/>
            </c:ext>
          </c:extLst>
        </c:ser>
        <c:ser>
          <c:idx val="1"/>
          <c:order val="1"/>
          <c:tx>
            <c:v>Q Tersedia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'PROB-SCIT'!$E$10:$E$48</c:f>
              <c:strCache>
                <c:ptCount val="39"/>
                <c:pt idx="1">
                  <c:v>Tangsi</c:v>
                </c:pt>
                <c:pt idx="2">
                  <c:v>Pekatingan</c:v>
                </c:pt>
                <c:pt idx="3">
                  <c:v>Kedung Putri</c:v>
                </c:pt>
                <c:pt idx="4">
                  <c:v>Boro</c:v>
                </c:pt>
                <c:pt idx="5">
                  <c:v>Pringtutul</c:v>
                </c:pt>
                <c:pt idx="6">
                  <c:v>Karag I</c:v>
                </c:pt>
                <c:pt idx="7">
                  <c:v>Karag  II</c:v>
                </c:pt>
                <c:pt idx="8">
                  <c:v>Siragas</c:v>
                </c:pt>
                <c:pt idx="9">
                  <c:v>Kedung Gabel</c:v>
                </c:pt>
                <c:pt idx="10">
                  <c:v>Watubarut</c:v>
                </c:pt>
                <c:pt idx="11">
                  <c:v>Pejengkolan SIWT</c:v>
                </c:pt>
                <c:pt idx="12">
                  <c:v>Pejengkolan SIWB</c:v>
                </c:pt>
                <c:pt idx="13">
                  <c:v>Bedegolan</c:v>
                </c:pt>
                <c:pt idx="14">
                  <c:v>Pingit</c:v>
                </c:pt>
                <c:pt idx="15">
                  <c:v>Catgawen IV</c:v>
                </c:pt>
                <c:pt idx="16">
                  <c:v>Galeh</c:v>
                </c:pt>
                <c:pt idx="17">
                  <c:v>Badran</c:v>
                </c:pt>
                <c:pt idx="18">
                  <c:v>Soropadan</c:v>
                </c:pt>
                <c:pt idx="21">
                  <c:v>Banjarcahyana  </c:v>
                </c:pt>
                <c:pt idx="22">
                  <c:v>Tajum              </c:v>
                </c:pt>
                <c:pt idx="23">
                  <c:v>Singomerto    </c:v>
                </c:pt>
                <c:pt idx="24">
                  <c:v>Serayu            </c:v>
                </c:pt>
                <c:pt idx="25">
                  <c:v>Manganti        </c:v>
                </c:pt>
                <c:pt idx="26">
                  <c:v>Banjaran </c:v>
                </c:pt>
                <c:pt idx="27">
                  <c:v>Andongbang  </c:v>
                </c:pt>
                <c:pt idx="28">
                  <c:v>Arca               </c:v>
                </c:pt>
                <c:pt idx="29">
                  <c:v>Krenceng      </c:v>
                </c:pt>
                <c:pt idx="30">
                  <c:v>Pribadi</c:v>
                </c:pt>
                <c:pt idx="31">
                  <c:v>Dwi Cupaksari</c:v>
                </c:pt>
                <c:pt idx="32">
                  <c:v>Bodag</c:v>
                </c:pt>
                <c:pt idx="33">
                  <c:v>Kebasen        </c:v>
                </c:pt>
                <c:pt idx="34">
                  <c:v>Cijalu           </c:v>
                </c:pt>
                <c:pt idx="35">
                  <c:v>Kalisapi    </c:v>
                </c:pt>
                <c:pt idx="36">
                  <c:v>Piasa</c:v>
                </c:pt>
                <c:pt idx="37">
                  <c:v>Cieleumeuh</c:v>
                </c:pt>
                <c:pt idx="38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148-43D9-9554-74F201980ECD}"/>
            </c:ext>
          </c:extLst>
        </c:ser>
        <c:ser>
          <c:idx val="2"/>
          <c:order val="2"/>
          <c:tx>
            <c:v>Q Dibutuhkan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'PROB-SCIT'!$E$10:$E$48</c:f>
              <c:strCache>
                <c:ptCount val="39"/>
                <c:pt idx="1">
                  <c:v>Tangsi</c:v>
                </c:pt>
                <c:pt idx="2">
                  <c:v>Pekatingan</c:v>
                </c:pt>
                <c:pt idx="3">
                  <c:v>Kedung Putri</c:v>
                </c:pt>
                <c:pt idx="4">
                  <c:v>Boro</c:v>
                </c:pt>
                <c:pt idx="5">
                  <c:v>Pringtutul</c:v>
                </c:pt>
                <c:pt idx="6">
                  <c:v>Karag I</c:v>
                </c:pt>
                <c:pt idx="7">
                  <c:v>Karag  II</c:v>
                </c:pt>
                <c:pt idx="8">
                  <c:v>Siragas</c:v>
                </c:pt>
                <c:pt idx="9">
                  <c:v>Kedung Gabel</c:v>
                </c:pt>
                <c:pt idx="10">
                  <c:v>Watubarut</c:v>
                </c:pt>
                <c:pt idx="11">
                  <c:v>Pejengkolan SIWT</c:v>
                </c:pt>
                <c:pt idx="12">
                  <c:v>Pejengkolan SIWB</c:v>
                </c:pt>
                <c:pt idx="13">
                  <c:v>Bedegolan</c:v>
                </c:pt>
                <c:pt idx="14">
                  <c:v>Pingit</c:v>
                </c:pt>
                <c:pt idx="15">
                  <c:v>Catgawen IV</c:v>
                </c:pt>
                <c:pt idx="16">
                  <c:v>Galeh</c:v>
                </c:pt>
                <c:pt idx="17">
                  <c:v>Badran</c:v>
                </c:pt>
                <c:pt idx="18">
                  <c:v>Soropadan</c:v>
                </c:pt>
                <c:pt idx="21">
                  <c:v>Banjarcahyana  </c:v>
                </c:pt>
                <c:pt idx="22">
                  <c:v>Tajum              </c:v>
                </c:pt>
                <c:pt idx="23">
                  <c:v>Singomerto    </c:v>
                </c:pt>
                <c:pt idx="24">
                  <c:v>Serayu            </c:v>
                </c:pt>
                <c:pt idx="25">
                  <c:v>Manganti        </c:v>
                </c:pt>
                <c:pt idx="26">
                  <c:v>Banjaran </c:v>
                </c:pt>
                <c:pt idx="27">
                  <c:v>Andongbang  </c:v>
                </c:pt>
                <c:pt idx="28">
                  <c:v>Arca               </c:v>
                </c:pt>
                <c:pt idx="29">
                  <c:v>Krenceng      </c:v>
                </c:pt>
                <c:pt idx="30">
                  <c:v>Pribadi</c:v>
                </c:pt>
                <c:pt idx="31">
                  <c:v>Dwi Cupaksari</c:v>
                </c:pt>
                <c:pt idx="32">
                  <c:v>Bodag</c:v>
                </c:pt>
                <c:pt idx="33">
                  <c:v>Kebasen        </c:v>
                </c:pt>
                <c:pt idx="34">
                  <c:v>Cijalu           </c:v>
                </c:pt>
                <c:pt idx="35">
                  <c:v>Kalisapi    </c:v>
                </c:pt>
                <c:pt idx="36">
                  <c:v>Piasa</c:v>
                </c:pt>
                <c:pt idx="37">
                  <c:v>Cieleumeuh</c:v>
                </c:pt>
                <c:pt idx="38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148-43D9-9554-74F201980ECD}"/>
            </c:ext>
          </c:extLst>
        </c:ser>
        <c:ser>
          <c:idx val="3"/>
          <c:order val="3"/>
          <c:tx>
            <c:v>BENDUNG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'PROB-SCIT'!$E$10:$E$48</c:f>
              <c:strCache>
                <c:ptCount val="39"/>
                <c:pt idx="1">
                  <c:v>Tangsi</c:v>
                </c:pt>
                <c:pt idx="2">
                  <c:v>Pekatingan</c:v>
                </c:pt>
                <c:pt idx="3">
                  <c:v>Kedung Putri</c:v>
                </c:pt>
                <c:pt idx="4">
                  <c:v>Boro</c:v>
                </c:pt>
                <c:pt idx="5">
                  <c:v>Pringtutul</c:v>
                </c:pt>
                <c:pt idx="6">
                  <c:v>Karag I</c:v>
                </c:pt>
                <c:pt idx="7">
                  <c:v>Karag  II</c:v>
                </c:pt>
                <c:pt idx="8">
                  <c:v>Siragas</c:v>
                </c:pt>
                <c:pt idx="9">
                  <c:v>Kedung Gabel</c:v>
                </c:pt>
                <c:pt idx="10">
                  <c:v>Watubarut</c:v>
                </c:pt>
                <c:pt idx="11">
                  <c:v>Pejengkolan SIWT</c:v>
                </c:pt>
                <c:pt idx="12">
                  <c:v>Pejengkolan SIWB</c:v>
                </c:pt>
                <c:pt idx="13">
                  <c:v>Bedegolan</c:v>
                </c:pt>
                <c:pt idx="14">
                  <c:v>Pingit</c:v>
                </c:pt>
                <c:pt idx="15">
                  <c:v>Catgawen IV</c:v>
                </c:pt>
                <c:pt idx="16">
                  <c:v>Galeh</c:v>
                </c:pt>
                <c:pt idx="17">
                  <c:v>Badran</c:v>
                </c:pt>
                <c:pt idx="18">
                  <c:v>Soropadan</c:v>
                </c:pt>
                <c:pt idx="21">
                  <c:v>Banjarcahyana  </c:v>
                </c:pt>
                <c:pt idx="22">
                  <c:v>Tajum              </c:v>
                </c:pt>
                <c:pt idx="23">
                  <c:v>Singomerto    </c:v>
                </c:pt>
                <c:pt idx="24">
                  <c:v>Serayu            </c:v>
                </c:pt>
                <c:pt idx="25">
                  <c:v>Manganti        </c:v>
                </c:pt>
                <c:pt idx="26">
                  <c:v>Banjaran </c:v>
                </c:pt>
                <c:pt idx="27">
                  <c:v>Andongbang  </c:v>
                </c:pt>
                <c:pt idx="28">
                  <c:v>Arca               </c:v>
                </c:pt>
                <c:pt idx="29">
                  <c:v>Krenceng      </c:v>
                </c:pt>
                <c:pt idx="30">
                  <c:v>Pribadi</c:v>
                </c:pt>
                <c:pt idx="31">
                  <c:v>Dwi Cupaksari</c:v>
                </c:pt>
                <c:pt idx="32">
                  <c:v>Bodag</c:v>
                </c:pt>
                <c:pt idx="33">
                  <c:v>Kebasen        </c:v>
                </c:pt>
                <c:pt idx="34">
                  <c:v>Cijalu           </c:v>
                </c:pt>
                <c:pt idx="35">
                  <c:v>Kalisapi    </c:v>
                </c:pt>
                <c:pt idx="36">
                  <c:v>Piasa</c:v>
                </c:pt>
                <c:pt idx="37">
                  <c:v>Cieleumeuh</c:v>
                </c:pt>
                <c:pt idx="38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148-43D9-9554-74F201980ECD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'PROB-SCIT'!$E$10:$E$48</c:f>
              <c:strCache>
                <c:ptCount val="39"/>
                <c:pt idx="1">
                  <c:v>Tangsi</c:v>
                </c:pt>
                <c:pt idx="2">
                  <c:v>Pekatingan</c:v>
                </c:pt>
                <c:pt idx="3">
                  <c:v>Kedung Putri</c:v>
                </c:pt>
                <c:pt idx="4">
                  <c:v>Boro</c:v>
                </c:pt>
                <c:pt idx="5">
                  <c:v>Pringtutul</c:v>
                </c:pt>
                <c:pt idx="6">
                  <c:v>Karag I</c:v>
                </c:pt>
                <c:pt idx="7">
                  <c:v>Karag  II</c:v>
                </c:pt>
                <c:pt idx="8">
                  <c:v>Siragas</c:v>
                </c:pt>
                <c:pt idx="9">
                  <c:v>Kedung Gabel</c:v>
                </c:pt>
                <c:pt idx="10">
                  <c:v>Watubarut</c:v>
                </c:pt>
                <c:pt idx="11">
                  <c:v>Pejengkolan SIWT</c:v>
                </c:pt>
                <c:pt idx="12">
                  <c:v>Pejengkolan SIWB</c:v>
                </c:pt>
                <c:pt idx="13">
                  <c:v>Bedegolan</c:v>
                </c:pt>
                <c:pt idx="14">
                  <c:v>Pingit</c:v>
                </c:pt>
                <c:pt idx="15">
                  <c:v>Catgawen IV</c:v>
                </c:pt>
                <c:pt idx="16">
                  <c:v>Galeh</c:v>
                </c:pt>
                <c:pt idx="17">
                  <c:v>Badran</c:v>
                </c:pt>
                <c:pt idx="18">
                  <c:v>Soropadan</c:v>
                </c:pt>
                <c:pt idx="21">
                  <c:v>Banjarcahyana  </c:v>
                </c:pt>
                <c:pt idx="22">
                  <c:v>Tajum              </c:v>
                </c:pt>
                <c:pt idx="23">
                  <c:v>Singomerto    </c:v>
                </c:pt>
                <c:pt idx="24">
                  <c:v>Serayu            </c:v>
                </c:pt>
                <c:pt idx="25">
                  <c:v>Manganti        </c:v>
                </c:pt>
                <c:pt idx="26">
                  <c:v>Banjaran </c:v>
                </c:pt>
                <c:pt idx="27">
                  <c:v>Andongbang  </c:v>
                </c:pt>
                <c:pt idx="28">
                  <c:v>Arca               </c:v>
                </c:pt>
                <c:pt idx="29">
                  <c:v>Krenceng      </c:v>
                </c:pt>
                <c:pt idx="30">
                  <c:v>Pribadi</c:v>
                </c:pt>
                <c:pt idx="31">
                  <c:v>Dwi Cupaksari</c:v>
                </c:pt>
                <c:pt idx="32">
                  <c:v>Bodag</c:v>
                </c:pt>
                <c:pt idx="33">
                  <c:v>Kebasen        </c:v>
                </c:pt>
                <c:pt idx="34">
                  <c:v>Cijalu           </c:v>
                </c:pt>
                <c:pt idx="35">
                  <c:v>Kalisapi    </c:v>
                </c:pt>
                <c:pt idx="36">
                  <c:v>Piasa</c:v>
                </c:pt>
                <c:pt idx="37">
                  <c:v>Cieleumeuh</c:v>
                </c:pt>
                <c:pt idx="38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148-43D9-9554-74F201980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FF"/>
              </a:solidFill>
              <a:prstDash val="solid"/>
            </a:ln>
          </c:spPr>
        </c:dropLine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C0C0C0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marker val="1"/>
        <c:smooth val="0"/>
        <c:axId val="151943040"/>
        <c:axId val="151944576"/>
      </c:lineChart>
      <c:catAx>
        <c:axId val="151943040"/>
        <c:scaling>
          <c:orientation val="minMax"/>
        </c:scaling>
        <c:delete val="0"/>
        <c:axPos val="b"/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0"/>
        <c:majorTickMark val="out"/>
        <c:minorTickMark val="none"/>
        <c:tickLblPos val="low"/>
        <c:spPr>
          <a:ln w="3175">
            <a:solidFill>
              <a:srgbClr val="000080"/>
            </a:solidFill>
            <a:prstDash val="solid"/>
          </a:ln>
        </c:spPr>
        <c:txPr>
          <a:bodyPr rot="30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944576"/>
        <c:crossesAt val="1"/>
        <c:auto val="1"/>
        <c:lblAlgn val="ctr"/>
        <c:lblOffset val="100"/>
        <c:tickLblSkip val="1"/>
        <c:tickMarkSkip val="1"/>
        <c:noMultiLvlLbl val="0"/>
      </c:catAx>
      <c:valAx>
        <c:axId val="151944576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Faktor  K</a:t>
                </a:r>
              </a:p>
            </c:rich>
          </c:tx>
          <c:layout>
            <c:manualLayout>
              <c:xMode val="edge"/>
              <c:yMode val="edge"/>
              <c:x val="3.5258858842294453E-2"/>
              <c:y val="0.39492240997969286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.00_);_(* \(#,##0.00\);_(* &quot;-&quot;??_);_(@_)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943040"/>
        <c:crosses val="autoZero"/>
        <c:crossBetween val="between"/>
        <c:majorUnit val="0.1"/>
        <c:minorUnit val="0.1"/>
      </c:valAx>
      <c:spPr>
        <a:solidFill>
          <a:srgbClr val="C0C0C0"/>
        </a:solidFill>
        <a:ln w="381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ln w="38100">
      <a:solidFill>
        <a:srgbClr val="FF0000"/>
      </a:solidFill>
      <a:prstDash val="solid"/>
    </a:ln>
    <a:effectLst>
      <a:outerShdw dist="35921" dir="2700000" sx="14000" sy="14000" algn="br">
        <a:srgbClr val="000000"/>
      </a:outerShdw>
    </a:effectLst>
  </c:spPr>
  <c:txPr>
    <a:bodyPr/>
    <a:lstStyle/>
    <a:p>
      <a:pPr>
        <a:defRPr sz="2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0000000000000032" l="0.75000000000001465" r="0.75000000000001465" t="0.5" header="0.5" footer="0.5"/>
    <c:pageSetup orientation="landscape" horizontalDpi="-3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Grafik Debit Bendung-bendung pada Balai PSDA Bengawan Solo </a:t>
            </a:r>
          </a:p>
          <a:p>
            <a:pPr>
              <a:defRPr sz="2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Periode Minggu ke I ( tgl. 03 s/d 09 Januari 2011 )</a:t>
            </a:r>
          </a:p>
        </c:rich>
      </c:tx>
      <c:layout>
        <c:manualLayout>
          <c:xMode val="edge"/>
          <c:yMode val="edge"/>
          <c:x val="9.1713075191444227E-2"/>
          <c:y val="4.92442315097651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45724664768155E-2"/>
          <c:y val="0.13231328947444446"/>
          <c:w val="0.84194818143449912"/>
          <c:h val="0.66516680899053193"/>
        </c:manualLayout>
      </c:layout>
      <c:barChart>
        <c:barDir val="col"/>
        <c:grouping val="clustered"/>
        <c:varyColors val="0"/>
        <c:ser>
          <c:idx val="1"/>
          <c:order val="0"/>
          <c:tx>
            <c:v>Q Tersedia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BENG.SOLO!$D$11:$D$53</c:f>
              <c:strCache>
                <c:ptCount val="26"/>
                <c:pt idx="0">
                  <c:v>Garat I</c:v>
                </c:pt>
                <c:pt idx="1">
                  <c:v>Pager/Tlatar</c:v>
                </c:pt>
                <c:pt idx="2">
                  <c:v>Jumeneng</c:v>
                </c:pt>
                <c:pt idx="3">
                  <c:v>Nyaen</c:v>
                </c:pt>
                <c:pt idx="4">
                  <c:v>Gunung maling</c:v>
                </c:pt>
                <c:pt idx="5">
                  <c:v>Baran</c:v>
                </c:pt>
                <c:pt idx="6">
                  <c:v>Pundung</c:v>
                </c:pt>
                <c:pt idx="7">
                  <c:v>Pakelan</c:v>
                </c:pt>
                <c:pt idx="8">
                  <c:v>Gisik</c:v>
                </c:pt>
                <c:pt idx="9">
                  <c:v>Ngasem</c:v>
                </c:pt>
                <c:pt idx="10">
                  <c:v>Tritis </c:v>
                </c:pt>
                <c:pt idx="11">
                  <c:v>Mantren</c:v>
                </c:pt>
                <c:pt idx="12">
                  <c:v>Brajan</c:v>
                </c:pt>
                <c:pt idx="13">
                  <c:v>Glodok</c:v>
                </c:pt>
                <c:pt idx="14">
                  <c:v>Majegan</c:v>
                </c:pt>
                <c:pt idx="15">
                  <c:v>Trani</c:v>
                </c:pt>
                <c:pt idx="16">
                  <c:v>Dimoro</c:v>
                </c:pt>
                <c:pt idx="17">
                  <c:v>Bonggo</c:v>
                </c:pt>
                <c:pt idx="18">
                  <c:v>Sudangan</c:v>
                </c:pt>
                <c:pt idx="19">
                  <c:v>Temantenan</c:v>
                </c:pt>
                <c:pt idx="20">
                  <c:v>Jetis</c:v>
                </c:pt>
                <c:pt idx="21">
                  <c:v>Kepoh</c:v>
                </c:pt>
                <c:pt idx="22">
                  <c:v>Kasihan II</c:v>
                </c:pt>
                <c:pt idx="23">
                  <c:v>Bakdalem II</c:v>
                </c:pt>
                <c:pt idx="24">
                  <c:v>Jetu</c:v>
                </c:pt>
                <c:pt idx="25">
                  <c:v>Munggur</c:v>
                </c:pt>
              </c:strCache>
            </c:strRef>
          </c:cat>
          <c:val>
            <c:numRef>
              <c:f>BENG.SOLO!$J$11:$J$53</c:f>
              <c:numCache>
                <c:formatCode>_(* #,##0.00_);_(* \(#,##0.00\);_(* \-??_);_(@_)</c:formatCode>
                <c:ptCount val="26"/>
                <c:pt idx="0">
                  <c:v>0.48</c:v>
                </c:pt>
                <c:pt idx="1">
                  <c:v>0.61</c:v>
                </c:pt>
                <c:pt idx="2">
                  <c:v>2.12</c:v>
                </c:pt>
                <c:pt idx="3">
                  <c:v>3.2</c:v>
                </c:pt>
                <c:pt idx="4">
                  <c:v>0.28000000000000003</c:v>
                </c:pt>
                <c:pt idx="5">
                  <c:v>0.77</c:v>
                </c:pt>
                <c:pt idx="6">
                  <c:v>2.9699999999999998</c:v>
                </c:pt>
                <c:pt idx="7">
                  <c:v>0.37</c:v>
                </c:pt>
                <c:pt idx="8">
                  <c:v>0.79</c:v>
                </c:pt>
                <c:pt idx="9">
                  <c:v>0.21000000000000002</c:v>
                </c:pt>
                <c:pt idx="10">
                  <c:v>0.48</c:v>
                </c:pt>
                <c:pt idx="11">
                  <c:v>1.05</c:v>
                </c:pt>
                <c:pt idx="12">
                  <c:v>0.28000000000000003</c:v>
                </c:pt>
                <c:pt idx="13">
                  <c:v>0.39999999999999997</c:v>
                </c:pt>
                <c:pt idx="14">
                  <c:v>0.37</c:v>
                </c:pt>
                <c:pt idx="15">
                  <c:v>1.65</c:v>
                </c:pt>
                <c:pt idx="16">
                  <c:v>1.7200000000000002</c:v>
                </c:pt>
                <c:pt idx="17">
                  <c:v>2.5099999999999998</c:v>
                </c:pt>
                <c:pt idx="18">
                  <c:v>1.48</c:v>
                </c:pt>
                <c:pt idx="19">
                  <c:v>1.62</c:v>
                </c:pt>
                <c:pt idx="20">
                  <c:v>1.7999999999999998</c:v>
                </c:pt>
                <c:pt idx="21">
                  <c:v>0.91</c:v>
                </c:pt>
                <c:pt idx="22">
                  <c:v>0.09</c:v>
                </c:pt>
                <c:pt idx="23">
                  <c:v>0.06</c:v>
                </c:pt>
                <c:pt idx="24">
                  <c:v>0.76</c:v>
                </c:pt>
                <c:pt idx="25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B6-47A5-B286-93D23D5403CF}"/>
            </c:ext>
          </c:extLst>
        </c:ser>
        <c:ser>
          <c:idx val="2"/>
          <c:order val="1"/>
          <c:tx>
            <c:v>Q Dibutuhkan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BENG.SOLO!$D$11:$D$53</c:f>
              <c:strCache>
                <c:ptCount val="26"/>
                <c:pt idx="0">
                  <c:v>Garat I</c:v>
                </c:pt>
                <c:pt idx="1">
                  <c:v>Pager/Tlatar</c:v>
                </c:pt>
                <c:pt idx="2">
                  <c:v>Jumeneng</c:v>
                </c:pt>
                <c:pt idx="3">
                  <c:v>Nyaen</c:v>
                </c:pt>
                <c:pt idx="4">
                  <c:v>Gunung maling</c:v>
                </c:pt>
                <c:pt idx="5">
                  <c:v>Baran</c:v>
                </c:pt>
                <c:pt idx="6">
                  <c:v>Pundung</c:v>
                </c:pt>
                <c:pt idx="7">
                  <c:v>Pakelan</c:v>
                </c:pt>
                <c:pt idx="8">
                  <c:v>Gisik</c:v>
                </c:pt>
                <c:pt idx="9">
                  <c:v>Ngasem</c:v>
                </c:pt>
                <c:pt idx="10">
                  <c:v>Tritis </c:v>
                </c:pt>
                <c:pt idx="11">
                  <c:v>Mantren</c:v>
                </c:pt>
                <c:pt idx="12">
                  <c:v>Brajan</c:v>
                </c:pt>
                <c:pt idx="13">
                  <c:v>Glodok</c:v>
                </c:pt>
                <c:pt idx="14">
                  <c:v>Majegan</c:v>
                </c:pt>
                <c:pt idx="15">
                  <c:v>Trani</c:v>
                </c:pt>
                <c:pt idx="16">
                  <c:v>Dimoro</c:v>
                </c:pt>
                <c:pt idx="17">
                  <c:v>Bonggo</c:v>
                </c:pt>
                <c:pt idx="18">
                  <c:v>Sudangan</c:v>
                </c:pt>
                <c:pt idx="19">
                  <c:v>Temantenan</c:v>
                </c:pt>
                <c:pt idx="20">
                  <c:v>Jetis</c:v>
                </c:pt>
                <c:pt idx="21">
                  <c:v>Kepoh</c:v>
                </c:pt>
                <c:pt idx="22">
                  <c:v>Kasihan II</c:v>
                </c:pt>
                <c:pt idx="23">
                  <c:v>Bakdalem II</c:v>
                </c:pt>
                <c:pt idx="24">
                  <c:v>Jetu</c:v>
                </c:pt>
                <c:pt idx="25">
                  <c:v>Munggur</c:v>
                </c:pt>
              </c:strCache>
            </c:strRef>
          </c:cat>
          <c:val>
            <c:numRef>
              <c:f>BENG.SOLO!$K$11:$K$53</c:f>
              <c:numCache>
                <c:formatCode>_(* #,##0.00_);_(* \(#,##0.00\);_(* \-??_);_(@_)</c:formatCode>
                <c:ptCount val="26"/>
                <c:pt idx="0">
                  <c:v>0.13</c:v>
                </c:pt>
                <c:pt idx="1">
                  <c:v>0.17</c:v>
                </c:pt>
                <c:pt idx="2">
                  <c:v>0.41</c:v>
                </c:pt>
                <c:pt idx="3">
                  <c:v>0.25</c:v>
                </c:pt>
                <c:pt idx="4">
                  <c:v>0.06</c:v>
                </c:pt>
                <c:pt idx="5">
                  <c:v>0.14000000000000001</c:v>
                </c:pt>
                <c:pt idx="6">
                  <c:v>0.28999999999999998</c:v>
                </c:pt>
                <c:pt idx="7">
                  <c:v>0.02</c:v>
                </c:pt>
                <c:pt idx="8">
                  <c:v>0.26</c:v>
                </c:pt>
                <c:pt idx="9">
                  <c:v>7.0000000000000007E-2</c:v>
                </c:pt>
                <c:pt idx="10">
                  <c:v>0.37</c:v>
                </c:pt>
                <c:pt idx="11">
                  <c:v>0.1</c:v>
                </c:pt>
                <c:pt idx="12">
                  <c:v>0.09</c:v>
                </c:pt>
                <c:pt idx="13">
                  <c:v>7.0000000000000007E-2</c:v>
                </c:pt>
                <c:pt idx="14">
                  <c:v>0.03</c:v>
                </c:pt>
                <c:pt idx="15">
                  <c:v>0.85</c:v>
                </c:pt>
                <c:pt idx="16">
                  <c:v>0.45</c:v>
                </c:pt>
                <c:pt idx="17">
                  <c:v>1.32</c:v>
                </c:pt>
                <c:pt idx="18">
                  <c:v>0.32</c:v>
                </c:pt>
                <c:pt idx="19">
                  <c:v>0.18</c:v>
                </c:pt>
                <c:pt idx="20">
                  <c:v>0.67</c:v>
                </c:pt>
                <c:pt idx="21">
                  <c:v>0.24</c:v>
                </c:pt>
                <c:pt idx="22">
                  <c:v>0.05</c:v>
                </c:pt>
                <c:pt idx="23">
                  <c:v>0.02</c:v>
                </c:pt>
                <c:pt idx="24">
                  <c:v>0.55000000000000004</c:v>
                </c:pt>
                <c:pt idx="25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B6-47A5-B286-93D23D540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1375872"/>
        <c:axId val="151377408"/>
      </c:barChart>
      <c:catAx>
        <c:axId val="151375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80"/>
            </a:solidFill>
            <a:prstDash val="solid"/>
          </a:ln>
        </c:spPr>
        <c:txPr>
          <a:bodyPr rot="3000000" vert="horz"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377408"/>
        <c:crossesAt val="0.1"/>
        <c:auto val="1"/>
        <c:lblAlgn val="ctr"/>
        <c:lblOffset val="100"/>
        <c:tickLblSkip val="1"/>
        <c:tickMarkSkip val="1"/>
        <c:noMultiLvlLbl val="0"/>
      </c:catAx>
      <c:valAx>
        <c:axId val="151377408"/>
        <c:scaling>
          <c:orientation val="minMax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DEBIT ( m3/det )</a:t>
                </a:r>
              </a:p>
            </c:rich>
          </c:tx>
          <c:layout>
            <c:manualLayout>
              <c:xMode val="edge"/>
              <c:yMode val="edge"/>
              <c:x val="1.4517915597628939E-2"/>
              <c:y val="0.4993900649907720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.00_);_(* \(#,##0.00\);_(* \-??_);_(@_)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375872"/>
        <c:crosses val="max"/>
        <c:crossBetween val="between"/>
        <c:majorUnit val="5"/>
        <c:minorUnit val="1.9257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9662944940871155"/>
          <c:y val="0.91179155710851412"/>
          <c:w val="0.24868929586050112"/>
          <c:h val="2.16021602160216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FF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2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0000000000000032" l="0.75000000000001465" r="0.75000000000001465" t="0.5" header="0.5" footer="0.5"/>
    <c:pageSetup orientation="landscape" horizontalDpi="-3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01066060172448"/>
          <c:y val="0.17518260662537538"/>
          <c:w val="0.84520741020043055"/>
          <c:h val="0.60000042769191075"/>
        </c:manualLayout>
      </c:layout>
      <c:lineChart>
        <c:grouping val="standard"/>
        <c:varyColors val="0"/>
        <c:ser>
          <c:idx val="0"/>
          <c:order val="0"/>
          <c:cat>
            <c:strRef>
              <c:f>BENG.SOLO!$D$11:$D$53</c:f>
              <c:strCache>
                <c:ptCount val="26"/>
                <c:pt idx="0">
                  <c:v>Garat I</c:v>
                </c:pt>
                <c:pt idx="1">
                  <c:v>Pager/Tlatar</c:v>
                </c:pt>
                <c:pt idx="2">
                  <c:v>Jumeneng</c:v>
                </c:pt>
                <c:pt idx="3">
                  <c:v>Nyaen</c:v>
                </c:pt>
                <c:pt idx="4">
                  <c:v>Gunung maling</c:v>
                </c:pt>
                <c:pt idx="5">
                  <c:v>Baran</c:v>
                </c:pt>
                <c:pt idx="6">
                  <c:v>Pundung</c:v>
                </c:pt>
                <c:pt idx="7">
                  <c:v>Pakelan</c:v>
                </c:pt>
                <c:pt idx="8">
                  <c:v>Gisik</c:v>
                </c:pt>
                <c:pt idx="9">
                  <c:v>Ngasem</c:v>
                </c:pt>
                <c:pt idx="10">
                  <c:v>Tritis </c:v>
                </c:pt>
                <c:pt idx="11">
                  <c:v>Mantren</c:v>
                </c:pt>
                <c:pt idx="12">
                  <c:v>Brajan</c:v>
                </c:pt>
                <c:pt idx="13">
                  <c:v>Glodok</c:v>
                </c:pt>
                <c:pt idx="14">
                  <c:v>Majegan</c:v>
                </c:pt>
                <c:pt idx="15">
                  <c:v>Trani</c:v>
                </c:pt>
                <c:pt idx="16">
                  <c:v>Dimoro</c:v>
                </c:pt>
                <c:pt idx="17">
                  <c:v>Bonggo</c:v>
                </c:pt>
                <c:pt idx="18">
                  <c:v>Sudangan</c:v>
                </c:pt>
                <c:pt idx="19">
                  <c:v>Temantenan</c:v>
                </c:pt>
                <c:pt idx="20">
                  <c:v>Jetis</c:v>
                </c:pt>
                <c:pt idx="21">
                  <c:v>Kepoh</c:v>
                </c:pt>
                <c:pt idx="22">
                  <c:v>Kasihan II</c:v>
                </c:pt>
                <c:pt idx="23">
                  <c:v>Bakdalem II</c:v>
                </c:pt>
                <c:pt idx="24">
                  <c:v>Jetu</c:v>
                </c:pt>
                <c:pt idx="25">
                  <c:v>Munggur</c:v>
                </c:pt>
              </c:strCache>
            </c:strRef>
          </c:cat>
          <c:val>
            <c:numRef>
              <c:f>BENG.SOLO!$L$11:$L$53</c:f>
              <c:numCache>
                <c:formatCode>_(* #,##0.00_);_(* \(#,##0.00\);_(* \-??_);_(@_)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E0-4433-BCDC-3F7FE8971984}"/>
            </c:ext>
          </c:extLst>
        </c:ser>
        <c:ser>
          <c:idx val="1"/>
          <c:order val="1"/>
          <c:cat>
            <c:strRef>
              <c:f>BENG.SOLO!$D$11:$D$53</c:f>
              <c:strCache>
                <c:ptCount val="26"/>
                <c:pt idx="0">
                  <c:v>Garat I</c:v>
                </c:pt>
                <c:pt idx="1">
                  <c:v>Pager/Tlatar</c:v>
                </c:pt>
                <c:pt idx="2">
                  <c:v>Jumeneng</c:v>
                </c:pt>
                <c:pt idx="3">
                  <c:v>Nyaen</c:v>
                </c:pt>
                <c:pt idx="4">
                  <c:v>Gunung maling</c:v>
                </c:pt>
                <c:pt idx="5">
                  <c:v>Baran</c:v>
                </c:pt>
                <c:pt idx="6">
                  <c:v>Pundung</c:v>
                </c:pt>
                <c:pt idx="7">
                  <c:v>Pakelan</c:v>
                </c:pt>
                <c:pt idx="8">
                  <c:v>Gisik</c:v>
                </c:pt>
                <c:pt idx="9">
                  <c:v>Ngasem</c:v>
                </c:pt>
                <c:pt idx="10">
                  <c:v>Tritis </c:v>
                </c:pt>
                <c:pt idx="11">
                  <c:v>Mantren</c:v>
                </c:pt>
                <c:pt idx="12">
                  <c:v>Brajan</c:v>
                </c:pt>
                <c:pt idx="13">
                  <c:v>Glodok</c:v>
                </c:pt>
                <c:pt idx="14">
                  <c:v>Majegan</c:v>
                </c:pt>
                <c:pt idx="15">
                  <c:v>Trani</c:v>
                </c:pt>
                <c:pt idx="16">
                  <c:v>Dimoro</c:v>
                </c:pt>
                <c:pt idx="17">
                  <c:v>Bonggo</c:v>
                </c:pt>
                <c:pt idx="18">
                  <c:v>Sudangan</c:v>
                </c:pt>
                <c:pt idx="19">
                  <c:v>Temantenan</c:v>
                </c:pt>
                <c:pt idx="20">
                  <c:v>Jetis</c:v>
                </c:pt>
                <c:pt idx="21">
                  <c:v>Kepoh</c:v>
                </c:pt>
                <c:pt idx="22">
                  <c:v>Kasihan II</c:v>
                </c:pt>
                <c:pt idx="23">
                  <c:v>Bakdalem II</c:v>
                </c:pt>
                <c:pt idx="24">
                  <c:v>Jetu</c:v>
                </c:pt>
                <c:pt idx="25">
                  <c:v>Munggur</c:v>
                </c:pt>
              </c:strCache>
            </c:strRef>
          </c:cat>
          <c:val>
            <c:numRef>
              <c:f>BENG.SOLO!$L$11:$L$53</c:f>
              <c:numCache>
                <c:formatCode>_(* #,##0.00_);_(* \(#,##0.00\);_(* \-??_);_(@_)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E0-4433-BCDC-3F7FE8971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592320"/>
        <c:axId val="151627264"/>
      </c:lineChart>
      <c:catAx>
        <c:axId val="151592320"/>
        <c:scaling>
          <c:orientation val="minMax"/>
        </c:scaling>
        <c:delete val="0"/>
        <c:axPos val="b"/>
        <c:majorGridlines/>
        <c:title>
          <c:tx>
            <c:rich>
              <a:bodyPr rot="-5400000" vert="horz"/>
              <a:lstStyle/>
              <a:p>
                <a:pPr algn="ctr">
                  <a:defRPr sz="14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t>Faktor K</a:t>
                </a:r>
              </a:p>
            </c:rich>
          </c:tx>
          <c:layout>
            <c:manualLayout>
              <c:xMode val="edge"/>
              <c:yMode val="edge"/>
              <c:x val="3.0782761653474211E-2"/>
              <c:y val="0.406705539358600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30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Baskerville Old Face"/>
                <a:ea typeface="Baskerville Old Face"/>
                <a:cs typeface="Baskerville Old Face"/>
              </a:defRPr>
            </a:pPr>
            <a:endParaRPr lang="en-US"/>
          </a:p>
        </c:txPr>
        <c:crossAx val="151627264"/>
        <c:crosses val="autoZero"/>
        <c:auto val="0"/>
        <c:lblAlgn val="ctr"/>
        <c:lblOffset val="100"/>
        <c:noMultiLvlLbl val="0"/>
      </c:catAx>
      <c:valAx>
        <c:axId val="151627264"/>
        <c:scaling>
          <c:orientation val="minMax"/>
          <c:max val="1.1000000000000001"/>
          <c:min val="0"/>
        </c:scaling>
        <c:delete val="0"/>
        <c:axPos val="l"/>
        <c:majorGridlines/>
        <c:numFmt formatCode="_(* #,##0.00_);_(* \(#,##0.00\);_(* \-??_);_(@_)" sourceLinked="1"/>
        <c:majorTickMark val="out"/>
        <c:minorTickMark val="none"/>
        <c:tickLblPos val="nextTo"/>
        <c:spPr>
          <a:solidFill>
            <a:srgbClr val="92D050"/>
          </a:solidFill>
          <a:ln>
            <a:solidFill>
              <a:srgbClr val="FFFF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1592320"/>
        <c:crosses val="autoZero"/>
        <c:crossBetween val="between"/>
        <c:majorUnit val="0.1"/>
        <c:min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32000000000001166" header="0.30000000000000032" footer="0.30000000000000032"/>
    <c:pageSetup orientation="landscape" horizontalDpi="-3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0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r>
              <a:rPr lang="en-US" sz="2130" b="0" i="0" u="none" strike="noStrike" baseline="0">
                <a:solidFill>
                  <a:srgbClr val="FF6600"/>
                </a:solidFill>
                <a:latin typeface="Arial"/>
                <a:cs typeface="Arial"/>
              </a:rPr>
              <a:t>GRAFIK REKAP PANTAUAN DEBIT</a:t>
            </a:r>
          </a:p>
          <a:p>
            <a:pPr>
              <a:defRPr sz="1775" b="0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r>
              <a:rPr lang="en-US" sz="2130" b="0" i="0" u="none" strike="noStrike" baseline="0">
                <a:solidFill>
                  <a:srgbClr val="FF6600"/>
                </a:solidFill>
                <a:latin typeface="Arial"/>
                <a:cs typeface="Arial"/>
              </a:rPr>
              <a:t>BENDUNG KONTROL POINT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FAKTOR K</c:v>
          </c:tx>
          <c:cat>
            <c:strRef>
              <c:f>'REKAP 5 TH'!$B$9:$B$14</c:f>
              <c:strCache>
                <c:ptCount val="6"/>
                <c:pt idx="0">
                  <c:v>2013 / September</c:v>
                </c:pt>
                <c:pt idx="1">
                  <c:v>2014 / september</c:v>
                </c:pt>
                <c:pt idx="2">
                  <c:v>2015 / september</c:v>
                </c:pt>
                <c:pt idx="3">
                  <c:v>2016 /  September</c:v>
                </c:pt>
                <c:pt idx="4">
                  <c:v>2017 / september</c:v>
                </c:pt>
                <c:pt idx="5">
                  <c:v>2018 / Desember</c:v>
                </c:pt>
              </c:strCache>
            </c:strRef>
          </c:cat>
          <c:val>
            <c:numRef>
              <c:f>'REKAP 5 TH'!$J$9:$J$14</c:f>
              <c:numCache>
                <c:formatCode>_(* #,##0.00_);_(* \(#,##0.00\);_(* "-"??_);_(@_)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67-4721-805D-641EE6CBC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701120"/>
        <c:axId val="145702912"/>
      </c:lineChart>
      <c:catAx>
        <c:axId val="14570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775" b="0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5702912"/>
        <c:crossesAt val="0.5"/>
        <c:auto val="1"/>
        <c:lblAlgn val="ctr"/>
        <c:lblOffset val="100"/>
        <c:noMultiLvlLbl val="0"/>
      </c:catAx>
      <c:valAx>
        <c:axId val="145702912"/>
        <c:scaling>
          <c:orientation val="minMax"/>
          <c:max val="1.1000000000000001"/>
          <c:min val="3.0000000000000002E-2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Faktor 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5701120"/>
        <c:crosses val="autoZero"/>
        <c:crossBetween val="between"/>
        <c:majorUnit val="0.1"/>
        <c:minorUnit val="0.1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FF66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" l="0.74803149606303243" r="0" t="0" header="0" footer="0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i Comal, Jratun dan Serang Lusi Juana</a:t>
            </a:r>
          </a:p>
          <a:p>
            <a:pPr>
              <a:defRPr sz="2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Periode   IV ( tanggal  26 Januari s/d   01  Pebruari 2009   )</a:t>
            </a:r>
          </a:p>
        </c:rich>
      </c:tx>
      <c:layout>
        <c:manualLayout>
          <c:xMode val="edge"/>
          <c:yMode val="edge"/>
          <c:x val="0.20098391074271021"/>
          <c:y val="4.266194536333845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55633637854297"/>
          <c:y val="0.12845933311591293"/>
          <c:w val="0.82876876511307485"/>
          <c:h val="0.6810396806908246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x"/>
            <c:size val="7"/>
            <c:spPr>
              <a:solidFill>
                <a:srgbClr val="00008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31"/>
                <c:pt idx="1">
                  <c:v>Kedungasem</c:v>
                </c:pt>
                <c:pt idx="2">
                  <c:v>Juwero</c:v>
                </c:pt>
                <c:pt idx="3">
                  <c:v>Sojomerto</c:v>
                </c:pt>
                <c:pt idx="4">
                  <c:v>Kedung Pengilon</c:v>
                </c:pt>
                <c:pt idx="5">
                  <c:v>Plumbon</c:v>
                </c:pt>
                <c:pt idx="6">
                  <c:v>Pucang Gading</c:v>
                </c:pt>
                <c:pt idx="7">
                  <c:v>Jragung</c:v>
                </c:pt>
                <c:pt idx="8">
                  <c:v>Glapan</c:v>
                </c:pt>
                <c:pt idx="9">
                  <c:v>Senjoyo (Ajiawur)</c:v>
                </c:pt>
                <c:pt idx="10">
                  <c:v>Isep - isep</c:v>
                </c:pt>
                <c:pt idx="11">
                  <c:v>Padas klorot</c:v>
                </c:pt>
                <c:pt idx="12">
                  <c:v>Rejoso</c:v>
                </c:pt>
                <c:pt idx="13">
                  <c:v>Sidopangus</c:v>
                </c:pt>
                <c:pt idx="14">
                  <c:v>Sucen</c:v>
                </c:pt>
                <c:pt idx="15">
                  <c:v>Aji Getas</c:v>
                </c:pt>
                <c:pt idx="16">
                  <c:v>Sinongko</c:v>
                </c:pt>
                <c:pt idx="17">
                  <c:v>Guntur</c:v>
                </c:pt>
                <c:pt idx="18">
                  <c:v>Barang</c:v>
                </c:pt>
                <c:pt idx="21">
                  <c:v>Bakalan</c:v>
                </c:pt>
                <c:pt idx="22">
                  <c:v>Medani</c:v>
                </c:pt>
                <c:pt idx="23">
                  <c:v>Dumpil</c:v>
                </c:pt>
                <c:pt idx="24">
                  <c:v>Kedungsapen</c:v>
                </c:pt>
                <c:pt idx="25">
                  <c:v>Kramat</c:v>
                </c:pt>
                <c:pt idx="26">
                  <c:v>Kedungwaru</c:v>
                </c:pt>
                <c:pt idx="27">
                  <c:v>Logung</c:v>
                </c:pt>
                <c:pt idx="28">
                  <c:v>Siwayut</c:v>
                </c:pt>
                <c:pt idx="29">
                  <c:v>Widodaren</c:v>
                </c:pt>
                <c:pt idx="30">
                  <c:v>Sentul</c:v>
                </c:pt>
              </c:strCache>
            </c:strRef>
          </c:cat>
          <c:val>
            <c:numRef>
              <c:f>'PC-JT-SL'!$L$10:$L$70</c:f>
              <c:numCache>
                <c:formatCode>_(* #,##0.00_);_(* \(#,##0.00\);_(* \-??_);_(@_)</c:formatCode>
                <c:ptCount val="31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0.61241610738255026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0.77914110429447858</c:v>
                </c:pt>
                <c:pt idx="18">
                  <c:v>0.55376344086021501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8F-433D-B804-7E2F42892D1D}"/>
            </c:ext>
          </c:extLst>
        </c:ser>
        <c:ser>
          <c:idx val="1"/>
          <c:order val="1"/>
          <c:tx>
            <c:v>Q Tersedia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31"/>
                <c:pt idx="1">
                  <c:v>Kedungasem</c:v>
                </c:pt>
                <c:pt idx="2">
                  <c:v>Juwero</c:v>
                </c:pt>
                <c:pt idx="3">
                  <c:v>Sojomerto</c:v>
                </c:pt>
                <c:pt idx="4">
                  <c:v>Kedung Pengilon</c:v>
                </c:pt>
                <c:pt idx="5">
                  <c:v>Plumbon</c:v>
                </c:pt>
                <c:pt idx="6">
                  <c:v>Pucang Gading</c:v>
                </c:pt>
                <c:pt idx="7">
                  <c:v>Jragung</c:v>
                </c:pt>
                <c:pt idx="8">
                  <c:v>Glapan</c:v>
                </c:pt>
                <c:pt idx="9">
                  <c:v>Senjoyo (Ajiawur)</c:v>
                </c:pt>
                <c:pt idx="10">
                  <c:v>Isep - isep</c:v>
                </c:pt>
                <c:pt idx="11">
                  <c:v>Padas klorot</c:v>
                </c:pt>
                <c:pt idx="12">
                  <c:v>Rejoso</c:v>
                </c:pt>
                <c:pt idx="13">
                  <c:v>Sidopangus</c:v>
                </c:pt>
                <c:pt idx="14">
                  <c:v>Sucen</c:v>
                </c:pt>
                <c:pt idx="15">
                  <c:v>Aji Getas</c:v>
                </c:pt>
                <c:pt idx="16">
                  <c:v>Sinongko</c:v>
                </c:pt>
                <c:pt idx="17">
                  <c:v>Guntur</c:v>
                </c:pt>
                <c:pt idx="18">
                  <c:v>Barang</c:v>
                </c:pt>
                <c:pt idx="21">
                  <c:v>Bakalan</c:v>
                </c:pt>
                <c:pt idx="22">
                  <c:v>Medani</c:v>
                </c:pt>
                <c:pt idx="23">
                  <c:v>Dumpil</c:v>
                </c:pt>
                <c:pt idx="24">
                  <c:v>Kedungsapen</c:v>
                </c:pt>
                <c:pt idx="25">
                  <c:v>Kramat</c:v>
                </c:pt>
                <c:pt idx="26">
                  <c:v>Kedungwaru</c:v>
                </c:pt>
                <c:pt idx="27">
                  <c:v>Logung</c:v>
                </c:pt>
                <c:pt idx="28">
                  <c:v>Siwayut</c:v>
                </c:pt>
                <c:pt idx="29">
                  <c:v>Widodaren</c:v>
                </c:pt>
                <c:pt idx="30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E8F-433D-B804-7E2F42892D1D}"/>
            </c:ext>
          </c:extLst>
        </c:ser>
        <c:ser>
          <c:idx val="2"/>
          <c:order val="2"/>
          <c:tx>
            <c:v>Q Dibutuhkan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31"/>
                <c:pt idx="1">
                  <c:v>Kedungasem</c:v>
                </c:pt>
                <c:pt idx="2">
                  <c:v>Juwero</c:v>
                </c:pt>
                <c:pt idx="3">
                  <c:v>Sojomerto</c:v>
                </c:pt>
                <c:pt idx="4">
                  <c:v>Kedung Pengilon</c:v>
                </c:pt>
                <c:pt idx="5">
                  <c:v>Plumbon</c:v>
                </c:pt>
                <c:pt idx="6">
                  <c:v>Pucang Gading</c:v>
                </c:pt>
                <c:pt idx="7">
                  <c:v>Jragung</c:v>
                </c:pt>
                <c:pt idx="8">
                  <c:v>Glapan</c:v>
                </c:pt>
                <c:pt idx="9">
                  <c:v>Senjoyo (Ajiawur)</c:v>
                </c:pt>
                <c:pt idx="10">
                  <c:v>Isep - isep</c:v>
                </c:pt>
                <c:pt idx="11">
                  <c:v>Padas klorot</c:v>
                </c:pt>
                <c:pt idx="12">
                  <c:v>Rejoso</c:v>
                </c:pt>
                <c:pt idx="13">
                  <c:v>Sidopangus</c:v>
                </c:pt>
                <c:pt idx="14">
                  <c:v>Sucen</c:v>
                </c:pt>
                <c:pt idx="15">
                  <c:v>Aji Getas</c:v>
                </c:pt>
                <c:pt idx="16">
                  <c:v>Sinongko</c:v>
                </c:pt>
                <c:pt idx="17">
                  <c:v>Guntur</c:v>
                </c:pt>
                <c:pt idx="18">
                  <c:v>Barang</c:v>
                </c:pt>
                <c:pt idx="21">
                  <c:v>Bakalan</c:v>
                </c:pt>
                <c:pt idx="22">
                  <c:v>Medani</c:v>
                </c:pt>
                <c:pt idx="23">
                  <c:v>Dumpil</c:v>
                </c:pt>
                <c:pt idx="24">
                  <c:v>Kedungsapen</c:v>
                </c:pt>
                <c:pt idx="25">
                  <c:v>Kramat</c:v>
                </c:pt>
                <c:pt idx="26">
                  <c:v>Kedungwaru</c:v>
                </c:pt>
                <c:pt idx="27">
                  <c:v>Logung</c:v>
                </c:pt>
                <c:pt idx="28">
                  <c:v>Siwayut</c:v>
                </c:pt>
                <c:pt idx="29">
                  <c:v>Widodaren</c:v>
                </c:pt>
                <c:pt idx="30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E8F-433D-B804-7E2F42892D1D}"/>
            </c:ext>
          </c:extLst>
        </c:ser>
        <c:ser>
          <c:idx val="3"/>
          <c:order val="3"/>
          <c:tx>
            <c:v>BENDUNG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31"/>
                <c:pt idx="1">
                  <c:v>Kedungasem</c:v>
                </c:pt>
                <c:pt idx="2">
                  <c:v>Juwero</c:v>
                </c:pt>
                <c:pt idx="3">
                  <c:v>Sojomerto</c:v>
                </c:pt>
                <c:pt idx="4">
                  <c:v>Kedung Pengilon</c:v>
                </c:pt>
                <c:pt idx="5">
                  <c:v>Plumbon</c:v>
                </c:pt>
                <c:pt idx="6">
                  <c:v>Pucang Gading</c:v>
                </c:pt>
                <c:pt idx="7">
                  <c:v>Jragung</c:v>
                </c:pt>
                <c:pt idx="8">
                  <c:v>Glapan</c:v>
                </c:pt>
                <c:pt idx="9">
                  <c:v>Senjoyo (Ajiawur)</c:v>
                </c:pt>
                <c:pt idx="10">
                  <c:v>Isep - isep</c:v>
                </c:pt>
                <c:pt idx="11">
                  <c:v>Padas klorot</c:v>
                </c:pt>
                <c:pt idx="12">
                  <c:v>Rejoso</c:v>
                </c:pt>
                <c:pt idx="13">
                  <c:v>Sidopangus</c:v>
                </c:pt>
                <c:pt idx="14">
                  <c:v>Sucen</c:v>
                </c:pt>
                <c:pt idx="15">
                  <c:v>Aji Getas</c:v>
                </c:pt>
                <c:pt idx="16">
                  <c:v>Sinongko</c:v>
                </c:pt>
                <c:pt idx="17">
                  <c:v>Guntur</c:v>
                </c:pt>
                <c:pt idx="18">
                  <c:v>Barang</c:v>
                </c:pt>
                <c:pt idx="21">
                  <c:v>Bakalan</c:v>
                </c:pt>
                <c:pt idx="22">
                  <c:v>Medani</c:v>
                </c:pt>
                <c:pt idx="23">
                  <c:v>Dumpil</c:v>
                </c:pt>
                <c:pt idx="24">
                  <c:v>Kedungsapen</c:v>
                </c:pt>
                <c:pt idx="25">
                  <c:v>Kramat</c:v>
                </c:pt>
                <c:pt idx="26">
                  <c:v>Kedungwaru</c:v>
                </c:pt>
                <c:pt idx="27">
                  <c:v>Logung</c:v>
                </c:pt>
                <c:pt idx="28">
                  <c:v>Siwayut</c:v>
                </c:pt>
                <c:pt idx="29">
                  <c:v>Widodaren</c:v>
                </c:pt>
                <c:pt idx="30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E8F-433D-B804-7E2F42892D1D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31"/>
                <c:pt idx="1">
                  <c:v>Kedungasem</c:v>
                </c:pt>
                <c:pt idx="2">
                  <c:v>Juwero</c:v>
                </c:pt>
                <c:pt idx="3">
                  <c:v>Sojomerto</c:v>
                </c:pt>
                <c:pt idx="4">
                  <c:v>Kedung Pengilon</c:v>
                </c:pt>
                <c:pt idx="5">
                  <c:v>Plumbon</c:v>
                </c:pt>
                <c:pt idx="6">
                  <c:v>Pucang Gading</c:v>
                </c:pt>
                <c:pt idx="7">
                  <c:v>Jragung</c:v>
                </c:pt>
                <c:pt idx="8">
                  <c:v>Glapan</c:v>
                </c:pt>
                <c:pt idx="9">
                  <c:v>Senjoyo (Ajiawur)</c:v>
                </c:pt>
                <c:pt idx="10">
                  <c:v>Isep - isep</c:v>
                </c:pt>
                <c:pt idx="11">
                  <c:v>Padas klorot</c:v>
                </c:pt>
                <c:pt idx="12">
                  <c:v>Rejoso</c:v>
                </c:pt>
                <c:pt idx="13">
                  <c:v>Sidopangus</c:v>
                </c:pt>
                <c:pt idx="14">
                  <c:v>Sucen</c:v>
                </c:pt>
                <c:pt idx="15">
                  <c:v>Aji Getas</c:v>
                </c:pt>
                <c:pt idx="16">
                  <c:v>Sinongko</c:v>
                </c:pt>
                <c:pt idx="17">
                  <c:v>Guntur</c:v>
                </c:pt>
                <c:pt idx="18">
                  <c:v>Barang</c:v>
                </c:pt>
                <c:pt idx="21">
                  <c:v>Bakalan</c:v>
                </c:pt>
                <c:pt idx="22">
                  <c:v>Medani</c:v>
                </c:pt>
                <c:pt idx="23">
                  <c:v>Dumpil</c:v>
                </c:pt>
                <c:pt idx="24">
                  <c:v>Kedungsapen</c:v>
                </c:pt>
                <c:pt idx="25">
                  <c:v>Kramat</c:v>
                </c:pt>
                <c:pt idx="26">
                  <c:v>Kedungwaru</c:v>
                </c:pt>
                <c:pt idx="27">
                  <c:v>Logung</c:v>
                </c:pt>
                <c:pt idx="28">
                  <c:v>Siwayut</c:v>
                </c:pt>
                <c:pt idx="29">
                  <c:v>Widodaren</c:v>
                </c:pt>
                <c:pt idx="30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E8F-433D-B804-7E2F42892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FF"/>
              </a:solidFill>
              <a:prstDash val="solid"/>
            </a:ln>
          </c:spPr>
        </c:dropLine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C0C0C0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marker val="1"/>
        <c:smooth val="0"/>
        <c:axId val="152223104"/>
        <c:axId val="152224896"/>
      </c:lineChart>
      <c:catAx>
        <c:axId val="1522231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0"/>
        <c:majorTickMark val="out"/>
        <c:minorTickMark val="none"/>
        <c:tickLblPos val="low"/>
        <c:spPr>
          <a:ln w="3175">
            <a:solidFill>
              <a:srgbClr val="000080"/>
            </a:solidFill>
            <a:prstDash val="solid"/>
          </a:ln>
        </c:spPr>
        <c:txPr>
          <a:bodyPr rot="30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2224896"/>
        <c:crossesAt val="0.5"/>
        <c:auto val="1"/>
        <c:lblAlgn val="ctr"/>
        <c:lblOffset val="100"/>
        <c:tickLblSkip val="1"/>
        <c:tickMarkSkip val="1"/>
        <c:noMultiLvlLbl val="0"/>
      </c:catAx>
      <c:valAx>
        <c:axId val="152224896"/>
        <c:scaling>
          <c:orientation val="minMax"/>
          <c:max val="1.100000000000000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15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Faktor  K</a:t>
                </a:r>
              </a:p>
            </c:rich>
          </c:tx>
          <c:layout>
            <c:manualLayout>
              <c:xMode val="edge"/>
              <c:yMode val="edge"/>
              <c:x val="3.5137034434293743E-3"/>
              <c:y val="0.45136517106959262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.00_);_(* \(#,##0.00\);_(* \-??_);_(@_)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2223104"/>
        <c:crosses val="autoZero"/>
        <c:crossBetween val="between"/>
        <c:majorUnit val="0.1"/>
        <c:minorUnit val="0.05"/>
      </c:valAx>
      <c:spPr>
        <a:solidFill>
          <a:srgbClr val="C0C0C0"/>
        </a:solidFill>
        <a:ln w="381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pattFill prst="narHorz">
      <a:fgClr>
        <a:srgbClr val="99CC00"/>
      </a:fgClr>
      <a:bgClr>
        <a:srgbClr val="CCFFFF"/>
      </a:bgClr>
    </a:patt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2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61000000000000065" l="0.75000000000001465" r="0.75000000000001465" t="0.59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104775</xdr:colOff>
      <xdr:row>2</xdr:row>
      <xdr:rowOff>171450</xdr:rowOff>
    </xdr:from>
    <xdr:to>
      <xdr:col>31</xdr:col>
      <xdr:colOff>419100</xdr:colOff>
      <xdr:row>41</xdr:row>
      <xdr:rowOff>238125</xdr:rowOff>
    </xdr:to>
    <xdr:graphicFrame macro="">
      <xdr:nvGraphicFramePr>
        <xdr:cNvPr id="20704481" name="Chart 5">
          <a:extLst>
            <a:ext uri="{FF2B5EF4-FFF2-40B4-BE49-F238E27FC236}">
              <a16:creationId xmlns:a16="http://schemas.microsoft.com/office/drawing/2014/main" id="{00000000-0008-0000-0400-0000E1EC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0.64871</cdr:x>
      <cdr:y>0.05672</cdr:y>
    </cdr:from>
    <cdr:to>
      <cdr:x>0.7056</cdr:x>
      <cdr:y>0.10503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425547" y="10737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476250</xdr:colOff>
      <xdr:row>7</xdr:row>
      <xdr:rowOff>180975</xdr:rowOff>
    </xdr:from>
    <xdr:to>
      <xdr:col>34</xdr:col>
      <xdr:colOff>381000</xdr:colOff>
      <xdr:row>54</xdr:row>
      <xdr:rowOff>95250</xdr:rowOff>
    </xdr:to>
    <xdr:graphicFrame macro="">
      <xdr:nvGraphicFramePr>
        <xdr:cNvPr id="20702433" name="Chart 1">
          <a:extLst>
            <a:ext uri="{FF2B5EF4-FFF2-40B4-BE49-F238E27FC236}">
              <a16:creationId xmlns:a16="http://schemas.microsoft.com/office/drawing/2014/main" id="{00000000-0008-0000-0300-0000E1E4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0.22767</cdr:x>
      <cdr:y>0.06667</cdr:y>
    </cdr:from>
    <cdr:to>
      <cdr:x>0.79597</cdr:x>
      <cdr:y>0.11386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76500" y="847725"/>
          <a:ext cx="6181725" cy="600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0.12259</cdr:x>
      <cdr:y>0.02247</cdr:y>
    </cdr:from>
    <cdr:to>
      <cdr:x>0.94483</cdr:x>
      <cdr:y>0.08914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333500" y="285750"/>
          <a:ext cx="8943975" cy="847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2400" b="1"/>
            <a:t>Grafik Faktor K Bendung  - bendung pada Balai PSDA Probolo dan Sercit  Periode Minggu I V ( tgl 27 Pebruari  s / d  4 Maret  2012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666750</xdr:colOff>
      <xdr:row>4</xdr:row>
      <xdr:rowOff>142875</xdr:rowOff>
    </xdr:from>
    <xdr:to>
      <xdr:col>34</xdr:col>
      <xdr:colOff>76200</xdr:colOff>
      <xdr:row>60</xdr:row>
      <xdr:rowOff>161925</xdr:rowOff>
    </xdr:to>
    <xdr:graphicFrame macro="">
      <xdr:nvGraphicFramePr>
        <xdr:cNvPr id="20699586" name="Chart 1">
          <a:extLst>
            <a:ext uri="{FF2B5EF4-FFF2-40B4-BE49-F238E27FC236}">
              <a16:creationId xmlns:a16="http://schemas.microsoft.com/office/drawing/2014/main" id="{00000000-0008-0000-0200-0000C2D9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809625</xdr:colOff>
      <xdr:row>62</xdr:row>
      <xdr:rowOff>19050</xdr:rowOff>
    </xdr:from>
    <xdr:to>
      <xdr:col>31</xdr:col>
      <xdr:colOff>161925</xdr:colOff>
      <xdr:row>104</xdr:row>
      <xdr:rowOff>123825</xdr:rowOff>
    </xdr:to>
    <xdr:graphicFrame macro="">
      <xdr:nvGraphicFramePr>
        <xdr:cNvPr id="20699587" name="Chart 3">
          <a:extLst>
            <a:ext uri="{FF2B5EF4-FFF2-40B4-BE49-F238E27FC236}">
              <a16:creationId xmlns:a16="http://schemas.microsoft.com/office/drawing/2014/main" id="{00000000-0008-0000-0200-0000C3D9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0.07349</cdr:x>
      <cdr:y>0.09686</cdr:y>
    </cdr:from>
    <cdr:to>
      <cdr:x>0.53722</cdr:x>
      <cdr:y>0.14186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94238" y="630847"/>
          <a:ext cx="5011615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0.09247</cdr:x>
      <cdr:y>0.03949</cdr:y>
    </cdr:from>
    <cdr:to>
      <cdr:x>0.74197</cdr:x>
      <cdr:y>0.15874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99392" y="257174"/>
          <a:ext cx="7019191" cy="7766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1800"/>
            <a:t>Grafik faktor k Bendung bendung pada Balai PSDA  Bengawan Solo Periode minggu IV ( tgl 27 Pebruari s/ d 4 Maret 2012 </a:t>
          </a:r>
          <a:r>
            <a:rPr lang="en-US" sz="1100"/>
            <a:t>)</a:t>
          </a:r>
        </a:p>
        <a:p xmlns:a="http://schemas.openxmlformats.org/drawingml/2006/main">
          <a:endParaRPr lang="en-U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17</xdr:row>
      <xdr:rowOff>47625</xdr:rowOff>
    </xdr:from>
    <xdr:to>
      <xdr:col>9</xdr:col>
      <xdr:colOff>1066800</xdr:colOff>
      <xdr:row>49</xdr:row>
      <xdr:rowOff>152400</xdr:rowOff>
    </xdr:to>
    <xdr:graphicFrame macro="">
      <xdr:nvGraphicFramePr>
        <xdr:cNvPr id="20697313" name="Chart 2">
          <a:extLst>
            <a:ext uri="{FF2B5EF4-FFF2-40B4-BE49-F238E27FC236}">
              <a16:creationId xmlns:a16="http://schemas.microsoft.com/office/drawing/2014/main" id="{00000000-0008-0000-0000-0000E1D0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</xdr:row>
      <xdr:rowOff>0</xdr:rowOff>
    </xdr:from>
    <xdr:to>
      <xdr:col>41</xdr:col>
      <xdr:colOff>142875</xdr:colOff>
      <xdr:row>40</xdr:row>
      <xdr:rowOff>161925</xdr:rowOff>
    </xdr:to>
    <xdr:graphicFrame macro="">
      <xdr:nvGraphicFramePr>
        <xdr:cNvPr id="20706529" name="Chart 1">
          <a:extLst>
            <a:ext uri="{FF2B5EF4-FFF2-40B4-BE49-F238E27FC236}">
              <a16:creationId xmlns:a16="http://schemas.microsoft.com/office/drawing/2014/main" id="{00000000-0008-0000-0500-0000E1F4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B1:AP127"/>
  <sheetViews>
    <sheetView showGridLines="0" tabSelected="1" zoomScale="50" zoomScaleNormal="50" workbookViewId="0">
      <selection activeCell="A3" sqref="A3:L75"/>
    </sheetView>
  </sheetViews>
  <sheetFormatPr defaultRowHeight="12.75"/>
  <cols>
    <col min="2" max="2" width="7.42578125" customWidth="1"/>
    <col min="3" max="3" width="24.85546875" customWidth="1"/>
    <col min="4" max="4" width="25.140625" customWidth="1"/>
    <col min="5" max="5" width="17.85546875" customWidth="1"/>
    <col min="6" max="6" width="13.85546875" customWidth="1"/>
    <col min="7" max="7" width="13.5703125" customWidth="1"/>
    <col min="8" max="8" width="12" customWidth="1"/>
    <col min="9" max="9" width="11.28515625" customWidth="1"/>
    <col min="10" max="10" width="13.140625" customWidth="1"/>
    <col min="11" max="11" width="16.28515625" customWidth="1"/>
    <col min="12" max="12" width="14.42578125" customWidth="1"/>
    <col min="13" max="13" width="14.42578125" hidden="1" customWidth="1"/>
    <col min="14" max="35" width="0" hidden="1" customWidth="1"/>
    <col min="36" max="36" width="13.5703125" customWidth="1"/>
    <col min="38" max="38" width="9.140625" customWidth="1"/>
  </cols>
  <sheetData>
    <row r="1" spans="2:40" ht="18">
      <c r="B1" s="557" t="s">
        <v>230</v>
      </c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190"/>
    </row>
    <row r="2" spans="2:40" ht="18">
      <c r="B2" s="557" t="s">
        <v>411</v>
      </c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190"/>
    </row>
    <row r="3" spans="2:40" ht="18">
      <c r="B3" s="557" t="s">
        <v>431</v>
      </c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190"/>
    </row>
    <row r="4" spans="2:40" ht="6.75" customHeight="1" thickBot="1">
      <c r="B4" s="175" t="s">
        <v>405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</row>
    <row r="5" spans="2:40" ht="17.25" customHeight="1">
      <c r="B5" s="558" t="s">
        <v>0</v>
      </c>
      <c r="C5" s="575" t="s">
        <v>91</v>
      </c>
      <c r="D5" s="560" t="s">
        <v>195</v>
      </c>
      <c r="E5" s="477"/>
      <c r="F5" s="477" t="s">
        <v>47</v>
      </c>
      <c r="G5" s="477" t="s">
        <v>53</v>
      </c>
      <c r="H5" s="562" t="s">
        <v>50</v>
      </c>
      <c r="I5" s="562"/>
      <c r="J5" s="477" t="s">
        <v>53</v>
      </c>
      <c r="K5" s="477" t="s">
        <v>53</v>
      </c>
      <c r="L5" s="478" t="s">
        <v>56</v>
      </c>
      <c r="M5" s="190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</row>
    <row r="6" spans="2:40" ht="16.5" customHeight="1">
      <c r="B6" s="559"/>
      <c r="C6" s="576"/>
      <c r="D6" s="561"/>
      <c r="E6" s="479" t="s">
        <v>54</v>
      </c>
      <c r="F6" s="479" t="s">
        <v>48</v>
      </c>
      <c r="G6" s="479" t="s">
        <v>58</v>
      </c>
      <c r="H6" s="479" t="s">
        <v>51</v>
      </c>
      <c r="I6" s="479" t="s">
        <v>52</v>
      </c>
      <c r="J6" s="479" t="s">
        <v>54</v>
      </c>
      <c r="K6" s="479" t="s">
        <v>55</v>
      </c>
      <c r="L6" s="564" t="s">
        <v>57</v>
      </c>
      <c r="M6" s="191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</row>
    <row r="7" spans="2:40" ht="18.75" customHeight="1">
      <c r="B7" s="559"/>
      <c r="C7" s="577"/>
      <c r="D7" s="561"/>
      <c r="E7" s="480"/>
      <c r="F7" s="480" t="s">
        <v>49</v>
      </c>
      <c r="G7" s="480" t="s">
        <v>429</v>
      </c>
      <c r="H7" s="480" t="s">
        <v>429</v>
      </c>
      <c r="I7" s="480" t="s">
        <v>429</v>
      </c>
      <c r="J7" s="480" t="s">
        <v>429</v>
      </c>
      <c r="K7" s="480" t="s">
        <v>429</v>
      </c>
      <c r="L7" s="565"/>
      <c r="M7" s="192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</row>
    <row r="8" spans="2:40" ht="16.5" customHeight="1" thickBot="1">
      <c r="B8" s="481">
        <v>1</v>
      </c>
      <c r="C8" s="482">
        <v>2</v>
      </c>
      <c r="D8" s="482">
        <v>3</v>
      </c>
      <c r="E8" s="482"/>
      <c r="F8" s="479">
        <v>4</v>
      </c>
      <c r="G8" s="482">
        <v>5</v>
      </c>
      <c r="H8" s="482">
        <v>6</v>
      </c>
      <c r="I8" s="482">
        <v>7</v>
      </c>
      <c r="J8" s="482" t="s">
        <v>60</v>
      </c>
      <c r="K8" s="482">
        <v>9</v>
      </c>
      <c r="L8" s="483">
        <v>10</v>
      </c>
      <c r="M8" s="190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</row>
    <row r="9" spans="2:40" ht="24" hidden="1" thickBot="1">
      <c r="B9" s="290" t="s">
        <v>69</v>
      </c>
      <c r="C9" s="578" t="s">
        <v>70</v>
      </c>
      <c r="D9" s="579"/>
      <c r="E9" s="334"/>
      <c r="F9" s="291"/>
      <c r="G9" s="291"/>
      <c r="H9" s="291"/>
      <c r="I9" s="291"/>
      <c r="J9" s="291"/>
      <c r="K9" s="291"/>
      <c r="L9" s="292"/>
      <c r="M9" s="183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</row>
    <row r="10" spans="2:40" ht="23.25" hidden="1" customHeight="1">
      <c r="B10" s="342">
        <v>1</v>
      </c>
      <c r="C10" s="343" t="s">
        <v>8</v>
      </c>
      <c r="D10" s="343" t="s">
        <v>197</v>
      </c>
      <c r="E10" s="380" t="s">
        <v>246</v>
      </c>
      <c r="F10" s="381">
        <v>3040</v>
      </c>
      <c r="G10" s="489">
        <v>2.4729999999999999</v>
      </c>
      <c r="H10" s="490">
        <v>2.7839999999999998</v>
      </c>
      <c r="I10" s="491"/>
      <c r="J10" s="382">
        <f t="shared" ref="J10:J23" si="0">G10+H10+I10</f>
        <v>5.2569999999999997</v>
      </c>
      <c r="K10" s="504">
        <v>3.04</v>
      </c>
      <c r="L10" s="383">
        <f>IF(K10=0,0,(IF(J10/K10&gt;1,1,J10/K10)))</f>
        <v>1</v>
      </c>
      <c r="M10" s="193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239"/>
      <c r="AK10" s="234"/>
      <c r="AL10" s="174"/>
      <c r="AM10" s="174"/>
      <c r="AN10" s="174"/>
    </row>
    <row r="11" spans="2:40" ht="18.75" hidden="1" customHeight="1">
      <c r="B11" s="349">
        <f t="shared" ref="B11:B38" si="1">+B10+1</f>
        <v>2</v>
      </c>
      <c r="C11" s="350" t="s">
        <v>8</v>
      </c>
      <c r="D11" s="350" t="s">
        <v>62</v>
      </c>
      <c r="E11" s="384" t="s">
        <v>247</v>
      </c>
      <c r="F11" s="385">
        <v>3517</v>
      </c>
      <c r="G11" s="489">
        <v>30.558</v>
      </c>
      <c r="H11" s="492"/>
      <c r="I11" s="489">
        <v>1.883</v>
      </c>
      <c r="J11" s="382">
        <f t="shared" si="0"/>
        <v>32.441000000000003</v>
      </c>
      <c r="K11" s="505">
        <v>3.5</v>
      </c>
      <c r="L11" s="383">
        <f>IF(K11=0,0,(IF(J11/K11&gt;1,1,J11/K11)))</f>
        <v>1</v>
      </c>
      <c r="M11" s="193"/>
      <c r="AJ11" s="240"/>
    </row>
    <row r="12" spans="2:40" ht="18.75" hidden="1" customHeight="1">
      <c r="B12" s="349">
        <f t="shared" si="1"/>
        <v>3</v>
      </c>
      <c r="C12" s="350" t="s">
        <v>186</v>
      </c>
      <c r="D12" s="350" t="s">
        <v>61</v>
      </c>
      <c r="E12" s="386" t="s">
        <v>249</v>
      </c>
      <c r="F12" s="387">
        <v>7208</v>
      </c>
      <c r="G12" s="489">
        <v>0</v>
      </c>
      <c r="H12" s="489">
        <v>7.2220000000000004</v>
      </c>
      <c r="I12" s="489">
        <v>1.264</v>
      </c>
      <c r="J12" s="382">
        <f t="shared" si="0"/>
        <v>8.4860000000000007</v>
      </c>
      <c r="K12" s="505">
        <v>7.5</v>
      </c>
      <c r="L12" s="383">
        <f t="shared" ref="L12:L38" si="2">IF(K12=0,0,(IF(J12/K12&gt;1,1,J12/K12)))</f>
        <v>1</v>
      </c>
      <c r="M12" s="193"/>
      <c r="AJ12" s="239"/>
    </row>
    <row r="13" spans="2:40" ht="18.75" hidden="1" customHeight="1">
      <c r="B13" s="349">
        <f t="shared" si="1"/>
        <v>4</v>
      </c>
      <c r="C13" s="350" t="s">
        <v>3</v>
      </c>
      <c r="D13" s="350" t="s">
        <v>194</v>
      </c>
      <c r="E13" s="384" t="s">
        <v>248</v>
      </c>
      <c r="F13" s="385">
        <v>26952</v>
      </c>
      <c r="G13" s="489">
        <v>11.169</v>
      </c>
      <c r="H13" s="489">
        <v>17.364000000000001</v>
      </c>
      <c r="I13" s="492"/>
      <c r="J13" s="382">
        <f t="shared" si="0"/>
        <v>28.533000000000001</v>
      </c>
      <c r="K13" s="505">
        <v>26</v>
      </c>
      <c r="L13" s="383">
        <f t="shared" si="2"/>
        <v>1</v>
      </c>
      <c r="M13" s="193"/>
      <c r="AJ13" s="241"/>
    </row>
    <row r="14" spans="2:40" ht="18.75" hidden="1" customHeight="1">
      <c r="B14" s="349">
        <f t="shared" si="1"/>
        <v>5</v>
      </c>
      <c r="C14" s="350" t="s">
        <v>7</v>
      </c>
      <c r="D14" s="350" t="s">
        <v>215</v>
      </c>
      <c r="E14" s="388" t="s">
        <v>256</v>
      </c>
      <c r="F14" s="385">
        <v>8882</v>
      </c>
      <c r="G14" s="489">
        <v>4.7050000000000001</v>
      </c>
      <c r="H14" s="493"/>
      <c r="I14" s="489">
        <v>14.028</v>
      </c>
      <c r="J14" s="382">
        <f t="shared" si="0"/>
        <v>18.733000000000001</v>
      </c>
      <c r="K14" s="505">
        <v>9</v>
      </c>
      <c r="L14" s="383">
        <f t="shared" si="2"/>
        <v>1</v>
      </c>
      <c r="M14" s="193"/>
      <c r="AJ14" s="242"/>
    </row>
    <row r="15" spans="2:40" ht="18.75" hidden="1" customHeight="1">
      <c r="B15" s="349">
        <f t="shared" si="1"/>
        <v>6</v>
      </c>
      <c r="C15" s="350" t="s">
        <v>218</v>
      </c>
      <c r="D15" s="350" t="s">
        <v>216</v>
      </c>
      <c r="E15" s="388" t="s">
        <v>257</v>
      </c>
      <c r="F15" s="385">
        <v>3211</v>
      </c>
      <c r="G15" s="489">
        <v>12.397</v>
      </c>
      <c r="H15" s="493"/>
      <c r="I15" s="489">
        <v>5.0039999999999996</v>
      </c>
      <c r="J15" s="382">
        <f t="shared" si="0"/>
        <v>17.401</v>
      </c>
      <c r="K15" s="505">
        <v>9.5280000000000005</v>
      </c>
      <c r="L15" s="383">
        <f t="shared" si="2"/>
        <v>1</v>
      </c>
      <c r="M15" s="193"/>
      <c r="AJ15" s="243"/>
    </row>
    <row r="16" spans="2:40" ht="18.75" hidden="1" customHeight="1">
      <c r="B16" s="349">
        <f t="shared" si="1"/>
        <v>7</v>
      </c>
      <c r="C16" s="350" t="s">
        <v>7</v>
      </c>
      <c r="D16" s="350" t="s">
        <v>217</v>
      </c>
      <c r="E16" s="388" t="s">
        <v>258</v>
      </c>
      <c r="F16" s="389">
        <v>7086</v>
      </c>
      <c r="G16" s="489">
        <v>0</v>
      </c>
      <c r="H16" s="494">
        <v>1.514</v>
      </c>
      <c r="I16" s="489">
        <v>4.5490000000000004</v>
      </c>
      <c r="J16" s="382">
        <f t="shared" si="0"/>
        <v>6.0630000000000006</v>
      </c>
      <c r="K16" s="505">
        <v>7</v>
      </c>
      <c r="L16" s="383">
        <f t="shared" si="2"/>
        <v>0.86614285714285721</v>
      </c>
      <c r="M16" s="193"/>
      <c r="AJ16" s="242"/>
    </row>
    <row r="17" spans="2:37" ht="18.75" hidden="1" customHeight="1">
      <c r="B17" s="349">
        <f t="shared" si="1"/>
        <v>8</v>
      </c>
      <c r="C17" s="350" t="s">
        <v>219</v>
      </c>
      <c r="D17" s="350" t="s">
        <v>220</v>
      </c>
      <c r="E17" s="388" t="s">
        <v>240</v>
      </c>
      <c r="F17" s="389">
        <v>2417</v>
      </c>
      <c r="G17" s="489">
        <v>0</v>
      </c>
      <c r="H17" s="494"/>
      <c r="I17" s="489">
        <v>1.57</v>
      </c>
      <c r="J17" s="382">
        <f t="shared" si="0"/>
        <v>1.57</v>
      </c>
      <c r="K17" s="505">
        <v>2</v>
      </c>
      <c r="L17" s="383">
        <f t="shared" si="2"/>
        <v>0.78500000000000003</v>
      </c>
      <c r="M17" s="193"/>
      <c r="AJ17" s="239"/>
    </row>
    <row r="18" spans="2:37" ht="18.75" hidden="1" customHeight="1">
      <c r="B18" s="349">
        <v>9</v>
      </c>
      <c r="C18" s="350" t="s">
        <v>3</v>
      </c>
      <c r="D18" s="350" t="s">
        <v>221</v>
      </c>
      <c r="E18" s="388" t="s">
        <v>414</v>
      </c>
      <c r="F18" s="389">
        <v>4166</v>
      </c>
      <c r="G18" s="489">
        <v>1.028</v>
      </c>
      <c r="H18" s="494"/>
      <c r="I18" s="489">
        <v>3.5</v>
      </c>
      <c r="J18" s="382">
        <f t="shared" si="0"/>
        <v>4.5280000000000005</v>
      </c>
      <c r="K18" s="505">
        <v>4</v>
      </c>
      <c r="L18" s="383">
        <f t="shared" si="2"/>
        <v>1</v>
      </c>
      <c r="M18" s="193"/>
      <c r="AJ18" s="241"/>
    </row>
    <row r="19" spans="2:37" ht="18.75" hidden="1" customHeight="1">
      <c r="B19" s="349">
        <f t="shared" si="1"/>
        <v>10</v>
      </c>
      <c r="C19" s="350" t="s">
        <v>3</v>
      </c>
      <c r="D19" s="350" t="s">
        <v>222</v>
      </c>
      <c r="E19" s="388" t="s">
        <v>259</v>
      </c>
      <c r="F19" s="389">
        <v>5903</v>
      </c>
      <c r="G19" s="489">
        <v>1.028</v>
      </c>
      <c r="H19" s="505">
        <v>3.5</v>
      </c>
      <c r="I19" s="495"/>
      <c r="J19" s="382">
        <f t="shared" si="0"/>
        <v>4.5280000000000005</v>
      </c>
      <c r="K19" s="505">
        <v>6</v>
      </c>
      <c r="L19" s="383">
        <f t="shared" si="2"/>
        <v>0.75466666666666671</v>
      </c>
      <c r="M19" s="193"/>
      <c r="AJ19" s="243"/>
    </row>
    <row r="20" spans="2:37" ht="18.75" hidden="1" customHeight="1">
      <c r="B20" s="349">
        <f t="shared" si="1"/>
        <v>11</v>
      </c>
      <c r="C20" s="350" t="s">
        <v>224</v>
      </c>
      <c r="D20" s="350" t="s">
        <v>225</v>
      </c>
      <c r="E20" s="388" t="s">
        <v>260</v>
      </c>
      <c r="F20" s="389">
        <v>7439</v>
      </c>
      <c r="G20" s="489">
        <v>0</v>
      </c>
      <c r="H20" s="494"/>
      <c r="I20" s="489">
        <v>5.8</v>
      </c>
      <c r="J20" s="382">
        <f t="shared" si="0"/>
        <v>5.8</v>
      </c>
      <c r="K20" s="505">
        <v>7.4</v>
      </c>
      <c r="L20" s="383">
        <f t="shared" si="2"/>
        <v>0.78378378378378377</v>
      </c>
      <c r="M20" s="193"/>
      <c r="AJ20" s="243"/>
      <c r="AK20" s="465" t="s">
        <v>413</v>
      </c>
    </row>
    <row r="21" spans="2:37" ht="18.75" hidden="1" customHeight="1">
      <c r="B21" s="349">
        <f t="shared" si="1"/>
        <v>12</v>
      </c>
      <c r="C21" s="350" t="s">
        <v>224</v>
      </c>
      <c r="D21" s="350" t="s">
        <v>237</v>
      </c>
      <c r="E21" s="384" t="s">
        <v>241</v>
      </c>
      <c r="F21" s="389">
        <v>6632</v>
      </c>
      <c r="G21" s="489">
        <v>0.83699999999999997</v>
      </c>
      <c r="H21" s="494"/>
      <c r="I21" s="489">
        <v>4.2919999999999998</v>
      </c>
      <c r="J21" s="382">
        <f t="shared" si="0"/>
        <v>5.1289999999999996</v>
      </c>
      <c r="K21" s="505">
        <v>6</v>
      </c>
      <c r="L21" s="383">
        <f t="shared" si="2"/>
        <v>0.85483333333333322</v>
      </c>
      <c r="M21" s="193"/>
      <c r="AJ21" s="243"/>
      <c r="AK21" s="465" t="s">
        <v>413</v>
      </c>
    </row>
    <row r="22" spans="2:37" ht="18.75" hidden="1" customHeight="1">
      <c r="B22" s="349">
        <f t="shared" si="1"/>
        <v>13</v>
      </c>
      <c r="C22" s="350" t="s">
        <v>224</v>
      </c>
      <c r="D22" s="350" t="s">
        <v>226</v>
      </c>
      <c r="E22" s="384" t="s">
        <v>242</v>
      </c>
      <c r="F22" s="389">
        <v>7634</v>
      </c>
      <c r="G22" s="489">
        <v>0.13100000000000001</v>
      </c>
      <c r="H22" s="494"/>
      <c r="I22" s="489">
        <v>9.0980000000000008</v>
      </c>
      <c r="J22" s="382">
        <f t="shared" si="0"/>
        <v>9.229000000000001</v>
      </c>
      <c r="K22" s="505">
        <v>7.6</v>
      </c>
      <c r="L22" s="383">
        <f t="shared" si="2"/>
        <v>1</v>
      </c>
      <c r="M22" s="193"/>
      <c r="AJ22" s="243"/>
      <c r="AK22" s="465" t="s">
        <v>413</v>
      </c>
    </row>
    <row r="23" spans="2:37" ht="18.75" hidden="1" customHeight="1">
      <c r="B23" s="349">
        <f t="shared" si="1"/>
        <v>14</v>
      </c>
      <c r="C23" s="350" t="s">
        <v>224</v>
      </c>
      <c r="D23" s="350" t="s">
        <v>234</v>
      </c>
      <c r="E23" s="384" t="s">
        <v>243</v>
      </c>
      <c r="F23" s="389">
        <v>3940</v>
      </c>
      <c r="G23" s="521" t="s">
        <v>414</v>
      </c>
      <c r="H23" s="496">
        <v>1.2250000000000001</v>
      </c>
      <c r="I23" s="497"/>
      <c r="J23" s="382" t="e">
        <f t="shared" si="0"/>
        <v>#VALUE!</v>
      </c>
      <c r="K23" s="505">
        <v>3.9</v>
      </c>
      <c r="L23" s="383" t="e">
        <f t="shared" si="2"/>
        <v>#VALUE!</v>
      </c>
      <c r="M23" s="193"/>
      <c r="AJ23" s="243"/>
      <c r="AK23" s="465" t="s">
        <v>413</v>
      </c>
    </row>
    <row r="24" spans="2:37" ht="18.75" hidden="1" customHeight="1">
      <c r="B24" s="349">
        <f t="shared" si="1"/>
        <v>15</v>
      </c>
      <c r="C24" s="350" t="s">
        <v>9</v>
      </c>
      <c r="D24" s="350" t="s">
        <v>81</v>
      </c>
      <c r="E24" s="384" t="s">
        <v>261</v>
      </c>
      <c r="F24" s="385">
        <v>1176</v>
      </c>
      <c r="G24" s="498">
        <v>7.5529999999999999</v>
      </c>
      <c r="H24" s="499">
        <v>0.33300000000000002</v>
      </c>
      <c r="I24" s="500">
        <v>0.11799999999999999</v>
      </c>
      <c r="J24" s="382">
        <f>G24+H24+I24</f>
        <v>8.0039999999999996</v>
      </c>
      <c r="K24" s="505">
        <v>1.1759999999999999</v>
      </c>
      <c r="L24" s="383">
        <f t="shared" si="2"/>
        <v>1</v>
      </c>
      <c r="M24" s="193"/>
      <c r="AJ24" s="244"/>
    </row>
    <row r="25" spans="2:37" ht="18.75" hidden="1">
      <c r="B25" s="349">
        <f t="shared" si="1"/>
        <v>16</v>
      </c>
      <c r="C25" s="350" t="s">
        <v>223</v>
      </c>
      <c r="D25" s="350" t="s">
        <v>64</v>
      </c>
      <c r="E25" s="384" t="s">
        <v>239</v>
      </c>
      <c r="F25" s="385">
        <v>500</v>
      </c>
      <c r="G25" s="499">
        <v>8.2840000000000007</v>
      </c>
      <c r="H25" s="501"/>
      <c r="I25" s="500">
        <v>0.38</v>
      </c>
      <c r="J25" s="382">
        <f>G25+H25+I25</f>
        <v>8.6640000000000015</v>
      </c>
      <c r="K25" s="505">
        <v>0.5</v>
      </c>
      <c r="L25" s="383">
        <f t="shared" si="2"/>
        <v>1</v>
      </c>
      <c r="M25" s="193"/>
      <c r="AJ25" s="244"/>
    </row>
    <row r="26" spans="2:37" ht="18.75" hidden="1">
      <c r="B26" s="349">
        <f t="shared" si="1"/>
        <v>17</v>
      </c>
      <c r="C26" s="350" t="s">
        <v>8</v>
      </c>
      <c r="D26" s="350" t="s">
        <v>82</v>
      </c>
      <c r="E26" s="384" t="s">
        <v>262</v>
      </c>
      <c r="F26" s="385">
        <v>1330</v>
      </c>
      <c r="G26" s="499">
        <v>0.84899999999999998</v>
      </c>
      <c r="H26" s="499">
        <v>2.3220000000000001</v>
      </c>
      <c r="I26" s="501"/>
      <c r="J26" s="382">
        <f>G26+H26+I26</f>
        <v>3.1710000000000003</v>
      </c>
      <c r="K26" s="505">
        <v>1.4350000000000001</v>
      </c>
      <c r="L26" s="383">
        <f t="shared" si="2"/>
        <v>1</v>
      </c>
      <c r="M26" s="193"/>
      <c r="AJ26" s="241"/>
    </row>
    <row r="27" spans="2:37" ht="23.1" hidden="1" customHeight="1">
      <c r="B27" s="349">
        <f t="shared" si="1"/>
        <v>18</v>
      </c>
      <c r="C27" s="350" t="s">
        <v>8</v>
      </c>
      <c r="D27" s="350" t="s">
        <v>158</v>
      </c>
      <c r="E27" s="388" t="s">
        <v>263</v>
      </c>
      <c r="F27" s="385">
        <v>2388</v>
      </c>
      <c r="G27" s="499">
        <v>0</v>
      </c>
      <c r="H27" s="501"/>
      <c r="I27" s="499">
        <v>4.2220000000000004</v>
      </c>
      <c r="J27" s="382">
        <f>G27+H27+I27</f>
        <v>4.2220000000000004</v>
      </c>
      <c r="K27" s="505">
        <v>2.395</v>
      </c>
      <c r="L27" s="383">
        <f t="shared" si="2"/>
        <v>1</v>
      </c>
      <c r="M27" s="193"/>
      <c r="AJ27" s="244"/>
    </row>
    <row r="28" spans="2:37" ht="23.1" hidden="1" customHeight="1">
      <c r="B28" s="349">
        <f t="shared" si="1"/>
        <v>19</v>
      </c>
      <c r="C28" s="350" t="s">
        <v>8</v>
      </c>
      <c r="D28" s="350" t="s">
        <v>157</v>
      </c>
      <c r="E28" s="388" t="s">
        <v>264</v>
      </c>
      <c r="F28" s="385">
        <v>1521</v>
      </c>
      <c r="G28" s="499">
        <v>1.032</v>
      </c>
      <c r="H28" s="501"/>
      <c r="I28" s="499">
        <v>1.3320000000000001</v>
      </c>
      <c r="J28" s="382">
        <f>G28+H28+I28</f>
        <v>2.3639999999999999</v>
      </c>
      <c r="K28" s="505">
        <v>1.5129999999999999</v>
      </c>
      <c r="L28" s="383">
        <f t="shared" si="2"/>
        <v>1</v>
      </c>
      <c r="M28" s="193"/>
      <c r="AJ28" s="244"/>
    </row>
    <row r="29" spans="2:37" ht="23.1" hidden="1" customHeight="1">
      <c r="B29" s="349">
        <f t="shared" si="1"/>
        <v>20</v>
      </c>
      <c r="C29" s="350" t="s">
        <v>7</v>
      </c>
      <c r="D29" s="350" t="s">
        <v>181</v>
      </c>
      <c r="E29" s="384" t="s">
        <v>256</v>
      </c>
      <c r="F29" s="385">
        <v>2525</v>
      </c>
      <c r="G29" s="499">
        <v>1.286</v>
      </c>
      <c r="H29" s="499">
        <v>8.6080000000000005</v>
      </c>
      <c r="I29" s="499">
        <v>0.05</v>
      </c>
      <c r="J29" s="382">
        <f>I29+H29+G29</f>
        <v>9.9440000000000008</v>
      </c>
      <c r="K29" s="505">
        <v>2</v>
      </c>
      <c r="L29" s="383">
        <f t="shared" si="2"/>
        <v>1</v>
      </c>
      <c r="M29" s="193"/>
      <c r="AJ29" s="244"/>
    </row>
    <row r="30" spans="2:37" ht="23.1" hidden="1" customHeight="1">
      <c r="B30" s="349">
        <f>+B29+1</f>
        <v>21</v>
      </c>
      <c r="C30" s="350" t="s">
        <v>187</v>
      </c>
      <c r="D30" s="350" t="s">
        <v>182</v>
      </c>
      <c r="E30" s="384" t="s">
        <v>241</v>
      </c>
      <c r="F30" s="385">
        <v>1870</v>
      </c>
      <c r="G30" s="499">
        <v>10.539</v>
      </c>
      <c r="H30" s="499">
        <v>1.1240000000000001</v>
      </c>
      <c r="I30" s="499">
        <v>0.56100000000000005</v>
      </c>
      <c r="J30" s="382">
        <f t="shared" ref="J30:J37" si="3">I30+H30+G30</f>
        <v>12.224</v>
      </c>
      <c r="K30" s="505">
        <v>1.8</v>
      </c>
      <c r="L30" s="383">
        <f t="shared" si="2"/>
        <v>1</v>
      </c>
      <c r="M30" s="193"/>
      <c r="AJ30" s="244"/>
      <c r="AK30" s="465" t="s">
        <v>413</v>
      </c>
    </row>
    <row r="31" spans="2:37" ht="23.1" hidden="1" customHeight="1">
      <c r="B31" s="349">
        <f t="shared" si="1"/>
        <v>22</v>
      </c>
      <c r="C31" s="350" t="s">
        <v>187</v>
      </c>
      <c r="D31" s="350" t="s">
        <v>183</v>
      </c>
      <c r="E31" s="384" t="s">
        <v>265</v>
      </c>
      <c r="F31" s="385">
        <v>600</v>
      </c>
      <c r="G31" s="499">
        <v>0.45300000000000001</v>
      </c>
      <c r="H31" s="501"/>
      <c r="I31" s="499">
        <v>0.75600000000000001</v>
      </c>
      <c r="J31" s="382">
        <f t="shared" si="3"/>
        <v>1.2090000000000001</v>
      </c>
      <c r="K31" s="505">
        <v>0.6</v>
      </c>
      <c r="L31" s="383">
        <f t="shared" si="2"/>
        <v>1</v>
      </c>
      <c r="M31" s="193"/>
      <c r="AJ31" s="245"/>
      <c r="AK31" s="465" t="s">
        <v>413</v>
      </c>
    </row>
    <row r="32" spans="2:37" ht="23.1" hidden="1" customHeight="1">
      <c r="B32" s="349">
        <f t="shared" si="1"/>
        <v>23</v>
      </c>
      <c r="C32" s="350" t="s">
        <v>189</v>
      </c>
      <c r="D32" s="350" t="s">
        <v>196</v>
      </c>
      <c r="E32" s="384" t="s">
        <v>266</v>
      </c>
      <c r="F32" s="385" t="s">
        <v>414</v>
      </c>
      <c r="G32" s="499">
        <v>0.437</v>
      </c>
      <c r="H32" s="499">
        <v>0.89100000000000001</v>
      </c>
      <c r="I32" s="501"/>
      <c r="J32" s="382">
        <f t="shared" si="3"/>
        <v>1.3280000000000001</v>
      </c>
      <c r="K32" s="505">
        <v>0.749</v>
      </c>
      <c r="L32" s="383">
        <f t="shared" si="2"/>
        <v>1</v>
      </c>
      <c r="M32" s="193"/>
      <c r="AJ32" s="245"/>
      <c r="AK32" s="465" t="s">
        <v>413</v>
      </c>
    </row>
    <row r="33" spans="2:37" ht="23.1" hidden="1" customHeight="1">
      <c r="B33" s="349">
        <f t="shared" si="1"/>
        <v>24</v>
      </c>
      <c r="C33" s="350" t="s">
        <v>188</v>
      </c>
      <c r="D33" s="350" t="s">
        <v>213</v>
      </c>
      <c r="E33" s="388" t="s">
        <v>267</v>
      </c>
      <c r="F33" s="385">
        <v>1704</v>
      </c>
      <c r="G33" s="499">
        <v>0</v>
      </c>
      <c r="H33" s="499">
        <v>1.476</v>
      </c>
      <c r="I33" s="501"/>
      <c r="J33" s="382">
        <f t="shared" si="3"/>
        <v>1.476</v>
      </c>
      <c r="K33" s="505">
        <v>1.7</v>
      </c>
      <c r="L33" s="383">
        <f t="shared" si="2"/>
        <v>0.86823529411764711</v>
      </c>
      <c r="M33" s="193"/>
      <c r="AJ33" s="245"/>
      <c r="AK33" s="465" t="s">
        <v>413</v>
      </c>
    </row>
    <row r="34" spans="2:37" ht="23.1" hidden="1" customHeight="1">
      <c r="B34" s="349">
        <f t="shared" si="1"/>
        <v>25</v>
      </c>
      <c r="C34" s="350" t="s">
        <v>188</v>
      </c>
      <c r="D34" s="350" t="s">
        <v>184</v>
      </c>
      <c r="E34" s="384" t="s">
        <v>268</v>
      </c>
      <c r="F34" s="385">
        <v>824</v>
      </c>
      <c r="G34" s="489">
        <v>0.437</v>
      </c>
      <c r="H34" s="499">
        <v>0.45800000000000002</v>
      </c>
      <c r="I34" s="501"/>
      <c r="J34" s="382">
        <f t="shared" si="3"/>
        <v>0.89500000000000002</v>
      </c>
      <c r="K34" s="505">
        <v>0.8</v>
      </c>
      <c r="L34" s="383">
        <f t="shared" si="2"/>
        <v>1</v>
      </c>
      <c r="M34" s="193"/>
      <c r="AJ34" s="241"/>
      <c r="AK34" s="465" t="s">
        <v>413</v>
      </c>
    </row>
    <row r="35" spans="2:37" ht="23.1" hidden="1" customHeight="1">
      <c r="B35" s="349">
        <f t="shared" si="1"/>
        <v>26</v>
      </c>
      <c r="C35" s="350" t="s">
        <v>188</v>
      </c>
      <c r="D35" s="350" t="s">
        <v>185</v>
      </c>
      <c r="E35" s="384" t="s">
        <v>269</v>
      </c>
      <c r="F35" s="385">
        <v>290</v>
      </c>
      <c r="G35" s="499">
        <v>0.41099999999999998</v>
      </c>
      <c r="H35" s="499">
        <v>0.30499999999999999</v>
      </c>
      <c r="I35" s="501"/>
      <c r="J35" s="382">
        <f t="shared" si="3"/>
        <v>0.71599999999999997</v>
      </c>
      <c r="K35" s="505">
        <v>0.2</v>
      </c>
      <c r="L35" s="383">
        <f t="shared" si="2"/>
        <v>1</v>
      </c>
      <c r="M35" s="193"/>
      <c r="AJ35" s="241"/>
      <c r="AK35" s="465" t="s">
        <v>413</v>
      </c>
    </row>
    <row r="36" spans="2:37" ht="23.1" hidden="1" customHeight="1">
      <c r="B36" s="349">
        <f t="shared" si="1"/>
        <v>27</v>
      </c>
      <c r="C36" s="350" t="s">
        <v>188</v>
      </c>
      <c r="D36" s="350" t="s">
        <v>29</v>
      </c>
      <c r="E36" s="384" t="s">
        <v>270</v>
      </c>
      <c r="F36" s="385">
        <v>210</v>
      </c>
      <c r="G36" s="499">
        <v>0.34100000000000003</v>
      </c>
      <c r="H36" s="499">
        <v>0.32100000000000001</v>
      </c>
      <c r="I36" s="501"/>
      <c r="J36" s="382">
        <f t="shared" si="3"/>
        <v>0.66200000000000003</v>
      </c>
      <c r="K36" s="505">
        <v>0.2</v>
      </c>
      <c r="L36" s="383">
        <f t="shared" si="2"/>
        <v>1</v>
      </c>
      <c r="M36" s="193"/>
      <c r="AJ36" s="241"/>
      <c r="AK36" s="465" t="s">
        <v>413</v>
      </c>
    </row>
    <row r="37" spans="2:37" ht="23.1" hidden="1" customHeight="1">
      <c r="B37" s="349">
        <f t="shared" si="1"/>
        <v>28</v>
      </c>
      <c r="C37" s="350" t="s">
        <v>190</v>
      </c>
      <c r="D37" s="350" t="s">
        <v>191</v>
      </c>
      <c r="E37" s="384" t="s">
        <v>271</v>
      </c>
      <c r="F37" s="385">
        <v>236</v>
      </c>
      <c r="G37" s="499">
        <v>0.46100000000000002</v>
      </c>
      <c r="H37" s="499">
        <v>5.3999999999999999E-2</v>
      </c>
      <c r="I37" s="501"/>
      <c r="J37" s="382">
        <f t="shared" si="3"/>
        <v>0.51500000000000001</v>
      </c>
      <c r="K37" s="505">
        <v>0.23599999999999999</v>
      </c>
      <c r="L37" s="383">
        <f t="shared" si="2"/>
        <v>1</v>
      </c>
      <c r="M37" s="193"/>
      <c r="AJ37" s="246"/>
      <c r="AK37" s="248"/>
    </row>
    <row r="38" spans="2:37" ht="23.1" hidden="1" customHeight="1" thickBot="1">
      <c r="B38" s="354">
        <f t="shared" si="1"/>
        <v>29</v>
      </c>
      <c r="C38" s="355" t="s">
        <v>192</v>
      </c>
      <c r="D38" s="355" t="s">
        <v>193</v>
      </c>
      <c r="E38" s="390" t="s">
        <v>272</v>
      </c>
      <c r="F38" s="391">
        <v>1026</v>
      </c>
      <c r="G38" s="502">
        <v>1.0549999999999999</v>
      </c>
      <c r="H38" s="503"/>
      <c r="I38" s="502">
        <v>0.36499999999999999</v>
      </c>
      <c r="J38" s="382">
        <f>I38+H38+G38</f>
        <v>1.42</v>
      </c>
      <c r="K38" s="506">
        <v>1.026</v>
      </c>
      <c r="L38" s="383">
        <f t="shared" si="2"/>
        <v>1</v>
      </c>
      <c r="M38" s="193"/>
      <c r="AJ38" s="246"/>
      <c r="AK38" s="248"/>
    </row>
    <row r="39" spans="2:37" ht="23.1" hidden="1" customHeight="1" thickBot="1">
      <c r="B39" s="290"/>
      <c r="C39" s="568" t="s">
        <v>124</v>
      </c>
      <c r="D39" s="568"/>
      <c r="E39" s="293"/>
      <c r="F39" s="294">
        <f>SUM(F10:F38)</f>
        <v>114227</v>
      </c>
      <c r="G39" s="295">
        <v>367.24900000000002</v>
      </c>
      <c r="H39" s="295">
        <v>42.742999999999988</v>
      </c>
      <c r="I39" s="295">
        <v>46.917000000000009</v>
      </c>
      <c r="J39" s="296">
        <f>G39+H39+I39</f>
        <v>456.90900000000005</v>
      </c>
      <c r="K39" s="295">
        <f>SUM(K10:K38)</f>
        <v>118.798</v>
      </c>
      <c r="L39" s="297"/>
      <c r="M39" s="193"/>
    </row>
    <row r="40" spans="2:37" ht="23.1" customHeight="1" thickBot="1">
      <c r="B40" s="298" t="s">
        <v>71</v>
      </c>
      <c r="C40" s="573" t="s">
        <v>398</v>
      </c>
      <c r="D40" s="573"/>
      <c r="E40" s="317"/>
      <c r="F40" s="318"/>
      <c r="G40" s="319"/>
      <c r="H40" s="320"/>
      <c r="I40" s="320"/>
      <c r="J40" s="320"/>
      <c r="K40" s="320"/>
      <c r="L40" s="321"/>
      <c r="M40" s="194"/>
    </row>
    <row r="41" spans="2:37" ht="23.1" customHeight="1">
      <c r="B41" s="361">
        <v>1</v>
      </c>
      <c r="C41" s="362" t="s">
        <v>9</v>
      </c>
      <c r="D41" s="362" t="s">
        <v>83</v>
      </c>
      <c r="E41" s="392" t="s">
        <v>273</v>
      </c>
      <c r="F41" s="393">
        <v>4353</v>
      </c>
      <c r="G41" s="507">
        <v>33.799999999999997</v>
      </c>
      <c r="H41" s="507">
        <v>0</v>
      </c>
      <c r="I41" s="507">
        <v>4.5949999999999998</v>
      </c>
      <c r="J41" s="394">
        <f t="shared" ref="J41:J58" si="4">+I41+H41+G41</f>
        <v>38.394999999999996</v>
      </c>
      <c r="K41" s="322">
        <v>1.66</v>
      </c>
      <c r="L41" s="323">
        <f>IF(K41=0,0,(IF(J41/K41&gt;1,1,J41/K41)))</f>
        <v>1</v>
      </c>
      <c r="M41" s="195"/>
      <c r="AK41" s="234" t="s">
        <v>359</v>
      </c>
    </row>
    <row r="42" spans="2:37" ht="23.1" customHeight="1">
      <c r="B42" s="367">
        <f>+B41+1</f>
        <v>2</v>
      </c>
      <c r="C42" s="368" t="s">
        <v>10</v>
      </c>
      <c r="D42" s="368" t="s">
        <v>11</v>
      </c>
      <c r="E42" s="395" t="s">
        <v>274</v>
      </c>
      <c r="F42" s="396">
        <v>8861</v>
      </c>
      <c r="G42" s="508">
        <v>21.568999999999999</v>
      </c>
      <c r="H42" s="508">
        <v>2.67</v>
      </c>
      <c r="I42" s="508">
        <v>5.0289999999999999</v>
      </c>
      <c r="J42" s="394">
        <f t="shared" si="4"/>
        <v>29.268000000000001</v>
      </c>
      <c r="K42" s="324">
        <v>1.901</v>
      </c>
      <c r="L42" s="323">
        <f t="shared" ref="L42:L58" si="5">IF(K42=0,0,(IF(J42/K42&gt;1,1,J42/K42)))</f>
        <v>1</v>
      </c>
      <c r="M42" s="195"/>
    </row>
    <row r="43" spans="2:37" ht="23.1" customHeight="1">
      <c r="B43" s="367">
        <v>3</v>
      </c>
      <c r="C43" s="368"/>
      <c r="D43" s="368" t="s">
        <v>84</v>
      </c>
      <c r="E43" s="395" t="s">
        <v>275</v>
      </c>
      <c r="F43" s="398">
        <v>1108</v>
      </c>
      <c r="G43" s="508">
        <v>3.1579999999999999</v>
      </c>
      <c r="H43" s="508">
        <v>0.36599999999999999</v>
      </c>
      <c r="I43" s="508">
        <v>1.1919999999999999</v>
      </c>
      <c r="J43" s="394">
        <f>+I43+H43+G43</f>
        <v>4.7159999999999993</v>
      </c>
      <c r="K43" s="324">
        <v>0.25800000000000001</v>
      </c>
      <c r="L43" s="323">
        <f t="shared" si="5"/>
        <v>1</v>
      </c>
      <c r="M43" s="195"/>
    </row>
    <row r="44" spans="2:37" ht="23.1" customHeight="1">
      <c r="B44" s="367">
        <v>4</v>
      </c>
      <c r="C44" s="368"/>
      <c r="D44" s="368" t="s">
        <v>85</v>
      </c>
      <c r="E44" s="395" t="s">
        <v>276</v>
      </c>
      <c r="F44" s="398">
        <v>2492</v>
      </c>
      <c r="G44" s="508">
        <v>4.7679999999999998</v>
      </c>
      <c r="H44" s="508">
        <v>2.2570000000000001</v>
      </c>
      <c r="I44" s="508">
        <v>1.19</v>
      </c>
      <c r="J44" s="394">
        <f>+I44+H44+G44</f>
        <v>8.2149999999999999</v>
      </c>
      <c r="K44" s="324">
        <v>1.6890000000000001</v>
      </c>
      <c r="L44" s="323">
        <f t="shared" si="5"/>
        <v>1</v>
      </c>
      <c r="M44" s="195"/>
    </row>
    <row r="45" spans="2:37" ht="23.1" customHeight="1">
      <c r="B45" s="367">
        <v>5</v>
      </c>
      <c r="C45" s="368" t="s">
        <v>86</v>
      </c>
      <c r="D45" s="368" t="s">
        <v>136</v>
      </c>
      <c r="E45" s="395" t="s">
        <v>277</v>
      </c>
      <c r="F45" s="398">
        <v>464</v>
      </c>
      <c r="G45" s="508">
        <v>1.38</v>
      </c>
      <c r="H45" s="509">
        <v>0</v>
      </c>
      <c r="I45" s="508">
        <v>0.3</v>
      </c>
      <c r="J45" s="394">
        <f>+I45+H45+G45</f>
        <v>1.68</v>
      </c>
      <c r="K45" s="324">
        <v>0.39400000000000002</v>
      </c>
      <c r="L45" s="323">
        <f t="shared" si="5"/>
        <v>1</v>
      </c>
      <c r="M45" s="195"/>
    </row>
    <row r="46" spans="2:37" ht="23.1" customHeight="1">
      <c r="B46" s="367">
        <v>6</v>
      </c>
      <c r="C46" s="368"/>
      <c r="D46" s="368" t="s">
        <v>87</v>
      </c>
      <c r="E46" s="395" t="s">
        <v>278</v>
      </c>
      <c r="F46" s="398">
        <v>1060</v>
      </c>
      <c r="G46" s="508">
        <v>1.35</v>
      </c>
      <c r="H46" s="508">
        <v>0.91900000000000004</v>
      </c>
      <c r="I46" s="508">
        <v>7.5999999999999998E-2</v>
      </c>
      <c r="J46" s="394">
        <f t="shared" si="4"/>
        <v>2.3450000000000002</v>
      </c>
      <c r="K46" s="324">
        <v>0.76</v>
      </c>
      <c r="L46" s="323">
        <f t="shared" si="5"/>
        <v>1</v>
      </c>
      <c r="M46" s="195"/>
    </row>
    <row r="47" spans="2:37" ht="21" customHeight="1">
      <c r="B47" s="367">
        <v>7</v>
      </c>
      <c r="C47" s="368" t="s">
        <v>18</v>
      </c>
      <c r="D47" s="368" t="s">
        <v>88</v>
      </c>
      <c r="E47" s="395" t="s">
        <v>279</v>
      </c>
      <c r="F47" s="398">
        <v>4053</v>
      </c>
      <c r="G47" s="508">
        <v>3.0640000000000001</v>
      </c>
      <c r="H47" s="509">
        <v>0</v>
      </c>
      <c r="I47" s="508">
        <v>2.76</v>
      </c>
      <c r="J47" s="394">
        <f t="shared" si="4"/>
        <v>5.8239999999999998</v>
      </c>
      <c r="K47" s="457">
        <v>2.9</v>
      </c>
      <c r="L47" s="323">
        <f t="shared" si="5"/>
        <v>1</v>
      </c>
      <c r="M47" s="195"/>
    </row>
    <row r="48" spans="2:37" ht="23.1" customHeight="1">
      <c r="B48" s="367">
        <v>8</v>
      </c>
      <c r="C48" s="368"/>
      <c r="D48" s="368" t="s">
        <v>89</v>
      </c>
      <c r="E48" s="395" t="s">
        <v>280</v>
      </c>
      <c r="F48" s="398">
        <v>18740</v>
      </c>
      <c r="G48" s="508">
        <v>10.164</v>
      </c>
      <c r="H48" s="508">
        <v>8.3130000000000006</v>
      </c>
      <c r="I48" s="508">
        <v>9.1069999999999993</v>
      </c>
      <c r="J48" s="394">
        <f t="shared" si="4"/>
        <v>27.584000000000003</v>
      </c>
      <c r="K48" s="324">
        <v>14.41</v>
      </c>
      <c r="L48" s="323">
        <f t="shared" si="5"/>
        <v>1</v>
      </c>
      <c r="M48" s="195"/>
    </row>
    <row r="49" spans="2:37" ht="23.1" customHeight="1">
      <c r="B49" s="367">
        <v>9</v>
      </c>
      <c r="C49" s="368" t="s">
        <v>12</v>
      </c>
      <c r="D49" s="368" t="s">
        <v>137</v>
      </c>
      <c r="E49" s="395" t="s">
        <v>281</v>
      </c>
      <c r="F49" s="398">
        <v>2235</v>
      </c>
      <c r="G49" s="508">
        <v>0.188</v>
      </c>
      <c r="H49" s="510">
        <v>0.90700000000000003</v>
      </c>
      <c r="I49" s="509">
        <v>0</v>
      </c>
      <c r="J49" s="394">
        <f t="shared" si="4"/>
        <v>1.095</v>
      </c>
      <c r="K49" s="324">
        <v>1.788</v>
      </c>
      <c r="L49" s="323">
        <f t="shared" si="5"/>
        <v>0.61241610738255026</v>
      </c>
      <c r="M49" s="195"/>
      <c r="AJ49" s="289"/>
    </row>
    <row r="50" spans="2:37" ht="23.1" customHeight="1">
      <c r="B50" s="367">
        <v>10</v>
      </c>
      <c r="C50" s="368"/>
      <c r="D50" s="368" t="s">
        <v>416</v>
      </c>
      <c r="E50" s="399" t="s">
        <v>281</v>
      </c>
      <c r="F50" s="398">
        <v>40</v>
      </c>
      <c r="G50" s="508">
        <v>0.38200000000000001</v>
      </c>
      <c r="H50" s="509">
        <v>0</v>
      </c>
      <c r="I50" s="508">
        <v>8.7999999999999995E-2</v>
      </c>
      <c r="J50" s="394">
        <f t="shared" si="4"/>
        <v>0.47</v>
      </c>
      <c r="K50" s="324">
        <v>0.03</v>
      </c>
      <c r="L50" s="323">
        <f t="shared" si="5"/>
        <v>1</v>
      </c>
      <c r="M50" s="195"/>
      <c r="AJ50" s="289"/>
    </row>
    <row r="51" spans="2:37" ht="23.1" customHeight="1">
      <c r="B51" s="367">
        <f>B50+1</f>
        <v>11</v>
      </c>
      <c r="C51" s="368"/>
      <c r="D51" s="368" t="s">
        <v>417</v>
      </c>
      <c r="E51" s="399" t="s">
        <v>418</v>
      </c>
      <c r="F51" s="398">
        <v>701</v>
      </c>
      <c r="G51" s="508">
        <v>1.7010000000000001</v>
      </c>
      <c r="H51" s="508">
        <v>0.64900000000000002</v>
      </c>
      <c r="I51" s="509">
        <v>0</v>
      </c>
      <c r="J51" s="394">
        <f t="shared" si="4"/>
        <v>2.35</v>
      </c>
      <c r="K51" s="324">
        <v>0.56000000000000005</v>
      </c>
      <c r="L51" s="323">
        <f t="shared" si="5"/>
        <v>1</v>
      </c>
      <c r="M51" s="195"/>
      <c r="AJ51" s="469"/>
    </row>
    <row r="52" spans="2:37" ht="23.1" customHeight="1">
      <c r="B52" s="367">
        <f t="shared" ref="B52:B58" si="6">B51+1</f>
        <v>12</v>
      </c>
      <c r="C52" s="368"/>
      <c r="D52" s="368" t="s">
        <v>419</v>
      </c>
      <c r="E52" s="399" t="s">
        <v>418</v>
      </c>
      <c r="F52" s="398">
        <v>560</v>
      </c>
      <c r="G52" s="508">
        <v>1.66</v>
      </c>
      <c r="H52" s="508">
        <v>0.45800000000000002</v>
      </c>
      <c r="I52" s="509">
        <v>0</v>
      </c>
      <c r="J52" s="394">
        <f t="shared" si="4"/>
        <v>2.1179999999999999</v>
      </c>
      <c r="K52" s="324">
        <v>0.45</v>
      </c>
      <c r="L52" s="323">
        <f t="shared" si="5"/>
        <v>1</v>
      </c>
      <c r="M52" s="195"/>
      <c r="AJ52" s="469"/>
    </row>
    <row r="53" spans="2:37" ht="23.1" customHeight="1">
      <c r="B53" s="367">
        <f t="shared" si="6"/>
        <v>13</v>
      </c>
      <c r="C53" s="368"/>
      <c r="D53" s="368" t="s">
        <v>145</v>
      </c>
      <c r="E53" s="399" t="s">
        <v>282</v>
      </c>
      <c r="F53" s="398">
        <v>719</v>
      </c>
      <c r="G53" s="508">
        <v>0.90200000000000002</v>
      </c>
      <c r="H53" s="509">
        <v>0</v>
      </c>
      <c r="I53" s="508">
        <v>0.245</v>
      </c>
      <c r="J53" s="394">
        <f t="shared" si="4"/>
        <v>1.147</v>
      </c>
      <c r="K53" s="324">
        <v>0.57999999999999996</v>
      </c>
      <c r="L53" s="323">
        <f t="shared" si="5"/>
        <v>1</v>
      </c>
      <c r="M53" s="195"/>
      <c r="AJ53" s="469"/>
    </row>
    <row r="54" spans="2:37" ht="23.1" customHeight="1">
      <c r="B54" s="367">
        <f t="shared" si="6"/>
        <v>14</v>
      </c>
      <c r="C54" s="368" t="s">
        <v>420</v>
      </c>
      <c r="D54" s="368" t="s">
        <v>421</v>
      </c>
      <c r="E54" s="399" t="s">
        <v>281</v>
      </c>
      <c r="F54" s="398">
        <v>596</v>
      </c>
      <c r="G54" s="508">
        <v>1.1639999999999999</v>
      </c>
      <c r="H54" s="509">
        <v>0</v>
      </c>
      <c r="I54" s="508">
        <v>0.52300000000000002</v>
      </c>
      <c r="J54" s="394">
        <f t="shared" si="4"/>
        <v>1.6869999999999998</v>
      </c>
      <c r="K54" s="324">
        <v>0.42</v>
      </c>
      <c r="L54" s="323">
        <f t="shared" si="5"/>
        <v>1</v>
      </c>
      <c r="M54" s="195"/>
      <c r="AJ54" s="469"/>
    </row>
    <row r="55" spans="2:37" ht="23.1" customHeight="1">
      <c r="B55" s="367">
        <f t="shared" si="6"/>
        <v>15</v>
      </c>
      <c r="C55" s="368"/>
      <c r="D55" s="368" t="s">
        <v>422</v>
      </c>
      <c r="E55" s="399" t="s">
        <v>281</v>
      </c>
      <c r="F55" s="398">
        <v>119</v>
      </c>
      <c r="G55" s="508">
        <v>5.1999999999999998E-2</v>
      </c>
      <c r="H55" s="509">
        <v>0</v>
      </c>
      <c r="I55" s="508">
        <v>0.108</v>
      </c>
      <c r="J55" s="394">
        <f t="shared" si="4"/>
        <v>0.16</v>
      </c>
      <c r="K55" s="324">
        <v>0.1</v>
      </c>
      <c r="L55" s="323">
        <f t="shared" si="5"/>
        <v>1</v>
      </c>
      <c r="M55" s="195"/>
      <c r="AJ55" s="469"/>
    </row>
    <row r="56" spans="2:37" ht="23.1" customHeight="1">
      <c r="B56" s="367">
        <f t="shared" si="6"/>
        <v>16</v>
      </c>
      <c r="C56" s="368"/>
      <c r="D56" s="368" t="s">
        <v>423</v>
      </c>
      <c r="E56" s="399" t="s">
        <v>424</v>
      </c>
      <c r="F56" s="398">
        <v>70</v>
      </c>
      <c r="G56" s="508">
        <v>0.82199999999999995</v>
      </c>
      <c r="H56" s="509">
        <v>0</v>
      </c>
      <c r="I56" s="508">
        <v>3.4000000000000002E-2</v>
      </c>
      <c r="J56" s="394">
        <f t="shared" si="4"/>
        <v>0.85599999999999998</v>
      </c>
      <c r="K56" s="324">
        <v>0.06</v>
      </c>
      <c r="L56" s="323">
        <f t="shared" si="5"/>
        <v>1</v>
      </c>
      <c r="M56" s="195"/>
      <c r="AJ56" s="469"/>
    </row>
    <row r="57" spans="2:37" ht="23.1" customHeight="1">
      <c r="B57" s="367">
        <f t="shared" si="6"/>
        <v>17</v>
      </c>
      <c r="C57" s="368" t="s">
        <v>14</v>
      </c>
      <c r="D57" s="368" t="s">
        <v>425</v>
      </c>
      <c r="E57" s="399" t="s">
        <v>426</v>
      </c>
      <c r="F57" s="398">
        <v>2036</v>
      </c>
      <c r="G57" s="508">
        <v>0</v>
      </c>
      <c r="H57" s="508">
        <v>0.499</v>
      </c>
      <c r="I57" s="508">
        <v>0.77100000000000002</v>
      </c>
      <c r="J57" s="394">
        <f t="shared" si="4"/>
        <v>1.27</v>
      </c>
      <c r="K57" s="324">
        <v>1.63</v>
      </c>
      <c r="L57" s="323">
        <f t="shared" si="5"/>
        <v>0.77914110429447858</v>
      </c>
      <c r="M57" s="195"/>
      <c r="AJ57" s="469"/>
    </row>
    <row r="58" spans="2:37" ht="23.1" customHeight="1" thickBot="1">
      <c r="B58" s="367">
        <f t="shared" si="6"/>
        <v>18</v>
      </c>
      <c r="C58" s="470"/>
      <c r="D58" s="470" t="s">
        <v>427</v>
      </c>
      <c r="E58" s="471" t="s">
        <v>428</v>
      </c>
      <c r="F58" s="472">
        <v>1296</v>
      </c>
      <c r="G58" s="508">
        <v>0.10299999999999999</v>
      </c>
      <c r="H58" s="508">
        <v>0.4</v>
      </c>
      <c r="I58" s="508">
        <v>1.2E-2</v>
      </c>
      <c r="J58" s="394">
        <f t="shared" si="4"/>
        <v>0.51500000000000001</v>
      </c>
      <c r="K58" s="473">
        <v>0.93</v>
      </c>
      <c r="L58" s="323">
        <f t="shared" si="5"/>
        <v>0.55376344086021501</v>
      </c>
      <c r="M58" s="195"/>
      <c r="AJ58" s="469"/>
    </row>
    <row r="59" spans="2:37" ht="23.1" customHeight="1" thickBot="1">
      <c r="B59" s="298" t="s">
        <v>343</v>
      </c>
      <c r="C59" s="573" t="s">
        <v>125</v>
      </c>
      <c r="D59" s="573"/>
      <c r="E59" s="317"/>
      <c r="F59" s="327">
        <f>SUM(F41:F58)</f>
        <v>49503</v>
      </c>
      <c r="G59" s="310">
        <f>SUM(G41:G58)</f>
        <v>86.227000000000004</v>
      </c>
      <c r="H59" s="310">
        <f>SUM(H41:H58)</f>
        <v>17.437999999999995</v>
      </c>
      <c r="I59" s="310">
        <f>SUM(I41:I58)</f>
        <v>26.03</v>
      </c>
      <c r="J59" s="310">
        <f>SUM(G59+H59+I59)</f>
        <v>129.69499999999999</v>
      </c>
      <c r="K59" s="301">
        <f>SUM(K41:K58)</f>
        <v>30.52</v>
      </c>
      <c r="L59" s="302"/>
      <c r="M59" s="195"/>
    </row>
    <row r="60" spans="2:37" ht="23.1" customHeight="1" thickBot="1">
      <c r="B60" s="298" t="s">
        <v>73</v>
      </c>
      <c r="C60" s="573" t="s">
        <v>74</v>
      </c>
      <c r="D60" s="573"/>
      <c r="E60" s="317"/>
      <c r="F60" s="400"/>
      <c r="G60" s="401"/>
      <c r="H60" s="319"/>
      <c r="I60" s="319"/>
      <c r="J60" s="319"/>
      <c r="K60" s="319"/>
      <c r="L60" s="321"/>
      <c r="M60" s="194"/>
    </row>
    <row r="61" spans="2:37" ht="26.25" customHeight="1">
      <c r="B61" s="361">
        <v>1</v>
      </c>
      <c r="C61" s="362" t="s">
        <v>13</v>
      </c>
      <c r="D61" s="362" t="s">
        <v>166</v>
      </c>
      <c r="E61" s="392" t="s">
        <v>283</v>
      </c>
      <c r="F61" s="396">
        <v>1379</v>
      </c>
      <c r="G61" s="402">
        <v>0.89</v>
      </c>
      <c r="H61" s="402">
        <v>0.26900000000000002</v>
      </c>
      <c r="I61" s="402">
        <v>0.312</v>
      </c>
      <c r="J61" s="405">
        <f>G61+H61+I61</f>
        <v>1.4710000000000001</v>
      </c>
      <c r="K61" s="459">
        <v>0.56200000000000006</v>
      </c>
      <c r="L61" s="323">
        <v>1</v>
      </c>
      <c r="M61" s="189"/>
      <c r="AK61" s="234" t="s">
        <v>355</v>
      </c>
    </row>
    <row r="62" spans="2:37" ht="27" customHeight="1">
      <c r="B62" s="367">
        <v>2</v>
      </c>
      <c r="C62" s="368"/>
      <c r="D62" s="368" t="s">
        <v>139</v>
      </c>
      <c r="E62" s="395" t="s">
        <v>284</v>
      </c>
      <c r="F62" s="398" t="s">
        <v>414</v>
      </c>
      <c r="G62" s="403">
        <v>2.87</v>
      </c>
      <c r="H62" s="403">
        <v>0.46400000000000002</v>
      </c>
      <c r="I62" s="404"/>
      <c r="J62" s="405">
        <f>I62+H62+G62</f>
        <v>3.3340000000000001</v>
      </c>
      <c r="K62" s="406">
        <v>0.45</v>
      </c>
      <c r="L62" s="323">
        <f t="shared" ref="L62:L73" si="7">IF(K62=0,0,(IF(J62/K62&gt;1,1,J62/K62)))</f>
        <v>1</v>
      </c>
      <c r="M62" s="468">
        <f t="shared" ref="M62" si="8">IF(L62=0,0,(IF(K62/L62&gt;1,1,K62/L62)))</f>
        <v>0.45</v>
      </c>
      <c r="N62" s="468">
        <f t="shared" ref="N62" si="9">IF(M62=0,0,(IF(L62/M62&gt;1,1,L62/M62)))</f>
        <v>1</v>
      </c>
      <c r="O62" s="468">
        <f t="shared" ref="O62" si="10">IF(N62=0,0,(IF(M62/N62&gt;1,1,M62/N62)))</f>
        <v>0.45</v>
      </c>
      <c r="P62" s="468">
        <f t="shared" ref="P62" si="11">IF(O62=0,0,(IF(N62/O62&gt;1,1,N62/O62)))</f>
        <v>1</v>
      </c>
      <c r="Q62" s="468">
        <f t="shared" ref="Q62" si="12">IF(P62=0,0,(IF(O62/P62&gt;1,1,O62/P62)))</f>
        <v>0.45</v>
      </c>
      <c r="R62" s="468">
        <f t="shared" ref="R62" si="13">IF(Q62=0,0,(IF(P62/Q62&gt;1,1,P62/Q62)))</f>
        <v>1</v>
      </c>
      <c r="S62" s="468">
        <f t="shared" ref="S62" si="14">IF(R62=0,0,(IF(Q62/R62&gt;1,1,Q62/R62)))</f>
        <v>0.45</v>
      </c>
      <c r="T62" s="468">
        <f t="shared" ref="T62" si="15">IF(S62=0,0,(IF(R62/S62&gt;1,1,R62/S62)))</f>
        <v>1</v>
      </c>
      <c r="U62" s="468">
        <f t="shared" ref="U62" si="16">IF(T62=0,0,(IF(S62/T62&gt;1,1,S62/T62)))</f>
        <v>0.45</v>
      </c>
      <c r="V62" s="468">
        <f t="shared" ref="V62" si="17">IF(U62=0,0,(IF(T62/U62&gt;1,1,T62/U62)))</f>
        <v>1</v>
      </c>
      <c r="W62" s="468">
        <f t="shared" ref="W62" si="18">IF(V62=0,0,(IF(U62/V62&gt;1,1,U62/V62)))</f>
        <v>0.45</v>
      </c>
      <c r="X62" s="468">
        <f t="shared" ref="X62" si="19">IF(W62=0,0,(IF(V62/W62&gt;1,1,V62/W62)))</f>
        <v>1</v>
      </c>
      <c r="Y62" s="468">
        <f t="shared" ref="Y62" si="20">IF(X62=0,0,(IF(W62/X62&gt;1,1,W62/X62)))</f>
        <v>0.45</v>
      </c>
      <c r="Z62" s="468">
        <f t="shared" ref="Z62" si="21">IF(Y62=0,0,(IF(X62/Y62&gt;1,1,X62/Y62)))</f>
        <v>1</v>
      </c>
      <c r="AA62" s="468">
        <f t="shared" ref="AA62" si="22">IF(Z62=0,0,(IF(Y62/Z62&gt;1,1,Y62/Z62)))</f>
        <v>0.45</v>
      </c>
      <c r="AB62" s="468">
        <f t="shared" ref="AB62" si="23">IF(AA62=0,0,(IF(Z62/AA62&gt;1,1,Z62/AA62)))</f>
        <v>1</v>
      </c>
      <c r="AC62" s="468">
        <f t="shared" ref="AC62" si="24">IF(AB62=0,0,(IF(AA62/AB62&gt;1,1,AA62/AB62)))</f>
        <v>0.45</v>
      </c>
      <c r="AD62" s="468">
        <f t="shared" ref="AD62" si="25">IF(AC62=0,0,(IF(AB62/AC62&gt;1,1,AB62/AC62)))</f>
        <v>1</v>
      </c>
      <c r="AE62" s="468">
        <f t="shared" ref="AE62" si="26">IF(AD62=0,0,(IF(AC62/AD62&gt;1,1,AC62/AD62)))</f>
        <v>0.45</v>
      </c>
      <c r="AF62" s="468">
        <f t="shared" ref="AF62" si="27">IF(AE62=0,0,(IF(AD62/AE62&gt;1,1,AD62/AE62)))</f>
        <v>1</v>
      </c>
      <c r="AG62" s="468">
        <f t="shared" ref="AG62" si="28">IF(AF62=0,0,(IF(AE62/AF62&gt;1,1,AE62/AF62)))</f>
        <v>0.45</v>
      </c>
      <c r="AH62" s="468">
        <f t="shared" ref="AH62" si="29">IF(AG62=0,0,(IF(AF62/AG62&gt;1,1,AF62/AG62)))</f>
        <v>1</v>
      </c>
      <c r="AI62" s="468">
        <f t="shared" ref="AI62" si="30">IF(AH62=0,0,(IF(AG62/AH62&gt;1,1,AG62/AH62)))</f>
        <v>0.45</v>
      </c>
    </row>
    <row r="63" spans="2:37" ht="23.1" customHeight="1">
      <c r="B63" s="367">
        <v>3</v>
      </c>
      <c r="C63" s="368" t="s">
        <v>18</v>
      </c>
      <c r="D63" s="368" t="s">
        <v>340</v>
      </c>
      <c r="E63" s="395" t="s">
        <v>341</v>
      </c>
      <c r="F63" s="398">
        <v>9818</v>
      </c>
      <c r="G63" s="408">
        <v>13.286</v>
      </c>
      <c r="H63" s="408">
        <v>1</v>
      </c>
      <c r="I63" s="408">
        <v>2</v>
      </c>
      <c r="J63" s="405">
        <f>I63+H63+G63</f>
        <v>16.286000000000001</v>
      </c>
      <c r="K63" s="409">
        <v>3</v>
      </c>
      <c r="L63" s="323">
        <f t="shared" si="7"/>
        <v>1</v>
      </c>
      <c r="M63" s="189"/>
    </row>
    <row r="64" spans="2:37" ht="23.1" customHeight="1">
      <c r="B64" s="367">
        <v>4</v>
      </c>
      <c r="C64" s="368" t="s">
        <v>20</v>
      </c>
      <c r="D64" s="368" t="s">
        <v>140</v>
      </c>
      <c r="E64" s="395" t="s">
        <v>286</v>
      </c>
      <c r="F64" s="398">
        <v>1590</v>
      </c>
      <c r="G64" s="410">
        <v>0.13500000000000001</v>
      </c>
      <c r="H64" s="403">
        <v>0.59599999999999997</v>
      </c>
      <c r="I64" s="404"/>
      <c r="J64" s="405">
        <f>I64+H64+G64</f>
        <v>0.73099999999999998</v>
      </c>
      <c r="K64" s="406">
        <v>0.58099999999999996</v>
      </c>
      <c r="L64" s="323">
        <f t="shared" si="7"/>
        <v>1</v>
      </c>
      <c r="M64" s="189"/>
    </row>
    <row r="65" spans="2:40" ht="23.1" customHeight="1">
      <c r="B65" s="367">
        <v>5</v>
      </c>
      <c r="C65" s="368" t="s">
        <v>24</v>
      </c>
      <c r="D65" s="411" t="s">
        <v>244</v>
      </c>
      <c r="E65" s="395" t="s">
        <v>287</v>
      </c>
      <c r="F65" s="398">
        <v>163</v>
      </c>
      <c r="G65" s="408">
        <v>0</v>
      </c>
      <c r="H65" s="408">
        <v>7.0000000000000007E-2</v>
      </c>
      <c r="I65" s="408">
        <v>1.9E-2</v>
      </c>
      <c r="J65" s="405">
        <f>G65+H65+I65</f>
        <v>8.900000000000001E-2</v>
      </c>
      <c r="K65" s="459">
        <v>8.3000000000000004E-2</v>
      </c>
      <c r="L65" s="323">
        <f t="shared" si="7"/>
        <v>1</v>
      </c>
      <c r="M65" s="189"/>
      <c r="AN65" s="463"/>
    </row>
    <row r="66" spans="2:40" ht="23.1" customHeight="1">
      <c r="B66" s="367">
        <v>6</v>
      </c>
      <c r="C66" s="368" t="s">
        <v>22</v>
      </c>
      <c r="D66" s="368" t="s">
        <v>141</v>
      </c>
      <c r="E66" s="395" t="s">
        <v>288</v>
      </c>
      <c r="F66" s="398">
        <v>1302</v>
      </c>
      <c r="G66" s="408">
        <v>1.3320000000000001</v>
      </c>
      <c r="H66" s="408">
        <v>0.54100000000000004</v>
      </c>
      <c r="I66" s="408">
        <v>0.60099999999999998</v>
      </c>
      <c r="J66" s="405">
        <f>+I66+H66+G66</f>
        <v>2.4740000000000002</v>
      </c>
      <c r="K66" s="406">
        <v>1.125</v>
      </c>
      <c r="L66" s="323">
        <f t="shared" si="7"/>
        <v>1</v>
      </c>
      <c r="M66" s="189"/>
    </row>
    <row r="67" spans="2:40" ht="24" customHeight="1">
      <c r="B67" s="367">
        <v>7</v>
      </c>
      <c r="C67" s="368" t="s">
        <v>24</v>
      </c>
      <c r="D67" s="368" t="s">
        <v>25</v>
      </c>
      <c r="E67" s="395" t="s">
        <v>289</v>
      </c>
      <c r="F67" s="398">
        <v>2805</v>
      </c>
      <c r="G67" s="403">
        <v>0</v>
      </c>
      <c r="H67" s="412">
        <v>0.56299999999999994</v>
      </c>
      <c r="I67" s="403">
        <v>1.64</v>
      </c>
      <c r="J67" s="405">
        <f>+I67+H67+G67</f>
        <v>2.2029999999999998</v>
      </c>
      <c r="K67" s="457">
        <v>2.1739999999999999</v>
      </c>
      <c r="L67" s="323">
        <f t="shared" si="7"/>
        <v>1</v>
      </c>
      <c r="M67" s="189"/>
    </row>
    <row r="68" spans="2:40" ht="23.1" customHeight="1">
      <c r="B68" s="367">
        <v>8</v>
      </c>
      <c r="C68" s="368"/>
      <c r="D68" s="368" t="s">
        <v>142</v>
      </c>
      <c r="E68" s="395" t="s">
        <v>290</v>
      </c>
      <c r="F68" s="398">
        <v>683</v>
      </c>
      <c r="G68" s="408">
        <v>0</v>
      </c>
      <c r="H68" s="413"/>
      <c r="I68" s="408">
        <v>0.32100000000000001</v>
      </c>
      <c r="J68" s="405">
        <f>+I68+H68+G68</f>
        <v>0.32100000000000001</v>
      </c>
      <c r="K68" s="407">
        <v>0.30599999999999999</v>
      </c>
      <c r="L68" s="323">
        <f t="shared" si="7"/>
        <v>1</v>
      </c>
      <c r="M68" s="189"/>
    </row>
    <row r="69" spans="2:40" ht="23.1" customHeight="1">
      <c r="B69" s="367">
        <v>9</v>
      </c>
      <c r="C69" s="368" t="s">
        <v>26</v>
      </c>
      <c r="D69" s="368" t="s">
        <v>27</v>
      </c>
      <c r="E69" s="395" t="s">
        <v>291</v>
      </c>
      <c r="F69" s="398">
        <v>2617</v>
      </c>
      <c r="G69" s="408">
        <v>0</v>
      </c>
      <c r="H69" s="408">
        <v>4.2000000000000003E-2</v>
      </c>
      <c r="I69" s="408">
        <v>3.9E-2</v>
      </c>
      <c r="J69" s="405">
        <f>G69+H69+I69</f>
        <v>8.1000000000000003E-2</v>
      </c>
      <c r="K69" s="406">
        <v>7.5999999999999998E-2</v>
      </c>
      <c r="L69" s="323">
        <f t="shared" si="7"/>
        <v>1</v>
      </c>
      <c r="M69" s="189"/>
    </row>
    <row r="70" spans="2:40" ht="23.1" customHeight="1">
      <c r="B70" s="367">
        <v>10</v>
      </c>
      <c r="C70" s="368"/>
      <c r="D70" s="368" t="s">
        <v>135</v>
      </c>
      <c r="E70" s="395" t="s">
        <v>292</v>
      </c>
      <c r="F70" s="398">
        <v>1536</v>
      </c>
      <c r="G70" s="414">
        <v>0</v>
      </c>
      <c r="H70" s="414">
        <v>2.8000000000000001E-2</v>
      </c>
      <c r="I70" s="414">
        <v>4.0000000000000001E-3</v>
      </c>
      <c r="J70" s="405">
        <f>G70+H70+I70</f>
        <v>3.2000000000000001E-2</v>
      </c>
      <c r="K70" s="409">
        <v>2.7E-2</v>
      </c>
      <c r="L70" s="323">
        <f t="shared" si="7"/>
        <v>1</v>
      </c>
      <c r="M70" s="249">
        <v>1.0309999999999999</v>
      </c>
    </row>
    <row r="71" spans="2:40" ht="23.1" customHeight="1">
      <c r="B71" s="367">
        <v>11</v>
      </c>
      <c r="C71" s="368" t="s">
        <v>18</v>
      </c>
      <c r="D71" s="368" t="s">
        <v>356</v>
      </c>
      <c r="E71" s="395" t="s">
        <v>285</v>
      </c>
      <c r="F71" s="398">
        <v>7938</v>
      </c>
      <c r="G71" s="408">
        <v>0.54400000000000004</v>
      </c>
      <c r="H71" s="404"/>
      <c r="I71" s="408">
        <v>4.5430000000000001</v>
      </c>
      <c r="J71" s="405">
        <f>+I71+H71+G71</f>
        <v>5.0869999999999997</v>
      </c>
      <c r="K71" s="406">
        <v>4.5119999999999996</v>
      </c>
      <c r="L71" s="323">
        <f t="shared" si="7"/>
        <v>1</v>
      </c>
      <c r="M71" s="189"/>
    </row>
    <row r="72" spans="2:40" ht="23.25" customHeight="1">
      <c r="B72" s="367">
        <v>12</v>
      </c>
      <c r="C72" s="368"/>
      <c r="D72" s="368" t="s">
        <v>227</v>
      </c>
      <c r="E72" s="395" t="s">
        <v>285</v>
      </c>
      <c r="F72" s="398">
        <v>16055</v>
      </c>
      <c r="G72" s="408">
        <v>8.1140000000000008</v>
      </c>
      <c r="H72" s="404"/>
      <c r="I72" s="408">
        <v>12.851000000000001</v>
      </c>
      <c r="J72" s="405">
        <f>G72+H72+I72</f>
        <v>20.965000000000003</v>
      </c>
      <c r="K72" s="458">
        <v>12.823</v>
      </c>
      <c r="L72" s="323">
        <f t="shared" si="7"/>
        <v>1</v>
      </c>
      <c r="M72" s="189"/>
    </row>
    <row r="73" spans="2:40" ht="23.1" customHeight="1" thickBot="1">
      <c r="B73" s="374">
        <v>13</v>
      </c>
      <c r="C73" s="375"/>
      <c r="D73" s="375" t="s">
        <v>228</v>
      </c>
      <c r="E73" s="415" t="s">
        <v>293</v>
      </c>
      <c r="F73" s="416">
        <v>37451</v>
      </c>
      <c r="G73" s="417">
        <v>46.886000000000003</v>
      </c>
      <c r="H73" s="417">
        <v>17.146999999999998</v>
      </c>
      <c r="I73" s="417">
        <v>8.9740000000000002</v>
      </c>
      <c r="J73" s="418">
        <f>I73+H73+G73</f>
        <v>73.007000000000005</v>
      </c>
      <c r="K73" s="419">
        <v>26.033999999999999</v>
      </c>
      <c r="L73" s="323">
        <f t="shared" si="7"/>
        <v>1</v>
      </c>
      <c r="M73" s="189"/>
    </row>
    <row r="74" spans="2:40" ht="23.1" customHeight="1" thickBot="1">
      <c r="B74" s="298"/>
      <c r="C74" s="573" t="s">
        <v>126</v>
      </c>
      <c r="D74" s="573"/>
      <c r="E74" s="327"/>
      <c r="F74" s="327">
        <f>SUM(F61:F73)</f>
        <v>83337</v>
      </c>
      <c r="G74" s="328">
        <f>SUM(G61:G73)</f>
        <v>74.057000000000002</v>
      </c>
      <c r="H74" s="311">
        <f>SUM(H61:H73)</f>
        <v>20.72</v>
      </c>
      <c r="I74" s="311">
        <f>SUM(I61:I73)</f>
        <v>31.303999999999998</v>
      </c>
      <c r="J74" s="329">
        <f>+I74+H74+G74</f>
        <v>126.081</v>
      </c>
      <c r="K74" s="311">
        <f>SUM(K61:K73)</f>
        <v>51.753</v>
      </c>
      <c r="L74" s="519"/>
      <c r="M74" s="196"/>
    </row>
    <row r="75" spans="2:40" ht="24.95" customHeight="1" thickBot="1">
      <c r="B75" s="122"/>
      <c r="C75" s="169"/>
      <c r="D75" s="169"/>
      <c r="E75" s="169"/>
      <c r="G75" s="52"/>
      <c r="H75" s="170"/>
      <c r="I75" s="170"/>
      <c r="J75" s="170"/>
      <c r="K75" s="170"/>
      <c r="L75" s="171"/>
      <c r="M75" s="197"/>
    </row>
    <row r="76" spans="2:40" ht="16.5" thickBot="1">
      <c r="D76" s="222"/>
      <c r="E76" s="209" t="s">
        <v>407</v>
      </c>
      <c r="F76" s="48"/>
      <c r="H76" s="236" t="s">
        <v>354</v>
      </c>
      <c r="I76" s="209" t="s">
        <v>350</v>
      </c>
      <c r="J76" s="178"/>
    </row>
    <row r="77" spans="2:40" ht="16.5" thickBot="1">
      <c r="D77" s="210"/>
      <c r="E77" s="210"/>
      <c r="F77" s="214"/>
      <c r="I77" s="209"/>
      <c r="J77" s="177"/>
    </row>
    <row r="78" spans="2:40" ht="16.5" thickBot="1">
      <c r="D78" s="223"/>
      <c r="E78" s="209" t="s">
        <v>348</v>
      </c>
      <c r="F78" s="214"/>
      <c r="H78" s="236" t="s">
        <v>354</v>
      </c>
      <c r="I78" s="209" t="s">
        <v>351</v>
      </c>
      <c r="J78" s="178"/>
    </row>
    <row r="79" spans="2:40" ht="16.5" thickBot="1">
      <c r="D79" s="210"/>
      <c r="E79" s="210"/>
      <c r="F79" s="214"/>
      <c r="I79" s="209"/>
      <c r="J79" s="177"/>
    </row>
    <row r="80" spans="2:40" ht="16.5" thickBot="1">
      <c r="D80" s="224"/>
      <c r="E80" s="209" t="s">
        <v>349</v>
      </c>
      <c r="F80" s="214"/>
      <c r="H80" s="236" t="s">
        <v>354</v>
      </c>
      <c r="I80" s="209" t="s">
        <v>352</v>
      </c>
      <c r="J80" s="178"/>
    </row>
    <row r="81" spans="4:10" ht="16.5" thickBot="1">
      <c r="D81" s="210"/>
      <c r="E81" s="210"/>
      <c r="F81" s="214"/>
      <c r="I81" s="209"/>
      <c r="J81" s="177"/>
    </row>
    <row r="82" spans="4:10" ht="18.75" thickBot="1">
      <c r="D82" s="258"/>
      <c r="E82" s="209" t="s">
        <v>408</v>
      </c>
      <c r="F82" s="214"/>
      <c r="H82" s="236" t="s">
        <v>354</v>
      </c>
      <c r="I82" s="209" t="s">
        <v>353</v>
      </c>
      <c r="J82" s="178"/>
    </row>
    <row r="83" spans="4:10">
      <c r="F83" s="214"/>
    </row>
    <row r="127" spans="37:42">
      <c r="AK127" s="448"/>
      <c r="AP127" s="234"/>
    </row>
  </sheetData>
  <mergeCells count="14">
    <mergeCell ref="C74:D74"/>
    <mergeCell ref="C40:D40"/>
    <mergeCell ref="C60:D60"/>
    <mergeCell ref="C5:C7"/>
    <mergeCell ref="B2:L2"/>
    <mergeCell ref="L6:L7"/>
    <mergeCell ref="C39:D39"/>
    <mergeCell ref="C59:D59"/>
    <mergeCell ref="C9:D9"/>
    <mergeCell ref="B1:L1"/>
    <mergeCell ref="B3:L3"/>
    <mergeCell ref="B5:B7"/>
    <mergeCell ref="H5:I5"/>
    <mergeCell ref="D5:D7"/>
  </mergeCells>
  <phoneticPr fontId="10" type="noConversion"/>
  <conditionalFormatting sqref="L10:L38 L41:L58">
    <cfRule type="cellIs" dxfId="11" priority="13" operator="between">
      <formula>0.3</formula>
      <formula>0.5</formula>
    </cfRule>
    <cfRule type="cellIs" dxfId="10" priority="14" operator="between">
      <formula>0.5</formula>
      <formula>0.7</formula>
    </cfRule>
    <cfRule type="cellIs" dxfId="9" priority="15" operator="greaterThan">
      <formula>0.7</formula>
    </cfRule>
    <cfRule type="cellIs" dxfId="8" priority="16" operator="lessThan">
      <formula>0.3</formula>
    </cfRule>
  </conditionalFormatting>
  <conditionalFormatting sqref="L61:L74">
    <cfRule type="cellIs" dxfId="7" priority="1" operator="between">
      <formula>0.3</formula>
      <formula>0.5</formula>
    </cfRule>
    <cfRule type="cellIs" dxfId="6" priority="2" operator="between">
      <formula>0.5</formula>
      <formula>0.7</formula>
    </cfRule>
    <cfRule type="cellIs" dxfId="5" priority="3" operator="greaterThan">
      <formula>0.7</formula>
    </cfRule>
    <cfRule type="cellIs" dxfId="4" priority="4" operator="lessThan">
      <formula>0.3</formula>
    </cfRule>
  </conditionalFormatting>
  <conditionalFormatting sqref="M62:AI62">
    <cfRule type="cellIs" dxfId="3" priority="9" operator="between">
      <formula>0.3</formula>
      <formula>0.5</formula>
    </cfRule>
    <cfRule type="cellIs" dxfId="2" priority="10" operator="between">
      <formula>0.5</formula>
      <formula>0.7</formula>
    </cfRule>
    <cfRule type="cellIs" dxfId="1" priority="11" operator="greaterThan">
      <formula>0.7</formula>
    </cfRule>
    <cfRule type="cellIs" dxfId="0" priority="12" operator="lessThan">
      <formula>0.3</formula>
    </cfRule>
  </conditionalFormatting>
  <printOptions horizontalCentered="1"/>
  <pageMargins left="0.47244094488188981" right="7.874015748031496E-2" top="0.11811023622047245" bottom="3.937007874015748E-2" header="0.31496062992125984" footer="0.31496062992125984"/>
  <pageSetup paperSize="9" scale="47" orientation="portrait" horizontalDpi="4294967293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selection activeCell="F49" sqref="F49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B1:AQ66"/>
  <sheetViews>
    <sheetView showGridLines="0" tabSelected="1" zoomScale="50" zoomScaleNormal="50" workbookViewId="0">
      <selection activeCell="A3" sqref="A3:L75"/>
    </sheetView>
  </sheetViews>
  <sheetFormatPr defaultRowHeight="12.75"/>
  <cols>
    <col min="1" max="1" width="9.140625" style="198"/>
    <col min="2" max="2" width="5.42578125" style="198" customWidth="1"/>
    <col min="3" max="3" width="15.7109375" style="198" customWidth="1"/>
    <col min="4" max="4" width="4.5703125" style="198" hidden="1" customWidth="1"/>
    <col min="5" max="5" width="21.85546875" style="198" customWidth="1"/>
    <col min="6" max="6" width="14" style="198" customWidth="1"/>
    <col min="7" max="7" width="12.85546875" style="214" customWidth="1"/>
    <col min="8" max="8" width="12.85546875" style="198" customWidth="1"/>
    <col min="9" max="9" width="11" style="198" customWidth="1"/>
    <col min="10" max="10" width="11.140625" style="198" customWidth="1"/>
    <col min="11" max="11" width="12.5703125" style="198" customWidth="1"/>
    <col min="12" max="12" width="15.42578125" style="198" customWidth="1"/>
    <col min="13" max="13" width="16" style="198" customWidth="1"/>
    <col min="14" max="14" width="12.7109375" style="198" customWidth="1"/>
    <col min="15" max="16" width="12.7109375" style="198" hidden="1" customWidth="1"/>
    <col min="17" max="41" width="0" style="198" hidden="1" customWidth="1"/>
    <col min="42" max="16384" width="9.140625" style="198"/>
  </cols>
  <sheetData>
    <row r="1" spans="2:43" ht="24.95" customHeight="1">
      <c r="B1" s="175"/>
      <c r="C1" s="175"/>
      <c r="D1" s="175"/>
      <c r="E1" s="175"/>
      <c r="F1" s="175"/>
      <c r="G1" s="212"/>
      <c r="H1" s="180"/>
      <c r="I1" s="180"/>
      <c r="J1" s="180"/>
      <c r="K1" s="180"/>
      <c r="L1" s="180"/>
      <c r="M1" s="175"/>
      <c r="N1" s="175"/>
      <c r="O1" s="175"/>
      <c r="P1" s="175"/>
    </row>
    <row r="2" spans="2:43" ht="21" customHeight="1">
      <c r="B2" s="557" t="s">
        <v>230</v>
      </c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190"/>
      <c r="O2" s="190"/>
      <c r="P2" s="190"/>
    </row>
    <row r="3" spans="2:43" ht="21" customHeight="1">
      <c r="B3" s="557" t="s">
        <v>410</v>
      </c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557"/>
      <c r="N3" s="190"/>
      <c r="O3" s="190"/>
      <c r="P3" s="190"/>
    </row>
    <row r="4" spans="2:43" ht="21" customHeight="1">
      <c r="B4" s="557" t="str">
        <f>'PC-JT-SL'!$B$3:$L$3</f>
        <v xml:space="preserve">MINGGU ke I MEI ( Tgl. 30 APRIL s/d 6 MEI 2024 )  </v>
      </c>
      <c r="C4" s="557"/>
      <c r="D4" s="557"/>
      <c r="E4" s="557"/>
      <c r="F4" s="557"/>
      <c r="G4" s="557"/>
      <c r="H4" s="557"/>
      <c r="I4" s="557"/>
      <c r="J4" s="557"/>
      <c r="K4" s="557"/>
      <c r="L4" s="557"/>
      <c r="M4" s="557"/>
      <c r="N4" s="190"/>
      <c r="O4" s="190"/>
      <c r="P4" s="190"/>
    </row>
    <row r="5" spans="2:43" ht="8.25" customHeight="1" thickBot="1">
      <c r="B5" s="175" t="s">
        <v>68</v>
      </c>
      <c r="C5" s="175"/>
      <c r="D5" s="175"/>
      <c r="E5" s="175"/>
      <c r="F5" s="175"/>
      <c r="G5" s="208"/>
      <c r="H5" s="175"/>
      <c r="I5" s="175"/>
      <c r="J5" s="175"/>
      <c r="K5" s="175"/>
      <c r="L5" s="175"/>
      <c r="M5" s="175"/>
      <c r="N5" s="175"/>
      <c r="O5" s="175"/>
      <c r="P5" s="175"/>
    </row>
    <row r="6" spans="2:43" ht="21" customHeight="1">
      <c r="B6" s="558" t="s">
        <v>0</v>
      </c>
      <c r="C6" s="560" t="s">
        <v>253</v>
      </c>
      <c r="D6" s="566"/>
      <c r="E6" s="560" t="s">
        <v>4</v>
      </c>
      <c r="F6" s="477"/>
      <c r="G6" s="484" t="s">
        <v>47</v>
      </c>
      <c r="H6" s="477" t="s">
        <v>53</v>
      </c>
      <c r="I6" s="562" t="s">
        <v>50</v>
      </c>
      <c r="J6" s="562"/>
      <c r="K6" s="477" t="s">
        <v>53</v>
      </c>
      <c r="L6" s="477" t="s">
        <v>53</v>
      </c>
      <c r="M6" s="478" t="s">
        <v>56</v>
      </c>
      <c r="N6" s="190"/>
      <c r="O6" s="190"/>
      <c r="P6" s="190"/>
    </row>
    <row r="7" spans="2:43" ht="21" customHeight="1">
      <c r="B7" s="559"/>
      <c r="C7" s="563"/>
      <c r="D7" s="563"/>
      <c r="E7" s="561"/>
      <c r="F7" s="479" t="s">
        <v>54</v>
      </c>
      <c r="G7" s="485" t="s">
        <v>48</v>
      </c>
      <c r="H7" s="479" t="s">
        <v>58</v>
      </c>
      <c r="I7" s="479" t="s">
        <v>51</v>
      </c>
      <c r="J7" s="479" t="s">
        <v>52</v>
      </c>
      <c r="K7" s="479" t="s">
        <v>54</v>
      </c>
      <c r="L7" s="479" t="s">
        <v>252</v>
      </c>
      <c r="M7" s="564" t="s">
        <v>57</v>
      </c>
      <c r="N7" s="191"/>
      <c r="O7" s="191"/>
      <c r="P7" s="191"/>
    </row>
    <row r="8" spans="2:43" ht="21" customHeight="1">
      <c r="B8" s="559"/>
      <c r="C8" s="563"/>
      <c r="D8" s="563"/>
      <c r="E8" s="561"/>
      <c r="F8" s="480"/>
      <c r="G8" s="486" t="s">
        <v>49</v>
      </c>
      <c r="H8" s="480" t="s">
        <v>429</v>
      </c>
      <c r="I8" s="480" t="s">
        <v>429</v>
      </c>
      <c r="J8" s="480" t="s">
        <v>429</v>
      </c>
      <c r="K8" s="480" t="s">
        <v>429</v>
      </c>
      <c r="L8" s="480" t="s">
        <v>429</v>
      </c>
      <c r="M8" s="565"/>
      <c r="N8" s="192"/>
      <c r="O8" s="192"/>
      <c r="P8" s="192"/>
    </row>
    <row r="9" spans="2:43" ht="21" customHeight="1" thickBot="1">
      <c r="B9" s="481">
        <v>1</v>
      </c>
      <c r="C9" s="482">
        <v>2</v>
      </c>
      <c r="D9" s="482"/>
      <c r="E9" s="482">
        <v>3</v>
      </c>
      <c r="F9" s="482">
        <v>4</v>
      </c>
      <c r="G9" s="488">
        <v>5</v>
      </c>
      <c r="H9" s="482">
        <v>5</v>
      </c>
      <c r="I9" s="482">
        <v>6</v>
      </c>
      <c r="J9" s="482">
        <v>7</v>
      </c>
      <c r="K9" s="482" t="s">
        <v>60</v>
      </c>
      <c r="L9" s="482">
        <v>9</v>
      </c>
      <c r="M9" s="483">
        <v>10</v>
      </c>
      <c r="N9" s="190"/>
      <c r="O9" s="190"/>
      <c r="P9" s="190"/>
    </row>
    <row r="10" spans="2:43" ht="27" customHeight="1" thickBot="1">
      <c r="B10" s="290" t="s">
        <v>77</v>
      </c>
      <c r="C10" s="568" t="s">
        <v>78</v>
      </c>
      <c r="D10" s="568"/>
      <c r="E10" s="568"/>
      <c r="F10" s="334"/>
      <c r="G10" s="335"/>
      <c r="H10" s="567"/>
      <c r="I10" s="568"/>
      <c r="J10" s="568"/>
      <c r="K10" s="568"/>
      <c r="L10" s="336"/>
      <c r="M10" s="337"/>
      <c r="N10" s="218"/>
      <c r="O10" s="218"/>
      <c r="P10" s="218"/>
    </row>
    <row r="11" spans="2:43" ht="21" customHeight="1">
      <c r="B11" s="342">
        <v>1</v>
      </c>
      <c r="C11" s="343" t="s">
        <v>16</v>
      </c>
      <c r="D11" s="344"/>
      <c r="E11" s="343" t="s">
        <v>17</v>
      </c>
      <c r="F11" s="345" t="s">
        <v>312</v>
      </c>
      <c r="G11" s="474">
        <v>1448</v>
      </c>
      <c r="H11" s="346">
        <v>0.61</v>
      </c>
      <c r="I11" s="346">
        <v>2.72</v>
      </c>
      <c r="J11" s="347"/>
      <c r="K11" s="348">
        <f>H11+I11+J11</f>
        <v>3.33</v>
      </c>
      <c r="L11" s="516">
        <v>2.72</v>
      </c>
      <c r="M11" s="467">
        <f>IF(L11=0,0,(IF(K11/L11&gt;1,1,K11/L11)))</f>
        <v>1</v>
      </c>
      <c r="N11" s="233"/>
      <c r="O11" s="217"/>
      <c r="P11" s="217"/>
      <c r="AP11" s="199">
        <f>I11+J11</f>
        <v>2.72</v>
      </c>
      <c r="AQ11" s="233" t="s">
        <v>358</v>
      </c>
    </row>
    <row r="12" spans="2:43" ht="22.5" customHeight="1">
      <c r="B12" s="349">
        <f>+B11+1</f>
        <v>2</v>
      </c>
      <c r="C12" s="350" t="s">
        <v>36</v>
      </c>
      <c r="D12" s="351"/>
      <c r="E12" s="350" t="s">
        <v>59</v>
      </c>
      <c r="F12" s="338" t="s">
        <v>313</v>
      </c>
      <c r="G12" s="475">
        <v>1227</v>
      </c>
      <c r="H12" s="339">
        <v>0.09</v>
      </c>
      <c r="I12" s="348">
        <v>0.77</v>
      </c>
      <c r="J12" s="348"/>
      <c r="K12" s="348">
        <f>H12+I12+J12</f>
        <v>0.86</v>
      </c>
      <c r="L12" s="516">
        <v>0.77</v>
      </c>
      <c r="M12" s="467">
        <v>1</v>
      </c>
      <c r="N12" s="217"/>
      <c r="O12" s="217"/>
      <c r="P12" s="217"/>
      <c r="AP12" s="199">
        <f t="shared" ref="AP12:AP28" si="0">I12+J12</f>
        <v>0.77</v>
      </c>
    </row>
    <row r="13" spans="2:43" ht="24.75" customHeight="1">
      <c r="B13" s="349">
        <f>+B12+1</f>
        <v>3</v>
      </c>
      <c r="C13" s="350" t="s">
        <v>36</v>
      </c>
      <c r="D13" s="351"/>
      <c r="E13" s="350" t="s">
        <v>154</v>
      </c>
      <c r="F13" s="338" t="s">
        <v>314</v>
      </c>
      <c r="G13" s="475">
        <v>4341</v>
      </c>
      <c r="H13" s="348">
        <v>8.4700000000000006</v>
      </c>
      <c r="I13" s="352">
        <v>6.28</v>
      </c>
      <c r="J13" s="353"/>
      <c r="K13" s="348">
        <f t="shared" ref="K13:K48" si="1">H13+I13+J13</f>
        <v>14.75</v>
      </c>
      <c r="L13" s="516">
        <v>6.28</v>
      </c>
      <c r="M13" s="467">
        <v>1</v>
      </c>
      <c r="N13" s="217"/>
      <c r="O13" s="217"/>
      <c r="P13" s="217"/>
      <c r="AP13" s="199">
        <f t="shared" si="0"/>
        <v>6.28</v>
      </c>
    </row>
    <row r="14" spans="2:43" ht="21" customHeight="1">
      <c r="B14" s="349">
        <f>+B13+1</f>
        <v>4</v>
      </c>
      <c r="C14" s="350" t="s">
        <v>36</v>
      </c>
      <c r="D14" s="351"/>
      <c r="E14" s="350" t="s">
        <v>155</v>
      </c>
      <c r="F14" s="338" t="s">
        <v>314</v>
      </c>
      <c r="G14" s="475">
        <v>5136</v>
      </c>
      <c r="H14" s="348">
        <v>0</v>
      </c>
      <c r="I14" s="352">
        <v>6.04</v>
      </c>
      <c r="J14" s="353"/>
      <c r="K14" s="348">
        <f t="shared" si="1"/>
        <v>6.04</v>
      </c>
      <c r="L14" s="516">
        <v>6.04</v>
      </c>
      <c r="M14" s="467">
        <v>1</v>
      </c>
      <c r="N14" s="217"/>
      <c r="O14" s="217"/>
      <c r="P14" s="217"/>
      <c r="AP14" s="199">
        <f t="shared" si="0"/>
        <v>6.04</v>
      </c>
    </row>
    <row r="15" spans="2:43" ht="21" customHeight="1">
      <c r="B15" s="349">
        <f>+B14+1</f>
        <v>5</v>
      </c>
      <c r="C15" s="350" t="s">
        <v>37</v>
      </c>
      <c r="D15" s="351"/>
      <c r="E15" s="350" t="s">
        <v>38</v>
      </c>
      <c r="F15" s="338" t="s">
        <v>315</v>
      </c>
      <c r="G15" s="475">
        <v>436</v>
      </c>
      <c r="H15" s="348">
        <v>0.03</v>
      </c>
      <c r="I15" s="352">
        <v>0.1</v>
      </c>
      <c r="J15" s="352">
        <v>0.3</v>
      </c>
      <c r="K15" s="348">
        <f>H15+I15+J15</f>
        <v>0.43</v>
      </c>
      <c r="L15" s="516">
        <v>0.4</v>
      </c>
      <c r="M15" s="467">
        <v>1</v>
      </c>
      <c r="N15" s="217"/>
      <c r="O15" s="217"/>
      <c r="P15" s="217"/>
      <c r="AP15" s="199">
        <f t="shared" si="0"/>
        <v>0.4</v>
      </c>
    </row>
    <row r="16" spans="2:43" ht="21" customHeight="1">
      <c r="B16" s="349">
        <f>+B15+1</f>
        <v>6</v>
      </c>
      <c r="C16" s="350" t="s">
        <v>37</v>
      </c>
      <c r="D16" s="351"/>
      <c r="E16" s="350" t="s">
        <v>99</v>
      </c>
      <c r="F16" s="338" t="s">
        <v>316</v>
      </c>
      <c r="G16" s="475">
        <v>67</v>
      </c>
      <c r="H16" s="348">
        <v>0.01</v>
      </c>
      <c r="I16" s="353"/>
      <c r="J16" s="352">
        <v>0.08</v>
      </c>
      <c r="K16" s="348">
        <f t="shared" si="1"/>
        <v>0.09</v>
      </c>
      <c r="L16" s="516">
        <v>0.08</v>
      </c>
      <c r="M16" s="467">
        <v>1</v>
      </c>
      <c r="N16" s="217"/>
      <c r="O16" s="217"/>
      <c r="P16" s="217"/>
      <c r="AP16" s="199">
        <f t="shared" si="0"/>
        <v>0.08</v>
      </c>
    </row>
    <row r="17" spans="2:42" ht="21" customHeight="1">
      <c r="B17" s="349">
        <f t="shared" ref="B17:B28" si="2">+B16+1</f>
        <v>7</v>
      </c>
      <c r="C17" s="350" t="s">
        <v>37</v>
      </c>
      <c r="D17" s="351"/>
      <c r="E17" s="350" t="s">
        <v>100</v>
      </c>
      <c r="F17" s="338" t="s">
        <v>316</v>
      </c>
      <c r="G17" s="475">
        <v>57</v>
      </c>
      <c r="H17" s="348">
        <v>0.01</v>
      </c>
      <c r="I17" s="353"/>
      <c r="J17" s="352">
        <v>0.05</v>
      </c>
      <c r="K17" s="348">
        <f t="shared" si="1"/>
        <v>6.0000000000000005E-2</v>
      </c>
      <c r="L17" s="516">
        <v>0.05</v>
      </c>
      <c r="M17" s="467">
        <v>1</v>
      </c>
      <c r="N17" s="217"/>
      <c r="O17" s="217"/>
      <c r="P17" s="217"/>
      <c r="AP17" s="199">
        <f t="shared" si="0"/>
        <v>0.05</v>
      </c>
    </row>
    <row r="18" spans="2:42" ht="21" customHeight="1">
      <c r="B18" s="349">
        <f t="shared" si="2"/>
        <v>8</v>
      </c>
      <c r="C18" s="350" t="s">
        <v>37</v>
      </c>
      <c r="D18" s="351"/>
      <c r="E18" s="350" t="s">
        <v>415</v>
      </c>
      <c r="F18" s="338" t="s">
        <v>315</v>
      </c>
      <c r="G18" s="475">
        <v>48</v>
      </c>
      <c r="H18" s="348">
        <v>0</v>
      </c>
      <c r="I18" s="352">
        <v>0.02</v>
      </c>
      <c r="J18" s="352">
        <v>7.0000000000000007E-2</v>
      </c>
      <c r="K18" s="348">
        <f t="shared" si="1"/>
        <v>9.0000000000000011E-2</v>
      </c>
      <c r="L18" s="516">
        <v>9.0000000000000011E-2</v>
      </c>
      <c r="M18" s="467">
        <v>1</v>
      </c>
      <c r="N18" s="217"/>
      <c r="O18" s="217"/>
      <c r="P18" s="217"/>
      <c r="AP18" s="199">
        <f t="shared" si="0"/>
        <v>9.0000000000000011E-2</v>
      </c>
    </row>
    <row r="19" spans="2:42" ht="21" customHeight="1">
      <c r="B19" s="349">
        <f t="shared" si="2"/>
        <v>9</v>
      </c>
      <c r="C19" s="350" t="s">
        <v>37</v>
      </c>
      <c r="D19" s="351"/>
      <c r="E19" s="350" t="s">
        <v>101</v>
      </c>
      <c r="F19" s="338" t="s">
        <v>315</v>
      </c>
      <c r="G19" s="475">
        <v>264</v>
      </c>
      <c r="H19" s="348">
        <v>0</v>
      </c>
      <c r="I19" s="352">
        <v>0.08</v>
      </c>
      <c r="J19" s="352">
        <v>0.1</v>
      </c>
      <c r="K19" s="348">
        <f>H19+I19+J19</f>
        <v>0.18</v>
      </c>
      <c r="L19" s="516">
        <v>0.18</v>
      </c>
      <c r="M19" s="467">
        <v>1</v>
      </c>
      <c r="N19" s="217"/>
      <c r="O19" s="217"/>
      <c r="P19" s="217"/>
      <c r="AP19" s="199">
        <f t="shared" si="0"/>
        <v>0.18</v>
      </c>
    </row>
    <row r="20" spans="2:42" ht="21" customHeight="1">
      <c r="B20" s="349">
        <f t="shared" si="2"/>
        <v>10</v>
      </c>
      <c r="C20" s="350" t="s">
        <v>37</v>
      </c>
      <c r="D20" s="351"/>
      <c r="E20" s="350" t="s">
        <v>39</v>
      </c>
      <c r="F20" s="338" t="s">
        <v>317</v>
      </c>
      <c r="G20" s="475">
        <v>1607</v>
      </c>
      <c r="H20" s="348">
        <v>0</v>
      </c>
      <c r="I20" s="352">
        <v>0.17</v>
      </c>
      <c r="J20" s="353"/>
      <c r="K20" s="348">
        <f>H20+I20+J20</f>
        <v>0.17</v>
      </c>
      <c r="L20" s="516">
        <v>0.17</v>
      </c>
      <c r="M20" s="467">
        <v>1</v>
      </c>
      <c r="N20" s="217"/>
      <c r="O20" s="217"/>
      <c r="P20" s="217"/>
      <c r="AP20" s="199">
        <f t="shared" si="0"/>
        <v>0.17</v>
      </c>
    </row>
    <row r="21" spans="2:42" ht="21" customHeight="1">
      <c r="B21" s="349">
        <f t="shared" si="2"/>
        <v>11</v>
      </c>
      <c r="C21" s="350" t="s">
        <v>37</v>
      </c>
      <c r="D21" s="351"/>
      <c r="E21" s="350" t="s">
        <v>231</v>
      </c>
      <c r="F21" s="338" t="s">
        <v>318</v>
      </c>
      <c r="G21" s="475">
        <v>10500</v>
      </c>
      <c r="H21" s="348">
        <v>0</v>
      </c>
      <c r="I21" s="353"/>
      <c r="J21" s="352">
        <v>3.09</v>
      </c>
      <c r="K21" s="348">
        <f t="shared" si="1"/>
        <v>3.09</v>
      </c>
      <c r="L21" s="516">
        <v>3.09</v>
      </c>
      <c r="M21" s="467">
        <v>1</v>
      </c>
      <c r="N21" s="217"/>
      <c r="O21" s="217"/>
      <c r="P21" s="217"/>
      <c r="AP21" s="199">
        <f t="shared" si="0"/>
        <v>3.09</v>
      </c>
    </row>
    <row r="22" spans="2:42" ht="21" customHeight="1">
      <c r="B22" s="349">
        <f t="shared" si="2"/>
        <v>12</v>
      </c>
      <c r="C22" s="350" t="s">
        <v>37</v>
      </c>
      <c r="D22" s="351"/>
      <c r="E22" s="350" t="s">
        <v>232</v>
      </c>
      <c r="F22" s="338" t="s">
        <v>318</v>
      </c>
      <c r="G22" s="475">
        <v>12499</v>
      </c>
      <c r="H22" s="348">
        <v>0</v>
      </c>
      <c r="I22" s="352">
        <v>7.17</v>
      </c>
      <c r="J22" s="353"/>
      <c r="K22" s="348">
        <f t="shared" si="1"/>
        <v>7.17</v>
      </c>
      <c r="L22" s="516">
        <v>7.17</v>
      </c>
      <c r="M22" s="467">
        <v>1</v>
      </c>
      <c r="N22" s="217"/>
      <c r="O22" s="217"/>
      <c r="P22" s="217"/>
      <c r="AP22" s="199">
        <f t="shared" si="0"/>
        <v>7.17</v>
      </c>
    </row>
    <row r="23" spans="2:42" ht="21" customHeight="1">
      <c r="B23" s="349">
        <f t="shared" si="2"/>
        <v>13</v>
      </c>
      <c r="C23" s="350" t="s">
        <v>37</v>
      </c>
      <c r="D23" s="351"/>
      <c r="E23" s="350" t="s">
        <v>233</v>
      </c>
      <c r="F23" s="338" t="s">
        <v>319</v>
      </c>
      <c r="G23" s="475">
        <v>8295</v>
      </c>
      <c r="H23" s="348">
        <v>0</v>
      </c>
      <c r="I23" s="352">
        <v>5.7</v>
      </c>
      <c r="J23" s="353"/>
      <c r="K23" s="348">
        <f t="shared" si="1"/>
        <v>5.7</v>
      </c>
      <c r="L23" s="516">
        <v>5.7</v>
      </c>
      <c r="M23" s="467">
        <v>1</v>
      </c>
      <c r="N23" s="217"/>
      <c r="O23" s="217"/>
      <c r="P23" s="217"/>
      <c r="AP23" s="199">
        <f t="shared" si="0"/>
        <v>5.7</v>
      </c>
    </row>
    <row r="24" spans="2:42" ht="21" customHeight="1">
      <c r="B24" s="349">
        <f t="shared" si="2"/>
        <v>14</v>
      </c>
      <c r="C24" s="350" t="s">
        <v>41</v>
      </c>
      <c r="D24" s="351"/>
      <c r="E24" s="350" t="s">
        <v>42</v>
      </c>
      <c r="F24" s="338" t="s">
        <v>320</v>
      </c>
      <c r="G24" s="475">
        <v>271</v>
      </c>
      <c r="H24" s="348">
        <v>0</v>
      </c>
      <c r="I24" s="352">
        <v>0.47</v>
      </c>
      <c r="J24" s="353"/>
      <c r="K24" s="348">
        <f>H24+I24+J24</f>
        <v>0.47</v>
      </c>
      <c r="L24" s="516">
        <v>0.47</v>
      </c>
      <c r="M24" s="467">
        <v>1</v>
      </c>
      <c r="N24" s="217"/>
      <c r="O24" s="217"/>
      <c r="P24" s="217"/>
      <c r="AP24" s="199">
        <f t="shared" si="0"/>
        <v>0.47</v>
      </c>
    </row>
    <row r="25" spans="2:42" ht="21" customHeight="1">
      <c r="B25" s="349">
        <f t="shared" si="2"/>
        <v>15</v>
      </c>
      <c r="C25" s="350" t="s">
        <v>43</v>
      </c>
      <c r="D25" s="351"/>
      <c r="E25" s="350" t="s">
        <v>44</v>
      </c>
      <c r="F25" s="338" t="s">
        <v>321</v>
      </c>
      <c r="G25" s="475">
        <v>1049</v>
      </c>
      <c r="H25" s="348">
        <v>0</v>
      </c>
      <c r="I25" s="352">
        <v>0.41</v>
      </c>
      <c r="J25" s="353"/>
      <c r="K25" s="348">
        <f>H25+I25+J25</f>
        <v>0.41</v>
      </c>
      <c r="L25" s="516">
        <v>0.41</v>
      </c>
      <c r="M25" s="467">
        <v>1</v>
      </c>
      <c r="N25" s="217"/>
      <c r="O25" s="217"/>
      <c r="P25" s="217"/>
      <c r="AP25" s="199">
        <f t="shared" si="0"/>
        <v>0.41</v>
      </c>
    </row>
    <row r="26" spans="2:42" ht="21" customHeight="1">
      <c r="B26" s="349">
        <f t="shared" si="2"/>
        <v>16</v>
      </c>
      <c r="C26" s="350" t="s">
        <v>43</v>
      </c>
      <c r="D26" s="351"/>
      <c r="E26" s="350" t="s">
        <v>102</v>
      </c>
      <c r="F26" s="338" t="s">
        <v>322</v>
      </c>
      <c r="G26" s="475">
        <v>1093</v>
      </c>
      <c r="H26" s="348">
        <v>0.36</v>
      </c>
      <c r="I26" s="352">
        <v>1.1599999999999999</v>
      </c>
      <c r="J26" s="353"/>
      <c r="K26" s="348">
        <f>H26+I26+J26</f>
        <v>1.52</v>
      </c>
      <c r="L26" s="516">
        <v>1.1599999999999999</v>
      </c>
      <c r="M26" s="467">
        <v>1</v>
      </c>
      <c r="N26" s="217"/>
      <c r="O26" s="217"/>
      <c r="P26" s="217"/>
      <c r="AP26" s="199">
        <f t="shared" si="0"/>
        <v>1.1599999999999999</v>
      </c>
    </row>
    <row r="27" spans="2:42" ht="21" customHeight="1">
      <c r="B27" s="349">
        <f t="shared" si="2"/>
        <v>17</v>
      </c>
      <c r="C27" s="350" t="s">
        <v>43</v>
      </c>
      <c r="D27" s="351"/>
      <c r="E27" s="350" t="s">
        <v>103</v>
      </c>
      <c r="F27" s="338" t="s">
        <v>323</v>
      </c>
      <c r="G27" s="475">
        <v>3633</v>
      </c>
      <c r="H27" s="348">
        <v>9.3000000000000007</v>
      </c>
      <c r="I27" s="353"/>
      <c r="J27" s="352">
        <v>4.5999999999999996</v>
      </c>
      <c r="K27" s="348">
        <f>H27+I27+J27</f>
        <v>13.9</v>
      </c>
      <c r="L27" s="516">
        <v>4.5999999999999996</v>
      </c>
      <c r="M27" s="467">
        <v>1</v>
      </c>
      <c r="N27" s="217"/>
      <c r="O27" s="217"/>
      <c r="P27" s="217"/>
      <c r="AP27" s="199">
        <f t="shared" si="0"/>
        <v>4.5999999999999996</v>
      </c>
    </row>
    <row r="28" spans="2:42" ht="21" customHeight="1" thickBot="1">
      <c r="B28" s="354">
        <f t="shared" si="2"/>
        <v>18</v>
      </c>
      <c r="C28" s="355" t="s">
        <v>43</v>
      </c>
      <c r="D28" s="356"/>
      <c r="E28" s="355" t="s">
        <v>104</v>
      </c>
      <c r="F28" s="357" t="s">
        <v>324</v>
      </c>
      <c r="G28" s="476">
        <v>504</v>
      </c>
      <c r="H28" s="358">
        <v>2.0699999999999998</v>
      </c>
      <c r="I28" s="359">
        <v>0.7</v>
      </c>
      <c r="J28" s="360"/>
      <c r="K28" s="358">
        <f>H28+I28</f>
        <v>2.7699999999999996</v>
      </c>
      <c r="L28" s="516">
        <v>0.7</v>
      </c>
      <c r="M28" s="467">
        <f t="shared" ref="M28" si="3">IF(L28=0,0,(IF(K28/L28&gt;1,1,K28/L28)))</f>
        <v>1</v>
      </c>
      <c r="N28" s="217"/>
      <c r="O28" s="217"/>
      <c r="P28" s="217"/>
      <c r="AP28" s="199">
        <f t="shared" si="0"/>
        <v>0.7</v>
      </c>
    </row>
    <row r="29" spans="2:42" ht="21" customHeight="1" thickBot="1">
      <c r="B29" s="290"/>
      <c r="C29" s="568" t="s">
        <v>123</v>
      </c>
      <c r="D29" s="568"/>
      <c r="E29" s="568"/>
      <c r="F29" s="340"/>
      <c r="G29" s="294">
        <f>SUM(G11:G28)</f>
        <v>52475</v>
      </c>
      <c r="H29" s="341">
        <f>SUM(H11:H28)</f>
        <v>20.95</v>
      </c>
      <c r="I29" s="341">
        <f>SUM(I11:I28)</f>
        <v>31.79</v>
      </c>
      <c r="J29" s="341">
        <f>SUM(J11:J28)</f>
        <v>8.2899999999999991</v>
      </c>
      <c r="K29" s="341">
        <f>SUM(H29+I29+J29)</f>
        <v>61.029999999999994</v>
      </c>
      <c r="L29" s="341">
        <f>SUM(L11:L28)</f>
        <v>40.08</v>
      </c>
      <c r="M29" s="297"/>
      <c r="N29" s="219"/>
      <c r="O29" s="219"/>
      <c r="P29" s="219"/>
    </row>
    <row r="30" spans="2:42" ht="27" customHeight="1" thickBot="1">
      <c r="B30" s="298" t="s">
        <v>79</v>
      </c>
      <c r="C30" s="573" t="s">
        <v>80</v>
      </c>
      <c r="D30" s="573"/>
      <c r="E30" s="573"/>
      <c r="F30" s="303"/>
      <c r="G30" s="299"/>
      <c r="H30" s="304"/>
      <c r="I30" s="305"/>
      <c r="J30" s="305"/>
      <c r="K30" s="306"/>
      <c r="L30" s="307"/>
      <c r="M30" s="308"/>
      <c r="N30" s="219"/>
      <c r="O30" s="219"/>
      <c r="P30" s="219"/>
    </row>
    <row r="31" spans="2:42" ht="21" customHeight="1">
      <c r="B31" s="361">
        <v>1</v>
      </c>
      <c r="C31" s="362" t="s">
        <v>40</v>
      </c>
      <c r="D31" s="333">
        <v>1</v>
      </c>
      <c r="E31" s="362" t="s">
        <v>214</v>
      </c>
      <c r="F31" s="363" t="s">
        <v>320</v>
      </c>
      <c r="G31" s="364">
        <v>5001</v>
      </c>
      <c r="H31" s="322">
        <v>0</v>
      </c>
      <c r="I31" s="322">
        <v>7</v>
      </c>
      <c r="J31" s="365"/>
      <c r="K31" s="366">
        <f>H31+I31+J31</f>
        <v>7</v>
      </c>
      <c r="L31" s="520">
        <v>7</v>
      </c>
      <c r="M31" s="325">
        <f t="shared" ref="M31" si="4">IF(L31=0,0,(IF(K31/L31&gt;1,1,K31/L31)))</f>
        <v>1</v>
      </c>
      <c r="N31" s="238"/>
      <c r="O31" s="219"/>
      <c r="P31" s="219"/>
      <c r="AP31" s="198" t="s">
        <v>357</v>
      </c>
    </row>
    <row r="32" spans="2:42" ht="21" customHeight="1">
      <c r="B32" s="367">
        <v>2</v>
      </c>
      <c r="C32" s="368" t="s">
        <v>45</v>
      </c>
      <c r="D32" s="332">
        <f t="shared" ref="D32:D48" si="5">+D31+1</f>
        <v>2</v>
      </c>
      <c r="E32" s="368" t="s">
        <v>199</v>
      </c>
      <c r="F32" s="300" t="s">
        <v>325</v>
      </c>
      <c r="G32" s="369">
        <v>3200</v>
      </c>
      <c r="H32" s="324">
        <v>2.6970000000000001</v>
      </c>
      <c r="I32" s="370">
        <v>4.43</v>
      </c>
      <c r="J32" s="370">
        <v>8.5000000000000006E-2</v>
      </c>
      <c r="K32" s="371">
        <f t="shared" si="1"/>
        <v>7.2119999999999997</v>
      </c>
      <c r="L32" s="520">
        <v>4.5149999999999997</v>
      </c>
      <c r="M32" s="325">
        <f>IF(L32=0,0,(IF(K32/L32&gt;1,1,K32/L32)))</f>
        <v>1</v>
      </c>
      <c r="N32" s="219"/>
      <c r="O32" s="219"/>
      <c r="P32" s="219"/>
    </row>
    <row r="33" spans="2:16" ht="21" customHeight="1">
      <c r="B33" s="367">
        <v>3</v>
      </c>
      <c r="C33" s="368" t="s">
        <v>40</v>
      </c>
      <c r="D33" s="332">
        <f t="shared" si="5"/>
        <v>3</v>
      </c>
      <c r="E33" s="368" t="s">
        <v>201</v>
      </c>
      <c r="F33" s="300" t="s">
        <v>320</v>
      </c>
      <c r="G33" s="369">
        <v>5863</v>
      </c>
      <c r="H33" s="324">
        <v>20.782</v>
      </c>
      <c r="I33" s="372"/>
      <c r="J33" s="324">
        <v>11.5</v>
      </c>
      <c r="K33" s="371">
        <f>H33+I33+J33</f>
        <v>32.281999999999996</v>
      </c>
      <c r="L33" s="520">
        <v>11.5</v>
      </c>
      <c r="M33" s="325">
        <v>1</v>
      </c>
      <c r="N33" s="219"/>
      <c r="O33" s="219"/>
      <c r="P33" s="219"/>
    </row>
    <row r="34" spans="2:16" ht="21" customHeight="1">
      <c r="B34" s="367">
        <v>4</v>
      </c>
      <c r="C34" s="368" t="s">
        <v>45</v>
      </c>
      <c r="D34" s="332">
        <f t="shared" si="5"/>
        <v>4</v>
      </c>
      <c r="E34" s="368" t="s">
        <v>198</v>
      </c>
      <c r="F34" s="300" t="s">
        <v>320</v>
      </c>
      <c r="G34" s="369">
        <v>20795</v>
      </c>
      <c r="H34" s="324">
        <v>198.66900000000001</v>
      </c>
      <c r="I34" s="372"/>
      <c r="J34" s="324">
        <v>31.032</v>
      </c>
      <c r="K34" s="371">
        <f t="shared" si="1"/>
        <v>229.70100000000002</v>
      </c>
      <c r="L34" s="520">
        <v>31.032</v>
      </c>
      <c r="M34" s="325">
        <f t="shared" ref="M34:M46" si="6">IF(L34=0,0,(IF(K34/L34&gt;1,1,K34/L34)))</f>
        <v>1</v>
      </c>
      <c r="N34" s="219"/>
      <c r="O34" s="219"/>
      <c r="P34" s="219"/>
    </row>
    <row r="35" spans="2:16" ht="21" customHeight="1">
      <c r="B35" s="367">
        <v>5</v>
      </c>
      <c r="C35" s="368" t="s">
        <v>46</v>
      </c>
      <c r="D35" s="332">
        <f t="shared" si="5"/>
        <v>5</v>
      </c>
      <c r="E35" s="368" t="s">
        <v>200</v>
      </c>
      <c r="F35" s="300" t="s">
        <v>326</v>
      </c>
      <c r="G35" s="369">
        <v>22417</v>
      </c>
      <c r="H35" s="324">
        <v>84.75</v>
      </c>
      <c r="I35" s="324">
        <v>5.5049999999999999</v>
      </c>
      <c r="J35" s="324">
        <v>4.5549999999999997</v>
      </c>
      <c r="K35" s="371">
        <f>H35+I35+J35</f>
        <v>94.81</v>
      </c>
      <c r="L35" s="520">
        <v>10.059999999999999</v>
      </c>
      <c r="M35" s="325">
        <f t="shared" si="6"/>
        <v>1</v>
      </c>
      <c r="N35" s="219"/>
      <c r="O35" s="219"/>
      <c r="P35" s="219"/>
    </row>
    <row r="36" spans="2:16" ht="21" customHeight="1">
      <c r="B36" s="367">
        <v>6</v>
      </c>
      <c r="C36" s="368" t="s">
        <v>45</v>
      </c>
      <c r="D36" s="332">
        <f t="shared" si="5"/>
        <v>6</v>
      </c>
      <c r="E36" s="368" t="s">
        <v>229</v>
      </c>
      <c r="F36" s="300" t="s">
        <v>327</v>
      </c>
      <c r="G36" s="369">
        <v>1406</v>
      </c>
      <c r="H36" s="324">
        <v>0.23300000000000001</v>
      </c>
      <c r="I36" s="372"/>
      <c r="J36" s="324">
        <v>1.6839999999999999</v>
      </c>
      <c r="K36" s="371">
        <f t="shared" si="1"/>
        <v>1.917</v>
      </c>
      <c r="L36" s="520">
        <v>1.6839999999999999</v>
      </c>
      <c r="M36" s="325">
        <f t="shared" si="6"/>
        <v>1</v>
      </c>
      <c r="N36" s="219"/>
      <c r="O36" s="219"/>
      <c r="P36" s="219"/>
    </row>
    <row r="37" spans="2:16" ht="21" customHeight="1">
      <c r="B37" s="367">
        <v>7</v>
      </c>
      <c r="C37" s="368" t="s">
        <v>45</v>
      </c>
      <c r="D37" s="332">
        <f t="shared" si="5"/>
        <v>7</v>
      </c>
      <c r="E37" s="368" t="s">
        <v>202</v>
      </c>
      <c r="F37" s="300" t="s">
        <v>328</v>
      </c>
      <c r="G37" s="369">
        <v>1204</v>
      </c>
      <c r="H37" s="324">
        <v>0.17199999999999999</v>
      </c>
      <c r="I37" s="370">
        <v>0.84299999999999997</v>
      </c>
      <c r="J37" s="372"/>
      <c r="K37" s="371">
        <f t="shared" si="1"/>
        <v>1.0149999999999999</v>
      </c>
      <c r="L37" s="520">
        <v>0.84299999999999997</v>
      </c>
      <c r="M37" s="325">
        <f t="shared" si="6"/>
        <v>1</v>
      </c>
      <c r="N37" s="219"/>
      <c r="O37" s="219"/>
      <c r="P37" s="219"/>
    </row>
    <row r="38" spans="2:16" ht="21" customHeight="1">
      <c r="B38" s="367">
        <v>8</v>
      </c>
      <c r="C38" s="368" t="s">
        <v>45</v>
      </c>
      <c r="D38" s="332">
        <f t="shared" si="5"/>
        <v>8</v>
      </c>
      <c r="E38" s="368" t="s">
        <v>203</v>
      </c>
      <c r="F38" s="300" t="s">
        <v>329</v>
      </c>
      <c r="G38" s="369">
        <v>1215</v>
      </c>
      <c r="H38" s="324">
        <v>1.0740000000000001</v>
      </c>
      <c r="I38" s="324">
        <v>0.65600000000000003</v>
      </c>
      <c r="J38" s="324">
        <v>1.4750000000000001</v>
      </c>
      <c r="K38" s="371">
        <f>J38+I38+H38</f>
        <v>3.2050000000000001</v>
      </c>
      <c r="L38" s="520">
        <v>2.1310000000000002</v>
      </c>
      <c r="M38" s="325">
        <f t="shared" si="6"/>
        <v>1</v>
      </c>
      <c r="N38" s="219"/>
      <c r="O38" s="219"/>
      <c r="P38" s="219"/>
    </row>
    <row r="39" spans="2:16" ht="21" customHeight="1">
      <c r="B39" s="367">
        <v>9</v>
      </c>
      <c r="C39" s="368" t="s">
        <v>92</v>
      </c>
      <c r="D39" s="332">
        <f t="shared" si="5"/>
        <v>9</v>
      </c>
      <c r="E39" s="368" t="s">
        <v>204</v>
      </c>
      <c r="F39" s="300" t="s">
        <v>330</v>
      </c>
      <c r="G39" s="369">
        <v>1375</v>
      </c>
      <c r="H39" s="324">
        <v>42.302</v>
      </c>
      <c r="I39" s="324">
        <v>2.6150000000000002</v>
      </c>
      <c r="J39" s="372"/>
      <c r="K39" s="371">
        <f t="shared" si="1"/>
        <v>44.917000000000002</v>
      </c>
      <c r="L39" s="520">
        <v>2.6150000000000002</v>
      </c>
      <c r="M39" s="325">
        <f t="shared" si="6"/>
        <v>1</v>
      </c>
      <c r="N39" s="219"/>
      <c r="O39" s="219"/>
      <c r="P39" s="219"/>
    </row>
    <row r="40" spans="2:16" ht="21" customHeight="1">
      <c r="B40" s="367">
        <v>10</v>
      </c>
      <c r="C40" s="368" t="s">
        <v>92</v>
      </c>
      <c r="D40" s="332">
        <f t="shared" si="5"/>
        <v>10</v>
      </c>
      <c r="E40" s="368" t="s">
        <v>205</v>
      </c>
      <c r="F40" s="300" t="s">
        <v>331</v>
      </c>
      <c r="G40" s="369">
        <v>102</v>
      </c>
      <c r="H40" s="324">
        <v>0.22900000000000001</v>
      </c>
      <c r="I40" s="324">
        <v>2.4E-2</v>
      </c>
      <c r="J40" s="324">
        <v>7.0999999999999994E-2</v>
      </c>
      <c r="K40" s="371">
        <f t="shared" si="1"/>
        <v>0.32400000000000001</v>
      </c>
      <c r="L40" s="520">
        <v>9.5000000000000001E-2</v>
      </c>
      <c r="M40" s="325">
        <f t="shared" si="6"/>
        <v>1</v>
      </c>
      <c r="N40" s="219"/>
      <c r="O40" s="219"/>
      <c r="P40" s="219"/>
    </row>
    <row r="41" spans="2:16" ht="21" customHeight="1">
      <c r="B41" s="367">
        <v>11</v>
      </c>
      <c r="C41" s="368" t="s">
        <v>92</v>
      </c>
      <c r="D41" s="332">
        <f t="shared" si="5"/>
        <v>11</v>
      </c>
      <c r="E41" s="368" t="s">
        <v>238</v>
      </c>
      <c r="F41" s="300" t="s">
        <v>331</v>
      </c>
      <c r="G41" s="369">
        <v>100</v>
      </c>
      <c r="H41" s="324">
        <v>0.51200000000000001</v>
      </c>
      <c r="I41" s="372"/>
      <c r="J41" s="324">
        <v>0.115</v>
      </c>
      <c r="K41" s="371">
        <f t="shared" si="1"/>
        <v>0.627</v>
      </c>
      <c r="L41" s="520">
        <v>0.115</v>
      </c>
      <c r="M41" s="325">
        <v>1</v>
      </c>
      <c r="N41" s="219"/>
      <c r="O41" s="219"/>
      <c r="P41" s="219"/>
    </row>
    <row r="42" spans="2:16" ht="21" customHeight="1">
      <c r="B42" s="367">
        <v>12</v>
      </c>
      <c r="C42" s="368" t="s">
        <v>92</v>
      </c>
      <c r="D42" s="332">
        <f t="shared" si="5"/>
        <v>12</v>
      </c>
      <c r="E42" s="368" t="s">
        <v>206</v>
      </c>
      <c r="F42" s="300" t="s">
        <v>332</v>
      </c>
      <c r="G42" s="369">
        <v>57</v>
      </c>
      <c r="H42" s="324">
        <v>0.05</v>
      </c>
      <c r="I42" s="372"/>
      <c r="J42" s="324">
        <v>0.11</v>
      </c>
      <c r="K42" s="371">
        <f t="shared" si="1"/>
        <v>0.16</v>
      </c>
      <c r="L42" s="520">
        <v>0.11</v>
      </c>
      <c r="M42" s="325">
        <f t="shared" si="6"/>
        <v>1</v>
      </c>
      <c r="N42" s="219"/>
      <c r="O42" s="219"/>
      <c r="P42" s="219"/>
    </row>
    <row r="43" spans="2:16" ht="21.75" customHeight="1">
      <c r="B43" s="367">
        <v>13</v>
      </c>
      <c r="C43" s="368" t="s">
        <v>45</v>
      </c>
      <c r="D43" s="332">
        <f t="shared" si="5"/>
        <v>13</v>
      </c>
      <c r="E43" s="368" t="s">
        <v>207</v>
      </c>
      <c r="F43" s="300" t="s">
        <v>320</v>
      </c>
      <c r="G43" s="369">
        <v>651</v>
      </c>
      <c r="H43" s="370">
        <v>198.66900000000001</v>
      </c>
      <c r="I43" s="372"/>
      <c r="J43" s="324">
        <v>0.48</v>
      </c>
      <c r="K43" s="371">
        <f t="shared" si="1"/>
        <v>199.149</v>
      </c>
      <c r="L43" s="520">
        <v>0.48</v>
      </c>
      <c r="M43" s="325">
        <f t="shared" si="6"/>
        <v>1</v>
      </c>
      <c r="N43" s="219"/>
      <c r="O43" s="219"/>
      <c r="P43" s="219"/>
    </row>
    <row r="44" spans="2:16" ht="21" customHeight="1">
      <c r="B44" s="367">
        <v>14</v>
      </c>
      <c r="C44" s="368" t="s">
        <v>46</v>
      </c>
      <c r="D44" s="332">
        <f t="shared" si="5"/>
        <v>14</v>
      </c>
      <c r="E44" s="368" t="s">
        <v>208</v>
      </c>
      <c r="F44" s="300" t="s">
        <v>333</v>
      </c>
      <c r="G44" s="369">
        <v>1368</v>
      </c>
      <c r="H44" s="324">
        <v>1.786</v>
      </c>
      <c r="I44" s="324">
        <v>0.19900000000000001</v>
      </c>
      <c r="J44" s="324">
        <v>0.17899999999999999</v>
      </c>
      <c r="K44" s="371">
        <f t="shared" si="1"/>
        <v>2.1640000000000001</v>
      </c>
      <c r="L44" s="520">
        <v>0.378</v>
      </c>
      <c r="M44" s="325">
        <f t="shared" si="6"/>
        <v>1</v>
      </c>
      <c r="N44" s="219"/>
      <c r="O44" s="219"/>
      <c r="P44" s="219"/>
    </row>
    <row r="45" spans="2:16" ht="21" customHeight="1">
      <c r="B45" s="367">
        <v>15</v>
      </c>
      <c r="C45" s="368" t="s">
        <v>40</v>
      </c>
      <c r="D45" s="332">
        <f t="shared" si="5"/>
        <v>15</v>
      </c>
      <c r="E45" s="368" t="s">
        <v>209</v>
      </c>
      <c r="F45" s="300" t="s">
        <v>250</v>
      </c>
      <c r="G45" s="373">
        <v>1119</v>
      </c>
      <c r="H45" s="324">
        <v>6.8920000000000003</v>
      </c>
      <c r="I45" s="372"/>
      <c r="J45" s="324">
        <v>0.374</v>
      </c>
      <c r="K45" s="371">
        <f t="shared" si="1"/>
        <v>7.266</v>
      </c>
      <c r="L45" s="520">
        <v>0.374</v>
      </c>
      <c r="M45" s="325">
        <f t="shared" si="6"/>
        <v>1</v>
      </c>
      <c r="N45" s="219"/>
      <c r="O45" s="219"/>
      <c r="P45" s="219"/>
    </row>
    <row r="46" spans="2:16" ht="21" customHeight="1">
      <c r="B46" s="367">
        <v>16</v>
      </c>
      <c r="C46" s="368" t="s">
        <v>45</v>
      </c>
      <c r="D46" s="332">
        <f t="shared" si="5"/>
        <v>16</v>
      </c>
      <c r="E46" s="368" t="s">
        <v>210</v>
      </c>
      <c r="F46" s="300" t="s">
        <v>334</v>
      </c>
      <c r="G46" s="369">
        <v>439</v>
      </c>
      <c r="H46" s="324">
        <v>0</v>
      </c>
      <c r="I46" s="324">
        <v>9.8000000000000004E-2</v>
      </c>
      <c r="J46" s="324">
        <v>0.13500000000000001</v>
      </c>
      <c r="K46" s="371">
        <f t="shared" si="1"/>
        <v>0.23300000000000001</v>
      </c>
      <c r="L46" s="520">
        <v>0.23300000000000001</v>
      </c>
      <c r="M46" s="325">
        <f t="shared" si="6"/>
        <v>1</v>
      </c>
      <c r="N46" s="219"/>
      <c r="O46" s="219"/>
      <c r="P46" s="219"/>
    </row>
    <row r="47" spans="2:16" ht="21" customHeight="1">
      <c r="B47" s="367">
        <v>17</v>
      </c>
      <c r="C47" s="368" t="s">
        <v>46</v>
      </c>
      <c r="D47" s="332">
        <f t="shared" si="5"/>
        <v>17</v>
      </c>
      <c r="E47" s="368" t="s">
        <v>211</v>
      </c>
      <c r="F47" s="300" t="s">
        <v>335</v>
      </c>
      <c r="G47" s="369">
        <v>1390</v>
      </c>
      <c r="H47" s="324">
        <v>8.5999999999999993E-2</v>
      </c>
      <c r="I47" s="324">
        <v>0</v>
      </c>
      <c r="J47" s="324">
        <v>0</v>
      </c>
      <c r="K47" s="371">
        <f t="shared" si="1"/>
        <v>8.5999999999999993E-2</v>
      </c>
      <c r="L47" s="520">
        <v>0</v>
      </c>
      <c r="M47" s="325">
        <v>1</v>
      </c>
      <c r="N47" s="219"/>
      <c r="O47" s="219"/>
      <c r="P47" s="219"/>
    </row>
    <row r="48" spans="2:16" ht="21" customHeight="1" thickBot="1">
      <c r="B48" s="374">
        <v>18</v>
      </c>
      <c r="C48" s="375" t="s">
        <v>45</v>
      </c>
      <c r="D48" s="376">
        <f t="shared" si="5"/>
        <v>18</v>
      </c>
      <c r="E48" s="375" t="s">
        <v>212</v>
      </c>
      <c r="F48" s="377" t="s">
        <v>336</v>
      </c>
      <c r="G48" s="378">
        <v>220</v>
      </c>
      <c r="H48" s="326">
        <v>0</v>
      </c>
      <c r="I48" s="326">
        <v>0.06</v>
      </c>
      <c r="J48" s="326">
        <v>7.0000000000000007E-2</v>
      </c>
      <c r="K48" s="379">
        <f t="shared" si="1"/>
        <v>0.13</v>
      </c>
      <c r="L48" s="520">
        <v>0.13</v>
      </c>
      <c r="M48" s="325">
        <v>1</v>
      </c>
      <c r="N48" s="219"/>
      <c r="O48" s="219"/>
      <c r="P48" s="219"/>
    </row>
    <row r="49" spans="2:16" ht="21" customHeight="1" thickBot="1">
      <c r="B49" s="298"/>
      <c r="C49" s="573" t="s">
        <v>399</v>
      </c>
      <c r="D49" s="573"/>
      <c r="E49" s="573"/>
      <c r="F49" s="309"/>
      <c r="G49" s="466">
        <f>SUM(G31:G48)</f>
        <v>67922</v>
      </c>
      <c r="H49" s="310">
        <f>SUM(H31:H48)</f>
        <v>558.90300000000013</v>
      </c>
      <c r="I49" s="311">
        <f>SUM(I31:I48)</f>
        <v>21.43</v>
      </c>
      <c r="J49" s="311">
        <f>SUM(J31:J48)</f>
        <v>51.865000000000002</v>
      </c>
      <c r="K49" s="301">
        <f>SUM(H49+I49+J49)</f>
        <v>632.19800000000009</v>
      </c>
      <c r="L49" s="311">
        <f>SUM(L31:L48)</f>
        <v>73.294999999999987</v>
      </c>
      <c r="M49" s="302"/>
      <c r="N49" s="219"/>
      <c r="O49" s="219"/>
      <c r="P49" s="219"/>
    </row>
    <row r="50" spans="2:16" ht="27" customHeight="1">
      <c r="B50" s="361"/>
      <c r="C50" s="447" t="s">
        <v>79</v>
      </c>
      <c r="D50" s="569" t="s">
        <v>127</v>
      </c>
      <c r="E50" s="570"/>
      <c r="F50" s="449"/>
      <c r="G50" s="364">
        <f>SUM(G31:G48)</f>
        <v>67922</v>
      </c>
      <c r="H50" s="450">
        <f>SUM(H31:H48)</f>
        <v>558.90300000000013</v>
      </c>
      <c r="I50" s="451">
        <f>SUM(I31:I48)</f>
        <v>21.43</v>
      </c>
      <c r="J50" s="451">
        <f>SUM(J31:J48)</f>
        <v>51.865000000000002</v>
      </c>
      <c r="K50" s="452">
        <f>SUM(H50+I50+J50)</f>
        <v>632.19800000000009</v>
      </c>
      <c r="L50" s="451">
        <f>SUM(L31:L48)</f>
        <v>73.294999999999987</v>
      </c>
      <c r="M50" s="325">
        <f t="shared" ref="M50:M56" si="7">IF(L50=0,0,(IF(K50/L50&gt;1,1,K50/L50)))</f>
        <v>1</v>
      </c>
      <c r="N50" s="219"/>
      <c r="O50" s="219"/>
      <c r="P50" s="219"/>
    </row>
    <row r="51" spans="2:16" ht="27" customHeight="1">
      <c r="B51" s="367"/>
      <c r="C51" s="446" t="s">
        <v>77</v>
      </c>
      <c r="D51" s="571" t="s">
        <v>78</v>
      </c>
      <c r="E51" s="572"/>
      <c r="F51" s="453"/>
      <c r="G51" s="369">
        <f t="shared" ref="G51:L51" si="8">+G29</f>
        <v>52475</v>
      </c>
      <c r="H51" s="454">
        <f t="shared" si="8"/>
        <v>20.95</v>
      </c>
      <c r="I51" s="455">
        <f t="shared" si="8"/>
        <v>31.79</v>
      </c>
      <c r="J51" s="455">
        <f t="shared" si="8"/>
        <v>8.2899999999999991</v>
      </c>
      <c r="K51" s="455">
        <f t="shared" si="8"/>
        <v>61.029999999999994</v>
      </c>
      <c r="L51" s="455">
        <f t="shared" si="8"/>
        <v>40.08</v>
      </c>
      <c r="M51" s="325">
        <f t="shared" si="7"/>
        <v>1</v>
      </c>
      <c r="N51" s="219"/>
      <c r="O51" s="219"/>
      <c r="P51" s="219"/>
    </row>
    <row r="52" spans="2:16" ht="27" customHeight="1">
      <c r="B52" s="367"/>
      <c r="C52" s="446" t="s">
        <v>75</v>
      </c>
      <c r="D52" s="571" t="s">
        <v>76</v>
      </c>
      <c r="E52" s="572"/>
      <c r="F52" s="453"/>
      <c r="G52" s="369">
        <f>+BENG.SOLO!F60</f>
        <v>44108</v>
      </c>
      <c r="H52" s="454">
        <f>+BENG.SOLO!G60</f>
        <v>132.20999999999995</v>
      </c>
      <c r="I52" s="455">
        <f>+BENG.SOLO!H60</f>
        <v>23.929999999999996</v>
      </c>
      <c r="J52" s="455">
        <f>+BENG.SOLO!I60</f>
        <v>15.249999999999996</v>
      </c>
      <c r="K52" s="455">
        <f>+BENG.SOLO!J60</f>
        <v>171.38999999999996</v>
      </c>
      <c r="L52" s="455">
        <f>BENG.SOLO!K60</f>
        <v>16.959999999999997</v>
      </c>
      <c r="M52" s="325">
        <f t="shared" si="7"/>
        <v>1</v>
      </c>
      <c r="N52" s="219"/>
      <c r="O52" s="219"/>
      <c r="P52" s="219"/>
    </row>
    <row r="53" spans="2:16" ht="27" customHeight="1">
      <c r="B53" s="367"/>
      <c r="C53" s="446" t="s">
        <v>73</v>
      </c>
      <c r="D53" s="571" t="s">
        <v>74</v>
      </c>
      <c r="E53" s="572"/>
      <c r="F53" s="300"/>
      <c r="G53" s="369">
        <f>+'PC-JT-SL'!F74</f>
        <v>83337</v>
      </c>
      <c r="H53" s="397">
        <f>+'PC-JT-SL'!G74</f>
        <v>74.057000000000002</v>
      </c>
      <c r="I53" s="455">
        <f>+'PC-JT-SL'!H74</f>
        <v>20.72</v>
      </c>
      <c r="J53" s="455">
        <f>+'PC-JT-SL'!I74</f>
        <v>31.303999999999998</v>
      </c>
      <c r="K53" s="455">
        <f>+'PC-JT-SL'!J74</f>
        <v>126.081</v>
      </c>
      <c r="L53" s="455">
        <f>+'PC-JT-SL'!K74</f>
        <v>51.753</v>
      </c>
      <c r="M53" s="325">
        <f t="shared" si="7"/>
        <v>1</v>
      </c>
      <c r="N53" s="219"/>
      <c r="O53" s="219"/>
      <c r="P53" s="219"/>
    </row>
    <row r="54" spans="2:16" ht="27" customHeight="1">
      <c r="B54" s="367"/>
      <c r="C54" s="446" t="s">
        <v>71</v>
      </c>
      <c r="D54" s="571" t="s">
        <v>360</v>
      </c>
      <c r="E54" s="572"/>
      <c r="F54" s="453"/>
      <c r="G54" s="369">
        <f>+'PC-JT-SL'!F59</f>
        <v>49503</v>
      </c>
      <c r="H54" s="454">
        <f>+'PC-JT-SL'!G59</f>
        <v>86.227000000000004</v>
      </c>
      <c r="I54" s="455">
        <f>+'PC-JT-SL'!H59</f>
        <v>17.437999999999995</v>
      </c>
      <c r="J54" s="455">
        <f>+'PC-JT-SL'!I59</f>
        <v>26.03</v>
      </c>
      <c r="K54" s="455">
        <f>+'PC-JT-SL'!J59</f>
        <v>129.69499999999999</v>
      </c>
      <c r="L54" s="455">
        <f>+'PC-JT-SL'!K59</f>
        <v>30.52</v>
      </c>
      <c r="M54" s="325">
        <f t="shared" si="7"/>
        <v>1</v>
      </c>
      <c r="N54" s="219"/>
      <c r="O54" s="219"/>
      <c r="P54" s="219"/>
    </row>
    <row r="55" spans="2:16" ht="27" customHeight="1">
      <c r="B55" s="367"/>
      <c r="C55" s="446" t="s">
        <v>69</v>
      </c>
      <c r="D55" s="571" t="s">
        <v>70</v>
      </c>
      <c r="E55" s="572"/>
      <c r="F55" s="453"/>
      <c r="G55" s="369">
        <f>+'PC-JT-SL'!F39</f>
        <v>114227</v>
      </c>
      <c r="H55" s="454">
        <f>+'PC-JT-SL'!G39</f>
        <v>367.24900000000002</v>
      </c>
      <c r="I55" s="455">
        <f>+'PC-JT-SL'!H39</f>
        <v>42.742999999999988</v>
      </c>
      <c r="J55" s="455">
        <f>+'PC-JT-SL'!I39</f>
        <v>46.917000000000009</v>
      </c>
      <c r="K55" s="455">
        <f>+'PC-JT-SL'!J39</f>
        <v>456.90900000000005</v>
      </c>
      <c r="L55" s="455">
        <f>+'PC-JT-SL'!K39</f>
        <v>118.798</v>
      </c>
      <c r="M55" s="325">
        <f t="shared" si="7"/>
        <v>1</v>
      </c>
      <c r="N55" s="219"/>
      <c r="O55" s="219"/>
      <c r="P55" s="219"/>
    </row>
    <row r="56" spans="2:16" ht="33" customHeight="1" thickBot="1">
      <c r="B56" s="456"/>
      <c r="C56" s="574" t="s">
        <v>93</v>
      </c>
      <c r="D56" s="574"/>
      <c r="E56" s="574"/>
      <c r="F56" s="312"/>
      <c r="G56" s="313">
        <f t="shared" ref="G56:L56" si="9">SUM(G50:G55)</f>
        <v>411572</v>
      </c>
      <c r="H56" s="314">
        <f t="shared" si="9"/>
        <v>1239.596</v>
      </c>
      <c r="I56" s="315">
        <f t="shared" si="9"/>
        <v>158.05099999999999</v>
      </c>
      <c r="J56" s="315">
        <f>SUM(J50:J55)</f>
        <v>179.65600000000001</v>
      </c>
      <c r="K56" s="315">
        <f t="shared" si="9"/>
        <v>1577.3030000000001</v>
      </c>
      <c r="L56" s="315">
        <f t="shared" si="9"/>
        <v>331.40599999999995</v>
      </c>
      <c r="M56" s="316">
        <f t="shared" si="7"/>
        <v>1</v>
      </c>
      <c r="N56" s="220"/>
      <c r="O56" s="220"/>
      <c r="P56" s="220"/>
    </row>
    <row r="57" spans="2:16" ht="18.75" customHeight="1" thickBot="1">
      <c r="B57" s="183"/>
      <c r="C57" s="187"/>
      <c r="D57" s="175"/>
      <c r="E57" s="184"/>
      <c r="F57" s="184"/>
      <c r="G57" s="213"/>
      <c r="H57" s="175"/>
      <c r="I57" s="185"/>
      <c r="J57" s="175"/>
      <c r="K57" s="175"/>
      <c r="L57" s="175"/>
      <c r="M57" s="186"/>
      <c r="N57" s="221"/>
      <c r="O57" s="221"/>
      <c r="P57" s="221"/>
    </row>
    <row r="58" spans="2:16" ht="17.100000000000001" customHeight="1" thickBot="1">
      <c r="B58" s="183"/>
      <c r="E58" s="222"/>
      <c r="F58" s="209" t="s">
        <v>407</v>
      </c>
      <c r="I58" s="236" t="s">
        <v>354</v>
      </c>
      <c r="J58" s="209" t="s">
        <v>350</v>
      </c>
      <c r="K58" s="178"/>
    </row>
    <row r="59" spans="2:16" ht="12.95" customHeight="1" thickBot="1">
      <c r="B59" s="237"/>
      <c r="E59" s="210"/>
      <c r="F59" s="210"/>
      <c r="I59"/>
      <c r="J59" s="209"/>
      <c r="K59" s="177"/>
    </row>
    <row r="60" spans="2:16" ht="17.100000000000001" customHeight="1" thickBot="1">
      <c r="B60" s="183"/>
      <c r="E60" s="223"/>
      <c r="F60" s="209" t="s">
        <v>348</v>
      </c>
      <c r="I60" s="236" t="s">
        <v>354</v>
      </c>
      <c r="J60" s="209" t="s">
        <v>351</v>
      </c>
      <c r="K60" s="178"/>
    </row>
    <row r="61" spans="2:16" ht="6.95" customHeight="1" thickBot="1">
      <c r="B61" s="175"/>
      <c r="E61" s="210"/>
      <c r="F61" s="210"/>
      <c r="I61"/>
      <c r="J61" s="209"/>
      <c r="K61" s="177"/>
    </row>
    <row r="62" spans="2:16" ht="18.95" customHeight="1" thickBot="1">
      <c r="B62" s="175"/>
      <c r="E62" s="224"/>
      <c r="F62" s="209" t="s">
        <v>349</v>
      </c>
      <c r="I62" s="236" t="s">
        <v>354</v>
      </c>
      <c r="J62" s="209" t="s">
        <v>352</v>
      </c>
      <c r="K62" s="178"/>
    </row>
    <row r="63" spans="2:16" ht="6.95" customHeight="1" thickBot="1">
      <c r="B63" s="175"/>
      <c r="E63" s="210"/>
      <c r="F63" s="210"/>
      <c r="I63"/>
      <c r="J63" s="209"/>
      <c r="K63" s="177"/>
    </row>
    <row r="64" spans="2:16" ht="18.95" customHeight="1" thickBot="1">
      <c r="B64" s="175"/>
      <c r="E64" s="258"/>
      <c r="F64" s="209" t="s">
        <v>408</v>
      </c>
      <c r="I64" s="236" t="s">
        <v>354</v>
      </c>
      <c r="J64" s="209" t="s">
        <v>353</v>
      </c>
      <c r="K64" s="178"/>
    </row>
    <row r="65" spans="2:16" ht="15.75">
      <c r="B65" s="175"/>
      <c r="E65" s="175"/>
      <c r="F65" s="175"/>
      <c r="G65" s="175"/>
      <c r="H65" s="175"/>
      <c r="I65" s="208"/>
      <c r="J65" s="175"/>
      <c r="K65" s="175"/>
      <c r="L65" s="175"/>
      <c r="M65" s="175"/>
      <c r="N65" s="175"/>
      <c r="O65" s="175"/>
      <c r="P65" s="175"/>
    </row>
    <row r="66" spans="2:16" ht="15.75">
      <c r="B66" s="175"/>
      <c r="C66" s="175"/>
      <c r="D66" s="175"/>
      <c r="E66" s="175"/>
      <c r="F66" s="175"/>
      <c r="G66" s="208"/>
      <c r="H66" s="175"/>
      <c r="I66" s="175"/>
      <c r="J66" s="175"/>
      <c r="K66" s="175"/>
      <c r="L66" s="175"/>
      <c r="M66" s="175"/>
      <c r="N66" s="175"/>
      <c r="O66" s="175"/>
      <c r="P66" s="175"/>
    </row>
  </sheetData>
  <mergeCells count="20">
    <mergeCell ref="C56:E56"/>
    <mergeCell ref="D54:E54"/>
    <mergeCell ref="D53:E53"/>
    <mergeCell ref="D52:E52"/>
    <mergeCell ref="C30:E30"/>
    <mergeCell ref="H10:K10"/>
    <mergeCell ref="C10:E10"/>
    <mergeCell ref="D50:E50"/>
    <mergeCell ref="C29:E29"/>
    <mergeCell ref="D55:E55"/>
    <mergeCell ref="D51:E51"/>
    <mergeCell ref="C49:E49"/>
    <mergeCell ref="B2:M2"/>
    <mergeCell ref="B4:M4"/>
    <mergeCell ref="B6:B8"/>
    <mergeCell ref="E6:E8"/>
    <mergeCell ref="I6:J6"/>
    <mergeCell ref="B3:M3"/>
    <mergeCell ref="M7:M8"/>
    <mergeCell ref="C6:D8"/>
  </mergeCells>
  <phoneticPr fontId="10" type="noConversion"/>
  <conditionalFormatting sqref="M31:M48 M11:M28">
    <cfRule type="cellIs" dxfId="19" priority="7" operator="between">
      <formula>0.5</formula>
      <formula>0.7</formula>
    </cfRule>
  </conditionalFormatting>
  <conditionalFormatting sqref="M11:M28">
    <cfRule type="cellIs" dxfId="18" priority="5" operator="lessThan">
      <formula>0.3</formula>
    </cfRule>
    <cfRule type="cellIs" dxfId="17" priority="8" operator="greaterThan">
      <formula>0.7</formula>
    </cfRule>
  </conditionalFormatting>
  <conditionalFormatting sqref="M31:M48 M11:M28">
    <cfRule type="cellIs" dxfId="16" priority="6" operator="between">
      <formula>0.3</formula>
      <formula>0.5</formula>
    </cfRule>
  </conditionalFormatting>
  <conditionalFormatting sqref="M31:M48">
    <cfRule type="cellIs" dxfId="15" priority="1" operator="lessThan">
      <formula>0.3</formula>
    </cfRule>
    <cfRule type="cellIs" dxfId="14" priority="2" operator="between">
      <formula>0.3</formula>
      <formula>0.5</formula>
    </cfRule>
    <cfRule type="cellIs" dxfId="13" priority="3" operator="between">
      <formula>0.5</formula>
      <formula>0.7</formula>
    </cfRule>
    <cfRule type="cellIs" dxfId="12" priority="4" operator="greaterThan">
      <formula>0.7</formula>
    </cfRule>
  </conditionalFormatting>
  <printOptions horizontalCentered="1"/>
  <pageMargins left="0.59055118110236227" right="0" top="0" bottom="0.19685039370078741" header="0" footer="0"/>
  <pageSetup paperSize="9" scale="63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2:AW80"/>
  <sheetViews>
    <sheetView showGridLines="0" tabSelected="1" zoomScale="70" zoomScaleNormal="70" workbookViewId="0">
      <selection activeCell="A3" sqref="A3:L75"/>
    </sheetView>
  </sheetViews>
  <sheetFormatPr defaultRowHeight="12.75"/>
  <cols>
    <col min="1" max="1" width="4.7109375" customWidth="1"/>
    <col min="2" max="2" width="4.28515625" customWidth="1"/>
    <col min="3" max="4" width="16.140625" customWidth="1"/>
    <col min="5" max="5" width="14.5703125" customWidth="1"/>
    <col min="6" max="6" width="11.28515625" style="211" customWidth="1"/>
    <col min="7" max="7" width="10.85546875" customWidth="1"/>
    <col min="8" max="8" width="9" customWidth="1"/>
    <col min="9" max="9" width="9.140625" customWidth="1"/>
    <col min="10" max="10" width="10.42578125" customWidth="1"/>
    <col min="11" max="11" width="11.42578125" customWidth="1"/>
    <col min="12" max="12" width="8.5703125" customWidth="1"/>
    <col min="13" max="13" width="11.85546875" hidden="1" customWidth="1"/>
    <col min="14" max="14" width="13.42578125" hidden="1" customWidth="1"/>
    <col min="15" max="15" width="12.5703125" hidden="1" customWidth="1"/>
    <col min="16" max="16" width="11.140625" hidden="1" customWidth="1"/>
    <col min="17" max="18" width="11.5703125" hidden="1" customWidth="1"/>
    <col min="19" max="19" width="15.5703125" hidden="1" customWidth="1"/>
    <col min="20" max="38" width="0" hidden="1" customWidth="1"/>
    <col min="39" max="39" width="17.5703125" hidden="1" customWidth="1"/>
    <col min="40" max="40" width="12.7109375" hidden="1" customWidth="1"/>
    <col min="41" max="41" width="13.42578125" hidden="1" customWidth="1"/>
  </cols>
  <sheetData>
    <row r="2" spans="1:43" ht="21.75">
      <c r="B2" s="557" t="s">
        <v>230</v>
      </c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37"/>
      <c r="N2" s="37"/>
      <c r="O2" s="37"/>
      <c r="P2" s="37"/>
      <c r="Q2" s="37"/>
      <c r="R2" s="37"/>
      <c r="S2" s="37"/>
    </row>
    <row r="3" spans="1:43" ht="21.75">
      <c r="B3" s="557" t="s">
        <v>387</v>
      </c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37"/>
      <c r="N3" s="37"/>
      <c r="O3" s="37"/>
      <c r="P3" s="37"/>
      <c r="Q3" s="37"/>
      <c r="R3" s="37"/>
      <c r="S3" s="37"/>
    </row>
    <row r="4" spans="1:43" ht="21.75">
      <c r="B4" s="557" t="str">
        <f>'PC-JT-SL'!$B$3:$L$3</f>
        <v xml:space="preserve">MINGGU ke I MEI ( Tgl. 30 APRIL s/d 6 MEI 2024 )  </v>
      </c>
      <c r="C4" s="557"/>
      <c r="D4" s="557"/>
      <c r="E4" s="557"/>
      <c r="F4" s="557"/>
      <c r="G4" s="557"/>
      <c r="H4" s="557"/>
      <c r="I4" s="557"/>
      <c r="J4" s="557"/>
      <c r="K4" s="557"/>
      <c r="L4" s="557"/>
      <c r="M4" s="37"/>
      <c r="N4" s="37"/>
      <c r="O4" s="37"/>
      <c r="P4" s="37"/>
      <c r="Q4" s="37"/>
      <c r="R4" s="37"/>
      <c r="S4" s="37"/>
    </row>
    <row r="5" spans="1:43" ht="3.75" customHeight="1" thickBot="1">
      <c r="B5" s="175" t="s">
        <v>68</v>
      </c>
      <c r="C5" s="175"/>
      <c r="D5" s="175"/>
      <c r="E5" s="175"/>
      <c r="F5" s="208"/>
      <c r="G5" s="175"/>
      <c r="H5" s="175"/>
      <c r="I5" s="175"/>
      <c r="J5" s="175"/>
      <c r="K5" s="175"/>
      <c r="L5" s="175"/>
      <c r="M5" s="1"/>
      <c r="N5" s="1"/>
      <c r="O5" s="1"/>
      <c r="P5" s="1"/>
      <c r="Q5" s="1"/>
      <c r="R5" s="1"/>
      <c r="S5" s="1"/>
    </row>
    <row r="6" spans="1:43" ht="17.25" customHeight="1" thickTop="1">
      <c r="B6" s="558" t="s">
        <v>0</v>
      </c>
      <c r="C6" s="560" t="s">
        <v>251</v>
      </c>
      <c r="D6" s="560" t="s">
        <v>4</v>
      </c>
      <c r="E6" s="477"/>
      <c r="F6" s="484" t="s">
        <v>47</v>
      </c>
      <c r="G6" s="477" t="s">
        <v>53</v>
      </c>
      <c r="H6" s="562" t="s">
        <v>50</v>
      </c>
      <c r="I6" s="562"/>
      <c r="J6" s="477" t="s">
        <v>53</v>
      </c>
      <c r="K6" s="477" t="s">
        <v>53</v>
      </c>
      <c r="L6" s="478" t="s">
        <v>56</v>
      </c>
      <c r="M6" s="554" t="s">
        <v>160</v>
      </c>
      <c r="N6" s="93"/>
      <c r="O6" s="140"/>
      <c r="P6" s="40"/>
      <c r="Q6" s="40"/>
      <c r="R6" s="40"/>
      <c r="S6" s="40"/>
      <c r="Z6" s="143"/>
    </row>
    <row r="7" spans="1:43" ht="15.75" customHeight="1">
      <c r="B7" s="559"/>
      <c r="C7" s="563"/>
      <c r="D7" s="561"/>
      <c r="E7" s="479" t="s">
        <v>245</v>
      </c>
      <c r="F7" s="485" t="s">
        <v>48</v>
      </c>
      <c r="G7" s="479" t="s">
        <v>58</v>
      </c>
      <c r="H7" s="479" t="s">
        <v>51</v>
      </c>
      <c r="I7" s="479" t="s">
        <v>52</v>
      </c>
      <c r="J7" s="479" t="s">
        <v>54</v>
      </c>
      <c r="K7" s="479" t="s">
        <v>252</v>
      </c>
      <c r="L7" s="564" t="s">
        <v>57</v>
      </c>
      <c r="M7" s="555"/>
      <c r="N7" s="94" t="s">
        <v>161</v>
      </c>
      <c r="O7" s="141"/>
      <c r="P7" s="40"/>
      <c r="Q7" s="40"/>
      <c r="R7" s="40"/>
      <c r="S7" s="40"/>
    </row>
    <row r="8" spans="1:43" ht="19.5" thickBot="1">
      <c r="B8" s="559"/>
      <c r="C8" s="563"/>
      <c r="D8" s="561"/>
      <c r="E8" s="480"/>
      <c r="F8" s="486" t="s">
        <v>49</v>
      </c>
      <c r="G8" s="480" t="s">
        <v>429</v>
      </c>
      <c r="H8" s="480" t="s">
        <v>429</v>
      </c>
      <c r="I8" s="480" t="s">
        <v>429</v>
      </c>
      <c r="J8" s="480" t="s">
        <v>429</v>
      </c>
      <c r="K8" s="480" t="s">
        <v>429</v>
      </c>
      <c r="L8" s="565"/>
      <c r="M8" s="556"/>
      <c r="N8" s="95"/>
      <c r="O8" s="142"/>
      <c r="P8" s="40"/>
      <c r="Q8" s="40"/>
      <c r="R8" s="40"/>
      <c r="S8" s="40"/>
    </row>
    <row r="9" spans="1:43" ht="18" customHeight="1" thickTop="1" thickBot="1">
      <c r="B9" s="481">
        <v>1</v>
      </c>
      <c r="C9" s="487">
        <v>2</v>
      </c>
      <c r="D9" s="482">
        <v>3</v>
      </c>
      <c r="E9" s="482">
        <v>4</v>
      </c>
      <c r="F9" s="488">
        <v>5</v>
      </c>
      <c r="G9" s="482">
        <v>6</v>
      </c>
      <c r="H9" s="482">
        <v>7</v>
      </c>
      <c r="I9" s="482">
        <v>8</v>
      </c>
      <c r="J9" s="482">
        <v>9</v>
      </c>
      <c r="K9" s="482">
        <v>10</v>
      </c>
      <c r="L9" s="483">
        <v>11</v>
      </c>
      <c r="M9" s="81"/>
      <c r="N9" s="86"/>
      <c r="O9" s="40"/>
      <c r="P9" s="40"/>
      <c r="Q9" s="40"/>
      <c r="R9" s="40"/>
      <c r="S9" s="40"/>
    </row>
    <row r="10" spans="1:43" ht="19.5" thickTop="1" thickBot="1">
      <c r="B10" s="259" t="s">
        <v>75</v>
      </c>
      <c r="C10" s="552" t="s">
        <v>76</v>
      </c>
      <c r="D10" s="552"/>
      <c r="E10" s="331"/>
      <c r="F10" s="260"/>
      <c r="G10" s="255"/>
      <c r="H10" s="263"/>
      <c r="I10" s="263"/>
      <c r="J10" s="264"/>
      <c r="K10" s="265" t="s">
        <v>2</v>
      </c>
      <c r="L10" s="266"/>
      <c r="M10" s="82"/>
      <c r="N10" s="87"/>
      <c r="O10" s="41"/>
      <c r="P10" s="41"/>
      <c r="Q10" s="41"/>
      <c r="R10" s="41"/>
      <c r="S10" s="41"/>
      <c r="AN10" s="33" t="s">
        <v>105</v>
      </c>
      <c r="AO10" s="33" t="s">
        <v>106</v>
      </c>
    </row>
    <row r="11" spans="1:43" ht="16.5" hidden="1" thickTop="1">
      <c r="B11" s="420">
        <v>1</v>
      </c>
      <c r="C11" s="421" t="s">
        <v>132</v>
      </c>
      <c r="D11" s="422" t="s">
        <v>128</v>
      </c>
      <c r="E11" s="423" t="s">
        <v>295</v>
      </c>
      <c r="F11" s="424">
        <f>10565+1888+439+1945+9717+502</f>
        <v>25056</v>
      </c>
      <c r="G11" s="425">
        <v>108.1</v>
      </c>
      <c r="H11" s="425">
        <v>16.079999999999998</v>
      </c>
      <c r="I11" s="425">
        <v>4.32</v>
      </c>
      <c r="J11" s="425">
        <f>G11+H11+I11</f>
        <v>128.5</v>
      </c>
      <c r="K11" s="425">
        <v>3.6</v>
      </c>
      <c r="L11" s="426">
        <v>1</v>
      </c>
      <c r="M11" s="83"/>
      <c r="N11" s="88"/>
      <c r="O11" s="97"/>
      <c r="P11" s="36" t="s">
        <v>152</v>
      </c>
      <c r="Q11" s="69" t="s">
        <v>35</v>
      </c>
      <c r="R11" s="72">
        <v>10514</v>
      </c>
      <c r="S11" s="52">
        <f>+J11/K11</f>
        <v>35.694444444444443</v>
      </c>
      <c r="AM11" s="33" t="s">
        <v>35</v>
      </c>
      <c r="AN11" s="34">
        <v>3030</v>
      </c>
      <c r="AO11" s="34">
        <v>7484</v>
      </c>
      <c r="AP11" s="1"/>
      <c r="AQ11" t="s">
        <v>355</v>
      </c>
    </row>
    <row r="12" spans="1:43" ht="15.75" hidden="1">
      <c r="A12" s="248"/>
      <c r="B12" s="330">
        <f>B11+1</f>
        <v>2</v>
      </c>
      <c r="C12" s="427" t="s">
        <v>28</v>
      </c>
      <c r="D12" s="428" t="s">
        <v>95</v>
      </c>
      <c r="E12" s="429" t="s">
        <v>296</v>
      </c>
      <c r="F12" s="430">
        <v>1191</v>
      </c>
      <c r="G12" s="431">
        <v>0</v>
      </c>
      <c r="H12" s="431">
        <v>1.1200000000000001</v>
      </c>
      <c r="I12" s="432">
        <v>0</v>
      </c>
      <c r="J12" s="431">
        <f t="shared" ref="J12:J59" si="0">G12+H12+I12</f>
        <v>1.1200000000000001</v>
      </c>
      <c r="K12" s="431">
        <v>0.85</v>
      </c>
      <c r="L12" s="426">
        <f t="shared" ref="L12:L59" si="1">IF(K12=0,0,(IF(J12/K12&gt;1,1,J12/K12)))</f>
        <v>1</v>
      </c>
      <c r="M12" s="84"/>
      <c r="N12" s="88"/>
      <c r="O12" s="42"/>
      <c r="P12" s="42"/>
      <c r="Q12" s="69" t="s">
        <v>1</v>
      </c>
      <c r="R12" s="72">
        <v>439</v>
      </c>
      <c r="S12" s="52">
        <f t="shared" ref="S12:S60" si="2">+J12/K12</f>
        <v>1.3176470588235296</v>
      </c>
      <c r="T12" s="1"/>
      <c r="AM12" s="3" t="s">
        <v>131</v>
      </c>
      <c r="AN12" s="43"/>
      <c r="AO12" s="12" t="e">
        <f>+#REF!+#REF!</f>
        <v>#REF!</v>
      </c>
      <c r="AP12" s="1"/>
    </row>
    <row r="13" spans="1:43" ht="15.75" hidden="1">
      <c r="A13" s="248"/>
      <c r="B13" s="330">
        <f t="shared" ref="B13:B59" si="3">B12+1</f>
        <v>3</v>
      </c>
      <c r="C13" s="427" t="s">
        <v>28</v>
      </c>
      <c r="D13" s="428" t="s">
        <v>96</v>
      </c>
      <c r="E13" s="429" t="s">
        <v>297</v>
      </c>
      <c r="F13" s="430">
        <v>1100</v>
      </c>
      <c r="G13" s="431">
        <v>1.19</v>
      </c>
      <c r="H13" s="431">
        <v>0.89</v>
      </c>
      <c r="I13" s="432">
        <v>0</v>
      </c>
      <c r="J13" s="431">
        <f t="shared" si="0"/>
        <v>2.08</v>
      </c>
      <c r="K13" s="431">
        <v>0.7</v>
      </c>
      <c r="L13" s="426">
        <f t="shared" si="1"/>
        <v>1</v>
      </c>
      <c r="M13" s="84"/>
      <c r="N13" s="88"/>
      <c r="O13" s="42"/>
      <c r="P13" s="52"/>
      <c r="Q13" s="70" t="s">
        <v>153</v>
      </c>
      <c r="R13" s="72">
        <v>1903</v>
      </c>
      <c r="S13" s="52">
        <f t="shared" si="2"/>
        <v>2.9714285714285715</v>
      </c>
      <c r="T13" s="1"/>
      <c r="AM13" s="1"/>
      <c r="AN13" s="49"/>
      <c r="AO13" s="48"/>
      <c r="AP13" s="1"/>
    </row>
    <row r="14" spans="1:43" ht="15.75" hidden="1">
      <c r="A14" s="248"/>
      <c r="B14" s="330">
        <f t="shared" si="3"/>
        <v>4</v>
      </c>
      <c r="C14" s="427" t="s">
        <v>28</v>
      </c>
      <c r="D14" s="428" t="s">
        <v>97</v>
      </c>
      <c r="E14" s="429" t="s">
        <v>298</v>
      </c>
      <c r="F14" s="430">
        <v>325</v>
      </c>
      <c r="G14" s="431">
        <v>0.87</v>
      </c>
      <c r="H14" s="431">
        <v>0.3</v>
      </c>
      <c r="I14" s="432">
        <v>0</v>
      </c>
      <c r="J14" s="431">
        <f t="shared" si="0"/>
        <v>1.17</v>
      </c>
      <c r="K14" s="431">
        <v>0.26</v>
      </c>
      <c r="L14" s="426">
        <f t="shared" si="1"/>
        <v>1</v>
      </c>
      <c r="M14" s="85"/>
      <c r="N14" s="89"/>
      <c r="O14" s="80"/>
      <c r="P14" s="553" t="s">
        <v>106</v>
      </c>
      <c r="Q14" s="553"/>
      <c r="R14" s="71" t="e">
        <f>+R12+R13+#REF!+R11</f>
        <v>#REF!</v>
      </c>
      <c r="S14" s="52">
        <f t="shared" si="2"/>
        <v>4.5</v>
      </c>
      <c r="T14" s="1"/>
      <c r="AP14" s="1"/>
    </row>
    <row r="15" spans="1:43" ht="15.75" hidden="1">
      <c r="A15" s="248"/>
      <c r="B15" s="330">
        <f t="shared" si="3"/>
        <v>5</v>
      </c>
      <c r="C15" s="427" t="s">
        <v>29</v>
      </c>
      <c r="D15" s="428" t="s">
        <v>367</v>
      </c>
      <c r="E15" s="429" t="s">
        <v>378</v>
      </c>
      <c r="F15" s="430">
        <v>60</v>
      </c>
      <c r="G15" s="431">
        <v>0</v>
      </c>
      <c r="H15" s="432">
        <v>0</v>
      </c>
      <c r="I15" s="431">
        <v>0.04</v>
      </c>
      <c r="J15" s="431">
        <f t="shared" si="0"/>
        <v>0.04</v>
      </c>
      <c r="K15" s="431">
        <v>0.05</v>
      </c>
      <c r="L15" s="426">
        <f t="shared" si="1"/>
        <v>0.79999999999999993</v>
      </c>
      <c r="M15" s="85"/>
      <c r="N15" s="89"/>
      <c r="O15" s="80"/>
      <c r="P15" s="36"/>
      <c r="Q15" s="36"/>
      <c r="R15" s="71"/>
      <c r="S15" s="52">
        <f t="shared" si="2"/>
        <v>0.79999999999999993</v>
      </c>
      <c r="T15" s="1"/>
      <c r="AP15" s="1">
        <v>0.69</v>
      </c>
    </row>
    <row r="16" spans="1:43" ht="15.75" hidden="1">
      <c r="A16" s="248"/>
      <c r="B16" s="330">
        <f t="shared" si="3"/>
        <v>6</v>
      </c>
      <c r="C16" s="427" t="s">
        <v>29</v>
      </c>
      <c r="D16" s="428" t="s">
        <v>98</v>
      </c>
      <c r="E16" s="429" t="s">
        <v>299</v>
      </c>
      <c r="F16" s="430">
        <v>748</v>
      </c>
      <c r="G16" s="431">
        <v>0</v>
      </c>
      <c r="H16" s="432">
        <v>0</v>
      </c>
      <c r="I16" s="431">
        <v>0.74</v>
      </c>
      <c r="J16" s="431">
        <f>G16+H16+I16</f>
        <v>0.74</v>
      </c>
      <c r="K16" s="431">
        <v>0.57999999999999996</v>
      </c>
      <c r="L16" s="426">
        <f t="shared" si="1"/>
        <v>1</v>
      </c>
      <c r="M16" s="84"/>
      <c r="N16" s="88"/>
      <c r="O16" s="42"/>
      <c r="P16" s="42"/>
      <c r="Q16" s="42"/>
      <c r="R16" s="74" t="s">
        <v>2</v>
      </c>
      <c r="S16" s="52">
        <f t="shared" si="2"/>
        <v>1.2758620689655173</v>
      </c>
      <c r="T16" s="1"/>
      <c r="AP16" s="1"/>
      <c r="AQ16">
        <f>J16/K16</f>
        <v>1.2758620689655173</v>
      </c>
    </row>
    <row r="17" spans="1:43" ht="15.75" hidden="1">
      <c r="A17" s="248"/>
      <c r="B17" s="330">
        <f t="shared" si="3"/>
        <v>7</v>
      </c>
      <c r="C17" s="427" t="s">
        <v>29</v>
      </c>
      <c r="D17" s="428" t="s">
        <v>113</v>
      </c>
      <c r="E17" s="429" t="s">
        <v>300</v>
      </c>
      <c r="F17" s="430">
        <v>168</v>
      </c>
      <c r="G17" s="431">
        <v>0</v>
      </c>
      <c r="H17" s="431">
        <v>0.05</v>
      </c>
      <c r="I17" s="432">
        <v>0</v>
      </c>
      <c r="J17" s="431">
        <f>G17+H17+I17</f>
        <v>0.05</v>
      </c>
      <c r="K17" s="431">
        <v>7.0000000000000007E-2</v>
      </c>
      <c r="L17" s="426">
        <f t="shared" si="1"/>
        <v>0.7142857142857143</v>
      </c>
      <c r="M17" s="84"/>
      <c r="N17" s="88"/>
      <c r="O17" s="42"/>
      <c r="P17" s="42"/>
      <c r="Q17" s="42"/>
      <c r="R17" s="52"/>
      <c r="S17" s="52">
        <f t="shared" si="2"/>
        <v>0.7142857142857143</v>
      </c>
      <c r="T17" s="1"/>
      <c r="AP17" s="1">
        <v>0.12</v>
      </c>
    </row>
    <row r="18" spans="1:43" ht="15.75" hidden="1">
      <c r="A18" s="248"/>
      <c r="B18" s="330">
        <f t="shared" si="3"/>
        <v>8</v>
      </c>
      <c r="C18" s="427" t="s">
        <v>29</v>
      </c>
      <c r="D18" s="428" t="s">
        <v>114</v>
      </c>
      <c r="E18" s="429" t="s">
        <v>301</v>
      </c>
      <c r="F18" s="430">
        <v>156</v>
      </c>
      <c r="G18" s="431">
        <v>0</v>
      </c>
      <c r="H18" s="431">
        <v>0.05</v>
      </c>
      <c r="I18" s="431">
        <v>0.02</v>
      </c>
      <c r="J18" s="431">
        <f>G18+H18+I18</f>
        <v>7.0000000000000007E-2</v>
      </c>
      <c r="K18" s="431">
        <v>0.06</v>
      </c>
      <c r="L18" s="426">
        <f t="shared" si="1"/>
        <v>1</v>
      </c>
      <c r="M18" s="84"/>
      <c r="N18" s="88"/>
      <c r="O18" s="42"/>
      <c r="P18" s="42"/>
      <c r="Q18" s="42"/>
      <c r="R18" s="42"/>
      <c r="S18" s="52">
        <f t="shared" si="2"/>
        <v>1.1666666666666667</v>
      </c>
      <c r="T18" s="1"/>
      <c r="AP18" s="1"/>
    </row>
    <row r="19" spans="1:43" ht="15.75" hidden="1">
      <c r="A19" s="248"/>
      <c r="B19" s="330">
        <f t="shared" si="3"/>
        <v>9</v>
      </c>
      <c r="C19" s="427" t="s">
        <v>29</v>
      </c>
      <c r="D19" s="428" t="s">
        <v>115</v>
      </c>
      <c r="E19" s="429" t="s">
        <v>298</v>
      </c>
      <c r="F19" s="430">
        <v>192</v>
      </c>
      <c r="G19" s="431">
        <v>0</v>
      </c>
      <c r="H19" s="432">
        <v>0</v>
      </c>
      <c r="I19" s="431">
        <v>0.11</v>
      </c>
      <c r="J19" s="431">
        <f t="shared" si="0"/>
        <v>0.11</v>
      </c>
      <c r="K19" s="431">
        <v>0.15</v>
      </c>
      <c r="L19" s="426">
        <f t="shared" si="1"/>
        <v>0.73333333333333339</v>
      </c>
      <c r="M19" s="84"/>
      <c r="N19" s="88"/>
      <c r="O19" s="42"/>
      <c r="P19" s="42"/>
      <c r="Q19" s="42"/>
      <c r="R19" s="42"/>
      <c r="S19" s="52"/>
      <c r="T19" s="1"/>
      <c r="AP19" s="1"/>
    </row>
    <row r="20" spans="1:43" ht="15.75" hidden="1">
      <c r="A20" s="248"/>
      <c r="B20" s="330">
        <f t="shared" si="3"/>
        <v>10</v>
      </c>
      <c r="C20" s="427" t="s">
        <v>29</v>
      </c>
      <c r="D20" s="428" t="s">
        <v>116</v>
      </c>
      <c r="E20" s="429" t="s">
        <v>298</v>
      </c>
      <c r="F20" s="430">
        <v>348</v>
      </c>
      <c r="G20" s="431">
        <v>0</v>
      </c>
      <c r="H20" s="432">
        <v>0</v>
      </c>
      <c r="I20" s="433">
        <v>0.28000000000000003</v>
      </c>
      <c r="J20" s="431">
        <f t="shared" si="0"/>
        <v>0.28000000000000003</v>
      </c>
      <c r="K20" s="431">
        <v>0.38</v>
      </c>
      <c r="L20" s="426">
        <f t="shared" si="1"/>
        <v>0.73684210526315796</v>
      </c>
      <c r="M20" s="84">
        <f>+K20*0.1+K20</f>
        <v>0.41800000000000004</v>
      </c>
      <c r="N20" s="88">
        <f>+I20</f>
        <v>0.28000000000000003</v>
      </c>
      <c r="O20" s="42"/>
      <c r="P20" s="168"/>
      <c r="Q20" s="52"/>
      <c r="R20" s="42"/>
      <c r="S20" s="52">
        <f t="shared" si="2"/>
        <v>0.73684210526315796</v>
      </c>
      <c r="T20" s="1"/>
      <c r="AP20" s="1"/>
    </row>
    <row r="21" spans="1:43" ht="15.75" hidden="1">
      <c r="A21" s="248"/>
      <c r="B21" s="330">
        <f t="shared" si="3"/>
        <v>11</v>
      </c>
      <c r="C21" s="427" t="s">
        <v>29</v>
      </c>
      <c r="D21" s="428" t="s">
        <v>117</v>
      </c>
      <c r="E21" s="429" t="s">
        <v>347</v>
      </c>
      <c r="F21" s="430">
        <v>437</v>
      </c>
      <c r="G21" s="431">
        <v>0</v>
      </c>
      <c r="H21" s="431">
        <v>0.21</v>
      </c>
      <c r="I21" s="432">
        <v>0</v>
      </c>
      <c r="J21" s="431">
        <f>G21+H21+I21</f>
        <v>0.21</v>
      </c>
      <c r="K21" s="431">
        <v>0.12</v>
      </c>
      <c r="L21" s="426">
        <f t="shared" si="1"/>
        <v>1</v>
      </c>
      <c r="M21" s="84">
        <f>+K21*0.1+K21</f>
        <v>0.13200000000000001</v>
      </c>
      <c r="N21" s="88">
        <f>+H21</f>
        <v>0.21</v>
      </c>
      <c r="O21" s="42"/>
      <c r="P21" s="42"/>
      <c r="Q21" s="42"/>
      <c r="R21" s="42"/>
      <c r="S21" s="52">
        <f t="shared" si="2"/>
        <v>1.75</v>
      </c>
      <c r="T21" s="1"/>
      <c r="AP21" s="1">
        <v>0.51</v>
      </c>
      <c r="AQ21" s="445"/>
    </row>
    <row r="22" spans="1:43" ht="15.75" hidden="1">
      <c r="A22" s="248"/>
      <c r="B22" s="330">
        <f t="shared" si="3"/>
        <v>12</v>
      </c>
      <c r="C22" s="427" t="s">
        <v>1</v>
      </c>
      <c r="D22" s="428" t="s">
        <v>368</v>
      </c>
      <c r="E22" s="429" t="s">
        <v>414</v>
      </c>
      <c r="F22" s="430">
        <v>125</v>
      </c>
      <c r="G22" s="431">
        <v>0</v>
      </c>
      <c r="H22" s="431">
        <v>0.12</v>
      </c>
      <c r="I22" s="432">
        <v>0</v>
      </c>
      <c r="J22" s="431">
        <f>G22+H22+I22</f>
        <v>0.12</v>
      </c>
      <c r="K22" s="431">
        <v>0.14000000000000001</v>
      </c>
      <c r="L22" s="426">
        <f t="shared" si="1"/>
        <v>0.85714285714285698</v>
      </c>
      <c r="M22" s="84"/>
      <c r="N22" s="88"/>
      <c r="O22" s="42"/>
      <c r="P22" s="42"/>
      <c r="Q22" s="42"/>
      <c r="R22" s="42"/>
      <c r="S22" s="52">
        <f t="shared" si="2"/>
        <v>0.85714285714285698</v>
      </c>
      <c r="T22" s="1"/>
      <c r="AP22" s="1"/>
      <c r="AQ22" s="445"/>
    </row>
    <row r="23" spans="1:43" ht="15.75" hidden="1">
      <c r="A23" s="248"/>
      <c r="B23" s="330">
        <f t="shared" si="3"/>
        <v>13</v>
      </c>
      <c r="C23" s="427" t="s">
        <v>29</v>
      </c>
      <c r="D23" s="428" t="s">
        <v>369</v>
      </c>
      <c r="E23" s="429" t="s">
        <v>379</v>
      </c>
      <c r="F23" s="430">
        <v>138</v>
      </c>
      <c r="G23" s="431">
        <v>0</v>
      </c>
      <c r="H23" s="432">
        <v>0</v>
      </c>
      <c r="I23" s="431">
        <v>0.1</v>
      </c>
      <c r="J23" s="431">
        <f t="shared" si="0"/>
        <v>0.1</v>
      </c>
      <c r="K23" s="431">
        <v>0.14000000000000001</v>
      </c>
      <c r="L23" s="426">
        <f t="shared" si="1"/>
        <v>0.7142857142857143</v>
      </c>
      <c r="M23" s="84"/>
      <c r="N23" s="88"/>
      <c r="O23" s="42"/>
      <c r="P23" s="42"/>
      <c r="Q23" s="42"/>
      <c r="R23" s="42"/>
      <c r="S23" s="52">
        <f t="shared" si="2"/>
        <v>0.7142857142857143</v>
      </c>
      <c r="T23" s="1"/>
      <c r="AP23" s="1"/>
      <c r="AQ23" s="445"/>
    </row>
    <row r="24" spans="1:43" ht="15.75" hidden="1">
      <c r="A24" s="248"/>
      <c r="B24" s="330">
        <f t="shared" si="3"/>
        <v>14</v>
      </c>
      <c r="C24" s="427" t="s">
        <v>12</v>
      </c>
      <c r="D24" s="428" t="s">
        <v>33</v>
      </c>
      <c r="E24" s="429" t="s">
        <v>285</v>
      </c>
      <c r="F24" s="430">
        <v>653</v>
      </c>
      <c r="G24" s="431">
        <v>2.99</v>
      </c>
      <c r="H24" s="433">
        <v>0.68</v>
      </c>
      <c r="I24" s="432">
        <v>0</v>
      </c>
      <c r="J24" s="431">
        <f t="shared" si="0"/>
        <v>3.6700000000000004</v>
      </c>
      <c r="K24" s="431">
        <v>0.73</v>
      </c>
      <c r="L24" s="426">
        <f t="shared" si="1"/>
        <v>1</v>
      </c>
      <c r="M24" s="84">
        <f>+K24*0.1+K24</f>
        <v>0.80299999999999994</v>
      </c>
      <c r="N24" s="88">
        <f>+I24</f>
        <v>0</v>
      </c>
      <c r="O24" s="42"/>
      <c r="P24" s="42"/>
      <c r="Q24" s="42"/>
      <c r="R24" s="42"/>
      <c r="S24" s="52">
        <f t="shared" si="2"/>
        <v>5.0273972602739736</v>
      </c>
      <c r="T24" s="1"/>
      <c r="AP24" s="1"/>
      <c r="AQ24" s="445"/>
    </row>
    <row r="25" spans="1:43" ht="15.75" hidden="1">
      <c r="A25" s="248"/>
      <c r="B25" s="330">
        <f t="shared" si="3"/>
        <v>15</v>
      </c>
      <c r="C25" s="427" t="s">
        <v>31</v>
      </c>
      <c r="D25" s="428" t="s">
        <v>107</v>
      </c>
      <c r="E25" s="429" t="s">
        <v>302</v>
      </c>
      <c r="F25" s="430">
        <v>2814</v>
      </c>
      <c r="G25" s="431">
        <v>1.65</v>
      </c>
      <c r="H25" s="432">
        <v>0</v>
      </c>
      <c r="I25" s="431">
        <v>2.12</v>
      </c>
      <c r="J25" s="431">
        <f t="shared" si="0"/>
        <v>3.77</v>
      </c>
      <c r="K25" s="431">
        <v>0.15</v>
      </c>
      <c r="L25" s="426">
        <f t="shared" si="1"/>
        <v>1</v>
      </c>
      <c r="M25" s="84">
        <f>+K25*0.1+K25</f>
        <v>0.16499999999999998</v>
      </c>
      <c r="N25" s="88">
        <f>+H25</f>
        <v>0</v>
      </c>
      <c r="O25" s="42"/>
      <c r="P25" s="52"/>
      <c r="Q25" s="52"/>
      <c r="R25" s="42"/>
      <c r="S25" s="52">
        <f t="shared" si="2"/>
        <v>25.133333333333333</v>
      </c>
      <c r="T25" s="1"/>
      <c r="AP25" s="1"/>
      <c r="AQ25" s="445"/>
    </row>
    <row r="26" spans="1:43" ht="15.75" hidden="1">
      <c r="A26" s="248"/>
      <c r="B26" s="330">
        <f t="shared" si="3"/>
        <v>16</v>
      </c>
      <c r="C26" s="427" t="s">
        <v>30</v>
      </c>
      <c r="D26" s="428" t="s">
        <v>167</v>
      </c>
      <c r="E26" s="429" t="s">
        <v>302</v>
      </c>
      <c r="F26" s="430">
        <v>706</v>
      </c>
      <c r="G26" s="431">
        <v>0.61</v>
      </c>
      <c r="H26" s="431">
        <v>0.61</v>
      </c>
      <c r="I26" s="432">
        <v>0</v>
      </c>
      <c r="J26" s="431">
        <f t="shared" si="0"/>
        <v>1.22</v>
      </c>
      <c r="K26" s="431">
        <v>0.79</v>
      </c>
      <c r="L26" s="426">
        <f t="shared" si="1"/>
        <v>1</v>
      </c>
      <c r="M26" s="172"/>
      <c r="N26" s="173"/>
      <c r="O26" s="80"/>
      <c r="P26" s="42"/>
      <c r="Q26" s="42"/>
      <c r="R26" s="42"/>
      <c r="S26" s="52">
        <f t="shared" si="2"/>
        <v>1.5443037974683542</v>
      </c>
      <c r="T26" s="1"/>
      <c r="AP26" s="1">
        <v>0.68</v>
      </c>
      <c r="AQ26" s="445"/>
    </row>
    <row r="27" spans="1:43" ht="15.75" hidden="1">
      <c r="A27" s="248"/>
      <c r="B27" s="330">
        <f t="shared" si="3"/>
        <v>17</v>
      </c>
      <c r="C27" s="427" t="s">
        <v>12</v>
      </c>
      <c r="D27" s="428" t="s">
        <v>108</v>
      </c>
      <c r="E27" s="429" t="s">
        <v>302</v>
      </c>
      <c r="F27" s="430">
        <v>472</v>
      </c>
      <c r="G27" s="431">
        <v>0.16</v>
      </c>
      <c r="H27" s="432">
        <v>0</v>
      </c>
      <c r="I27" s="431">
        <v>0.48</v>
      </c>
      <c r="J27" s="431">
        <f t="shared" si="0"/>
        <v>0.64</v>
      </c>
      <c r="K27" s="431">
        <v>0.53</v>
      </c>
      <c r="L27" s="426">
        <f t="shared" si="1"/>
        <v>1</v>
      </c>
      <c r="M27" s="84"/>
      <c r="N27" s="88"/>
      <c r="O27" s="42"/>
      <c r="P27" s="42"/>
      <c r="Q27" s="42"/>
      <c r="R27" s="42"/>
      <c r="S27" s="52">
        <f t="shared" si="2"/>
        <v>1.2075471698113207</v>
      </c>
      <c r="T27" s="1"/>
      <c r="AP27" s="1"/>
      <c r="AQ27" s="445"/>
    </row>
    <row r="28" spans="1:43" ht="15.75">
      <c r="A28" s="248"/>
      <c r="B28" s="330">
        <f t="shared" si="3"/>
        <v>18</v>
      </c>
      <c r="C28" s="427" t="s">
        <v>12</v>
      </c>
      <c r="D28" s="428" t="s">
        <v>109</v>
      </c>
      <c r="E28" s="429" t="s">
        <v>302</v>
      </c>
      <c r="F28" s="430">
        <v>113</v>
      </c>
      <c r="G28" s="431">
        <v>0.35</v>
      </c>
      <c r="H28" s="433">
        <v>0.13</v>
      </c>
      <c r="I28" s="432">
        <v>0</v>
      </c>
      <c r="J28" s="431">
        <f t="shared" si="0"/>
        <v>0.48</v>
      </c>
      <c r="K28" s="431">
        <v>0.13</v>
      </c>
      <c r="L28" s="426">
        <f t="shared" si="1"/>
        <v>1</v>
      </c>
      <c r="M28" s="84">
        <f t="shared" ref="M28:M47" si="4">+K28*0.1+K28</f>
        <v>0.14300000000000002</v>
      </c>
      <c r="N28" s="88">
        <f>+I28</f>
        <v>0</v>
      </c>
      <c r="O28" s="42"/>
      <c r="P28" s="42"/>
      <c r="Q28" s="42"/>
      <c r="R28" s="42"/>
      <c r="S28" s="52">
        <f t="shared" si="2"/>
        <v>3.6923076923076921</v>
      </c>
      <c r="T28" s="1"/>
      <c r="AP28" s="1"/>
      <c r="AQ28" s="445"/>
    </row>
    <row r="29" spans="1:43" ht="15.75">
      <c r="A29" s="248"/>
      <c r="B29" s="330">
        <f t="shared" si="3"/>
        <v>19</v>
      </c>
      <c r="C29" s="427" t="s">
        <v>30</v>
      </c>
      <c r="D29" s="428" t="s">
        <v>156</v>
      </c>
      <c r="E29" s="429" t="s">
        <v>254</v>
      </c>
      <c r="F29" s="430">
        <v>149</v>
      </c>
      <c r="G29" s="431">
        <v>0.61</v>
      </c>
      <c r="H29" s="431">
        <v>0</v>
      </c>
      <c r="I29" s="432">
        <v>0</v>
      </c>
      <c r="J29" s="431">
        <f t="shared" si="0"/>
        <v>0.61</v>
      </c>
      <c r="K29" s="431">
        <v>0.17</v>
      </c>
      <c r="L29" s="426">
        <f t="shared" si="1"/>
        <v>1</v>
      </c>
      <c r="M29" s="84">
        <f t="shared" si="4"/>
        <v>0.187</v>
      </c>
      <c r="N29" s="88"/>
      <c r="O29" s="42"/>
      <c r="P29" s="42"/>
      <c r="Q29" s="42"/>
      <c r="R29" s="42"/>
      <c r="S29" s="52">
        <f t="shared" si="2"/>
        <v>3.5882352941176467</v>
      </c>
      <c r="T29" s="1"/>
      <c r="AP29" s="1">
        <v>0.54</v>
      </c>
      <c r="AQ29" s="445"/>
    </row>
    <row r="30" spans="1:43" ht="15.75">
      <c r="A30" s="248"/>
      <c r="B30" s="330">
        <f t="shared" si="3"/>
        <v>20</v>
      </c>
      <c r="C30" s="427" t="s">
        <v>28</v>
      </c>
      <c r="D30" s="428" t="s">
        <v>129</v>
      </c>
      <c r="E30" s="429" t="s">
        <v>303</v>
      </c>
      <c r="F30" s="430">
        <v>753</v>
      </c>
      <c r="G30" s="431">
        <v>0.8</v>
      </c>
      <c r="H30" s="431">
        <v>0.12</v>
      </c>
      <c r="I30" s="431">
        <v>1.2</v>
      </c>
      <c r="J30" s="431">
        <f t="shared" si="0"/>
        <v>2.12</v>
      </c>
      <c r="K30" s="431">
        <v>0.41</v>
      </c>
      <c r="L30" s="426">
        <f t="shared" si="1"/>
        <v>1</v>
      </c>
      <c r="M30" s="84">
        <f t="shared" si="4"/>
        <v>0.45099999999999996</v>
      </c>
      <c r="N30" s="88">
        <f>+H30+I30</f>
        <v>1.3199999999999998</v>
      </c>
      <c r="O30" s="42"/>
      <c r="P30" s="52"/>
      <c r="Q30" s="52"/>
      <c r="R30" s="42"/>
      <c r="S30" s="52"/>
      <c r="T30" s="1"/>
      <c r="AP30" s="1"/>
      <c r="AQ30" s="445"/>
    </row>
    <row r="31" spans="1:43" ht="15.75">
      <c r="A31" s="248"/>
      <c r="B31" s="330">
        <f t="shared" si="3"/>
        <v>21</v>
      </c>
      <c r="C31" s="427" t="s">
        <v>28</v>
      </c>
      <c r="D31" s="428" t="s">
        <v>130</v>
      </c>
      <c r="E31" s="429" t="s">
        <v>303</v>
      </c>
      <c r="F31" s="430">
        <v>362</v>
      </c>
      <c r="G31" s="431">
        <v>2.91</v>
      </c>
      <c r="H31" s="431">
        <v>0.13</v>
      </c>
      <c r="I31" s="431">
        <v>0.16</v>
      </c>
      <c r="J31" s="431">
        <f t="shared" si="0"/>
        <v>3.2</v>
      </c>
      <c r="K31" s="431">
        <v>0.25</v>
      </c>
      <c r="L31" s="426">
        <f t="shared" si="1"/>
        <v>1</v>
      </c>
      <c r="M31" s="84">
        <f t="shared" si="4"/>
        <v>0.27500000000000002</v>
      </c>
      <c r="N31" s="88">
        <f>+I31</f>
        <v>0.16</v>
      </c>
      <c r="O31" s="42"/>
      <c r="P31" s="42"/>
      <c r="Q31" s="42"/>
      <c r="R31" s="42"/>
      <c r="S31" s="52">
        <f t="shared" si="2"/>
        <v>12.8</v>
      </c>
      <c r="T31" s="1"/>
      <c r="AP31" s="1"/>
      <c r="AQ31" s="445"/>
    </row>
    <row r="32" spans="1:43" ht="15.75">
      <c r="A32" s="248"/>
      <c r="B32" s="330">
        <f t="shared" si="3"/>
        <v>22</v>
      </c>
      <c r="C32" s="427" t="s">
        <v>30</v>
      </c>
      <c r="D32" s="428" t="s">
        <v>235</v>
      </c>
      <c r="E32" s="429" t="s">
        <v>304</v>
      </c>
      <c r="F32" s="430">
        <v>82</v>
      </c>
      <c r="G32" s="431">
        <v>0.17</v>
      </c>
      <c r="H32" s="431">
        <v>0.11</v>
      </c>
      <c r="I32" s="432">
        <v>0</v>
      </c>
      <c r="J32" s="431">
        <f t="shared" si="0"/>
        <v>0.28000000000000003</v>
      </c>
      <c r="K32" s="431">
        <v>0.06</v>
      </c>
      <c r="L32" s="426">
        <f t="shared" si="1"/>
        <v>1</v>
      </c>
      <c r="M32" s="84">
        <f t="shared" si="4"/>
        <v>6.6000000000000003E-2</v>
      </c>
      <c r="N32" s="88">
        <f>+H32</f>
        <v>0.11</v>
      </c>
      <c r="O32" s="42"/>
      <c r="P32" s="42"/>
      <c r="Q32" s="42"/>
      <c r="R32" s="42"/>
      <c r="S32" s="52">
        <f t="shared" si="2"/>
        <v>4.666666666666667</v>
      </c>
      <c r="T32" s="1"/>
      <c r="AP32" s="1"/>
      <c r="AQ32" s="445"/>
    </row>
    <row r="33" spans="1:43" ht="15.75">
      <c r="A33" s="248"/>
      <c r="B33" s="330">
        <f t="shared" si="3"/>
        <v>23</v>
      </c>
      <c r="C33" s="427" t="s">
        <v>30</v>
      </c>
      <c r="D33" s="428" t="s">
        <v>110</v>
      </c>
      <c r="E33" s="429" t="s">
        <v>305</v>
      </c>
      <c r="F33" s="430">
        <v>179</v>
      </c>
      <c r="G33" s="431">
        <v>0.49</v>
      </c>
      <c r="H33" s="432">
        <v>0</v>
      </c>
      <c r="I33" s="431">
        <v>0.28000000000000003</v>
      </c>
      <c r="J33" s="431">
        <f>G33+H33+I33</f>
        <v>0.77</v>
      </c>
      <c r="K33" s="431">
        <v>0.14000000000000001</v>
      </c>
      <c r="L33" s="426">
        <f t="shared" si="1"/>
        <v>1</v>
      </c>
      <c r="M33" s="84">
        <f t="shared" si="4"/>
        <v>0.15400000000000003</v>
      </c>
      <c r="N33" s="88">
        <f>+I33+H33</f>
        <v>0.28000000000000003</v>
      </c>
      <c r="O33" s="42"/>
      <c r="P33" s="42"/>
      <c r="Q33" s="42"/>
      <c r="R33" s="42"/>
      <c r="S33" s="52">
        <f t="shared" si="2"/>
        <v>5.5</v>
      </c>
      <c r="T33" s="1"/>
      <c r="AP33" s="1"/>
      <c r="AQ33" s="445"/>
    </row>
    <row r="34" spans="1:43" ht="15.75">
      <c r="A34" s="248"/>
      <c r="B34" s="330">
        <f t="shared" si="3"/>
        <v>24</v>
      </c>
      <c r="C34" s="427" t="s">
        <v>28</v>
      </c>
      <c r="D34" s="428" t="s">
        <v>111</v>
      </c>
      <c r="E34" s="429" t="s">
        <v>303</v>
      </c>
      <c r="F34" s="430">
        <v>609</v>
      </c>
      <c r="G34" s="431">
        <v>2.5099999999999998</v>
      </c>
      <c r="H34" s="431">
        <v>0.15</v>
      </c>
      <c r="I34" s="431">
        <v>0.31</v>
      </c>
      <c r="J34" s="431">
        <f>G34+H34+I34</f>
        <v>2.9699999999999998</v>
      </c>
      <c r="K34" s="431">
        <v>0.28999999999999998</v>
      </c>
      <c r="L34" s="426">
        <f t="shared" si="1"/>
        <v>1</v>
      </c>
      <c r="M34" s="84"/>
      <c r="N34" s="88"/>
      <c r="O34" s="42"/>
      <c r="P34" s="42"/>
      <c r="Q34" s="42"/>
      <c r="R34" s="42"/>
      <c r="S34" s="52">
        <f t="shared" si="2"/>
        <v>10.241379310344827</v>
      </c>
      <c r="T34" s="1"/>
      <c r="AP34" s="1"/>
      <c r="AQ34" s="445"/>
    </row>
    <row r="35" spans="1:43" ht="15.75">
      <c r="A35" s="248"/>
      <c r="B35" s="330">
        <f t="shared" si="3"/>
        <v>25</v>
      </c>
      <c r="C35" s="427" t="s">
        <v>30</v>
      </c>
      <c r="D35" s="428" t="s">
        <v>112</v>
      </c>
      <c r="E35" s="429" t="s">
        <v>306</v>
      </c>
      <c r="F35" s="430">
        <v>26</v>
      </c>
      <c r="G35" s="431">
        <v>0.34</v>
      </c>
      <c r="H35" s="432">
        <v>0</v>
      </c>
      <c r="I35" s="431">
        <v>0.03</v>
      </c>
      <c r="J35" s="431">
        <f t="shared" si="0"/>
        <v>0.37</v>
      </c>
      <c r="K35" s="431">
        <v>0.02</v>
      </c>
      <c r="L35" s="426">
        <f t="shared" si="1"/>
        <v>1</v>
      </c>
      <c r="M35" s="84">
        <f t="shared" si="4"/>
        <v>2.1999999999999999E-2</v>
      </c>
      <c r="N35" s="88">
        <f>+H35</f>
        <v>0</v>
      </c>
      <c r="O35" s="42"/>
      <c r="P35" s="42"/>
      <c r="Q35" s="42"/>
      <c r="R35" s="42"/>
      <c r="S35" s="52"/>
      <c r="T35" s="1"/>
      <c r="AP35" s="1"/>
      <c r="AQ35" s="445"/>
    </row>
    <row r="36" spans="1:43" ht="15.75">
      <c r="A36" s="248"/>
      <c r="B36" s="330">
        <f t="shared" si="3"/>
        <v>26</v>
      </c>
      <c r="C36" s="427" t="s">
        <v>30</v>
      </c>
      <c r="D36" s="428" t="s">
        <v>151</v>
      </c>
      <c r="E36" s="429" t="s">
        <v>307</v>
      </c>
      <c r="F36" s="430">
        <v>301</v>
      </c>
      <c r="G36" s="431">
        <v>0.17</v>
      </c>
      <c r="H36" s="431">
        <v>0.39</v>
      </c>
      <c r="I36" s="431">
        <v>0.23</v>
      </c>
      <c r="J36" s="431">
        <f t="shared" si="0"/>
        <v>0.79</v>
      </c>
      <c r="K36" s="431">
        <v>0.26</v>
      </c>
      <c r="L36" s="426">
        <f t="shared" si="1"/>
        <v>1</v>
      </c>
      <c r="M36" s="84"/>
      <c r="N36" s="88"/>
      <c r="O36" s="42"/>
      <c r="P36" s="42"/>
      <c r="Q36" s="42"/>
      <c r="R36" s="42"/>
      <c r="S36" s="52">
        <f t="shared" si="2"/>
        <v>3.0384615384615383</v>
      </c>
      <c r="T36" s="1"/>
      <c r="AP36" s="1"/>
      <c r="AQ36" s="445"/>
    </row>
    <row r="37" spans="1:43" ht="15.75">
      <c r="A37" s="248"/>
      <c r="B37" s="330">
        <f t="shared" si="3"/>
        <v>27</v>
      </c>
      <c r="C37" s="427" t="s">
        <v>29</v>
      </c>
      <c r="D37" s="428" t="s">
        <v>147</v>
      </c>
      <c r="E37" s="429" t="s">
        <v>304</v>
      </c>
      <c r="F37" s="430">
        <v>153</v>
      </c>
      <c r="G37" s="431">
        <v>0</v>
      </c>
      <c r="H37" s="431">
        <v>7.0000000000000007E-2</v>
      </c>
      <c r="I37" s="431">
        <v>0.14000000000000001</v>
      </c>
      <c r="J37" s="431">
        <f t="shared" si="0"/>
        <v>0.21000000000000002</v>
      </c>
      <c r="K37" s="431">
        <v>7.0000000000000007E-2</v>
      </c>
      <c r="L37" s="426">
        <f t="shared" si="1"/>
        <v>1</v>
      </c>
      <c r="M37" s="84">
        <f t="shared" si="4"/>
        <v>7.7000000000000013E-2</v>
      </c>
      <c r="N37" s="88">
        <f>+I37+H37</f>
        <v>0.21000000000000002</v>
      </c>
      <c r="O37" s="42"/>
      <c r="P37" s="79"/>
      <c r="Q37" s="42"/>
      <c r="R37" s="42"/>
      <c r="S37" s="52">
        <f t="shared" si="2"/>
        <v>3</v>
      </c>
      <c r="T37" s="1"/>
      <c r="AP37" s="1"/>
      <c r="AQ37" s="445"/>
    </row>
    <row r="38" spans="1:43" ht="15.75">
      <c r="A38" s="248"/>
      <c r="B38" s="330">
        <f t="shared" si="3"/>
        <v>28</v>
      </c>
      <c r="C38" s="427" t="s">
        <v>30</v>
      </c>
      <c r="D38" s="428" t="s">
        <v>146</v>
      </c>
      <c r="E38" s="429" t="s">
        <v>307</v>
      </c>
      <c r="F38" s="430">
        <v>450</v>
      </c>
      <c r="G38" s="431">
        <v>0</v>
      </c>
      <c r="H38" s="431">
        <v>0.48</v>
      </c>
      <c r="I38" s="432">
        <v>0</v>
      </c>
      <c r="J38" s="431">
        <f t="shared" si="0"/>
        <v>0.48</v>
      </c>
      <c r="K38" s="431">
        <v>0.37</v>
      </c>
      <c r="L38" s="426">
        <f t="shared" si="1"/>
        <v>1</v>
      </c>
      <c r="M38" s="84">
        <f t="shared" si="4"/>
        <v>0.40699999999999997</v>
      </c>
      <c r="N38" s="88">
        <f>+I38+H38</f>
        <v>0.48</v>
      </c>
      <c r="O38" s="42"/>
      <c r="P38" s="42"/>
      <c r="Q38" s="42"/>
      <c r="R38" s="42"/>
      <c r="S38" s="52"/>
      <c r="T38" s="1"/>
      <c r="AP38" s="1"/>
      <c r="AQ38" s="445"/>
    </row>
    <row r="39" spans="1:43" ht="15.75">
      <c r="A39" s="248"/>
      <c r="B39" s="330">
        <f t="shared" si="3"/>
        <v>29</v>
      </c>
      <c r="C39" s="427" t="s">
        <v>29</v>
      </c>
      <c r="D39" s="434" t="s">
        <v>163</v>
      </c>
      <c r="E39" s="429" t="s">
        <v>307</v>
      </c>
      <c r="F39" s="430">
        <v>112</v>
      </c>
      <c r="G39" s="431">
        <v>0.89</v>
      </c>
      <c r="H39" s="431">
        <v>0.16</v>
      </c>
      <c r="I39" s="432">
        <v>0</v>
      </c>
      <c r="J39" s="431">
        <f t="shared" si="0"/>
        <v>1.05</v>
      </c>
      <c r="K39" s="431">
        <v>0.1</v>
      </c>
      <c r="L39" s="426">
        <f t="shared" si="1"/>
        <v>1</v>
      </c>
      <c r="M39" s="84"/>
      <c r="N39" s="88"/>
      <c r="O39" s="42"/>
      <c r="P39" s="42"/>
      <c r="Q39" s="42"/>
      <c r="R39" s="42"/>
      <c r="S39" s="52"/>
      <c r="T39" s="1"/>
      <c r="AP39" s="1"/>
      <c r="AQ39" s="445"/>
    </row>
    <row r="40" spans="1:43" ht="15.75">
      <c r="A40" s="248"/>
      <c r="B40" s="330">
        <f t="shared" si="3"/>
        <v>30</v>
      </c>
      <c r="C40" s="427" t="s">
        <v>29</v>
      </c>
      <c r="D40" s="428" t="s">
        <v>164</v>
      </c>
      <c r="E40" s="429" t="s">
        <v>307</v>
      </c>
      <c r="F40" s="430">
        <v>137</v>
      </c>
      <c r="G40" s="431">
        <v>0</v>
      </c>
      <c r="H40" s="431">
        <v>0.28000000000000003</v>
      </c>
      <c r="I40" s="432">
        <v>0</v>
      </c>
      <c r="J40" s="431">
        <f t="shared" si="0"/>
        <v>0.28000000000000003</v>
      </c>
      <c r="K40" s="431">
        <v>0.09</v>
      </c>
      <c r="L40" s="426">
        <f t="shared" si="1"/>
        <v>1</v>
      </c>
      <c r="M40" s="84"/>
      <c r="N40" s="88"/>
      <c r="O40" s="42"/>
      <c r="P40" s="42"/>
      <c r="Q40" s="42"/>
      <c r="R40" s="42"/>
      <c r="S40" s="52"/>
      <c r="T40" s="1"/>
      <c r="AP40" s="1"/>
      <c r="AQ40" s="445"/>
    </row>
    <row r="41" spans="1:43" ht="15.75">
      <c r="A41" s="248"/>
      <c r="B41" s="330">
        <f t="shared" si="3"/>
        <v>31</v>
      </c>
      <c r="C41" s="427" t="s">
        <v>30</v>
      </c>
      <c r="D41" s="428" t="s">
        <v>165</v>
      </c>
      <c r="E41" s="429" t="s">
        <v>308</v>
      </c>
      <c r="F41" s="430">
        <v>82</v>
      </c>
      <c r="G41" s="431">
        <v>0.21</v>
      </c>
      <c r="H41" s="431">
        <v>0.08</v>
      </c>
      <c r="I41" s="431">
        <v>0.11</v>
      </c>
      <c r="J41" s="431">
        <f t="shared" si="0"/>
        <v>0.39999999999999997</v>
      </c>
      <c r="K41" s="431">
        <v>7.0000000000000007E-2</v>
      </c>
      <c r="L41" s="426">
        <f t="shared" si="1"/>
        <v>1</v>
      </c>
      <c r="M41" s="84">
        <f t="shared" si="4"/>
        <v>7.7000000000000013E-2</v>
      </c>
      <c r="N41" s="88">
        <f>+H41</f>
        <v>0.08</v>
      </c>
      <c r="O41" s="42"/>
      <c r="P41" s="42"/>
      <c r="Q41" s="42"/>
      <c r="R41" s="42"/>
      <c r="S41" s="52">
        <f t="shared" si="2"/>
        <v>5.7142857142857135</v>
      </c>
      <c r="T41" s="1"/>
      <c r="AP41" s="1"/>
      <c r="AQ41" s="445"/>
    </row>
    <row r="42" spans="1:43" ht="15.75">
      <c r="A42" s="248"/>
      <c r="B42" s="330">
        <f t="shared" si="3"/>
        <v>32</v>
      </c>
      <c r="C42" s="427" t="s">
        <v>30</v>
      </c>
      <c r="D42" s="428" t="s">
        <v>370</v>
      </c>
      <c r="E42" s="429" t="s">
        <v>380</v>
      </c>
      <c r="F42" s="430">
        <v>32</v>
      </c>
      <c r="G42" s="431">
        <v>0.25</v>
      </c>
      <c r="H42" s="432">
        <v>0</v>
      </c>
      <c r="I42" s="431">
        <v>0.12</v>
      </c>
      <c r="J42" s="431">
        <f t="shared" si="0"/>
        <v>0.37</v>
      </c>
      <c r="K42" s="431">
        <v>0.03</v>
      </c>
      <c r="L42" s="426">
        <f t="shared" si="1"/>
        <v>1</v>
      </c>
      <c r="M42" s="84"/>
      <c r="N42" s="88"/>
      <c r="O42" s="42"/>
      <c r="P42" s="42"/>
      <c r="Q42" s="42"/>
      <c r="R42" s="42"/>
      <c r="S42" s="52"/>
      <c r="T42" s="1"/>
      <c r="AP42" s="1"/>
      <c r="AQ42" s="445"/>
    </row>
    <row r="43" spans="1:43" ht="15.75">
      <c r="A43" s="248"/>
      <c r="B43" s="330">
        <f t="shared" si="3"/>
        <v>33</v>
      </c>
      <c r="C43" s="427" t="s">
        <v>236</v>
      </c>
      <c r="D43" s="428" t="s">
        <v>34</v>
      </c>
      <c r="E43" s="429" t="s">
        <v>300</v>
      </c>
      <c r="F43" s="430">
        <v>1896</v>
      </c>
      <c r="G43" s="431">
        <v>0.63</v>
      </c>
      <c r="H43" s="431">
        <v>1.02</v>
      </c>
      <c r="I43" s="432">
        <v>0</v>
      </c>
      <c r="J43" s="431">
        <f t="shared" si="0"/>
        <v>1.65</v>
      </c>
      <c r="K43" s="431">
        <v>0.85</v>
      </c>
      <c r="L43" s="426">
        <f t="shared" si="1"/>
        <v>1</v>
      </c>
      <c r="M43" s="84">
        <f t="shared" si="4"/>
        <v>0.93499999999999994</v>
      </c>
      <c r="N43" s="88">
        <f>+I43</f>
        <v>0</v>
      </c>
      <c r="O43" s="42"/>
      <c r="P43" s="42"/>
      <c r="Q43" s="42"/>
      <c r="R43" s="42"/>
      <c r="S43" s="52">
        <f t="shared" si="2"/>
        <v>1.9411764705882353</v>
      </c>
      <c r="T43" s="1"/>
      <c r="AP43" s="1"/>
      <c r="AQ43" s="445"/>
    </row>
    <row r="44" spans="1:43" ht="15.75">
      <c r="A44" s="248"/>
      <c r="B44" s="330">
        <f t="shared" si="3"/>
        <v>34</v>
      </c>
      <c r="C44" s="427" t="s">
        <v>29</v>
      </c>
      <c r="D44" s="428" t="s">
        <v>389</v>
      </c>
      <c r="E44" s="429" t="s">
        <v>300</v>
      </c>
      <c r="F44" s="430">
        <v>525</v>
      </c>
      <c r="G44" s="431">
        <v>0.63</v>
      </c>
      <c r="H44" s="432">
        <v>0</v>
      </c>
      <c r="I44" s="431">
        <v>1.0900000000000001</v>
      </c>
      <c r="J44" s="431">
        <f t="shared" si="0"/>
        <v>1.7200000000000002</v>
      </c>
      <c r="K44" s="431">
        <v>0.45</v>
      </c>
      <c r="L44" s="426">
        <f t="shared" si="1"/>
        <v>1</v>
      </c>
      <c r="M44" s="84"/>
      <c r="N44" s="88"/>
      <c r="O44" s="42"/>
      <c r="P44" s="42"/>
      <c r="Q44" s="42"/>
      <c r="R44" s="42"/>
      <c r="S44" s="52"/>
      <c r="T44" s="1"/>
      <c r="AP44" s="1"/>
      <c r="AQ44" s="445"/>
    </row>
    <row r="45" spans="1:43" ht="15.75">
      <c r="A45" s="248"/>
      <c r="B45" s="330">
        <f t="shared" si="3"/>
        <v>35</v>
      </c>
      <c r="C45" s="427" t="s">
        <v>31</v>
      </c>
      <c r="D45" s="428" t="s">
        <v>32</v>
      </c>
      <c r="E45" s="429" t="s">
        <v>309</v>
      </c>
      <c r="F45" s="430">
        <v>0</v>
      </c>
      <c r="G45" s="431">
        <v>1.27</v>
      </c>
      <c r="H45" s="432">
        <v>0</v>
      </c>
      <c r="I45" s="431">
        <v>1.24</v>
      </c>
      <c r="J45" s="431">
        <f t="shared" si="0"/>
        <v>2.5099999999999998</v>
      </c>
      <c r="K45" s="431">
        <v>1.32</v>
      </c>
      <c r="L45" s="426">
        <f t="shared" si="1"/>
        <v>1</v>
      </c>
      <c r="M45" s="84">
        <f t="shared" si="4"/>
        <v>1.452</v>
      </c>
      <c r="N45" s="91"/>
      <c r="O45" s="36"/>
      <c r="P45" s="42"/>
      <c r="Q45" s="42"/>
      <c r="R45" s="42"/>
      <c r="S45" s="52">
        <f t="shared" si="2"/>
        <v>1.9015151515151512</v>
      </c>
      <c r="T45" s="1"/>
      <c r="AP45" s="1"/>
      <c r="AQ45" s="445"/>
    </row>
    <row r="46" spans="1:43" ht="15.75">
      <c r="A46" s="248"/>
      <c r="B46" s="330">
        <f t="shared" si="3"/>
        <v>36</v>
      </c>
      <c r="C46" s="427" t="s">
        <v>29</v>
      </c>
      <c r="D46" s="428" t="s">
        <v>118</v>
      </c>
      <c r="E46" s="429" t="s">
        <v>310</v>
      </c>
      <c r="F46" s="430">
        <v>379</v>
      </c>
      <c r="G46" s="431">
        <v>1.17</v>
      </c>
      <c r="H46" s="431">
        <v>0.31</v>
      </c>
      <c r="I46" s="435">
        <v>0</v>
      </c>
      <c r="J46" s="431">
        <f t="shared" si="0"/>
        <v>1.48</v>
      </c>
      <c r="K46" s="431">
        <v>0.32</v>
      </c>
      <c r="L46" s="426">
        <f t="shared" si="1"/>
        <v>1</v>
      </c>
      <c r="M46" s="84">
        <f t="shared" si="4"/>
        <v>0.35199999999999998</v>
      </c>
      <c r="N46" s="88">
        <f>+H46</f>
        <v>0.31</v>
      </c>
      <c r="O46" s="42"/>
      <c r="P46" s="42"/>
      <c r="Q46" s="42"/>
      <c r="R46" s="42"/>
      <c r="S46" s="52">
        <f t="shared" si="2"/>
        <v>4.625</v>
      </c>
      <c r="T46" s="1"/>
      <c r="AP46" s="1"/>
      <c r="AQ46" s="445"/>
    </row>
    <row r="47" spans="1:43" ht="15.75">
      <c r="A47" s="248"/>
      <c r="B47" s="330">
        <f t="shared" si="3"/>
        <v>37</v>
      </c>
      <c r="C47" s="427" t="s">
        <v>29</v>
      </c>
      <c r="D47" s="436" t="s">
        <v>119</v>
      </c>
      <c r="E47" s="429" t="s">
        <v>310</v>
      </c>
      <c r="F47" s="430">
        <v>215</v>
      </c>
      <c r="G47" s="431">
        <v>1.43</v>
      </c>
      <c r="H47" s="431">
        <v>0.09</v>
      </c>
      <c r="I47" s="431">
        <v>0.1</v>
      </c>
      <c r="J47" s="431">
        <f t="shared" si="0"/>
        <v>1.62</v>
      </c>
      <c r="K47" s="431">
        <v>0.18</v>
      </c>
      <c r="L47" s="426">
        <f t="shared" si="1"/>
        <v>1</v>
      </c>
      <c r="M47" s="84">
        <f t="shared" si="4"/>
        <v>0.19799999999999998</v>
      </c>
      <c r="N47" s="88">
        <f>+I47</f>
        <v>0.1</v>
      </c>
      <c r="O47" s="42"/>
      <c r="P47" s="42"/>
      <c r="Q47" s="42"/>
      <c r="R47" s="42"/>
      <c r="S47" s="52"/>
      <c r="T47" s="1"/>
      <c r="AP47" s="1"/>
      <c r="AQ47" s="445"/>
    </row>
    <row r="48" spans="1:43" ht="15.75">
      <c r="A48" s="248"/>
      <c r="B48" s="330">
        <f t="shared" si="3"/>
        <v>38</v>
      </c>
      <c r="C48" s="427" t="s">
        <v>29</v>
      </c>
      <c r="D48" s="428" t="s">
        <v>120</v>
      </c>
      <c r="E48" s="429" t="s">
        <v>310</v>
      </c>
      <c r="F48" s="430">
        <v>814</v>
      </c>
      <c r="G48" s="431">
        <v>1.1399999999999999</v>
      </c>
      <c r="H48" s="432">
        <v>0</v>
      </c>
      <c r="I48" s="431">
        <v>0.66</v>
      </c>
      <c r="J48" s="431">
        <f t="shared" si="0"/>
        <v>1.7999999999999998</v>
      </c>
      <c r="K48" s="431">
        <v>0.67</v>
      </c>
      <c r="L48" s="426">
        <f t="shared" si="1"/>
        <v>1</v>
      </c>
      <c r="M48" s="84"/>
      <c r="N48" s="88"/>
      <c r="O48" s="42"/>
      <c r="P48" s="42"/>
      <c r="Q48" s="42"/>
      <c r="R48" s="42"/>
      <c r="S48" s="52">
        <f t="shared" si="2"/>
        <v>2.6865671641791042</v>
      </c>
      <c r="T48" s="1"/>
      <c r="AP48" s="1"/>
      <c r="AQ48" s="445"/>
    </row>
    <row r="49" spans="1:49" ht="15.75">
      <c r="A49" s="248"/>
      <c r="B49" s="330">
        <f t="shared" si="3"/>
        <v>39</v>
      </c>
      <c r="C49" s="427" t="s">
        <v>29</v>
      </c>
      <c r="D49" s="428" t="s">
        <v>121</v>
      </c>
      <c r="E49" s="429" t="s">
        <v>309</v>
      </c>
      <c r="F49" s="430">
        <v>277</v>
      </c>
      <c r="G49" s="431">
        <v>0.67</v>
      </c>
      <c r="H49" s="431">
        <v>0.24</v>
      </c>
      <c r="I49" s="432">
        <v>0</v>
      </c>
      <c r="J49" s="431">
        <f t="shared" si="0"/>
        <v>0.91</v>
      </c>
      <c r="K49" s="431">
        <v>0.24</v>
      </c>
      <c r="L49" s="426">
        <f t="shared" si="1"/>
        <v>1</v>
      </c>
      <c r="M49" s="84"/>
      <c r="N49" s="88"/>
      <c r="O49" s="42"/>
      <c r="P49" s="42"/>
      <c r="Q49" s="42"/>
      <c r="R49" s="42"/>
      <c r="S49" s="52"/>
      <c r="T49" s="1"/>
      <c r="AP49" s="1"/>
      <c r="AQ49" s="445"/>
    </row>
    <row r="50" spans="1:49" ht="15.75">
      <c r="A50" s="248"/>
      <c r="B50" s="330">
        <f t="shared" si="3"/>
        <v>40</v>
      </c>
      <c r="C50" s="427" t="s">
        <v>29</v>
      </c>
      <c r="D50" s="428" t="s">
        <v>122</v>
      </c>
      <c r="E50" s="429" t="s">
        <v>311</v>
      </c>
      <c r="F50" s="430">
        <v>61</v>
      </c>
      <c r="G50" s="431">
        <v>0</v>
      </c>
      <c r="H50" s="432">
        <v>0</v>
      </c>
      <c r="I50" s="431">
        <v>0.09</v>
      </c>
      <c r="J50" s="431">
        <f t="shared" si="0"/>
        <v>0.09</v>
      </c>
      <c r="K50" s="431">
        <v>0.05</v>
      </c>
      <c r="L50" s="426">
        <f t="shared" si="1"/>
        <v>1</v>
      </c>
      <c r="M50" s="84">
        <f>+K50*0.1+K50</f>
        <v>5.5000000000000007E-2</v>
      </c>
      <c r="N50" s="90">
        <f>+I50+H50</f>
        <v>0.09</v>
      </c>
      <c r="O50" s="80"/>
      <c r="P50" s="42"/>
      <c r="Q50" s="42"/>
      <c r="R50" s="42"/>
      <c r="S50" s="52"/>
      <c r="T50" s="1"/>
      <c r="AP50" s="1"/>
      <c r="AQ50" s="445"/>
    </row>
    <row r="51" spans="1:49" ht="15.75">
      <c r="A51" s="248"/>
      <c r="B51" s="330">
        <f t="shared" si="3"/>
        <v>41</v>
      </c>
      <c r="C51" s="427" t="s">
        <v>29</v>
      </c>
      <c r="D51" s="428" t="s">
        <v>371</v>
      </c>
      <c r="E51" s="429" t="s">
        <v>381</v>
      </c>
      <c r="F51" s="430">
        <v>62</v>
      </c>
      <c r="G51" s="431">
        <v>0</v>
      </c>
      <c r="H51" s="431">
        <v>0.06</v>
      </c>
      <c r="I51" s="432">
        <v>0</v>
      </c>
      <c r="J51" s="431">
        <f t="shared" si="0"/>
        <v>0.06</v>
      </c>
      <c r="K51" s="431">
        <v>0.02</v>
      </c>
      <c r="L51" s="426">
        <f t="shared" si="1"/>
        <v>1</v>
      </c>
      <c r="M51" s="84"/>
      <c r="N51" s="90"/>
      <c r="O51" s="80"/>
      <c r="P51" s="42"/>
      <c r="Q51" s="42"/>
      <c r="R51" s="42"/>
      <c r="S51" s="52"/>
      <c r="T51" s="1"/>
      <c r="AP51" s="1"/>
      <c r="AQ51" s="445"/>
    </row>
    <row r="52" spans="1:49" ht="15.75">
      <c r="A52" s="248"/>
      <c r="B52" s="330">
        <f t="shared" si="3"/>
        <v>42</v>
      </c>
      <c r="C52" s="427" t="s">
        <v>29</v>
      </c>
      <c r="D52" s="428" t="s">
        <v>138</v>
      </c>
      <c r="E52" s="429" t="s">
        <v>294</v>
      </c>
      <c r="F52" s="430">
        <v>647</v>
      </c>
      <c r="G52" s="431">
        <v>0</v>
      </c>
      <c r="H52" s="431">
        <v>0</v>
      </c>
      <c r="I52" s="432">
        <v>0.76</v>
      </c>
      <c r="J52" s="431">
        <f t="shared" si="0"/>
        <v>0.76</v>
      </c>
      <c r="K52" s="431">
        <v>0.55000000000000004</v>
      </c>
      <c r="L52" s="426">
        <f t="shared" si="1"/>
        <v>1</v>
      </c>
      <c r="M52" s="84">
        <f>+K52*0.1+K52</f>
        <v>0.60500000000000009</v>
      </c>
      <c r="N52" s="88">
        <f>+H52</f>
        <v>0</v>
      </c>
      <c r="O52" s="42"/>
      <c r="P52" s="42"/>
      <c r="Q52" s="42"/>
      <c r="R52" s="42"/>
      <c r="S52" s="52"/>
      <c r="T52" s="1"/>
      <c r="AP52" s="1"/>
      <c r="AQ52" s="445"/>
    </row>
    <row r="53" spans="1:49" ht="15.75">
      <c r="A53" s="248"/>
      <c r="B53" s="330">
        <f t="shared" si="3"/>
        <v>43</v>
      </c>
      <c r="C53" s="427" t="s">
        <v>29</v>
      </c>
      <c r="D53" s="428" t="s">
        <v>159</v>
      </c>
      <c r="E53" s="429" t="s">
        <v>255</v>
      </c>
      <c r="F53" s="430">
        <v>287</v>
      </c>
      <c r="G53" s="431">
        <v>0</v>
      </c>
      <c r="H53" s="432">
        <v>0</v>
      </c>
      <c r="I53" s="431">
        <v>0.23</v>
      </c>
      <c r="J53" s="431">
        <f t="shared" si="0"/>
        <v>0.23</v>
      </c>
      <c r="K53" s="431">
        <v>0.23</v>
      </c>
      <c r="L53" s="426">
        <f t="shared" si="1"/>
        <v>1</v>
      </c>
      <c r="M53" s="84"/>
      <c r="N53" s="88"/>
      <c r="O53" s="42"/>
      <c r="P53" s="42"/>
      <c r="Q53" s="42"/>
      <c r="R53" s="42"/>
      <c r="S53" s="52"/>
      <c r="T53" s="1"/>
      <c r="AP53" s="1">
        <v>0.13</v>
      </c>
      <c r="AQ53" s="445"/>
    </row>
    <row r="54" spans="1:49" ht="15.75">
      <c r="A54" s="248"/>
      <c r="B54" s="330">
        <f t="shared" si="3"/>
        <v>44</v>
      </c>
      <c r="C54" s="437" t="s">
        <v>29</v>
      </c>
      <c r="D54" s="438" t="s">
        <v>372</v>
      </c>
      <c r="E54" s="439" t="s">
        <v>382</v>
      </c>
      <c r="F54" s="440">
        <v>32</v>
      </c>
      <c r="G54" s="441">
        <v>0</v>
      </c>
      <c r="H54" s="442">
        <v>0</v>
      </c>
      <c r="I54" s="441">
        <v>0.03</v>
      </c>
      <c r="J54" s="431">
        <f t="shared" si="0"/>
        <v>0.03</v>
      </c>
      <c r="K54" s="431">
        <v>0.02</v>
      </c>
      <c r="L54" s="426">
        <f t="shared" si="1"/>
        <v>1</v>
      </c>
      <c r="M54" s="84"/>
      <c r="N54" s="88"/>
      <c r="O54" s="42"/>
      <c r="P54" s="42"/>
      <c r="Q54" s="42"/>
      <c r="R54" s="42"/>
      <c r="S54" s="52"/>
      <c r="T54" s="1"/>
      <c r="AP54" s="1"/>
      <c r="AQ54" s="445"/>
    </row>
    <row r="55" spans="1:49" ht="15.75">
      <c r="A55" s="248"/>
      <c r="B55" s="330">
        <f t="shared" si="3"/>
        <v>45</v>
      </c>
      <c r="C55" s="437" t="s">
        <v>29</v>
      </c>
      <c r="D55" s="438" t="s">
        <v>373</v>
      </c>
      <c r="E55" s="439" t="s">
        <v>383</v>
      </c>
      <c r="F55" s="440">
        <v>286</v>
      </c>
      <c r="G55" s="441">
        <v>0</v>
      </c>
      <c r="H55" s="442">
        <v>0</v>
      </c>
      <c r="I55" s="441">
        <v>0.02</v>
      </c>
      <c r="J55" s="431">
        <f t="shared" si="0"/>
        <v>0.02</v>
      </c>
      <c r="K55" s="441">
        <v>0.02</v>
      </c>
      <c r="L55" s="426">
        <f t="shared" si="1"/>
        <v>1</v>
      </c>
      <c r="M55" s="84"/>
      <c r="N55" s="88"/>
      <c r="O55" s="42"/>
      <c r="P55" s="42"/>
      <c r="Q55" s="42"/>
      <c r="R55" s="42"/>
      <c r="S55" s="52"/>
      <c r="T55" s="1"/>
      <c r="AP55" s="1">
        <v>0.01</v>
      </c>
      <c r="AQ55" s="445"/>
    </row>
    <row r="56" spans="1:49" ht="15.75">
      <c r="A56" s="248"/>
      <c r="B56" s="330">
        <f t="shared" si="3"/>
        <v>46</v>
      </c>
      <c r="C56" s="437" t="s">
        <v>29</v>
      </c>
      <c r="D56" s="438" t="s">
        <v>374</v>
      </c>
      <c r="E56" s="439" t="s">
        <v>384</v>
      </c>
      <c r="F56" s="440">
        <v>23</v>
      </c>
      <c r="G56" s="441">
        <v>0</v>
      </c>
      <c r="H56" s="442">
        <v>0</v>
      </c>
      <c r="I56" s="441">
        <v>0.02</v>
      </c>
      <c r="J56" s="431">
        <f t="shared" si="0"/>
        <v>0.02</v>
      </c>
      <c r="K56" s="441">
        <v>0.02</v>
      </c>
      <c r="L56" s="426">
        <f t="shared" si="1"/>
        <v>1</v>
      </c>
      <c r="M56" s="84"/>
      <c r="N56" s="88"/>
      <c r="O56" s="42"/>
      <c r="P56" s="42"/>
      <c r="Q56" s="42"/>
      <c r="R56" s="42"/>
      <c r="S56" s="52"/>
      <c r="T56" s="1"/>
      <c r="AP56" s="1"/>
      <c r="AQ56" s="445"/>
    </row>
    <row r="57" spans="1:49" ht="15.75">
      <c r="A57" s="248"/>
      <c r="B57" s="330">
        <f t="shared" si="3"/>
        <v>47</v>
      </c>
      <c r="C57" s="437" t="s">
        <v>29</v>
      </c>
      <c r="D57" s="438" t="s">
        <v>375</v>
      </c>
      <c r="E57" s="439" t="s">
        <v>385</v>
      </c>
      <c r="F57" s="440">
        <v>12</v>
      </c>
      <c r="G57" s="441">
        <v>0</v>
      </c>
      <c r="H57" s="442">
        <v>0</v>
      </c>
      <c r="I57" s="441">
        <v>0.01</v>
      </c>
      <c r="J57" s="431">
        <f t="shared" si="0"/>
        <v>0.01</v>
      </c>
      <c r="K57" s="441">
        <v>0.01</v>
      </c>
      <c r="L57" s="426">
        <f t="shared" si="1"/>
        <v>1</v>
      </c>
      <c r="M57" s="84"/>
      <c r="N57" s="88"/>
      <c r="O57" s="42"/>
      <c r="P57" s="42"/>
      <c r="Q57" s="42"/>
      <c r="R57" s="42"/>
      <c r="S57" s="52"/>
      <c r="T57" s="1"/>
      <c r="AP57" s="1"/>
      <c r="AQ57" s="445"/>
    </row>
    <row r="58" spans="1:49" ht="15.75">
      <c r="A58" s="248"/>
      <c r="B58" s="330">
        <f t="shared" si="3"/>
        <v>48</v>
      </c>
      <c r="C58" s="437" t="s">
        <v>29</v>
      </c>
      <c r="D58" s="438" t="s">
        <v>376</v>
      </c>
      <c r="E58" s="439" t="s">
        <v>386</v>
      </c>
      <c r="F58" s="440">
        <v>126</v>
      </c>
      <c r="G58" s="441">
        <v>0</v>
      </c>
      <c r="H58" s="442">
        <v>0</v>
      </c>
      <c r="I58" s="441">
        <v>0.11</v>
      </c>
      <c r="J58" s="431">
        <f t="shared" si="0"/>
        <v>0.11</v>
      </c>
      <c r="K58" s="441">
        <v>0.11</v>
      </c>
      <c r="L58" s="426">
        <f t="shared" si="1"/>
        <v>1</v>
      </c>
      <c r="M58" s="84"/>
      <c r="N58" s="88"/>
      <c r="O58" s="42"/>
      <c r="P58" s="42"/>
      <c r="Q58" s="42"/>
      <c r="R58" s="42"/>
      <c r="S58" s="52"/>
      <c r="T58" s="1"/>
      <c r="AP58" s="1"/>
      <c r="AQ58" s="445"/>
    </row>
    <row r="59" spans="1:49" ht="16.5" thickBot="1">
      <c r="A59" s="248"/>
      <c r="B59" s="443">
        <f t="shared" si="3"/>
        <v>49</v>
      </c>
      <c r="C59" s="437" t="s">
        <v>29</v>
      </c>
      <c r="D59" s="438" t="s">
        <v>377</v>
      </c>
      <c r="E59" s="439" t="s">
        <v>386</v>
      </c>
      <c r="F59" s="440">
        <v>237</v>
      </c>
      <c r="G59" s="441">
        <v>0</v>
      </c>
      <c r="H59" s="442">
        <v>0</v>
      </c>
      <c r="I59" s="441">
        <v>0.1</v>
      </c>
      <c r="J59" s="441">
        <f t="shared" si="0"/>
        <v>0.1</v>
      </c>
      <c r="K59" s="441">
        <v>0.14000000000000001</v>
      </c>
      <c r="L59" s="426">
        <f t="shared" si="1"/>
        <v>0.7142857142857143</v>
      </c>
      <c r="M59" s="84"/>
      <c r="N59" s="88"/>
      <c r="O59" s="42"/>
      <c r="P59" s="42"/>
      <c r="Q59" s="42"/>
      <c r="R59" s="42"/>
      <c r="S59" s="52"/>
      <c r="T59" s="1"/>
      <c r="AP59" s="1"/>
      <c r="AQ59" s="445"/>
    </row>
    <row r="60" spans="1:49" s="143" customFormat="1" ht="23.1" customHeight="1" thickBot="1">
      <c r="B60" s="259"/>
      <c r="C60" s="552" t="s">
        <v>412</v>
      </c>
      <c r="D60" s="552"/>
      <c r="E60" s="331"/>
      <c r="F60" s="260">
        <f>SUM(F11:F59)</f>
        <v>44108</v>
      </c>
      <c r="G60" s="262">
        <f>SUM(G11:G59)</f>
        <v>132.20999999999995</v>
      </c>
      <c r="H60" s="262">
        <f>SUM(H11:H59)</f>
        <v>23.929999999999996</v>
      </c>
      <c r="I60" s="262">
        <f>SUM(I11:I59)</f>
        <v>15.249999999999996</v>
      </c>
      <c r="J60" s="444">
        <f>G60+H60+I60</f>
        <v>171.38999999999996</v>
      </c>
      <c r="K60" s="262">
        <f>SUM(K11:K59)</f>
        <v>16.959999999999997</v>
      </c>
      <c r="L60" s="261"/>
      <c r="M60" s="228">
        <f>SUM(L11:L53)/44</f>
        <v>0.94445203918888121</v>
      </c>
      <c r="N60" s="229"/>
      <c r="O60" s="230"/>
      <c r="P60" s="230"/>
      <c r="Q60" s="230"/>
      <c r="R60" s="230"/>
      <c r="S60" s="231">
        <f t="shared" si="2"/>
        <v>10.105542452830187</v>
      </c>
      <c r="T60" s="232"/>
    </row>
    <row r="61" spans="1:49" ht="15.75">
      <c r="B61" s="175"/>
      <c r="C61" s="175"/>
      <c r="D61" s="175"/>
      <c r="E61" s="175"/>
      <c r="F61" s="208"/>
      <c r="G61" s="175"/>
      <c r="H61" s="175"/>
      <c r="I61" s="175"/>
      <c r="J61" s="175"/>
      <c r="K61" s="175"/>
      <c r="L61" s="175"/>
      <c r="M61" s="92">
        <f>SUM(M11:M52)</f>
        <v>6.9740000000000002</v>
      </c>
      <c r="N61" s="92">
        <f>SUM(N11:N52)</f>
        <v>3.6299999999999994</v>
      </c>
      <c r="O61" s="96"/>
      <c r="P61" s="1"/>
      <c r="Q61" s="1"/>
      <c r="R61" s="1"/>
      <c r="S61" s="1"/>
      <c r="T61" s="1"/>
    </row>
    <row r="62" spans="1:49" ht="15.75">
      <c r="B62" s="177" t="s">
        <v>168</v>
      </c>
      <c r="AQ62" s="254" t="s">
        <v>393</v>
      </c>
      <c r="AR62" s="254" t="s">
        <v>394</v>
      </c>
      <c r="AS62" s="254" t="s">
        <v>395</v>
      </c>
      <c r="AT62" s="254" t="s">
        <v>392</v>
      </c>
      <c r="AU62" s="254" t="s">
        <v>396</v>
      </c>
      <c r="AV62" s="254" t="s">
        <v>397</v>
      </c>
    </row>
    <row r="63" spans="1:49" ht="6.95" customHeight="1" thickBot="1">
      <c r="B63" s="175"/>
      <c r="AQ63" s="254"/>
      <c r="AR63" s="254"/>
      <c r="AS63" s="254"/>
      <c r="AT63" s="254"/>
      <c r="AU63" s="254"/>
      <c r="AV63" s="254"/>
    </row>
    <row r="64" spans="1:49" ht="16.5" thickBot="1">
      <c r="B64" s="175"/>
      <c r="C64" s="225"/>
      <c r="D64" s="209" t="s">
        <v>407</v>
      </c>
      <c r="E64" s="178"/>
      <c r="F64" s="236" t="s">
        <v>354</v>
      </c>
      <c r="G64" s="209" t="s">
        <v>350</v>
      </c>
      <c r="AQ64" s="254">
        <v>29</v>
      </c>
      <c r="AR64" s="254">
        <v>16</v>
      </c>
      <c r="AS64" s="254">
        <v>13</v>
      </c>
      <c r="AT64" s="254">
        <v>49</v>
      </c>
      <c r="AU64" s="254">
        <v>18</v>
      </c>
      <c r="AV64" s="254">
        <v>18</v>
      </c>
      <c r="AW64" s="276">
        <f>SUM(AQ64:AV64)</f>
        <v>143</v>
      </c>
    </row>
    <row r="65" spans="2:49" ht="6.95" customHeight="1" thickBot="1">
      <c r="B65" s="175"/>
      <c r="C65" s="177"/>
      <c r="D65" s="210"/>
      <c r="E65" s="177"/>
      <c r="F65"/>
      <c r="G65" s="209"/>
      <c r="AQ65" s="254"/>
      <c r="AR65" s="254"/>
      <c r="AS65" s="254"/>
      <c r="AT65" s="254"/>
      <c r="AU65" s="254"/>
      <c r="AV65" s="254"/>
      <c r="AW65" s="276"/>
    </row>
    <row r="66" spans="2:49" ht="16.5" thickBot="1">
      <c r="B66" s="175"/>
      <c r="C66" s="226"/>
      <c r="D66" s="209" t="s">
        <v>348</v>
      </c>
      <c r="E66" s="177"/>
      <c r="F66" s="236" t="s">
        <v>354</v>
      </c>
      <c r="G66" s="209" t="s">
        <v>351</v>
      </c>
      <c r="AQ66" s="254">
        <v>0</v>
      </c>
      <c r="AR66" s="254">
        <v>2</v>
      </c>
      <c r="AS66" s="254">
        <v>0</v>
      </c>
      <c r="AT66" s="254">
        <v>0</v>
      </c>
      <c r="AU66" s="254">
        <v>0</v>
      </c>
      <c r="AV66" s="254">
        <v>0</v>
      </c>
      <c r="AW66" s="276">
        <f>SUM(AQ66:AV66)</f>
        <v>2</v>
      </c>
    </row>
    <row r="67" spans="2:49" ht="6.95" customHeight="1" thickBot="1">
      <c r="B67" s="175"/>
      <c r="C67" s="177"/>
      <c r="D67" s="210"/>
      <c r="E67" s="177"/>
      <c r="F67"/>
      <c r="G67" s="209"/>
      <c r="AQ67" s="254"/>
      <c r="AR67" s="254"/>
      <c r="AS67" s="254"/>
      <c r="AT67" s="254"/>
      <c r="AU67" s="254"/>
      <c r="AV67" s="254"/>
      <c r="AW67" s="276"/>
    </row>
    <row r="68" spans="2:49" ht="16.5" thickBot="1">
      <c r="B68" s="175"/>
      <c r="C68" s="227"/>
      <c r="D68" s="209" t="s">
        <v>349</v>
      </c>
      <c r="E68" s="177"/>
      <c r="F68" s="236" t="s">
        <v>354</v>
      </c>
      <c r="G68" s="209" t="s">
        <v>352</v>
      </c>
      <c r="AQ68" s="254">
        <v>0</v>
      </c>
      <c r="AR68" s="254">
        <v>0</v>
      </c>
      <c r="AS68" s="254">
        <v>0</v>
      </c>
      <c r="AT68" s="254">
        <v>0</v>
      </c>
      <c r="AU68" s="254">
        <v>0</v>
      </c>
      <c r="AV68" s="254">
        <v>0</v>
      </c>
      <c r="AW68" s="276">
        <f>SUM(AQ68:AV68)</f>
        <v>0</v>
      </c>
    </row>
    <row r="69" spans="2:49" ht="9" customHeight="1" thickBot="1">
      <c r="B69" s="175"/>
      <c r="C69" s="177"/>
      <c r="D69" s="210"/>
      <c r="E69" s="177"/>
      <c r="F69"/>
      <c r="G69" s="209"/>
      <c r="AQ69" s="254"/>
      <c r="AR69" s="254"/>
      <c r="AS69" s="254"/>
      <c r="AT69" s="254"/>
      <c r="AU69" s="254"/>
      <c r="AV69" s="254"/>
      <c r="AW69" s="276"/>
    </row>
    <row r="70" spans="2:49" ht="18.75" thickBot="1">
      <c r="C70" s="257"/>
      <c r="D70" s="209" t="s">
        <v>408</v>
      </c>
      <c r="E70" s="177"/>
      <c r="F70" s="236" t="s">
        <v>354</v>
      </c>
      <c r="G70" s="209" t="s">
        <v>353</v>
      </c>
      <c r="AQ70" s="254">
        <v>0</v>
      </c>
      <c r="AR70" s="254">
        <v>0</v>
      </c>
      <c r="AS70" s="254">
        <v>0</v>
      </c>
      <c r="AT70" s="254">
        <v>0</v>
      </c>
      <c r="AU70" s="254">
        <v>0</v>
      </c>
      <c r="AV70" s="254">
        <v>0</v>
      </c>
      <c r="AW70" s="276">
        <f>SUM(AQ70:AV70)</f>
        <v>0</v>
      </c>
    </row>
    <row r="71" spans="2:49" ht="7.5" customHeight="1">
      <c r="C71" s="175"/>
      <c r="D71" s="175"/>
      <c r="E71" s="175"/>
      <c r="F71" s="208"/>
      <c r="G71" s="175"/>
      <c r="H71" s="175"/>
      <c r="I71" s="175"/>
      <c r="J71" s="175"/>
      <c r="K71" s="175"/>
      <c r="L71" s="175"/>
      <c r="AW71" s="276"/>
    </row>
    <row r="72" spans="2:49" ht="14.25" customHeight="1">
      <c r="C72" s="175"/>
      <c r="D72" s="175"/>
      <c r="E72" s="175"/>
      <c r="F72" s="208"/>
      <c r="G72" s="175"/>
      <c r="H72" s="175"/>
      <c r="I72" s="175"/>
      <c r="J72" s="175"/>
      <c r="K72" s="175"/>
      <c r="L72" s="175"/>
      <c r="AQ72" s="276">
        <v>0</v>
      </c>
      <c r="AR72" s="276">
        <v>0</v>
      </c>
      <c r="AS72" s="276">
        <v>0</v>
      </c>
      <c r="AT72" s="276">
        <v>0</v>
      </c>
      <c r="AU72" s="276">
        <v>0</v>
      </c>
      <c r="AV72" s="276">
        <v>0</v>
      </c>
      <c r="AW72" s="276">
        <f>SUM(AQ72:AV72)</f>
        <v>0</v>
      </c>
    </row>
    <row r="73" spans="2:49" ht="5.25" customHeight="1" thickBot="1">
      <c r="AQ73" s="276"/>
      <c r="AR73" s="276"/>
      <c r="AS73" s="276"/>
      <c r="AT73" s="276"/>
      <c r="AU73" s="276"/>
      <c r="AV73" s="276"/>
      <c r="AW73" s="276">
        <f>SUM(AQ73:AV73)</f>
        <v>0</v>
      </c>
    </row>
    <row r="74" spans="2:49" ht="5.25" customHeight="1" thickBot="1">
      <c r="L74" s="252">
        <v>69</v>
      </c>
      <c r="AQ74" s="276"/>
      <c r="AR74" s="276"/>
      <c r="AS74" s="276"/>
      <c r="AT74" s="276"/>
      <c r="AU74" s="276"/>
      <c r="AV74" s="276"/>
      <c r="AW74" s="276"/>
    </row>
    <row r="75" spans="2:49" ht="15.75" thickBot="1">
      <c r="L75" s="250"/>
      <c r="AQ75" s="276">
        <f t="shared" ref="AQ75:AV75" si="5">SUM(AQ64:AQ72)</f>
        <v>29</v>
      </c>
      <c r="AR75" s="276">
        <f t="shared" si="5"/>
        <v>18</v>
      </c>
      <c r="AS75" s="276">
        <f t="shared" si="5"/>
        <v>13</v>
      </c>
      <c r="AT75" s="276">
        <f t="shared" si="5"/>
        <v>49</v>
      </c>
      <c r="AU75" s="276">
        <f t="shared" si="5"/>
        <v>18</v>
      </c>
      <c r="AV75" s="276">
        <f t="shared" si="5"/>
        <v>18</v>
      </c>
      <c r="AW75" s="276">
        <f>SUM(AQ75:AV75)</f>
        <v>145</v>
      </c>
    </row>
    <row r="76" spans="2:49" ht="16.5" thickBot="1">
      <c r="L76" s="253">
        <v>4</v>
      </c>
    </row>
    <row r="77" spans="2:49" ht="15.75" thickBot="1">
      <c r="L77" s="250"/>
    </row>
    <row r="78" spans="2:49" ht="16.5" thickBot="1">
      <c r="L78" s="251">
        <v>11</v>
      </c>
    </row>
    <row r="79" spans="2:49" ht="15.75" thickBot="1">
      <c r="L79" s="250"/>
    </row>
    <row r="80" spans="2:49" ht="16.5" thickBot="1">
      <c r="L80" s="256">
        <v>55</v>
      </c>
    </row>
  </sheetData>
  <mergeCells count="12">
    <mergeCell ref="C60:D60"/>
    <mergeCell ref="P14:Q14"/>
    <mergeCell ref="M6:M8"/>
    <mergeCell ref="C10:D10"/>
    <mergeCell ref="B2:L2"/>
    <mergeCell ref="B4:L4"/>
    <mergeCell ref="B6:B8"/>
    <mergeCell ref="D6:D8"/>
    <mergeCell ref="H6:I6"/>
    <mergeCell ref="B3:L3"/>
    <mergeCell ref="C6:C8"/>
    <mergeCell ref="L7:L8"/>
  </mergeCells>
  <phoneticPr fontId="10" type="noConversion"/>
  <conditionalFormatting sqref="L11:L59">
    <cfRule type="cellIs" dxfId="23" priority="1" operator="lessThan">
      <formula>0.3</formula>
    </cfRule>
    <cfRule type="cellIs" dxfId="22" priority="2" operator="between">
      <formula>0.3</formula>
      <formula>0.5</formula>
    </cfRule>
    <cfRule type="cellIs" dxfId="21" priority="3" operator="between">
      <formula>0.5</formula>
      <formula>0.7</formula>
    </cfRule>
    <cfRule type="cellIs" dxfId="20" priority="4" operator="greaterThan">
      <formula>0.7</formula>
    </cfRule>
  </conditionalFormatting>
  <printOptions horizontalCentered="1"/>
  <pageMargins left="0.59055118110236227" right="0" top="0" bottom="0.15748031496062992" header="0.31496062992125984" footer="0.31496062992125984"/>
  <pageSetup paperSize="9" scale="75" pageOrder="overThenDown" orientation="portrait" r:id="rId1"/>
  <headerFooter alignWithMargins="0"/>
  <rowBreaks count="1" manualBreakCount="1">
    <brk id="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S17"/>
  <sheetViews>
    <sheetView showGridLines="0" tabSelected="1" zoomScale="80" zoomScaleNormal="80" workbookViewId="0">
      <selection activeCell="A3" sqref="A3:L75"/>
    </sheetView>
  </sheetViews>
  <sheetFormatPr defaultRowHeight="12.75"/>
  <cols>
    <col min="1" max="1" width="4.42578125" style="198" customWidth="1"/>
    <col min="2" max="2" width="19.28515625" style="198" customWidth="1"/>
    <col min="3" max="3" width="7" style="198" customWidth="1"/>
    <col min="4" max="4" width="15.5703125" style="198" customWidth="1"/>
    <col min="5" max="5" width="13.5703125" style="198" customWidth="1"/>
    <col min="6" max="6" width="15.140625" style="198" hidden="1" customWidth="1"/>
    <col min="7" max="7" width="14" style="198" hidden="1" customWidth="1"/>
    <col min="8" max="8" width="14.28515625" style="198" hidden="1" customWidth="1"/>
    <col min="9" max="9" width="14.85546875" style="198" customWidth="1"/>
    <col min="10" max="10" width="14.5703125" style="198" customWidth="1"/>
    <col min="11" max="11" width="11" style="198" customWidth="1"/>
    <col min="12" max="12" width="12.28515625" style="198" customWidth="1"/>
    <col min="13" max="13" width="12.140625" style="198" customWidth="1"/>
    <col min="14" max="14" width="12.42578125" style="198" customWidth="1"/>
    <col min="15" max="15" width="15.42578125" style="198" customWidth="1"/>
    <col min="16" max="16" width="16.42578125" style="198" hidden="1" customWidth="1"/>
    <col min="17" max="18" width="13.42578125" style="198" hidden="1" customWidth="1"/>
    <col min="19" max="19" width="13.42578125" style="198" customWidth="1"/>
    <col min="20" max="16384" width="9.140625" style="198"/>
  </cols>
  <sheetData>
    <row r="3" spans="2:19" ht="23.25">
      <c r="B3" s="522" t="s">
        <v>150</v>
      </c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2"/>
      <c r="O3" s="522"/>
      <c r="P3" s="522"/>
      <c r="Q3" s="522"/>
      <c r="R3" s="267"/>
      <c r="S3" s="200"/>
    </row>
    <row r="4" spans="2:19" ht="23.25">
      <c r="B4" s="522" t="s">
        <v>391</v>
      </c>
      <c r="C4" s="522"/>
      <c r="D4" s="522"/>
      <c r="E4" s="522"/>
      <c r="F4" s="522"/>
      <c r="G4" s="522"/>
      <c r="H4" s="522"/>
      <c r="I4" s="522"/>
      <c r="J4" s="522"/>
      <c r="K4" s="522"/>
      <c r="L4" s="522"/>
      <c r="M4" s="522"/>
      <c r="N4" s="522"/>
      <c r="O4" s="522"/>
      <c r="P4" s="522"/>
      <c r="Q4" s="522"/>
      <c r="R4" s="267"/>
      <c r="S4" s="200"/>
    </row>
    <row r="5" spans="2:19" ht="23.25">
      <c r="B5" s="522" t="str">
        <f>BENG.SOLO!B4</f>
        <v xml:space="preserve">MINGGU ke I MEI ( Tgl. 30 APRIL s/d 6 MEI 2024 )  </v>
      </c>
      <c r="C5" s="522"/>
      <c r="D5" s="522"/>
      <c r="E5" s="522"/>
      <c r="F5" s="522"/>
      <c r="G5" s="522"/>
      <c r="H5" s="522"/>
      <c r="I5" s="522"/>
      <c r="J5" s="522"/>
      <c r="K5" s="522"/>
      <c r="L5" s="522"/>
      <c r="M5" s="522"/>
      <c r="N5" s="522"/>
      <c r="O5" s="522"/>
      <c r="P5" s="522"/>
      <c r="Q5" s="522"/>
      <c r="R5" s="267"/>
      <c r="S5" s="201"/>
    </row>
    <row r="6" spans="2:19" ht="13.5" thickBot="1"/>
    <row r="7" spans="2:19" ht="23.1" customHeight="1">
      <c r="B7" s="549" t="s">
        <v>390</v>
      </c>
      <c r="C7" s="537"/>
      <c r="D7" s="285" t="s">
        <v>47</v>
      </c>
      <c r="E7" s="540" t="s">
        <v>388</v>
      </c>
      <c r="F7" s="285" t="s">
        <v>53</v>
      </c>
      <c r="G7" s="537" t="s">
        <v>50</v>
      </c>
      <c r="H7" s="537"/>
      <c r="I7" s="285" t="s">
        <v>53</v>
      </c>
      <c r="J7" s="285" t="s">
        <v>53</v>
      </c>
      <c r="K7" s="540" t="s">
        <v>406</v>
      </c>
      <c r="L7" s="540" t="s">
        <v>401</v>
      </c>
      <c r="M7" s="540" t="s">
        <v>402</v>
      </c>
      <c r="N7" s="546" t="s">
        <v>409</v>
      </c>
      <c r="O7" s="543" t="s">
        <v>400</v>
      </c>
      <c r="P7" s="511"/>
      <c r="Q7" s="268"/>
      <c r="R7" s="274"/>
    </row>
    <row r="8" spans="2:19" ht="23.1" customHeight="1">
      <c r="B8" s="550"/>
      <c r="C8" s="551"/>
      <c r="D8" s="286" t="s">
        <v>48</v>
      </c>
      <c r="E8" s="541"/>
      <c r="F8" s="286" t="s">
        <v>58</v>
      </c>
      <c r="G8" s="287" t="s">
        <v>51</v>
      </c>
      <c r="H8" s="287" t="s">
        <v>52</v>
      </c>
      <c r="I8" s="286" t="s">
        <v>54</v>
      </c>
      <c r="J8" s="286" t="s">
        <v>55</v>
      </c>
      <c r="K8" s="541"/>
      <c r="L8" s="541"/>
      <c r="M8" s="541"/>
      <c r="N8" s="547"/>
      <c r="O8" s="544"/>
      <c r="P8" s="512" t="s">
        <v>430</v>
      </c>
      <c r="Q8" s="269" t="s">
        <v>148</v>
      </c>
      <c r="R8" s="192"/>
    </row>
    <row r="9" spans="2:19" ht="23.1" customHeight="1" thickBot="1">
      <c r="B9" s="533"/>
      <c r="C9" s="534"/>
      <c r="D9" s="288" t="s">
        <v>49</v>
      </c>
      <c r="E9" s="542"/>
      <c r="F9" s="288" t="s">
        <v>403</v>
      </c>
      <c r="G9" s="288" t="s">
        <v>404</v>
      </c>
      <c r="H9" s="288" t="s">
        <v>403</v>
      </c>
      <c r="I9" s="288" t="s">
        <v>403</v>
      </c>
      <c r="J9" s="288" t="s">
        <v>403</v>
      </c>
      <c r="K9" s="542"/>
      <c r="L9" s="542"/>
      <c r="M9" s="542"/>
      <c r="N9" s="548"/>
      <c r="O9" s="545"/>
      <c r="P9" s="513"/>
      <c r="Q9" s="270" t="s">
        <v>149</v>
      </c>
      <c r="R9" s="192"/>
    </row>
    <row r="10" spans="2:19" ht="23.1" customHeight="1">
      <c r="B10" s="538" t="s">
        <v>70</v>
      </c>
      <c r="C10" s="539"/>
      <c r="D10" s="277">
        <f>+'PC-JT-SL'!F39</f>
        <v>114227</v>
      </c>
      <c r="E10" s="277">
        <v>29</v>
      </c>
      <c r="F10" s="278">
        <f>+'PC-JT-SL'!G39</f>
        <v>367.24900000000002</v>
      </c>
      <c r="G10" s="279">
        <f>+'PC-JT-SL'!H39</f>
        <v>42.742999999999988</v>
      </c>
      <c r="H10" s="278">
        <f>+'PC-JT-SL'!I39</f>
        <v>46.917000000000009</v>
      </c>
      <c r="I10" s="278">
        <f>+'PC-JT-SL'!J39</f>
        <v>456.90900000000005</v>
      </c>
      <c r="J10" s="278">
        <f>+'PC-JT-SL'!K39</f>
        <v>118.798</v>
      </c>
      <c r="K10" s="280">
        <f>BENG.SOLO!AQ64</f>
        <v>29</v>
      </c>
      <c r="L10" s="280">
        <f>BENG.SOLO!AQ66</f>
        <v>0</v>
      </c>
      <c r="M10" s="280">
        <f>BENG.SOLO!AQ68</f>
        <v>0</v>
      </c>
      <c r="N10" s="280">
        <f>BENG.SOLO!AQ70</f>
        <v>0</v>
      </c>
      <c r="O10" s="281">
        <f>BENG.SOLO!AQ72</f>
        <v>0</v>
      </c>
      <c r="P10" s="514">
        <v>0</v>
      </c>
      <c r="Q10" s="271">
        <f t="shared" ref="Q10:Q16" si="0">IF(J10=0,0,(IF(I10/J10&gt;1,1,I10/J10)))</f>
        <v>1</v>
      </c>
      <c r="R10" s="275"/>
      <c r="S10" s="273">
        <f>K10+L10+M10+N10+O10</f>
        <v>29</v>
      </c>
    </row>
    <row r="11" spans="2:19" ht="23.1" customHeight="1">
      <c r="B11" s="535" t="s">
        <v>361</v>
      </c>
      <c r="C11" s="536"/>
      <c r="D11" s="282">
        <f>+'PC-JT-SL'!F59</f>
        <v>49503</v>
      </c>
      <c r="E11" s="282">
        <v>18</v>
      </c>
      <c r="F11" s="283">
        <f>+'PC-JT-SL'!G59</f>
        <v>86.227000000000004</v>
      </c>
      <c r="G11" s="284">
        <f>+'PC-JT-SL'!H59</f>
        <v>17.437999999999995</v>
      </c>
      <c r="H11" s="283">
        <f>+'PC-JT-SL'!I59</f>
        <v>26.03</v>
      </c>
      <c r="I11" s="283">
        <f>+'PC-JT-SL'!J59</f>
        <v>129.69499999999999</v>
      </c>
      <c r="J11" s="283">
        <f>+'PC-JT-SL'!K59</f>
        <v>30.52</v>
      </c>
      <c r="K11" s="280">
        <f>BENG.SOLO!AR64</f>
        <v>16</v>
      </c>
      <c r="L11" s="280">
        <f>BENG.SOLO!AR66</f>
        <v>2</v>
      </c>
      <c r="M11" s="280">
        <f>BENG.SOLO!AR68</f>
        <v>0</v>
      </c>
      <c r="N11" s="280">
        <f>BENG.SOLO!AR70</f>
        <v>0</v>
      </c>
      <c r="O11" s="281">
        <f>BENG.SOLO!AR72</f>
        <v>0</v>
      </c>
      <c r="P11" s="514">
        <v>0</v>
      </c>
      <c r="Q11" s="271">
        <f t="shared" si="0"/>
        <v>1</v>
      </c>
      <c r="R11" s="275"/>
      <c r="S11" s="273">
        <f t="shared" ref="S11:S17" si="1">K11+L11+M11+N11+O11</f>
        <v>18</v>
      </c>
    </row>
    <row r="12" spans="2:19" ht="23.1" customHeight="1">
      <c r="B12" s="535" t="s">
        <v>134</v>
      </c>
      <c r="C12" s="536"/>
      <c r="D12" s="282">
        <f>+'PC-JT-SL'!F74</f>
        <v>83337</v>
      </c>
      <c r="E12" s="282">
        <v>13</v>
      </c>
      <c r="F12" s="283">
        <f>+'PC-JT-SL'!G74</f>
        <v>74.057000000000002</v>
      </c>
      <c r="G12" s="284">
        <f>+'PC-JT-SL'!H74</f>
        <v>20.72</v>
      </c>
      <c r="H12" s="283">
        <f>+'PC-JT-SL'!I74</f>
        <v>31.303999999999998</v>
      </c>
      <c r="I12" s="283">
        <f>+'PC-JT-SL'!J74</f>
        <v>126.081</v>
      </c>
      <c r="J12" s="283">
        <f>+'PC-JT-SL'!K74</f>
        <v>51.753</v>
      </c>
      <c r="K12" s="280">
        <f>BENG.SOLO!AS64</f>
        <v>13</v>
      </c>
      <c r="L12" s="280">
        <f>BENG.SOLO!AS66</f>
        <v>0</v>
      </c>
      <c r="M12" s="280">
        <f>BENG.SOLO!AS68</f>
        <v>0</v>
      </c>
      <c r="N12" s="280">
        <f>BENG.SOLO!AS70</f>
        <v>0</v>
      </c>
      <c r="O12" s="281">
        <f>BENG.SOLO!AS72</f>
        <v>0</v>
      </c>
      <c r="P12" s="514">
        <v>0</v>
      </c>
      <c r="Q12" s="271">
        <f t="shared" si="0"/>
        <v>1</v>
      </c>
      <c r="R12" s="275"/>
      <c r="S12" s="273">
        <f t="shared" si="1"/>
        <v>13</v>
      </c>
    </row>
    <row r="13" spans="2:19" ht="23.1" customHeight="1">
      <c r="B13" s="535" t="s">
        <v>76</v>
      </c>
      <c r="C13" s="536"/>
      <c r="D13" s="282">
        <f>+BENG.SOLO!F60</f>
        <v>44108</v>
      </c>
      <c r="E13" s="282">
        <v>49</v>
      </c>
      <c r="F13" s="283">
        <f>+BENG.SOLO!G60</f>
        <v>132.20999999999995</v>
      </c>
      <c r="G13" s="284">
        <f>+BENG.SOLO!H60</f>
        <v>23.929999999999996</v>
      </c>
      <c r="H13" s="283">
        <f>+BENG.SOLO!I60</f>
        <v>15.249999999999996</v>
      </c>
      <c r="I13" s="283">
        <f>+BENG.SOLO!J60</f>
        <v>171.38999999999996</v>
      </c>
      <c r="J13" s="283">
        <f>+BENG.SOLO!K60</f>
        <v>16.959999999999997</v>
      </c>
      <c r="K13" s="280">
        <f>BENG.SOLO!AT64</f>
        <v>49</v>
      </c>
      <c r="L13" s="280">
        <f>BENG.SOLO!AT66</f>
        <v>0</v>
      </c>
      <c r="M13" s="280">
        <f>BENG.SOLO!AT68</f>
        <v>0</v>
      </c>
      <c r="N13" s="280">
        <f>BENG.SOLO!AT70</f>
        <v>0</v>
      </c>
      <c r="O13" s="281">
        <f>BENG.SOLO!AT72</f>
        <v>0</v>
      </c>
      <c r="P13" s="514">
        <v>0</v>
      </c>
      <c r="Q13" s="271">
        <f t="shared" si="0"/>
        <v>1</v>
      </c>
      <c r="R13" s="275"/>
      <c r="S13" s="273">
        <f t="shared" si="1"/>
        <v>49</v>
      </c>
    </row>
    <row r="14" spans="2:19" ht="23.1" customHeight="1">
      <c r="B14" s="535" t="s">
        <v>78</v>
      </c>
      <c r="C14" s="536"/>
      <c r="D14" s="282">
        <f>+'PROB-SCIT'!G51</f>
        <v>52475</v>
      </c>
      <c r="E14" s="282">
        <v>18</v>
      </c>
      <c r="F14" s="283">
        <f>+'PROB-SCIT'!H51</f>
        <v>20.95</v>
      </c>
      <c r="G14" s="284">
        <f>+'PROB-SCIT'!I51</f>
        <v>31.79</v>
      </c>
      <c r="H14" s="283">
        <f>+'PROB-SCIT'!J51</f>
        <v>8.2899999999999991</v>
      </c>
      <c r="I14" s="283">
        <f>+'PROB-SCIT'!K51</f>
        <v>61.029999999999994</v>
      </c>
      <c r="J14" s="283">
        <f>+'PROB-SCIT'!L51</f>
        <v>40.08</v>
      </c>
      <c r="K14" s="280">
        <f>BENG.SOLO!AU64</f>
        <v>18</v>
      </c>
      <c r="L14" s="280">
        <f>BENG.SOLO!AU66</f>
        <v>0</v>
      </c>
      <c r="M14" s="280">
        <f>BENG.SOLO!AU68</f>
        <v>0</v>
      </c>
      <c r="N14" s="280">
        <f>BENG.SOLO!AU70</f>
        <v>0</v>
      </c>
      <c r="O14" s="281">
        <f>BENG.SOLO!AU72</f>
        <v>0</v>
      </c>
      <c r="P14" s="514">
        <v>0</v>
      </c>
      <c r="Q14" s="271">
        <f t="shared" si="0"/>
        <v>1</v>
      </c>
      <c r="R14" s="275"/>
      <c r="S14" s="273">
        <f>K14+L14+M14+N14+O14</f>
        <v>18</v>
      </c>
    </row>
    <row r="15" spans="2:19" ht="23.1" customHeight="1">
      <c r="B15" s="535" t="s">
        <v>80</v>
      </c>
      <c r="C15" s="536"/>
      <c r="D15" s="282">
        <f>+'PROB-SCIT'!G50</f>
        <v>67922</v>
      </c>
      <c r="E15" s="282">
        <v>18</v>
      </c>
      <c r="F15" s="283">
        <f>+'PROB-SCIT'!H50</f>
        <v>558.90300000000013</v>
      </c>
      <c r="G15" s="284">
        <f>+'PROB-SCIT'!I50</f>
        <v>21.43</v>
      </c>
      <c r="H15" s="283">
        <f>+'PROB-SCIT'!J50</f>
        <v>51.865000000000002</v>
      </c>
      <c r="I15" s="283">
        <f>+'PROB-SCIT'!K50</f>
        <v>632.19800000000009</v>
      </c>
      <c r="J15" s="283">
        <f>+'PROB-SCIT'!L50</f>
        <v>73.294999999999987</v>
      </c>
      <c r="K15" s="280">
        <f>BENG.SOLO!AV64</f>
        <v>18</v>
      </c>
      <c r="L15" s="280">
        <f>BENG.SOLO!AV66</f>
        <v>0</v>
      </c>
      <c r="M15" s="280">
        <f>BENG.SOLO!AV68</f>
        <v>0</v>
      </c>
      <c r="N15" s="280">
        <f>BENG.SOLO!AV70</f>
        <v>0</v>
      </c>
      <c r="O15" s="518">
        <f>BENG.SOLO!AV72</f>
        <v>0</v>
      </c>
      <c r="P15" s="514">
        <v>1</v>
      </c>
      <c r="Q15" s="271">
        <f t="shared" si="0"/>
        <v>1</v>
      </c>
      <c r="R15" s="275"/>
      <c r="S15" s="273">
        <v>1</v>
      </c>
    </row>
    <row r="16" spans="2:19" ht="28.5" customHeight="1" thickBot="1">
      <c r="B16" s="533" t="s">
        <v>337</v>
      </c>
      <c r="C16" s="534"/>
      <c r="D16" s="460">
        <f>SUM(D10:D15)</f>
        <v>411572</v>
      </c>
      <c r="E16" s="460">
        <f>SUM(E10:E15)</f>
        <v>145</v>
      </c>
      <c r="F16" s="461">
        <f t="shared" ref="F16:H16" si="2">SUM(F10:F15)</f>
        <v>1239.596</v>
      </c>
      <c r="G16" s="462">
        <f t="shared" si="2"/>
        <v>158.05099999999999</v>
      </c>
      <c r="H16" s="461">
        <f t="shared" si="2"/>
        <v>179.65600000000001</v>
      </c>
      <c r="I16" s="461">
        <f t="shared" ref="I16:P16" si="3">SUM(I10:I15)</f>
        <v>1577.3030000000001</v>
      </c>
      <c r="J16" s="461">
        <f t="shared" si="3"/>
        <v>331.40600000000006</v>
      </c>
      <c r="K16" s="460">
        <f t="shared" si="3"/>
        <v>143</v>
      </c>
      <c r="L16" s="460">
        <f t="shared" si="3"/>
        <v>2</v>
      </c>
      <c r="M16" s="460">
        <f t="shared" si="3"/>
        <v>0</v>
      </c>
      <c r="N16" s="464">
        <f t="shared" si="3"/>
        <v>0</v>
      </c>
      <c r="O16" s="517">
        <f t="shared" si="3"/>
        <v>0</v>
      </c>
      <c r="P16" s="515">
        <f t="shared" si="3"/>
        <v>1</v>
      </c>
      <c r="Q16" s="272">
        <f t="shared" si="0"/>
        <v>1</v>
      </c>
      <c r="R16" s="275"/>
      <c r="S16" s="273">
        <f>K16+L16+M16+N16+O16</f>
        <v>145</v>
      </c>
    </row>
    <row r="17" spans="19:19" ht="18.75" customHeight="1">
      <c r="S17" s="273">
        <f t="shared" si="1"/>
        <v>0</v>
      </c>
    </row>
  </sheetData>
  <mergeCells count="18">
    <mergeCell ref="K7:K9"/>
    <mergeCell ref="L7:L9"/>
    <mergeCell ref="O7:O9"/>
    <mergeCell ref="B3:Q3"/>
    <mergeCell ref="B4:Q4"/>
    <mergeCell ref="B5:Q5"/>
    <mergeCell ref="E7:E9"/>
    <mergeCell ref="M7:M9"/>
    <mergeCell ref="N7:N9"/>
    <mergeCell ref="B7:C9"/>
    <mergeCell ref="B16:C16"/>
    <mergeCell ref="B15:C15"/>
    <mergeCell ref="G7:H7"/>
    <mergeCell ref="B10:C10"/>
    <mergeCell ref="B11:C11"/>
    <mergeCell ref="B14:C14"/>
    <mergeCell ref="B12:C12"/>
    <mergeCell ref="B13:C13"/>
  </mergeCells>
  <phoneticPr fontId="10" type="noConversion"/>
  <pageMargins left="7.874015748031496E-2" right="7.874015748031496E-2" top="0.35433070866141736" bottom="0.19685039370078741" header="0.51181102362204722" footer="0.51181102362204722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14"/>
  <sheetViews>
    <sheetView showGridLines="0" tabSelected="1" workbookViewId="0">
      <selection activeCell="A3" sqref="A3:L75"/>
    </sheetView>
  </sheetViews>
  <sheetFormatPr defaultRowHeight="12.75"/>
  <cols>
    <col min="1" max="1" width="9.140625" style="198"/>
    <col min="2" max="2" width="19.28515625" style="198" customWidth="1"/>
    <col min="3" max="3" width="10.85546875" style="198" customWidth="1"/>
    <col min="4" max="4" width="15.5703125" style="198" customWidth="1"/>
    <col min="5" max="5" width="16.140625" style="198" customWidth="1"/>
    <col min="6" max="6" width="14" style="198" customWidth="1"/>
    <col min="7" max="7" width="14.28515625" style="198" customWidth="1"/>
    <col min="8" max="8" width="14.85546875" style="198" customWidth="1"/>
    <col min="9" max="9" width="13.85546875" style="198" customWidth="1"/>
    <col min="10" max="10" width="16.85546875" style="198" customWidth="1"/>
    <col min="11" max="11" width="12.28515625" style="198" customWidth="1"/>
    <col min="12" max="16384" width="9.140625" style="198"/>
  </cols>
  <sheetData>
    <row r="3" spans="2:12" ht="23.25">
      <c r="B3" s="522" t="s">
        <v>346</v>
      </c>
      <c r="C3" s="522"/>
      <c r="D3" s="522"/>
      <c r="E3" s="522"/>
      <c r="F3" s="522"/>
      <c r="G3" s="522"/>
      <c r="H3" s="522"/>
      <c r="I3" s="522"/>
      <c r="J3" s="522"/>
      <c r="K3" s="200"/>
      <c r="L3" s="200"/>
    </row>
    <row r="4" spans="2:12" ht="23.25">
      <c r="B4" s="522" t="s">
        <v>339</v>
      </c>
      <c r="C4" s="522"/>
      <c r="D4" s="522"/>
      <c r="E4" s="522"/>
      <c r="F4" s="522"/>
      <c r="G4" s="522"/>
      <c r="H4" s="522"/>
      <c r="I4" s="522"/>
      <c r="J4" s="522"/>
      <c r="K4" s="200"/>
      <c r="L4" s="200"/>
    </row>
    <row r="5" spans="2:12" ht="13.5" thickBot="1"/>
    <row r="6" spans="2:12" ht="23.1" customHeight="1">
      <c r="B6" s="527" t="s">
        <v>338</v>
      </c>
      <c r="C6" s="528"/>
      <c r="D6" s="203" t="s">
        <v>47</v>
      </c>
      <c r="E6" s="203" t="s">
        <v>53</v>
      </c>
      <c r="F6" s="530" t="s">
        <v>50</v>
      </c>
      <c r="G6" s="530"/>
      <c r="H6" s="203" t="s">
        <v>53</v>
      </c>
      <c r="I6" s="203" t="s">
        <v>53</v>
      </c>
      <c r="J6" s="205"/>
    </row>
    <row r="7" spans="2:12" ht="23.1" customHeight="1">
      <c r="B7" s="529"/>
      <c r="C7" s="524"/>
      <c r="D7" s="204" t="s">
        <v>48</v>
      </c>
      <c r="E7" s="204" t="s">
        <v>58</v>
      </c>
      <c r="F7" s="182" t="s">
        <v>51</v>
      </c>
      <c r="G7" s="182" t="s">
        <v>52</v>
      </c>
      <c r="H7" s="204" t="s">
        <v>54</v>
      </c>
      <c r="I7" s="204" t="s">
        <v>55</v>
      </c>
      <c r="J7" s="206" t="s">
        <v>148</v>
      </c>
    </row>
    <row r="8" spans="2:12" ht="23.1" customHeight="1">
      <c r="B8" s="529"/>
      <c r="C8" s="524"/>
      <c r="D8" s="181" t="s">
        <v>49</v>
      </c>
      <c r="E8" s="181" t="s">
        <v>344</v>
      </c>
      <c r="F8" s="181" t="s">
        <v>345</v>
      </c>
      <c r="G8" s="181" t="s">
        <v>344</v>
      </c>
      <c r="H8" s="181" t="s">
        <v>344</v>
      </c>
      <c r="I8" s="181" t="s">
        <v>344</v>
      </c>
      <c r="J8" s="207" t="s">
        <v>149</v>
      </c>
    </row>
    <row r="9" spans="2:12" ht="23.1" customHeight="1">
      <c r="B9" s="531" t="s">
        <v>366</v>
      </c>
      <c r="C9" s="532"/>
      <c r="D9" s="176">
        <v>339342</v>
      </c>
      <c r="E9" s="247">
        <v>1506479</v>
      </c>
      <c r="F9" s="235">
        <v>203491</v>
      </c>
      <c r="G9" s="235">
        <v>154416</v>
      </c>
      <c r="H9" s="235">
        <v>1862987</v>
      </c>
      <c r="I9" s="235">
        <v>370928</v>
      </c>
      <c r="J9" s="215">
        <f t="shared" ref="J9:J14" si="0">IF(I9=0,0,(IF(H9/I9&gt;1,1,H9/I9)))</f>
        <v>1</v>
      </c>
      <c r="K9" s="199"/>
    </row>
    <row r="10" spans="2:12" ht="23.1" customHeight="1">
      <c r="B10" s="531" t="s">
        <v>342</v>
      </c>
      <c r="C10" s="532"/>
      <c r="D10" s="176">
        <v>338451</v>
      </c>
      <c r="E10" s="235">
        <v>2042948</v>
      </c>
      <c r="F10" s="235">
        <v>165794</v>
      </c>
      <c r="G10" s="235">
        <v>211123</v>
      </c>
      <c r="H10" s="235">
        <v>2410669</v>
      </c>
      <c r="I10" s="235">
        <v>384557</v>
      </c>
      <c r="J10" s="215">
        <f t="shared" si="0"/>
        <v>1</v>
      </c>
      <c r="K10" s="199"/>
    </row>
    <row r="11" spans="2:12" ht="23.1" customHeight="1">
      <c r="B11" s="523" t="s">
        <v>365</v>
      </c>
      <c r="C11" s="524"/>
      <c r="D11" s="176">
        <v>403891.06</v>
      </c>
      <c r="E11" s="235">
        <v>1324336</v>
      </c>
      <c r="F11" s="235">
        <v>248026</v>
      </c>
      <c r="G11" s="235">
        <v>198357</v>
      </c>
      <c r="H11" s="235">
        <v>1770719</v>
      </c>
      <c r="I11" s="179">
        <v>446.69400000000002</v>
      </c>
      <c r="J11" s="215">
        <f t="shared" si="0"/>
        <v>1</v>
      </c>
      <c r="K11" s="199"/>
    </row>
    <row r="12" spans="2:12" ht="23.1" customHeight="1">
      <c r="B12" s="523" t="s">
        <v>364</v>
      </c>
      <c r="C12" s="524"/>
      <c r="D12" s="176">
        <v>516613</v>
      </c>
      <c r="E12" s="235">
        <v>1413307</v>
      </c>
      <c r="F12" s="235">
        <v>163676</v>
      </c>
      <c r="G12" s="235">
        <v>150396</v>
      </c>
      <c r="H12" s="235">
        <v>1727379</v>
      </c>
      <c r="I12" s="235">
        <v>371640</v>
      </c>
      <c r="J12" s="215">
        <f t="shared" si="0"/>
        <v>1</v>
      </c>
      <c r="K12" s="199"/>
    </row>
    <row r="13" spans="2:12" ht="23.1" customHeight="1">
      <c r="B13" s="523" t="s">
        <v>363</v>
      </c>
      <c r="C13" s="524"/>
      <c r="D13" s="176">
        <v>517613</v>
      </c>
      <c r="E13" s="235">
        <v>1352516</v>
      </c>
      <c r="F13" s="235">
        <v>144203</v>
      </c>
      <c r="G13" s="235">
        <v>187113</v>
      </c>
      <c r="H13" s="235">
        <v>1688201</v>
      </c>
      <c r="I13" s="235">
        <v>403668</v>
      </c>
      <c r="J13" s="215">
        <f t="shared" si="0"/>
        <v>1</v>
      </c>
      <c r="K13" s="199"/>
    </row>
    <row r="14" spans="2:12" ht="23.1" customHeight="1" thickBot="1">
      <c r="B14" s="525" t="s">
        <v>362</v>
      </c>
      <c r="C14" s="526"/>
      <c r="D14" s="202">
        <f>'REKAP PROP'!D16</f>
        <v>411572</v>
      </c>
      <c r="E14" s="188">
        <f>'REKAP PROP'!F16</f>
        <v>1239.596</v>
      </c>
      <c r="F14" s="188">
        <f>'REKAP PROP'!G16</f>
        <v>158.05099999999999</v>
      </c>
      <c r="G14" s="188">
        <f>'REKAP PROP'!H16</f>
        <v>179.65600000000001</v>
      </c>
      <c r="H14" s="188">
        <f>'REKAP PROP'!I16</f>
        <v>1577.3030000000001</v>
      </c>
      <c r="I14" s="188">
        <f>'REKAP PROP'!J16</f>
        <v>331.40600000000006</v>
      </c>
      <c r="J14" s="216">
        <f t="shared" si="0"/>
        <v>1</v>
      </c>
      <c r="K14" s="199"/>
    </row>
  </sheetData>
  <mergeCells count="10">
    <mergeCell ref="B3:J3"/>
    <mergeCell ref="B4:J4"/>
    <mergeCell ref="B12:C12"/>
    <mergeCell ref="B13:C13"/>
    <mergeCell ref="B14:C14"/>
    <mergeCell ref="B6:C8"/>
    <mergeCell ref="F6:G6"/>
    <mergeCell ref="B11:C11"/>
    <mergeCell ref="B9:C9"/>
    <mergeCell ref="B10:C10"/>
  </mergeCells>
  <printOptions horizontalCentered="1"/>
  <pageMargins left="0.75" right="0.75" top="2.14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57"/>
  <sheetViews>
    <sheetView workbookViewId="0">
      <selection activeCell="G25" sqref="G25"/>
    </sheetView>
  </sheetViews>
  <sheetFormatPr defaultRowHeight="12.75"/>
  <cols>
    <col min="4" max="4" width="20.7109375" customWidth="1"/>
    <col min="5" max="5" width="13" customWidth="1"/>
    <col min="6" max="6" width="12.85546875" customWidth="1"/>
    <col min="7" max="7" width="12.42578125" customWidth="1"/>
    <col min="8" max="8" width="11.140625" customWidth="1"/>
    <col min="9" max="9" width="12.7109375" customWidth="1"/>
    <col min="10" max="10" width="11.85546875" customWidth="1"/>
    <col min="11" max="11" width="10" customWidth="1"/>
    <col min="12" max="12" width="13.140625" customWidth="1"/>
    <col min="13" max="13" width="18" customWidth="1"/>
    <col min="14" max="14" width="14.42578125" customWidth="1"/>
    <col min="15" max="15" width="18" customWidth="1"/>
    <col min="16" max="16" width="21.85546875" customWidth="1"/>
    <col min="17" max="17" width="22.5703125" customWidth="1"/>
    <col min="18" max="18" width="18" customWidth="1"/>
    <col min="19" max="19" width="14.140625" customWidth="1"/>
  </cols>
  <sheetData>
    <row r="1" spans="1:18" ht="24.75">
      <c r="A1" s="591" t="s">
        <v>67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121"/>
      <c r="M1" s="22"/>
    </row>
    <row r="2" spans="1:18" ht="24.75">
      <c r="A2" s="591" t="s">
        <v>133</v>
      </c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121"/>
      <c r="M2" s="22"/>
    </row>
    <row r="3" spans="1:18" ht="21.75">
      <c r="A3" s="592" t="s">
        <v>175</v>
      </c>
      <c r="B3" s="592"/>
      <c r="C3" s="592"/>
      <c r="D3" s="592"/>
      <c r="E3" s="592"/>
      <c r="F3" s="592"/>
      <c r="G3" s="592"/>
      <c r="H3" s="592"/>
      <c r="I3" s="592"/>
      <c r="J3" s="592"/>
      <c r="K3" s="592"/>
      <c r="L3" s="37"/>
      <c r="M3" s="109"/>
    </row>
    <row r="4" spans="1:18" ht="15.75" thickBot="1">
      <c r="A4" s="1" t="s">
        <v>68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2"/>
    </row>
    <row r="5" spans="1:18" ht="17.25" thickTop="1" thickBot="1">
      <c r="A5" s="593" t="s">
        <v>0</v>
      </c>
      <c r="B5" s="595" t="s">
        <v>91</v>
      </c>
      <c r="C5" s="596"/>
      <c r="D5" s="601" t="s">
        <v>4</v>
      </c>
      <c r="E5" s="99" t="s">
        <v>47</v>
      </c>
      <c r="F5" s="101" t="s">
        <v>53</v>
      </c>
      <c r="G5" s="603" t="s">
        <v>50</v>
      </c>
      <c r="H5" s="604"/>
      <c r="I5" s="105" t="s">
        <v>53</v>
      </c>
      <c r="J5" s="107" t="s">
        <v>53</v>
      </c>
      <c r="K5" s="110" t="s">
        <v>56</v>
      </c>
      <c r="L5" s="142"/>
      <c r="M5" s="65"/>
    </row>
    <row r="6" spans="1:18" ht="15.75">
      <c r="A6" s="594"/>
      <c r="B6" s="597"/>
      <c r="C6" s="598"/>
      <c r="D6" s="602"/>
      <c r="E6" s="100" t="s">
        <v>48</v>
      </c>
      <c r="F6" s="102" t="s">
        <v>58</v>
      </c>
      <c r="G6" s="103" t="s">
        <v>51</v>
      </c>
      <c r="H6" s="104" t="s">
        <v>52</v>
      </c>
      <c r="I6" s="106" t="s">
        <v>54</v>
      </c>
      <c r="J6" s="108" t="s">
        <v>55</v>
      </c>
      <c r="K6" s="605" t="s">
        <v>57</v>
      </c>
      <c r="L6" s="155"/>
      <c r="M6" s="65"/>
    </row>
    <row r="7" spans="1:18" ht="19.5" thickBot="1">
      <c r="A7" s="594"/>
      <c r="B7" s="599"/>
      <c r="C7" s="600"/>
      <c r="D7" s="602"/>
      <c r="E7" s="100" t="s">
        <v>49</v>
      </c>
      <c r="F7" s="113" t="s">
        <v>94</v>
      </c>
      <c r="G7" s="114" t="s">
        <v>94</v>
      </c>
      <c r="H7" s="115" t="s">
        <v>94</v>
      </c>
      <c r="I7" s="111" t="s">
        <v>94</v>
      </c>
      <c r="J7" s="112" t="s">
        <v>94</v>
      </c>
      <c r="K7" s="606"/>
      <c r="L7" s="156"/>
      <c r="M7" s="22"/>
    </row>
    <row r="8" spans="1:18" ht="16.5" thickBot="1">
      <c r="A8" s="116">
        <v>1</v>
      </c>
      <c r="B8" s="117">
        <v>2</v>
      </c>
      <c r="C8" s="118"/>
      <c r="D8" s="119">
        <v>3</v>
      </c>
      <c r="E8" s="119">
        <v>4</v>
      </c>
      <c r="F8" s="119">
        <v>5</v>
      </c>
      <c r="G8" s="119">
        <v>6</v>
      </c>
      <c r="H8" s="119">
        <v>7</v>
      </c>
      <c r="I8" s="119" t="s">
        <v>60</v>
      </c>
      <c r="J8" s="119">
        <v>9</v>
      </c>
      <c r="K8" s="120">
        <v>10</v>
      </c>
      <c r="L8" s="157"/>
      <c r="M8" s="22"/>
    </row>
    <row r="9" spans="1:18" ht="17.25" thickTop="1" thickBot="1">
      <c r="A9" s="21" t="s">
        <v>69</v>
      </c>
      <c r="B9" s="585" t="s">
        <v>70</v>
      </c>
      <c r="C9" s="586"/>
      <c r="D9" s="586"/>
      <c r="E9" s="16"/>
      <c r="F9" s="16"/>
      <c r="G9" s="16"/>
      <c r="H9" s="16"/>
      <c r="I9" s="16"/>
      <c r="J9" s="16"/>
      <c r="K9" s="24"/>
      <c r="L9" s="122"/>
      <c r="M9" s="154" t="s">
        <v>176</v>
      </c>
      <c r="N9" s="161" t="s">
        <v>177</v>
      </c>
      <c r="O9" s="161" t="s">
        <v>178</v>
      </c>
      <c r="P9" s="161" t="s">
        <v>179</v>
      </c>
      <c r="Q9" s="161" t="s">
        <v>180</v>
      </c>
      <c r="R9" s="161"/>
    </row>
    <row r="10" spans="1:18" ht="16.5" thickTop="1">
      <c r="A10" s="27">
        <v>1</v>
      </c>
      <c r="B10" s="2" t="s">
        <v>3</v>
      </c>
      <c r="C10" s="38">
        <v>1</v>
      </c>
      <c r="D10" s="9" t="s">
        <v>6</v>
      </c>
      <c r="E10" s="18">
        <v>26952</v>
      </c>
      <c r="F10" s="39">
        <v>110.363</v>
      </c>
      <c r="G10" s="53">
        <v>24.946999999999999</v>
      </c>
      <c r="H10" s="53" t="s">
        <v>66</v>
      </c>
      <c r="I10" s="54">
        <f t="shared" ref="I10:I17" si="0">+H10+G10+F10</f>
        <v>135.31</v>
      </c>
      <c r="J10" s="10">
        <v>24.946999999999999</v>
      </c>
      <c r="K10" s="159">
        <v>1</v>
      </c>
      <c r="L10" s="123"/>
      <c r="M10" s="167">
        <f>+E10</f>
        <v>26952</v>
      </c>
      <c r="N10" s="165">
        <f>+M10*1</f>
        <v>26952</v>
      </c>
      <c r="O10" s="164">
        <f>60*60*24</f>
        <v>86400</v>
      </c>
      <c r="P10" s="164">
        <f>+O10*N10</f>
        <v>2328652800</v>
      </c>
      <c r="Q10" s="164">
        <f>+P10/1000</f>
        <v>2328652.7999999998</v>
      </c>
      <c r="R10" s="164"/>
    </row>
    <row r="11" spans="1:18" ht="15.75">
      <c r="A11" s="25"/>
      <c r="B11" s="2"/>
      <c r="C11" s="38">
        <f>+C10+1</f>
        <v>2</v>
      </c>
      <c r="D11" s="3" t="s">
        <v>5</v>
      </c>
      <c r="E11" s="12">
        <v>727</v>
      </c>
      <c r="F11" s="67">
        <v>0.108</v>
      </c>
      <c r="G11" s="39" t="s">
        <v>66</v>
      </c>
      <c r="H11" s="68">
        <v>1.0589999999999999</v>
      </c>
      <c r="I11" s="68">
        <f>+H11+G11+F11</f>
        <v>1.167</v>
      </c>
      <c r="J11" s="68">
        <v>1.087</v>
      </c>
      <c r="K11" s="159">
        <v>1</v>
      </c>
      <c r="L11" s="123"/>
      <c r="M11" s="32">
        <f t="shared" ref="M11:M20" si="1">+E11</f>
        <v>727</v>
      </c>
      <c r="N11" s="165">
        <f t="shared" ref="N11:N20" si="2">1*3600</f>
        <v>3600</v>
      </c>
      <c r="O11" s="162"/>
      <c r="P11" s="162"/>
      <c r="Q11" s="162"/>
      <c r="R11" s="162"/>
    </row>
    <row r="12" spans="1:18" ht="15.75">
      <c r="A12" s="25">
        <v>2</v>
      </c>
      <c r="B12" s="5" t="s">
        <v>7</v>
      </c>
      <c r="C12" s="38">
        <f t="shared" ref="C12:C20" si="3">+C11+1</f>
        <v>3</v>
      </c>
      <c r="D12" s="3" t="s">
        <v>61</v>
      </c>
      <c r="E12" s="12">
        <v>7642</v>
      </c>
      <c r="F12" s="61">
        <v>5.3319999999999999</v>
      </c>
      <c r="G12" s="61">
        <v>7.5270000000000001</v>
      </c>
      <c r="H12" s="61">
        <v>1.264</v>
      </c>
      <c r="I12" s="35">
        <f t="shared" si="0"/>
        <v>14.123000000000001</v>
      </c>
      <c r="J12" s="61">
        <v>8.7910000000000004</v>
      </c>
      <c r="K12" s="159">
        <v>1</v>
      </c>
      <c r="L12" s="123"/>
      <c r="M12" s="32">
        <f t="shared" si="1"/>
        <v>7642</v>
      </c>
      <c r="N12" s="165">
        <f t="shared" si="2"/>
        <v>3600</v>
      </c>
      <c r="O12" s="162"/>
      <c r="P12" s="162"/>
      <c r="Q12" s="162"/>
      <c r="R12" s="162"/>
    </row>
    <row r="13" spans="1:18" ht="15.75">
      <c r="A13" s="25"/>
      <c r="B13" s="5"/>
      <c r="C13" s="38">
        <f t="shared" si="3"/>
        <v>4</v>
      </c>
      <c r="D13" s="3" t="s">
        <v>65</v>
      </c>
      <c r="E13" s="12">
        <v>415</v>
      </c>
      <c r="F13" s="35">
        <v>11.242000000000001</v>
      </c>
      <c r="G13" s="53">
        <v>0.624</v>
      </c>
      <c r="H13" s="53">
        <v>1.841</v>
      </c>
      <c r="I13" s="10">
        <f>+H13+G13+F13</f>
        <v>13.707000000000001</v>
      </c>
      <c r="J13" s="53">
        <v>0.624</v>
      </c>
      <c r="K13" s="160">
        <v>1</v>
      </c>
      <c r="L13" s="123"/>
      <c r="M13" s="32">
        <f t="shared" si="1"/>
        <v>415</v>
      </c>
      <c r="N13" s="165">
        <f t="shared" si="2"/>
        <v>3600</v>
      </c>
      <c r="O13" s="162"/>
      <c r="P13" s="162"/>
      <c r="Q13" s="162"/>
      <c r="R13" s="162"/>
    </row>
    <row r="14" spans="1:18" ht="15">
      <c r="A14" s="25">
        <v>3</v>
      </c>
      <c r="B14" s="5" t="s">
        <v>8</v>
      </c>
      <c r="C14" s="38">
        <f t="shared" si="3"/>
        <v>5</v>
      </c>
      <c r="D14" s="3" t="s">
        <v>62</v>
      </c>
      <c r="E14" s="12">
        <v>3517</v>
      </c>
      <c r="F14" s="61">
        <v>216.76</v>
      </c>
      <c r="G14" s="61" t="s">
        <v>66</v>
      </c>
      <c r="H14" s="61">
        <v>1.353</v>
      </c>
      <c r="I14" s="4">
        <f t="shared" si="0"/>
        <v>218.113</v>
      </c>
      <c r="J14" s="61">
        <v>3.98</v>
      </c>
      <c r="K14" s="160">
        <v>1</v>
      </c>
      <c r="L14" s="158" t="s">
        <v>174</v>
      </c>
      <c r="M14" s="32">
        <f t="shared" si="1"/>
        <v>3517</v>
      </c>
      <c r="N14" s="165">
        <f t="shared" si="2"/>
        <v>3600</v>
      </c>
      <c r="O14" s="162"/>
      <c r="P14" s="162"/>
      <c r="Q14" s="162"/>
      <c r="R14" s="162"/>
    </row>
    <row r="15" spans="1:18" ht="15">
      <c r="A15" s="25"/>
      <c r="B15" s="7"/>
      <c r="C15" s="38">
        <f t="shared" si="3"/>
        <v>6</v>
      </c>
      <c r="D15" s="3" t="s">
        <v>64</v>
      </c>
      <c r="E15" s="12">
        <v>500</v>
      </c>
      <c r="F15" s="35">
        <v>121.754</v>
      </c>
      <c r="G15" s="39" t="s">
        <v>66</v>
      </c>
      <c r="H15" s="39" t="s">
        <v>66</v>
      </c>
      <c r="I15" s="4">
        <f t="shared" si="0"/>
        <v>121.754</v>
      </c>
      <c r="J15" s="39">
        <v>0.44600000000000001</v>
      </c>
      <c r="K15" s="160">
        <v>1</v>
      </c>
      <c r="L15" s="158" t="s">
        <v>174</v>
      </c>
      <c r="M15" s="32">
        <f t="shared" si="1"/>
        <v>500</v>
      </c>
      <c r="N15" s="165">
        <f t="shared" si="2"/>
        <v>3600</v>
      </c>
      <c r="O15" s="162"/>
      <c r="P15" s="162"/>
      <c r="Q15" s="162"/>
      <c r="R15" s="162"/>
    </row>
    <row r="16" spans="1:18" ht="15">
      <c r="A16" s="23"/>
      <c r="B16" s="3"/>
      <c r="C16" s="38">
        <f t="shared" si="3"/>
        <v>7</v>
      </c>
      <c r="D16" s="3" t="s">
        <v>81</v>
      </c>
      <c r="E16" s="12">
        <v>1176</v>
      </c>
      <c r="F16" s="61">
        <v>106.40900000000001</v>
      </c>
      <c r="G16" s="53" t="s">
        <v>66</v>
      </c>
      <c r="H16" s="53" t="s">
        <v>66</v>
      </c>
      <c r="I16" s="10">
        <f t="shared" si="0"/>
        <v>106.40900000000001</v>
      </c>
      <c r="J16" s="53">
        <v>1.046</v>
      </c>
      <c r="K16" s="160">
        <v>1</v>
      </c>
      <c r="L16" s="158" t="s">
        <v>174</v>
      </c>
      <c r="M16" s="32">
        <f t="shared" si="1"/>
        <v>1176</v>
      </c>
      <c r="N16" s="165">
        <f t="shared" si="2"/>
        <v>3600</v>
      </c>
      <c r="O16" s="162"/>
      <c r="P16" s="162"/>
      <c r="Q16" s="162"/>
      <c r="R16" s="162"/>
    </row>
    <row r="17" spans="1:18" ht="15">
      <c r="A17" s="23"/>
      <c r="B17" s="7"/>
      <c r="C17" s="38">
        <f t="shared" si="3"/>
        <v>8</v>
      </c>
      <c r="D17" s="8" t="s">
        <v>157</v>
      </c>
      <c r="E17" s="11">
        <v>1.5209999999999999</v>
      </c>
      <c r="F17" s="61">
        <v>1.9450000000000001</v>
      </c>
      <c r="G17" s="53" t="s">
        <v>66</v>
      </c>
      <c r="H17" s="53">
        <v>1.3320000000000001</v>
      </c>
      <c r="I17" s="10">
        <f t="shared" si="0"/>
        <v>3.2770000000000001</v>
      </c>
      <c r="J17" s="53">
        <v>1.665</v>
      </c>
      <c r="K17" s="160">
        <v>1</v>
      </c>
      <c r="L17" s="158" t="s">
        <v>174</v>
      </c>
      <c r="M17" s="32">
        <f t="shared" si="1"/>
        <v>1.5209999999999999</v>
      </c>
      <c r="N17" s="165">
        <f t="shared" si="2"/>
        <v>3600</v>
      </c>
      <c r="O17" s="162"/>
      <c r="P17" s="162"/>
      <c r="Q17" s="162"/>
      <c r="R17" s="162"/>
    </row>
    <row r="18" spans="1:18" ht="15">
      <c r="A18" s="23"/>
      <c r="B18" s="7"/>
      <c r="C18" s="38">
        <f t="shared" si="3"/>
        <v>9</v>
      </c>
      <c r="D18" s="8" t="s">
        <v>158</v>
      </c>
      <c r="E18" s="11">
        <v>2.3879999999999999</v>
      </c>
      <c r="F18" s="61">
        <v>54.680999999999997</v>
      </c>
      <c r="G18" s="53" t="s">
        <v>66</v>
      </c>
      <c r="H18" s="53">
        <v>1.9450000000000001</v>
      </c>
      <c r="I18" s="10">
        <f>+H18+G18+F18</f>
        <v>56.625999999999998</v>
      </c>
      <c r="J18" s="53">
        <v>2.48</v>
      </c>
      <c r="K18" s="160">
        <v>1</v>
      </c>
      <c r="L18" s="158" t="s">
        <v>174</v>
      </c>
      <c r="M18" s="32">
        <f t="shared" si="1"/>
        <v>2.3879999999999999</v>
      </c>
      <c r="N18" s="165">
        <f t="shared" si="2"/>
        <v>3600</v>
      </c>
      <c r="O18" s="162"/>
      <c r="P18" s="162"/>
      <c r="Q18" s="162"/>
      <c r="R18" s="162"/>
    </row>
    <row r="19" spans="1:18" ht="15">
      <c r="A19" s="23"/>
      <c r="B19" s="7"/>
      <c r="C19" s="38">
        <f t="shared" si="3"/>
        <v>10</v>
      </c>
      <c r="D19" s="8" t="s">
        <v>82</v>
      </c>
      <c r="E19" s="13">
        <v>1330</v>
      </c>
      <c r="F19" s="39">
        <v>44.451999999999998</v>
      </c>
      <c r="G19" s="39">
        <v>1.877</v>
      </c>
      <c r="H19" s="39" t="s">
        <v>66</v>
      </c>
      <c r="I19" s="4">
        <f>+H19+G19+F19</f>
        <v>46.329000000000001</v>
      </c>
      <c r="J19" s="39">
        <v>1.887</v>
      </c>
      <c r="K19" s="160">
        <v>1</v>
      </c>
      <c r="L19" s="158"/>
      <c r="M19" s="32">
        <f t="shared" si="1"/>
        <v>1330</v>
      </c>
      <c r="N19" s="165">
        <f t="shared" si="2"/>
        <v>3600</v>
      </c>
      <c r="O19" s="162"/>
      <c r="P19" s="162"/>
      <c r="Q19" s="162"/>
      <c r="R19" s="162"/>
    </row>
    <row r="20" spans="1:18" ht="15.75" thickBot="1">
      <c r="A20" s="23">
        <v>4</v>
      </c>
      <c r="B20" s="7" t="s">
        <v>9</v>
      </c>
      <c r="C20" s="38">
        <f t="shared" si="3"/>
        <v>11</v>
      </c>
      <c r="D20" s="8" t="s">
        <v>63</v>
      </c>
      <c r="E20" s="13">
        <v>3040</v>
      </c>
      <c r="F20" s="55">
        <v>40.880000000000003</v>
      </c>
      <c r="G20" s="53" t="s">
        <v>66</v>
      </c>
      <c r="H20" s="53" t="s">
        <v>66</v>
      </c>
      <c r="I20" s="54">
        <f>+H20+G20+F20</f>
        <v>40.880000000000003</v>
      </c>
      <c r="J20" s="144">
        <v>3.47</v>
      </c>
      <c r="K20" s="160">
        <v>1</v>
      </c>
      <c r="L20" s="158" t="s">
        <v>174</v>
      </c>
      <c r="M20" s="32">
        <f t="shared" si="1"/>
        <v>3040</v>
      </c>
      <c r="N20" s="165">
        <f t="shared" si="2"/>
        <v>3600</v>
      </c>
      <c r="O20" s="162"/>
      <c r="P20" s="162"/>
      <c r="Q20" s="162"/>
      <c r="R20" s="162"/>
    </row>
    <row r="21" spans="1:18" ht="18.75" thickBot="1">
      <c r="A21" s="44"/>
      <c r="B21" s="582" t="s">
        <v>124</v>
      </c>
      <c r="C21" s="583"/>
      <c r="D21" s="584"/>
      <c r="E21" s="46">
        <f t="shared" ref="E21:J21" si="4">SUM(E10:E20)</f>
        <v>45302.909</v>
      </c>
      <c r="F21" s="45">
        <f t="shared" si="4"/>
        <v>713.92600000000016</v>
      </c>
      <c r="G21" s="45">
        <f t="shared" si="4"/>
        <v>34.975000000000001</v>
      </c>
      <c r="H21" s="45">
        <f t="shared" si="4"/>
        <v>8.7939999999999987</v>
      </c>
      <c r="I21" s="45">
        <f t="shared" si="4"/>
        <v>757.69499999999994</v>
      </c>
      <c r="J21" s="45">
        <f t="shared" si="4"/>
        <v>50.422999999999995</v>
      </c>
      <c r="K21" s="135">
        <v>1</v>
      </c>
      <c r="L21" s="124"/>
      <c r="M21" s="166">
        <f>SUM(M10:M20)</f>
        <v>45302.909</v>
      </c>
      <c r="N21" s="64"/>
      <c r="O21" s="163"/>
      <c r="P21" s="163"/>
      <c r="Q21" s="163"/>
      <c r="R21" s="163"/>
    </row>
    <row r="22" spans="1:18" ht="24" thickTop="1" thickBot="1">
      <c r="A22" s="26" t="s">
        <v>71</v>
      </c>
      <c r="B22" s="589" t="s">
        <v>72</v>
      </c>
      <c r="C22" s="590"/>
      <c r="D22" s="590"/>
      <c r="E22" s="58"/>
      <c r="F22" s="580"/>
      <c r="G22" s="581"/>
      <c r="H22" s="581"/>
      <c r="I22" s="581"/>
      <c r="J22" s="581"/>
      <c r="K22" s="51"/>
      <c r="L22" s="124"/>
      <c r="M22" s="22"/>
      <c r="N22" s="64"/>
      <c r="O22" s="64"/>
      <c r="P22" s="64"/>
      <c r="Q22" s="64"/>
      <c r="R22" s="64"/>
    </row>
    <row r="23" spans="1:18" ht="18.75" thickTop="1">
      <c r="A23" s="28">
        <v>1</v>
      </c>
      <c r="B23" s="19" t="s">
        <v>9</v>
      </c>
      <c r="C23" s="14">
        <v>1</v>
      </c>
      <c r="D23" s="19" t="s">
        <v>83</v>
      </c>
      <c r="E23" s="20">
        <v>4353</v>
      </c>
      <c r="F23" s="39">
        <v>61.136000000000003</v>
      </c>
      <c r="G23" s="39">
        <v>2.944</v>
      </c>
      <c r="H23" s="39">
        <v>2.2829999999999999</v>
      </c>
      <c r="I23" s="39">
        <f t="shared" ref="I23:I34" si="5">+H23+G23+F23</f>
        <v>66.363</v>
      </c>
      <c r="J23" s="39">
        <v>5.2270000000000003</v>
      </c>
      <c r="K23" s="145">
        <v>1</v>
      </c>
      <c r="L23" s="42"/>
      <c r="M23" s="66">
        <f>SUM(K23:K34)/18</f>
        <v>0.61111111111111116</v>
      </c>
      <c r="N23" s="64"/>
      <c r="O23" s="64"/>
      <c r="P23" s="64"/>
      <c r="Q23" s="64"/>
      <c r="R23" s="64"/>
    </row>
    <row r="24" spans="1:18" ht="18">
      <c r="A24" s="25">
        <f>+A23+1</f>
        <v>2</v>
      </c>
      <c r="B24" s="3" t="s">
        <v>10</v>
      </c>
      <c r="C24" s="6">
        <f>+C23+1</f>
        <v>2</v>
      </c>
      <c r="D24" s="3" t="s">
        <v>11</v>
      </c>
      <c r="E24" s="12">
        <v>8861</v>
      </c>
      <c r="F24" s="39">
        <v>40.662999999999997</v>
      </c>
      <c r="G24" s="39">
        <v>2.9910000000000001</v>
      </c>
      <c r="H24" s="39">
        <v>4.7619999999999996</v>
      </c>
      <c r="I24" s="39">
        <f t="shared" si="5"/>
        <v>48.415999999999997</v>
      </c>
      <c r="J24" s="39">
        <v>7.7530000000000001</v>
      </c>
      <c r="K24" s="146">
        <v>1</v>
      </c>
      <c r="L24" s="42"/>
      <c r="M24" s="78"/>
      <c r="N24" s="64"/>
      <c r="O24" s="64"/>
      <c r="P24" s="64"/>
      <c r="Q24" s="64"/>
      <c r="R24" s="64"/>
    </row>
    <row r="25" spans="1:18" ht="18">
      <c r="A25" s="25"/>
      <c r="B25" s="3"/>
      <c r="C25" s="6">
        <f t="shared" ref="C25:C34" si="6">+C24+1</f>
        <v>3</v>
      </c>
      <c r="D25" s="3" t="s">
        <v>84</v>
      </c>
      <c r="E25" s="12">
        <v>1108</v>
      </c>
      <c r="F25" s="39">
        <v>8.8879999999999999</v>
      </c>
      <c r="G25" s="39">
        <v>0.78900000000000003</v>
      </c>
      <c r="H25" s="39">
        <v>1.502</v>
      </c>
      <c r="I25" s="39">
        <f t="shared" si="5"/>
        <v>11.179</v>
      </c>
      <c r="J25" s="39">
        <v>2.2909999999999999</v>
      </c>
      <c r="K25" s="146">
        <v>1</v>
      </c>
      <c r="L25" s="42"/>
      <c r="M25" s="22"/>
      <c r="N25" s="64"/>
      <c r="O25" s="64"/>
      <c r="P25" s="64"/>
      <c r="Q25" s="64"/>
      <c r="R25" s="64"/>
    </row>
    <row r="26" spans="1:18" ht="18">
      <c r="A26" s="25"/>
      <c r="B26" s="3"/>
      <c r="C26" s="6">
        <f t="shared" si="6"/>
        <v>4</v>
      </c>
      <c r="D26" s="3" t="s">
        <v>85</v>
      </c>
      <c r="E26" s="12">
        <v>2577</v>
      </c>
      <c r="F26" s="39">
        <v>8.3049999999999997</v>
      </c>
      <c r="G26" s="39">
        <v>2.6120000000000001</v>
      </c>
      <c r="H26" s="39">
        <v>0.217</v>
      </c>
      <c r="I26" s="39">
        <f t="shared" si="5"/>
        <v>11.134</v>
      </c>
      <c r="J26" s="39">
        <v>2.91</v>
      </c>
      <c r="K26" s="146">
        <v>1</v>
      </c>
      <c r="L26" s="42"/>
      <c r="M26" s="22"/>
      <c r="N26" s="64"/>
      <c r="O26" s="64"/>
      <c r="P26" s="64"/>
      <c r="Q26" s="64"/>
      <c r="R26" s="64"/>
    </row>
    <row r="27" spans="1:18" ht="18">
      <c r="A27" s="25">
        <v>3</v>
      </c>
      <c r="B27" s="3" t="s">
        <v>86</v>
      </c>
      <c r="C27" s="6">
        <f t="shared" si="6"/>
        <v>5</v>
      </c>
      <c r="D27" s="3" t="s">
        <v>136</v>
      </c>
      <c r="E27" s="12">
        <v>464</v>
      </c>
      <c r="F27" s="39">
        <v>4.1580000000000004</v>
      </c>
      <c r="G27" s="39" t="s">
        <v>66</v>
      </c>
      <c r="H27" s="4">
        <v>0.42199999999999999</v>
      </c>
      <c r="I27" s="4">
        <f t="shared" si="5"/>
        <v>4.58</v>
      </c>
      <c r="J27" s="4">
        <v>0.42199999999999999</v>
      </c>
      <c r="K27" s="146">
        <v>1</v>
      </c>
      <c r="L27" s="124"/>
      <c r="M27" s="22"/>
      <c r="N27" s="64"/>
      <c r="O27" s="64"/>
      <c r="P27" s="64"/>
      <c r="Q27" s="64"/>
      <c r="R27" s="64"/>
    </row>
    <row r="28" spans="1:18" ht="18">
      <c r="A28" s="25"/>
      <c r="B28" s="3"/>
      <c r="C28" s="6">
        <f t="shared" si="6"/>
        <v>6</v>
      </c>
      <c r="D28" s="3" t="s">
        <v>87</v>
      </c>
      <c r="E28" s="12">
        <v>1325</v>
      </c>
      <c r="F28" s="39">
        <v>4</v>
      </c>
      <c r="G28" s="39">
        <v>0.997</v>
      </c>
      <c r="H28" s="39">
        <v>0.216</v>
      </c>
      <c r="I28" s="39">
        <f>+H28+G28+F28</f>
        <v>5.2130000000000001</v>
      </c>
      <c r="J28" s="39">
        <v>1.208</v>
      </c>
      <c r="K28" s="147">
        <v>1</v>
      </c>
      <c r="L28" s="42"/>
      <c r="M28" s="22"/>
      <c r="N28" s="64"/>
      <c r="O28" s="64"/>
      <c r="P28" s="64"/>
      <c r="Q28" s="64"/>
      <c r="R28" s="64"/>
    </row>
    <row r="29" spans="1:18" ht="18">
      <c r="A29" s="25">
        <f>+A27+1</f>
        <v>4</v>
      </c>
      <c r="B29" s="3" t="s">
        <v>18</v>
      </c>
      <c r="C29" s="6">
        <f t="shared" si="6"/>
        <v>7</v>
      </c>
      <c r="D29" s="3" t="s">
        <v>88</v>
      </c>
      <c r="E29" s="12">
        <v>4053</v>
      </c>
      <c r="F29" s="39">
        <v>8.5429999999999993</v>
      </c>
      <c r="G29" s="39" t="s">
        <v>66</v>
      </c>
      <c r="H29" s="39">
        <v>2.1669999999999998</v>
      </c>
      <c r="I29" s="39">
        <f>+H29+G29+F29</f>
        <v>10.709999999999999</v>
      </c>
      <c r="J29" s="39">
        <v>2.5</v>
      </c>
      <c r="K29" s="147">
        <v>1</v>
      </c>
      <c r="L29" s="125"/>
      <c r="M29" s="22"/>
      <c r="N29" s="64"/>
      <c r="O29" s="64"/>
      <c r="P29" s="64"/>
      <c r="Q29" s="64"/>
      <c r="R29" s="64"/>
    </row>
    <row r="30" spans="1:18" ht="18">
      <c r="A30" s="25"/>
      <c r="B30" s="3"/>
      <c r="C30" s="6">
        <f t="shared" si="6"/>
        <v>8</v>
      </c>
      <c r="D30" s="3" t="s">
        <v>89</v>
      </c>
      <c r="E30" s="12">
        <v>18740</v>
      </c>
      <c r="F30" s="39">
        <v>35.476999999999997</v>
      </c>
      <c r="G30" s="4">
        <v>6.06</v>
      </c>
      <c r="H30" s="4">
        <v>5.8120000000000003</v>
      </c>
      <c r="I30" s="4">
        <f t="shared" si="5"/>
        <v>47.348999999999997</v>
      </c>
      <c r="J30" s="4">
        <v>12.503</v>
      </c>
      <c r="K30" s="147">
        <v>1</v>
      </c>
      <c r="L30" s="124"/>
      <c r="M30" s="22"/>
      <c r="N30" s="64"/>
      <c r="O30" s="64"/>
      <c r="P30" s="64"/>
      <c r="Q30" s="64"/>
      <c r="R30" s="64"/>
    </row>
    <row r="31" spans="1:18" ht="18">
      <c r="A31" s="25">
        <f>+A29+1</f>
        <v>5</v>
      </c>
      <c r="B31" s="3" t="s">
        <v>12</v>
      </c>
      <c r="C31" s="6">
        <f t="shared" si="6"/>
        <v>9</v>
      </c>
      <c r="D31" s="3" t="s">
        <v>137</v>
      </c>
      <c r="E31" s="12">
        <v>2342</v>
      </c>
      <c r="F31" s="39" t="s">
        <v>66</v>
      </c>
      <c r="G31" s="4">
        <v>0.40899999999999997</v>
      </c>
      <c r="H31" s="39" t="s">
        <v>66</v>
      </c>
      <c r="I31" s="4">
        <f t="shared" si="5"/>
        <v>0.40899999999999997</v>
      </c>
      <c r="J31" s="4">
        <v>0.40899999999999997</v>
      </c>
      <c r="K31" s="148">
        <v>1</v>
      </c>
      <c r="L31" s="124"/>
      <c r="M31" s="22"/>
      <c r="N31" s="64"/>
      <c r="O31" s="64"/>
      <c r="P31" s="64"/>
      <c r="Q31" s="64"/>
      <c r="R31" s="64"/>
    </row>
    <row r="32" spans="1:18" ht="18">
      <c r="A32" s="25"/>
      <c r="B32" s="3"/>
      <c r="C32" s="6">
        <f t="shared" si="6"/>
        <v>10</v>
      </c>
      <c r="D32" s="3" t="s">
        <v>145</v>
      </c>
      <c r="E32" s="4">
        <v>1.06</v>
      </c>
      <c r="F32" s="39" t="s">
        <v>66</v>
      </c>
      <c r="G32" s="39">
        <v>0.27</v>
      </c>
      <c r="H32" s="39" t="s">
        <v>66</v>
      </c>
      <c r="I32" s="4">
        <f t="shared" si="5"/>
        <v>0.27</v>
      </c>
      <c r="J32" s="39">
        <v>0.248</v>
      </c>
      <c r="K32" s="148">
        <v>1</v>
      </c>
      <c r="L32" s="42"/>
      <c r="M32" s="22"/>
      <c r="N32" s="64"/>
      <c r="O32" s="64"/>
      <c r="P32" s="64"/>
      <c r="Q32" s="64"/>
      <c r="R32" s="64"/>
    </row>
    <row r="33" spans="1:18" ht="15">
      <c r="A33" s="25">
        <f>+A31+1</f>
        <v>6</v>
      </c>
      <c r="B33" s="3" t="s">
        <v>14</v>
      </c>
      <c r="C33" s="6">
        <f t="shared" si="6"/>
        <v>11</v>
      </c>
      <c r="D33" s="3" t="s">
        <v>90</v>
      </c>
      <c r="E33" s="12">
        <v>1342</v>
      </c>
      <c r="F33" s="39" t="s">
        <v>66</v>
      </c>
      <c r="G33" s="39" t="s">
        <v>66</v>
      </c>
      <c r="H33" s="39" t="s">
        <v>66</v>
      </c>
      <c r="I33" s="39" t="s">
        <v>66</v>
      </c>
      <c r="J33" s="39" t="s">
        <v>66</v>
      </c>
      <c r="K33" s="150" t="s">
        <v>173</v>
      </c>
      <c r="L33" s="42"/>
      <c r="M33" s="22"/>
      <c r="N33" s="64"/>
      <c r="O33" s="64"/>
      <c r="P33" s="64"/>
      <c r="Q33" s="64"/>
      <c r="R33" s="64"/>
    </row>
    <row r="34" spans="1:18" ht="18.75" thickBot="1">
      <c r="A34" s="29"/>
      <c r="B34" s="31"/>
      <c r="C34" s="6">
        <f t="shared" si="6"/>
        <v>12</v>
      </c>
      <c r="D34" s="31" t="s">
        <v>143</v>
      </c>
      <c r="E34" s="59" t="s">
        <v>144</v>
      </c>
      <c r="F34" s="60">
        <v>18.137</v>
      </c>
      <c r="G34" s="39" t="s">
        <v>66</v>
      </c>
      <c r="H34" s="39">
        <v>1.66</v>
      </c>
      <c r="I34" s="39">
        <f t="shared" si="5"/>
        <v>19.797000000000001</v>
      </c>
      <c r="J34" s="39">
        <v>1.746</v>
      </c>
      <c r="K34" s="148">
        <v>1</v>
      </c>
      <c r="L34" s="36"/>
      <c r="M34" s="22"/>
      <c r="N34" s="64"/>
      <c r="O34" s="64"/>
      <c r="P34" s="64"/>
      <c r="Q34" s="64"/>
      <c r="R34" s="64"/>
    </row>
    <row r="35" spans="1:18" ht="18.75" thickBot="1">
      <c r="A35" s="44"/>
      <c r="B35" s="582" t="s">
        <v>125</v>
      </c>
      <c r="C35" s="583"/>
      <c r="D35" s="584"/>
      <c r="E35" s="46">
        <f t="shared" ref="E35:J35" si="7">SUM(E23:E34)</f>
        <v>45166.06</v>
      </c>
      <c r="F35" s="45">
        <f t="shared" si="7"/>
        <v>189.30700000000002</v>
      </c>
      <c r="G35" s="45">
        <f t="shared" si="7"/>
        <v>17.071999999999999</v>
      </c>
      <c r="H35" s="45">
        <f t="shared" si="7"/>
        <v>19.041</v>
      </c>
      <c r="I35" s="45">
        <f t="shared" si="7"/>
        <v>225.42</v>
      </c>
      <c r="J35" s="45">
        <f t="shared" si="7"/>
        <v>37.216999999999999</v>
      </c>
      <c r="K35" s="149">
        <v>1</v>
      </c>
      <c r="L35" s="124"/>
      <c r="M35" s="22"/>
      <c r="N35" s="64"/>
      <c r="O35" s="64"/>
      <c r="P35" s="64"/>
      <c r="Q35" s="64"/>
      <c r="R35" s="64"/>
    </row>
    <row r="36" spans="1:18" ht="19.5" thickTop="1" thickBot="1">
      <c r="A36" s="21" t="s">
        <v>73</v>
      </c>
      <c r="B36" s="587" t="s">
        <v>74</v>
      </c>
      <c r="C36" s="588"/>
      <c r="D36" s="588"/>
      <c r="E36" s="17"/>
      <c r="F36" s="56"/>
      <c r="G36" s="15"/>
      <c r="H36" s="15"/>
      <c r="I36" s="15"/>
      <c r="J36" s="15"/>
      <c r="K36" s="51"/>
      <c r="L36" s="124"/>
      <c r="M36" s="22"/>
      <c r="N36" s="64"/>
      <c r="O36" s="64"/>
      <c r="P36" s="64"/>
      <c r="Q36" s="64"/>
      <c r="R36" s="64"/>
    </row>
    <row r="37" spans="1:18" ht="18.75" thickTop="1">
      <c r="A37" s="28">
        <v>1</v>
      </c>
      <c r="B37" s="2" t="s">
        <v>13</v>
      </c>
      <c r="C37" s="38">
        <v>1</v>
      </c>
      <c r="D37" s="9" t="s">
        <v>166</v>
      </c>
      <c r="E37" s="18">
        <v>1379</v>
      </c>
      <c r="F37" s="77">
        <v>1.0269999999999999</v>
      </c>
      <c r="G37" s="77" t="s">
        <v>66</v>
      </c>
      <c r="H37" s="77" t="s">
        <v>66</v>
      </c>
      <c r="I37" s="77">
        <f>+H37+G37+F37</f>
        <v>1.0269999999999999</v>
      </c>
      <c r="J37" s="77">
        <v>1.1299999999999999</v>
      </c>
      <c r="K37" s="134">
        <f>+I37/J37</f>
        <v>0.90884955752212393</v>
      </c>
      <c r="L37" s="42"/>
      <c r="M37" s="66">
        <f>SUM(K37:K48)/12</f>
        <v>0.7451894835879912</v>
      </c>
      <c r="N37" s="64"/>
      <c r="O37" s="64"/>
      <c r="P37" s="64"/>
      <c r="Q37" s="64"/>
      <c r="R37" s="64"/>
    </row>
    <row r="38" spans="1:18" ht="18">
      <c r="A38" s="28"/>
      <c r="B38" s="2"/>
      <c r="C38" s="38">
        <f>+C37+1</f>
        <v>2</v>
      </c>
      <c r="D38" s="9" t="s">
        <v>139</v>
      </c>
      <c r="E38" s="18">
        <v>989</v>
      </c>
      <c r="F38" s="39">
        <v>2.87</v>
      </c>
      <c r="G38" s="39">
        <v>0.64800000000000002</v>
      </c>
      <c r="H38" s="61" t="s">
        <v>66</v>
      </c>
      <c r="I38" s="4">
        <f>SUM(F38:H38)</f>
        <v>3.5180000000000002</v>
      </c>
      <c r="J38" s="39">
        <v>0.58599999999999997</v>
      </c>
      <c r="K38" s="152">
        <v>1</v>
      </c>
      <c r="L38" s="36"/>
      <c r="M38" s="22"/>
      <c r="N38" s="64"/>
      <c r="O38" s="64"/>
      <c r="P38" s="64"/>
      <c r="Q38" s="64"/>
      <c r="R38" s="64"/>
    </row>
    <row r="39" spans="1:18" ht="18">
      <c r="A39" s="23">
        <f>+A37+1</f>
        <v>2</v>
      </c>
      <c r="B39" s="5" t="s">
        <v>14</v>
      </c>
      <c r="C39" s="38">
        <f t="shared" ref="C39:C48" si="8">+C38+1</f>
        <v>3</v>
      </c>
      <c r="D39" s="3" t="s">
        <v>15</v>
      </c>
      <c r="E39" s="12">
        <v>5137</v>
      </c>
      <c r="F39" s="39">
        <v>1.3049999999999999</v>
      </c>
      <c r="G39" s="39" t="s">
        <v>66</v>
      </c>
      <c r="H39" s="39" t="s">
        <v>66</v>
      </c>
      <c r="I39" s="39">
        <f>+H39+G39+F39</f>
        <v>1.3049999999999999</v>
      </c>
      <c r="J39" s="39">
        <v>5.1369999999999996</v>
      </c>
      <c r="K39" s="152">
        <f>+I39/J39</f>
        <v>0.2540393225618065</v>
      </c>
      <c r="L39" s="125"/>
      <c r="M39" s="98" t="s">
        <v>162</v>
      </c>
      <c r="N39" s="64"/>
      <c r="O39" s="64"/>
      <c r="P39" s="64"/>
      <c r="Q39" s="64"/>
      <c r="R39" s="64"/>
    </row>
    <row r="40" spans="1:18" ht="15">
      <c r="A40" s="23">
        <f>+A39+1</f>
        <v>3</v>
      </c>
      <c r="B40" s="5" t="s">
        <v>18</v>
      </c>
      <c r="C40" s="38">
        <f t="shared" si="8"/>
        <v>4</v>
      </c>
      <c r="D40" s="3" t="s">
        <v>19</v>
      </c>
      <c r="E40" s="12">
        <v>585</v>
      </c>
      <c r="F40" s="39" t="s">
        <v>66</v>
      </c>
      <c r="G40" s="39" t="s">
        <v>66</v>
      </c>
      <c r="H40" s="39" t="s">
        <v>66</v>
      </c>
      <c r="I40" s="39" t="s">
        <v>66</v>
      </c>
      <c r="J40" s="39" t="s">
        <v>66</v>
      </c>
      <c r="K40" s="150" t="s">
        <v>173</v>
      </c>
      <c r="L40" s="125"/>
      <c r="M40" s="22"/>
      <c r="N40" s="64"/>
      <c r="O40" s="64"/>
      <c r="P40" s="64"/>
      <c r="Q40" s="64"/>
      <c r="R40" s="64"/>
    </row>
    <row r="41" spans="1:18" ht="18">
      <c r="A41" s="23">
        <f>+A40+1</f>
        <v>4</v>
      </c>
      <c r="B41" s="5" t="s">
        <v>20</v>
      </c>
      <c r="C41" s="38">
        <f t="shared" si="8"/>
        <v>5</v>
      </c>
      <c r="D41" s="3" t="s">
        <v>21</v>
      </c>
      <c r="E41" s="12">
        <v>665</v>
      </c>
      <c r="F41" s="39">
        <v>0.35</v>
      </c>
      <c r="G41" s="39">
        <v>0.18</v>
      </c>
      <c r="H41" s="39">
        <v>0.13300000000000001</v>
      </c>
      <c r="I41" s="39">
        <f>+H41+G41+F41</f>
        <v>0.66300000000000003</v>
      </c>
      <c r="J41" s="39">
        <v>0.84</v>
      </c>
      <c r="K41" s="134">
        <f>+I41/J41</f>
        <v>0.78928571428571437</v>
      </c>
      <c r="L41" s="125"/>
      <c r="M41" s="22"/>
      <c r="N41" s="64"/>
      <c r="O41" s="64"/>
      <c r="P41" s="64"/>
      <c r="Q41" s="64"/>
      <c r="R41" s="64"/>
    </row>
    <row r="42" spans="1:18" ht="18">
      <c r="A42" s="23"/>
      <c r="B42" s="5"/>
      <c r="C42" s="38">
        <f t="shared" si="8"/>
        <v>6</v>
      </c>
      <c r="D42" s="3" t="s">
        <v>140</v>
      </c>
      <c r="E42" s="12">
        <v>1590</v>
      </c>
      <c r="F42" s="39">
        <v>9.5000000000000001E-2</v>
      </c>
      <c r="G42" s="39">
        <v>1.4019999999999999</v>
      </c>
      <c r="H42" s="39" t="s">
        <v>66</v>
      </c>
      <c r="I42" s="39">
        <f>+H42+G42+F42</f>
        <v>1.4969999999999999</v>
      </c>
      <c r="J42" s="39">
        <v>1.9870000000000001</v>
      </c>
      <c r="K42" s="152">
        <f>+I42/J42</f>
        <v>0.75339708102667324</v>
      </c>
      <c r="L42" s="125"/>
      <c r="M42" s="22"/>
      <c r="N42" s="64"/>
      <c r="O42" s="64"/>
      <c r="P42" s="64"/>
      <c r="Q42" s="64"/>
      <c r="R42" s="64"/>
    </row>
    <row r="43" spans="1:18" ht="18">
      <c r="A43" s="23">
        <f>+A41+1</f>
        <v>5</v>
      </c>
      <c r="B43" s="5" t="s">
        <v>22</v>
      </c>
      <c r="C43" s="38">
        <f t="shared" si="8"/>
        <v>7</v>
      </c>
      <c r="D43" s="3" t="s">
        <v>23</v>
      </c>
      <c r="E43" s="12">
        <v>779</v>
      </c>
      <c r="F43" s="39">
        <v>1.075</v>
      </c>
      <c r="G43" s="39">
        <v>0.61</v>
      </c>
      <c r="H43" s="39" t="s">
        <v>66</v>
      </c>
      <c r="I43" s="39">
        <f>+H43+G43+F43</f>
        <v>1.6850000000000001</v>
      </c>
      <c r="J43" s="39">
        <v>0.97399999999999998</v>
      </c>
      <c r="K43" s="151">
        <v>1</v>
      </c>
      <c r="L43" s="125"/>
      <c r="M43" s="22"/>
      <c r="N43" s="64"/>
      <c r="O43" s="64"/>
      <c r="P43" s="64"/>
      <c r="Q43" s="64"/>
      <c r="R43" s="64"/>
    </row>
    <row r="44" spans="1:18" ht="18">
      <c r="A44" s="23"/>
      <c r="B44" s="5"/>
      <c r="C44" s="38">
        <f t="shared" si="8"/>
        <v>8</v>
      </c>
      <c r="D44" s="3" t="s">
        <v>141</v>
      </c>
      <c r="E44" s="12">
        <v>1375</v>
      </c>
      <c r="F44" s="39">
        <v>1.212</v>
      </c>
      <c r="G44" s="39">
        <v>0.19600000000000001</v>
      </c>
      <c r="H44" s="39">
        <v>5.1999999999999998E-2</v>
      </c>
      <c r="I44" s="39">
        <f>+H44+G44+F44</f>
        <v>1.46</v>
      </c>
      <c r="J44" s="39">
        <v>0.66700000000000004</v>
      </c>
      <c r="K44" s="134">
        <v>1</v>
      </c>
      <c r="L44" s="126"/>
      <c r="M44" s="22"/>
      <c r="N44" s="64"/>
      <c r="O44" s="64"/>
      <c r="P44" s="64"/>
      <c r="Q44" s="64"/>
      <c r="R44" s="64"/>
    </row>
    <row r="45" spans="1:18" ht="18">
      <c r="A45" s="23">
        <f>+A43+1</f>
        <v>6</v>
      </c>
      <c r="B45" s="5" t="s">
        <v>24</v>
      </c>
      <c r="C45" s="38">
        <f t="shared" si="8"/>
        <v>9</v>
      </c>
      <c r="D45" s="3" t="s">
        <v>25</v>
      </c>
      <c r="E45" s="12">
        <v>2865</v>
      </c>
      <c r="F45" s="61">
        <v>2.9249999999999998</v>
      </c>
      <c r="G45" s="39" t="s">
        <v>66</v>
      </c>
      <c r="H45" s="39">
        <f>+J45</f>
        <v>2.3250000000000002</v>
      </c>
      <c r="I45" s="4">
        <f>SUM(F45:H45)</f>
        <v>5.25</v>
      </c>
      <c r="J45" s="4">
        <v>2.3250000000000002</v>
      </c>
      <c r="K45" s="134">
        <v>1</v>
      </c>
      <c r="L45" s="127"/>
      <c r="M45" s="22"/>
      <c r="N45" s="64"/>
      <c r="O45" s="64"/>
      <c r="P45" s="64"/>
      <c r="Q45" s="64"/>
      <c r="R45" s="64"/>
    </row>
    <row r="46" spans="1:18" ht="18">
      <c r="A46" s="23"/>
      <c r="B46" s="7"/>
      <c r="C46" s="38">
        <f t="shared" si="8"/>
        <v>10</v>
      </c>
      <c r="D46" s="8" t="s">
        <v>142</v>
      </c>
      <c r="E46" s="12">
        <v>683</v>
      </c>
      <c r="F46" s="61">
        <v>1.4350000000000001</v>
      </c>
      <c r="G46" s="61">
        <v>0.42099999999999999</v>
      </c>
      <c r="H46" s="61" t="s">
        <v>66</v>
      </c>
      <c r="I46" s="61">
        <f>+H46+G46+F46</f>
        <v>1.8560000000000001</v>
      </c>
      <c r="J46" s="61">
        <v>0.36</v>
      </c>
      <c r="K46" s="134">
        <v>1</v>
      </c>
      <c r="L46" s="42"/>
      <c r="M46" s="22"/>
      <c r="N46" s="64"/>
      <c r="O46" s="64"/>
      <c r="P46" s="64"/>
      <c r="Q46" s="64"/>
      <c r="R46" s="64"/>
    </row>
    <row r="47" spans="1:18" ht="18">
      <c r="A47" s="23">
        <v>7</v>
      </c>
      <c r="B47" s="7" t="s">
        <v>26</v>
      </c>
      <c r="C47" s="38">
        <f t="shared" si="8"/>
        <v>11</v>
      </c>
      <c r="D47" s="8" t="s">
        <v>27</v>
      </c>
      <c r="E47" s="13">
        <v>3760</v>
      </c>
      <c r="F47" s="39" t="s">
        <v>66</v>
      </c>
      <c r="G47" s="39">
        <v>0.44500000000000001</v>
      </c>
      <c r="H47" s="39">
        <v>0.44500000000000001</v>
      </c>
      <c r="I47" s="39">
        <f>+H47+G47+F47</f>
        <v>0.89</v>
      </c>
      <c r="J47" s="39">
        <v>3.76</v>
      </c>
      <c r="K47" s="153">
        <f>+I47/J47</f>
        <v>0.23670212765957449</v>
      </c>
      <c r="L47" s="125"/>
      <c r="M47" s="133"/>
      <c r="N47" s="64"/>
      <c r="O47" s="64"/>
      <c r="P47" s="64"/>
      <c r="Q47" s="64"/>
      <c r="R47" s="64"/>
    </row>
    <row r="48" spans="1:18" ht="18.75" thickBot="1">
      <c r="A48" s="29"/>
      <c r="B48" s="30"/>
      <c r="C48" s="38">
        <f t="shared" si="8"/>
        <v>12</v>
      </c>
      <c r="D48" s="31" t="s">
        <v>135</v>
      </c>
      <c r="E48" s="47">
        <v>1759</v>
      </c>
      <c r="F48" s="39">
        <v>0.45</v>
      </c>
      <c r="G48" s="39">
        <v>1.202</v>
      </c>
      <c r="H48" s="39">
        <v>0.214</v>
      </c>
      <c r="I48" s="39">
        <f>+F48+G48+H48</f>
        <v>1.8659999999999999</v>
      </c>
      <c r="J48" s="39">
        <v>1.7589999999999999</v>
      </c>
      <c r="K48" s="134">
        <v>1</v>
      </c>
      <c r="L48" s="125"/>
      <c r="M48" s="22"/>
      <c r="N48" s="64"/>
      <c r="O48" s="64"/>
      <c r="P48" s="64"/>
      <c r="Q48" s="64"/>
      <c r="R48" s="64"/>
    </row>
    <row r="49" spans="1:18" ht="18.75" thickBot="1">
      <c r="A49" s="50"/>
      <c r="B49" s="582" t="s">
        <v>126</v>
      </c>
      <c r="C49" s="583"/>
      <c r="D49" s="584"/>
      <c r="E49" s="46">
        <f>SUM(E37:E48)</f>
        <v>21566</v>
      </c>
      <c r="F49" s="63">
        <f>SUM(F37:F48)</f>
        <v>12.743999999999998</v>
      </c>
      <c r="G49" s="45">
        <f>SUM(G37:G48)</f>
        <v>5.1039999999999992</v>
      </c>
      <c r="H49" s="45">
        <f>SUM(H37:H48)</f>
        <v>3.169</v>
      </c>
      <c r="I49" s="45">
        <f>SUM(I37:I48)/12</f>
        <v>1.7514166666666668</v>
      </c>
      <c r="J49" s="45">
        <f>SUM(J37:J48)/12</f>
        <v>1.6270833333333332</v>
      </c>
      <c r="K49" s="136">
        <v>1</v>
      </c>
      <c r="L49" s="128"/>
      <c r="M49" s="22"/>
      <c r="N49" s="64"/>
      <c r="O49" s="64"/>
      <c r="P49" s="64"/>
      <c r="Q49" s="64"/>
      <c r="R49" s="64"/>
    </row>
    <row r="50" spans="1:18" ht="13.5" thickBot="1">
      <c r="E50" s="57"/>
      <c r="F50" s="57"/>
      <c r="G50" s="57"/>
      <c r="H50" s="57"/>
      <c r="I50" s="57"/>
      <c r="J50" s="57"/>
      <c r="K50" s="62"/>
      <c r="L50" s="62"/>
    </row>
    <row r="51" spans="1:18" ht="16.5" thickBot="1">
      <c r="B51" s="76"/>
      <c r="C51" s="75"/>
      <c r="D51" s="73" t="s">
        <v>168</v>
      </c>
      <c r="E51" s="132"/>
      <c r="F51" s="131" t="s">
        <v>172</v>
      </c>
      <c r="G51" s="129"/>
      <c r="H51" s="129"/>
      <c r="I51" s="129"/>
      <c r="J51" s="57"/>
      <c r="K51" s="57"/>
      <c r="L51" s="57"/>
    </row>
    <row r="52" spans="1:18" ht="16.5" thickBot="1">
      <c r="E52" s="73"/>
      <c r="F52" s="73"/>
      <c r="G52" s="130"/>
      <c r="H52" s="130"/>
      <c r="I52" s="130"/>
    </row>
    <row r="53" spans="1:18" ht="16.5" thickBot="1">
      <c r="E53" s="139"/>
      <c r="F53" s="131" t="s">
        <v>169</v>
      </c>
      <c r="G53" s="130"/>
      <c r="H53" s="130"/>
      <c r="I53" s="130"/>
    </row>
    <row r="54" spans="1:18" ht="16.5" thickBot="1">
      <c r="E54" s="73"/>
      <c r="F54" s="73"/>
      <c r="G54" s="130"/>
      <c r="H54" s="130"/>
      <c r="I54" s="130"/>
    </row>
    <row r="55" spans="1:18" ht="16.5" thickBot="1">
      <c r="E55" s="138"/>
      <c r="F55" s="131" t="s">
        <v>171</v>
      </c>
      <c r="G55" s="130"/>
      <c r="H55" s="130"/>
      <c r="I55" s="130"/>
    </row>
    <row r="56" spans="1:18" ht="16.5" thickBot="1">
      <c r="E56" s="73"/>
      <c r="F56" s="73"/>
      <c r="G56" s="130"/>
      <c r="H56" s="130"/>
      <c r="I56" s="130"/>
    </row>
    <row r="57" spans="1:18" ht="18.75" thickBot="1">
      <c r="E57" s="137"/>
      <c r="F57" s="131" t="s">
        <v>170</v>
      </c>
      <c r="G57" s="130"/>
      <c r="H57" s="130"/>
      <c r="I57" s="130"/>
    </row>
  </sheetData>
  <mergeCells count="15">
    <mergeCell ref="A1:K1"/>
    <mergeCell ref="A2:K2"/>
    <mergeCell ref="A3:K3"/>
    <mergeCell ref="A5:A7"/>
    <mergeCell ref="B5:C7"/>
    <mergeCell ref="D5:D7"/>
    <mergeCell ref="G5:H5"/>
    <mergeCell ref="K6:K7"/>
    <mergeCell ref="F22:J22"/>
    <mergeCell ref="B35:D35"/>
    <mergeCell ref="B9:D9"/>
    <mergeCell ref="B36:D36"/>
    <mergeCell ref="B49:D49"/>
    <mergeCell ref="B21:D21"/>
    <mergeCell ref="B22:D22"/>
  </mergeCells>
  <phoneticPr fontId="26" type="noConversion"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/>
  <sheetData/>
  <phoneticPr fontId="2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2.75"/>
  <sheetData/>
  <phoneticPr fontId="27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75"/>
  <sheetData/>
  <phoneticPr fontId="2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PC-JT-SL</vt:lpstr>
      <vt:lpstr>PROB-SCIT</vt:lpstr>
      <vt:lpstr>BENG.SOLO</vt:lpstr>
      <vt:lpstr>REKAP PROP</vt:lpstr>
      <vt:lpstr>REKAP 5 TH</vt:lpstr>
      <vt:lpstr>Analisa</vt:lpstr>
      <vt:lpstr>Sheet1</vt:lpstr>
      <vt:lpstr>Sheet2</vt:lpstr>
      <vt:lpstr>Sheet3</vt:lpstr>
      <vt:lpstr>Sheet4</vt:lpstr>
      <vt:lpstr>BENG.SOLO!Print_Area</vt:lpstr>
      <vt:lpstr>'PC-JT-SL'!Print_Area</vt:lpstr>
      <vt:lpstr>'PROB-SCIT'!Print_Area</vt:lpstr>
      <vt:lpstr>'REKAP 5 TH'!Print_Area</vt:lpstr>
    </vt:vector>
  </TitlesOfParts>
  <Company>OP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 2000</dc:creator>
  <cp:lastModifiedBy>SISDA PC</cp:lastModifiedBy>
  <cp:lastPrinted>2024-07-08T06:37:33Z</cp:lastPrinted>
  <dcterms:created xsi:type="dcterms:W3CDTF">2001-01-08T14:44:55Z</dcterms:created>
  <dcterms:modified xsi:type="dcterms:W3CDTF">2024-07-08T08:06:41Z</dcterms:modified>
</cp:coreProperties>
</file>