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5_Me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J354" i="1"/>
  <c r="AR353" i="1"/>
  <c r="J353" i="1"/>
  <c r="H353" i="1"/>
  <c r="F353" i="1"/>
  <c r="J355" i="1" s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B332" i="1"/>
  <c r="B333" i="1" s="1"/>
  <c r="B334" i="1" s="1"/>
  <c r="B335" i="1" s="1"/>
  <c r="AR331" i="1"/>
  <c r="B331" i="1"/>
  <c r="AR330" i="1"/>
  <c r="B330" i="1"/>
  <c r="AR329" i="1"/>
  <c r="B329" i="1"/>
  <c r="AR328" i="1"/>
  <c r="AR327" i="1"/>
  <c r="AR326" i="1"/>
  <c r="AR325" i="1"/>
  <c r="AR324" i="1"/>
  <c r="AR323" i="1"/>
  <c r="B323" i="1"/>
  <c r="B324" i="1" s="1"/>
  <c r="B325" i="1" s="1"/>
  <c r="B326" i="1" s="1"/>
  <c r="B327" i="1" s="1"/>
  <c r="AR322" i="1"/>
  <c r="AR321" i="1"/>
  <c r="AR320" i="1"/>
  <c r="N320" i="1"/>
  <c r="AR319" i="1"/>
  <c r="B319" i="1"/>
  <c r="B320" i="1" s="1"/>
  <c r="B321" i="1" s="1"/>
  <c r="B322" i="1" s="1"/>
  <c r="AR318" i="1"/>
  <c r="AR317" i="1"/>
  <c r="AR316" i="1"/>
  <c r="B316" i="1"/>
  <c r="B317" i="1" s="1"/>
  <c r="AR315" i="1"/>
  <c r="B315" i="1"/>
  <c r="AR314" i="1"/>
  <c r="B314" i="1"/>
  <c r="AR313" i="1"/>
  <c r="AR312" i="1"/>
  <c r="AR311" i="1"/>
  <c r="AR310" i="1"/>
  <c r="AR309" i="1"/>
  <c r="AR308" i="1"/>
  <c r="AR307" i="1"/>
  <c r="AR306" i="1"/>
  <c r="E306" i="1"/>
  <c r="J305" i="1"/>
  <c r="J303" i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B293" i="1"/>
  <c r="B294" i="1" s="1"/>
  <c r="B295" i="1" s="1"/>
  <c r="B296" i="1" s="1"/>
  <c r="B297" i="1" s="1"/>
  <c r="B298" i="1" s="1"/>
  <c r="AR292" i="1"/>
  <c r="AR291" i="1"/>
  <c r="B291" i="1"/>
  <c r="B292" i="1" s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B267" i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6" i="1"/>
  <c r="AR265" i="1"/>
  <c r="AR264" i="1"/>
  <c r="AR263" i="1"/>
  <c r="B263" i="1"/>
  <c r="B264" i="1" s="1"/>
  <c r="B265" i="1" s="1"/>
  <c r="B266" i="1" s="1"/>
  <c r="AR262" i="1"/>
  <c r="AR261" i="1"/>
  <c r="AR260" i="1"/>
  <c r="AR259" i="1"/>
  <c r="AR258" i="1"/>
  <c r="AR257" i="1"/>
  <c r="AR256" i="1"/>
  <c r="H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L203" i="1"/>
  <c r="K203" i="1"/>
  <c r="K204" i="1" s="1"/>
  <c r="J203" i="1"/>
  <c r="H203" i="1"/>
  <c r="H205" i="1" s="1"/>
  <c r="F203" i="1"/>
  <c r="E206" i="1" s="1"/>
  <c r="AR202" i="1"/>
  <c r="AR201" i="1"/>
  <c r="B201" i="1"/>
  <c r="AR200" i="1"/>
  <c r="AR199" i="1"/>
  <c r="AR198" i="1"/>
  <c r="B198" i="1"/>
  <c r="AR197" i="1"/>
  <c r="AR196" i="1"/>
  <c r="AR195" i="1"/>
  <c r="B195" i="1"/>
  <c r="B196" i="1" s="1"/>
  <c r="B197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5" i="1"/>
  <c r="B165" i="1"/>
  <c r="AR164" i="1"/>
  <c r="B164" i="1"/>
  <c r="AR163" i="1"/>
  <c r="B163" i="1"/>
  <c r="AR162" i="1"/>
  <c r="AR161" i="1"/>
  <c r="AR160" i="1"/>
  <c r="AR159" i="1"/>
  <c r="AR158" i="1"/>
  <c r="AR157" i="1"/>
  <c r="AR156" i="1"/>
  <c r="E156" i="1"/>
  <c r="J153" i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B125" i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24" i="1"/>
  <c r="K124" i="1"/>
  <c r="B124" i="1"/>
  <c r="AR123" i="1"/>
  <c r="K123" i="1"/>
  <c r="AR122" i="1"/>
  <c r="K122" i="1"/>
  <c r="AR121" i="1"/>
  <c r="K121" i="1"/>
  <c r="AR120" i="1"/>
  <c r="K120" i="1"/>
  <c r="B120" i="1"/>
  <c r="B121" i="1" s="1"/>
  <c r="B122" i="1" s="1"/>
  <c r="B123" i="1" s="1"/>
  <c r="AR119" i="1"/>
  <c r="K119" i="1"/>
  <c r="AR118" i="1"/>
  <c r="K118" i="1"/>
  <c r="B118" i="1"/>
  <c r="B119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E106" i="1"/>
  <c r="J105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K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Q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8" i="1"/>
  <c r="AN45" i="1" s="1"/>
  <c r="AN44" i="1" s="1"/>
  <c r="AV58" i="1"/>
  <c r="AG45" i="1" s="1"/>
  <c r="AG44" i="1" s="1"/>
  <c r="BC57" i="1"/>
  <c r="BB57" i="1"/>
  <c r="BB58" i="1" s="1"/>
  <c r="AM45" i="1" s="1"/>
  <c r="AM44" i="1" s="1"/>
  <c r="BA57" i="1"/>
  <c r="BA58" i="1" s="1"/>
  <c r="AZ57" i="1"/>
  <c r="AZ58" i="1" s="1"/>
  <c r="AK45" i="1" s="1"/>
  <c r="AK44" i="1" s="1"/>
  <c r="AY57" i="1"/>
  <c r="AY58" i="1" s="1"/>
  <c r="AX57" i="1"/>
  <c r="AX58" i="1" s="1"/>
  <c r="AI45" i="1" s="1"/>
  <c r="AI44" i="1" s="1"/>
  <c r="AW57" i="1"/>
  <c r="AW58" i="1" s="1"/>
  <c r="AV57" i="1"/>
  <c r="AU57" i="1"/>
  <c r="AU58" i="1" s="1"/>
  <c r="AF45" i="1" s="1"/>
  <c r="AF44" i="1" s="1"/>
  <c r="AT57" i="1"/>
  <c r="AT58" i="1" s="1"/>
  <c r="AS57" i="1"/>
  <c r="AS58" i="1" s="1"/>
  <c r="AR57" i="1"/>
  <c r="AR58" i="1" s="1"/>
  <c r="AC45" i="1" s="1"/>
  <c r="E55" i="1"/>
  <c r="E54" i="1"/>
  <c r="J53" i="1"/>
  <c r="BB52" i="1"/>
  <c r="AM43" i="1" s="1"/>
  <c r="AX52" i="1"/>
  <c r="AI43" i="1" s="1"/>
  <c r="AW52" i="1"/>
  <c r="AH43" i="1" s="1"/>
  <c r="AT52" i="1"/>
  <c r="AE43" i="1" s="1"/>
  <c r="AS52" i="1"/>
  <c r="AD43" i="1" s="1"/>
  <c r="AR52" i="1"/>
  <c r="AC43" i="1" s="1"/>
  <c r="J52" i="1"/>
  <c r="H52" i="1"/>
  <c r="G54" i="1" s="1"/>
  <c r="F52" i="1"/>
  <c r="BC51" i="1"/>
  <c r="BC52" i="1" s="1"/>
  <c r="AN43" i="1" s="1"/>
  <c r="BB51" i="1"/>
  <c r="BA51" i="1"/>
  <c r="BA52" i="1" s="1"/>
  <c r="AL43" i="1" s="1"/>
  <c r="AZ51" i="1"/>
  <c r="AZ52" i="1" s="1"/>
  <c r="AK43" i="1" s="1"/>
  <c r="AY51" i="1"/>
  <c r="AY52" i="1" s="1"/>
  <c r="AJ43" i="1" s="1"/>
  <c r="AX51" i="1"/>
  <c r="AW51" i="1"/>
  <c r="AV51" i="1"/>
  <c r="AV52" i="1" s="1"/>
  <c r="AG43" i="1" s="1"/>
  <c r="AU51" i="1"/>
  <c r="AU52" i="1" s="1"/>
  <c r="AT51" i="1"/>
  <c r="AS51" i="1"/>
  <c r="AR51" i="1"/>
  <c r="L51" i="1"/>
  <c r="L50" i="1"/>
  <c r="B50" i="1"/>
  <c r="AP49" i="1"/>
  <c r="L49" i="1"/>
  <c r="L48" i="1"/>
  <c r="L47" i="1"/>
  <c r="B47" i="1"/>
  <c r="L46" i="1"/>
  <c r="AL45" i="1"/>
  <c r="AL44" i="1" s="1"/>
  <c r="AJ45" i="1"/>
  <c r="AJ44" i="1" s="1"/>
  <c r="AH45" i="1"/>
  <c r="AE45" i="1"/>
  <c r="AE44" i="1" s="1"/>
  <c r="AD45" i="1"/>
  <c r="L45" i="1"/>
  <c r="AH44" i="1"/>
  <c r="AD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F43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L40" i="1" l="1"/>
  <c r="AL41" i="1"/>
  <c r="AL39" i="1"/>
  <c r="AL42" i="1"/>
  <c r="AH40" i="1"/>
  <c r="AH42" i="1"/>
  <c r="AH41" i="1"/>
  <c r="AH39" i="1"/>
  <c r="AJ39" i="1"/>
  <c r="AJ42" i="1"/>
  <c r="AJ40" i="1"/>
  <c r="AJ41" i="1"/>
  <c r="AN39" i="1"/>
  <c r="AN42" i="1"/>
  <c r="AN41" i="1"/>
  <c r="AI42" i="1"/>
  <c r="AI40" i="1"/>
  <c r="AI41" i="1"/>
  <c r="AI39" i="1"/>
  <c r="AE42" i="1"/>
  <c r="AE39" i="1"/>
  <c r="AE40" i="1"/>
  <c r="AE41" i="1"/>
  <c r="AG41" i="1"/>
  <c r="AG39" i="1"/>
  <c r="AG40" i="1"/>
  <c r="AG42" i="1"/>
  <c r="AK41" i="1"/>
  <c r="AK39" i="1"/>
  <c r="AK42" i="1"/>
  <c r="AK40" i="1"/>
  <c r="AD40" i="1"/>
  <c r="AD41" i="1"/>
  <c r="AD39" i="1"/>
  <c r="AD42" i="1"/>
  <c r="AM42" i="1"/>
  <c r="AM40" i="1"/>
  <c r="AM41" i="1"/>
  <c r="AM39" i="1"/>
  <c r="AT60" i="1"/>
  <c r="AC44" i="1"/>
  <c r="AP57" i="1" s="1"/>
  <c r="AC39" i="1"/>
  <c r="AQ67" i="1"/>
  <c r="AS66" i="1"/>
  <c r="J104" i="1"/>
  <c r="AF39" i="1"/>
  <c r="AC41" i="1"/>
  <c r="J204" i="1"/>
  <c r="AF40" i="1"/>
  <c r="AF42" i="1"/>
  <c r="AC40" i="1"/>
  <c r="AF41" i="1"/>
  <c r="AC42" i="1"/>
  <c r="I54" i="1"/>
  <c r="J255" i="1"/>
  <c r="H305" i="1"/>
  <c r="J304" i="1"/>
  <c r="J155" i="1"/>
  <c r="J154" i="1"/>
  <c r="J254" i="1"/>
  <c r="AS444" i="1"/>
  <c r="AS67" i="1" l="1"/>
  <c r="AQ68" i="1"/>
  <c r="AP52" i="1"/>
  <c r="AQ69" i="1" l="1"/>
  <c r="AS68" i="1"/>
  <c r="AS69" i="1" l="1"/>
  <c r="AQ70" i="1"/>
  <c r="AQ71" i="1" l="1"/>
  <c r="AS70" i="1"/>
  <c r="AQ72" i="1" l="1"/>
  <c r="AS71" i="1"/>
  <c r="AQ73" i="1" l="1"/>
  <c r="AS72" i="1"/>
  <c r="AS73" i="1" l="1"/>
  <c r="AQ74" i="1"/>
  <c r="AQ75" i="1" l="1"/>
  <c r="AS74" i="1"/>
  <c r="AQ76" i="1" l="1"/>
  <c r="AS75" i="1"/>
  <c r="AQ77" i="1" l="1"/>
  <c r="AS76" i="1"/>
  <c r="AS77" i="1" l="1"/>
  <c r="AQ78" i="1"/>
  <c r="AS78" i="1" l="1"/>
  <c r="AQ79" i="1"/>
  <c r="AQ80" i="1" l="1"/>
  <c r="AS79" i="1"/>
  <c r="AS80" i="1" l="1"/>
  <c r="AQ81" i="1"/>
  <c r="AQ82" i="1" l="1"/>
  <c r="AS81" i="1"/>
  <c r="AQ83" i="1" l="1"/>
  <c r="AS82" i="1"/>
  <c r="AS83" i="1" l="1"/>
  <c r="AQ84" i="1"/>
  <c r="AS84" i="1" l="1"/>
  <c r="AQ85" i="1"/>
  <c r="AS85" i="1" l="1"/>
  <c r="AQ86" i="1"/>
  <c r="AS86" i="1" l="1"/>
  <c r="AQ87" i="1"/>
  <c r="AS87" i="1" l="1"/>
  <c r="AQ88" i="1"/>
  <c r="AS88" i="1" l="1"/>
  <c r="AQ89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S95" i="1" l="1"/>
  <c r="AQ96" i="1"/>
  <c r="AS96" i="1" l="1"/>
  <c r="AQ97" i="1"/>
  <c r="AS97" i="1" l="1"/>
  <c r="AQ98" i="1"/>
  <c r="AS98" i="1" l="1"/>
  <c r="AQ99" i="1"/>
  <c r="AS99" i="1" l="1"/>
  <c r="AQ100" i="1"/>
  <c r="AS100" i="1" l="1"/>
  <c r="AQ101" i="1"/>
  <c r="AS101" i="1" l="1"/>
  <c r="AQ102" i="1"/>
  <c r="AS102" i="1" l="1"/>
  <c r="AQ106" i="1"/>
  <c r="AQ107" i="1" l="1"/>
  <c r="AS106" i="1"/>
  <c r="AS107" i="1" l="1"/>
  <c r="AQ108" i="1"/>
  <c r="AQ109" i="1" l="1"/>
  <c r="AS108" i="1"/>
  <c r="AQ110" i="1" l="1"/>
  <c r="AS109" i="1"/>
  <c r="AS110" i="1" l="1"/>
  <c r="AQ111" i="1"/>
  <c r="AS111" i="1" l="1"/>
  <c r="AQ112" i="1"/>
  <c r="AS112" i="1" l="1"/>
  <c r="AQ113" i="1"/>
  <c r="AQ114" i="1" l="1"/>
  <c r="AS113" i="1"/>
  <c r="AQ115" i="1" l="1"/>
  <c r="AS114" i="1"/>
  <c r="AQ116" i="1" l="1"/>
  <c r="AS115" i="1"/>
  <c r="AQ117" i="1" l="1"/>
  <c r="AS116" i="1"/>
  <c r="AS117" i="1" l="1"/>
  <c r="AQ118" i="1"/>
  <c r="AS118" i="1" l="1"/>
  <c r="AQ119" i="1"/>
  <c r="AS119" i="1" l="1"/>
  <c r="AQ120" i="1"/>
  <c r="AQ121" i="1" l="1"/>
  <c r="AS120" i="1"/>
  <c r="AQ122" i="1" l="1"/>
  <c r="AS121" i="1"/>
  <c r="AS122" i="1" l="1"/>
  <c r="AQ123" i="1"/>
  <c r="AS123" i="1" l="1"/>
  <c r="AQ124" i="1"/>
  <c r="AQ125" i="1" l="1"/>
  <c r="AS124" i="1"/>
  <c r="AS125" i="1" l="1"/>
  <c r="AQ126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Q135" i="1" l="1"/>
  <c r="AS134" i="1"/>
  <c r="AQ136" i="1" l="1"/>
  <c r="AS135" i="1"/>
  <c r="AQ137" i="1" l="1"/>
  <c r="AS136" i="1"/>
  <c r="AS137" i="1" l="1"/>
  <c r="AQ138" i="1"/>
  <c r="AS138" i="1" l="1"/>
  <c r="AQ139" i="1"/>
  <c r="AQ140" i="1" l="1"/>
  <c r="AS139" i="1"/>
  <c r="AQ141" i="1" l="1"/>
  <c r="AS140" i="1"/>
  <c r="AQ142" i="1" l="1"/>
  <c r="AS141" i="1"/>
  <c r="AQ143" i="1" l="1"/>
  <c r="AS142" i="1"/>
  <c r="AS143" i="1" l="1"/>
  <c r="AQ144" i="1"/>
  <c r="AQ145" i="1" l="1"/>
  <c r="AS144" i="1"/>
  <c r="AQ146" i="1" l="1"/>
  <c r="AS145" i="1"/>
  <c r="AQ147" i="1" l="1"/>
  <c r="AS146" i="1"/>
  <c r="AQ148" i="1" l="1"/>
  <c r="AS147" i="1"/>
  <c r="AS148" i="1" l="1"/>
  <c r="AQ149" i="1"/>
  <c r="AS149" i="1" l="1"/>
  <c r="AQ150" i="1"/>
  <c r="AQ151" i="1" l="1"/>
  <c r="AS150" i="1"/>
  <c r="AQ152" i="1" l="1"/>
  <c r="AS151" i="1"/>
  <c r="AS152" i="1" l="1"/>
  <c r="AQ156" i="1"/>
  <c r="AS156" i="1" l="1"/>
  <c r="AQ157" i="1"/>
  <c r="AQ158" i="1" l="1"/>
  <c r="AS157" i="1"/>
  <c r="AQ159" i="1" l="1"/>
  <c r="AS158" i="1"/>
  <c r="AS159" i="1" l="1"/>
  <c r="AQ160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S201" i="1" l="1"/>
  <c r="AQ202" i="1"/>
  <c r="AQ206" i="1" l="1"/>
  <c r="AS202" i="1"/>
  <c r="AQ207" i="1" l="1"/>
  <c r="AS206" i="1"/>
  <c r="AQ208" i="1" l="1"/>
  <c r="AS207" i="1"/>
  <c r="AS208" i="1" l="1"/>
  <c r="AQ209" i="1"/>
  <c r="AQ210" i="1" l="1"/>
  <c r="AS209" i="1"/>
  <c r="AS210" i="1" l="1"/>
  <c r="AQ211" i="1"/>
  <c r="AQ212" i="1" l="1"/>
  <c r="AS211" i="1"/>
  <c r="AS212" i="1" l="1"/>
  <c r="AQ213" i="1"/>
  <c r="AS213" i="1" l="1"/>
  <c r="AQ214" i="1"/>
  <c r="AS214" i="1" l="1"/>
  <c r="AQ215" i="1"/>
  <c r="AQ216" i="1" l="1"/>
  <c r="AS215" i="1"/>
  <c r="AQ217" i="1" l="1"/>
  <c r="AS216" i="1"/>
  <c r="AQ218" i="1" l="1"/>
  <c r="AS217" i="1"/>
  <c r="AS218" i="1" l="1"/>
  <c r="AQ219" i="1"/>
  <c r="AQ220" i="1" l="1"/>
  <c r="AS219" i="1"/>
  <c r="AQ221" i="1" l="1"/>
  <c r="AS220" i="1"/>
  <c r="AQ222" i="1" l="1"/>
  <c r="AS221" i="1"/>
  <c r="AS222" i="1" l="1"/>
  <c r="AQ223" i="1"/>
  <c r="AQ224" i="1" l="1"/>
  <c r="AS223" i="1"/>
  <c r="AQ225" i="1" l="1"/>
  <c r="AS224" i="1"/>
  <c r="AQ226" i="1" l="1"/>
  <c r="AS225" i="1"/>
  <c r="AS226" i="1" l="1"/>
  <c r="AQ227" i="1"/>
  <c r="AQ228" i="1" l="1"/>
  <c r="AS227" i="1"/>
  <c r="AQ229" i="1" l="1"/>
  <c r="AS228" i="1"/>
  <c r="AQ230" i="1" l="1"/>
  <c r="AS229" i="1"/>
  <c r="AS230" i="1" l="1"/>
  <c r="AQ231" i="1"/>
  <c r="AQ232" i="1" l="1"/>
  <c r="AS231" i="1"/>
  <c r="AQ233" i="1" l="1"/>
  <c r="AS232" i="1"/>
  <c r="AQ234" i="1" l="1"/>
  <c r="AS233" i="1"/>
  <c r="AS234" i="1" l="1"/>
  <c r="AQ235" i="1"/>
  <c r="AQ236" i="1" l="1"/>
  <c r="AS235" i="1"/>
  <c r="AQ237" i="1" l="1"/>
  <c r="AS236" i="1"/>
  <c r="AQ238" i="1" l="1"/>
  <c r="AS237" i="1"/>
  <c r="AS238" i="1" l="1"/>
  <c r="AQ239" i="1"/>
  <c r="AQ240" i="1" l="1"/>
  <c r="AS239" i="1"/>
  <c r="AQ241" i="1" l="1"/>
  <c r="AS240" i="1"/>
  <c r="AQ242" i="1" l="1"/>
  <c r="AS241" i="1"/>
  <c r="AS242" i="1" l="1"/>
  <c r="AQ243" i="1"/>
  <c r="AQ244" i="1" l="1"/>
  <c r="AS243" i="1"/>
  <c r="AQ245" i="1" l="1"/>
  <c r="AS244" i="1"/>
  <c r="AQ246" i="1" l="1"/>
  <c r="AS245" i="1"/>
  <c r="AS246" i="1" l="1"/>
  <c r="AQ247" i="1"/>
  <c r="AQ248" i="1" l="1"/>
  <c r="AS247" i="1"/>
  <c r="AQ249" i="1" l="1"/>
  <c r="AS248" i="1"/>
  <c r="AS249" i="1" l="1"/>
  <c r="AQ250" i="1"/>
  <c r="AS250" i="1" l="1"/>
  <c r="AQ251" i="1"/>
  <c r="AQ252" i="1" l="1"/>
  <c r="AS251" i="1"/>
  <c r="AQ256" i="1" l="1"/>
  <c r="AS252" i="1"/>
  <c r="AQ257" i="1" l="1"/>
  <c r="AS256" i="1"/>
  <c r="AS257" i="1" l="1"/>
  <c r="AQ258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Q281" i="1" l="1"/>
  <c r="AS280" i="1"/>
  <c r="AQ282" i="1" l="1"/>
  <c r="AS281" i="1"/>
  <c r="AQ283" i="1" l="1"/>
  <c r="AS282" i="1"/>
  <c r="AS283" i="1" l="1"/>
  <c r="AQ284" i="1"/>
  <c r="AQ285" i="1" l="1"/>
  <c r="AS284" i="1"/>
  <c r="AQ286" i="1" l="1"/>
  <c r="AS285" i="1"/>
  <c r="AQ287" i="1" l="1"/>
  <c r="AS286" i="1"/>
  <c r="AS287" i="1" l="1"/>
  <c r="AQ288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S298" i="1" l="1"/>
  <c r="AQ299" i="1"/>
  <c r="AQ300" i="1" l="1"/>
  <c r="AS299" i="1"/>
  <c r="AS300" i="1" l="1"/>
  <c r="AQ301" i="1"/>
  <c r="AS301" i="1" l="1"/>
  <c r="AQ302" i="1"/>
  <c r="AQ306" i="1" l="1"/>
  <c r="AS302" i="1"/>
  <c r="AQ307" i="1" l="1"/>
  <c r="AS306" i="1"/>
  <c r="AS307" i="1" l="1"/>
  <c r="AQ308" i="1"/>
  <c r="AQ309" i="1" l="1"/>
  <c r="AS308" i="1"/>
  <c r="AQ310" i="1" l="1"/>
  <c r="AS309" i="1"/>
  <c r="AS310" i="1" l="1"/>
  <c r="AQ311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Q320" i="1" l="1"/>
  <c r="AS319" i="1"/>
  <c r="AQ321" i="1" l="1"/>
  <c r="AS320" i="1"/>
  <c r="AQ322" i="1" l="1"/>
  <c r="AS321" i="1"/>
  <c r="AQ323" i="1" l="1"/>
  <c r="AS322" i="1"/>
  <c r="AQ324" i="1" l="1"/>
  <c r="AS323" i="1"/>
  <c r="AQ325" i="1" l="1"/>
  <c r="AS324" i="1"/>
  <c r="AQ326" i="1" l="1"/>
  <c r="AS325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S335" i="1" l="1"/>
  <c r="AQ336" i="1"/>
  <c r="AS336" i="1" l="1"/>
  <c r="AQ337" i="1"/>
  <c r="AS337" i="1" l="1"/>
  <c r="AQ338" i="1"/>
  <c r="AS338" i="1" l="1"/>
  <c r="AQ339" i="1"/>
  <c r="AS339" i="1" l="1"/>
  <c r="AQ340" i="1"/>
  <c r="AS340" i="1" l="1"/>
  <c r="AQ341" i="1"/>
  <c r="AQ342" i="1" l="1"/>
  <c r="AS341" i="1"/>
  <c r="AQ343" i="1" l="1"/>
  <c r="AS342" i="1"/>
  <c r="AQ344" i="1" l="1"/>
  <c r="AS343" i="1"/>
  <c r="AQ345" i="1" l="1"/>
  <c r="AS344" i="1"/>
  <c r="AQ346" i="1" l="1"/>
  <c r="AS345" i="1"/>
  <c r="AS346" i="1" l="1"/>
  <c r="AQ347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S367" i="1" l="1"/>
  <c r="AQ368" i="1"/>
  <c r="AS368" i="1" l="1"/>
  <c r="AQ369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S376" i="1" l="1"/>
  <c r="AQ377" i="1"/>
  <c r="AS377" i="1" l="1"/>
  <c r="AQ378" i="1"/>
  <c r="AQ379" i="1" l="1"/>
  <c r="AS378" i="1"/>
  <c r="AQ380" i="1" l="1"/>
  <c r="AS379" i="1"/>
  <c r="AS380" i="1" l="1"/>
  <c r="AQ381" i="1"/>
  <c r="AS381" i="1" l="1"/>
  <c r="AQ382" i="1"/>
  <c r="AQ383" i="1" l="1"/>
  <c r="AS382" i="1"/>
  <c r="AS383" i="1" l="1"/>
  <c r="AQ384" i="1"/>
  <c r="AS384" i="1" l="1"/>
  <c r="AQ385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S399" i="1" l="1"/>
  <c r="AQ400" i="1"/>
  <c r="AS400" i="1" l="1"/>
  <c r="AQ401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S408" i="1" l="1"/>
  <c r="AQ409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S415" i="1" l="1"/>
  <c r="AQ416" i="1"/>
  <c r="AS416" i="1" l="1"/>
  <c r="AQ417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S424" i="1" l="1"/>
  <c r="AQ425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S431" i="1" l="1"/>
  <c r="AQ432" i="1"/>
  <c r="AS432" i="1" l="1"/>
  <c r="AQ433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S440" i="1" l="1"/>
  <c r="AQ441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<sst xmlns="http://schemas.openxmlformats.org/spreadsheetml/2006/main" count="940" uniqueCount="134">
  <si>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</si>
  <si>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</si>
  <si>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</si>
  <si>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</si>
  <si>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</si>
  <si>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IV MEI  ( 21 S/D TGL 27 MEI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</si>
  <si>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</si>
  <si>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</si>
  <si>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</si>
  <si>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</si>
  <si>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</si>
  <si>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</si>
  <si>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</si>
  <si>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</si>
  <si>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</si>
  <si>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</si>
  <si>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</si>
  <si>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</si>
  <si>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</si>
  <si>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MEI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</si>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</sst>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9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8" fontId="25" fillId="3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8" fontId="26" fillId="3" borderId="44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7" fillId="0" borderId="44" xfId="0" applyNumberFormat="1" applyFont="1" applyFill="1" applyBorder="1" applyAlignment="1">
      <alignment horizontal="center"/>
    </xf>
    <xf numFmtId="168" fontId="27" fillId="3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6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6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7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6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22960"/>
        <c:axId val="304416296"/>
      </c:lineChart>
      <c:catAx>
        <c:axId val="30442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04416296"/>
        <c:crosses val="autoZero"/>
        <c:auto val="1"/>
        <c:lblAlgn val="ctr"/>
        <c:lblOffset val="100"/>
        <c:noMultiLvlLbl val="0"/>
      </c:catAx>
      <c:valAx>
        <c:axId val="30441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04422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414728"/>
        <c:axId val="304426096"/>
      </c:barChart>
      <c:catAx>
        <c:axId val="304414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44260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0442609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4414728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420216"/>
        <c:axId val="304421000"/>
      </c:lineChart>
      <c:dateAx>
        <c:axId val="304420216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442100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04421000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442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421784"/>
        <c:axId val="30441943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21784"/>
        <c:axId val="304419432"/>
      </c:lineChart>
      <c:catAx>
        <c:axId val="30442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441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41943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44217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V_Me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34" zoomScale="90" zoomScaleNormal="90" workbookViewId="0">
      <pane xSplit="25470" ySplit="2160" topLeftCell="G1"/>
      <selection activeCell="O35" sqref="O35"/>
      <selection pane="topRight" activeCell="K58" sqref="K58"/>
      <selection pane="bottomLeft" activeCell="C32" sqref="C32"/>
      <selection pane="bottomRight" activeCell="G1" sqref="G1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27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55.29</v>
      </c>
      <c r="H11" s="83">
        <v>28.402999999999999</v>
      </c>
      <c r="I11" s="83">
        <v>54.55</v>
      </c>
      <c r="J11" s="84">
        <v>24.344999999999999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333.28</v>
      </c>
      <c r="J12" s="93">
        <v>2.6869999999999998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75.599999999999994</v>
      </c>
      <c r="H13" s="92">
        <v>37.518999999999998</v>
      </c>
      <c r="I13" s="91">
        <v>75.89</v>
      </c>
      <c r="J13" s="93">
        <v>39.146999999999998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1315.75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462.5</v>
      </c>
      <c r="H14" s="95">
        <v>37.601999999999997</v>
      </c>
      <c r="I14" s="82">
        <v>462.41</v>
      </c>
      <c r="J14" s="96">
        <v>36.091999999999999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1313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200.17</v>
      </c>
      <c r="H15" s="98">
        <v>8.5139999999999993</v>
      </c>
      <c r="I15" s="99">
        <v>206.2</v>
      </c>
      <c r="J15" s="100">
        <v>8.5500000000000007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1311.05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316.76</v>
      </c>
      <c r="H16" s="102">
        <v>4.5</v>
      </c>
      <c r="I16" s="99">
        <v>317.95</v>
      </c>
      <c r="J16" s="100">
        <v>4.2050000000000001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1301.83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86.96</v>
      </c>
      <c r="H17" s="102">
        <v>642.86500000000001</v>
      </c>
      <c r="I17" s="99">
        <v>83.92</v>
      </c>
      <c r="J17" s="100">
        <v>419.23339654350985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1298.1199999999999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1295.69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116.24</v>
      </c>
      <c r="H19" s="107">
        <v>1.2430000000000001</v>
      </c>
      <c r="I19" s="99">
        <v>117.43</v>
      </c>
      <c r="J19" s="100">
        <v>0.9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1286.93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43.95</v>
      </c>
      <c r="H20" s="102">
        <v>1.6779999999999999</v>
      </c>
      <c r="I20" s="99">
        <v>42.92</v>
      </c>
      <c r="J20" s="100">
        <v>0.93300000000000005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1275.3900000000001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49.01</v>
      </c>
      <c r="H21" s="102">
        <v>1.544</v>
      </c>
      <c r="I21" s="108">
        <v>50.86</v>
      </c>
      <c r="J21" s="100">
        <v>2.0750000000000002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1266.5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77.97</v>
      </c>
      <c r="H22" s="102">
        <v>0.61</v>
      </c>
      <c r="I22" s="99">
        <v>77.34</v>
      </c>
      <c r="J22" s="100">
        <v>0.52700000000000002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1247.54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81.5</v>
      </c>
      <c r="H23" s="102">
        <v>0.24</v>
      </c>
      <c r="I23" s="99">
        <v>81.38</v>
      </c>
      <c r="J23" s="100">
        <v>0.26600000000000001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1238.28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69.34</v>
      </c>
      <c r="H24" s="102">
        <v>0.161</v>
      </c>
      <c r="I24" s="99">
        <v>68.510000000000005</v>
      </c>
      <c r="J24" s="100">
        <v>4.7E-2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1229.6300000000001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45.67</v>
      </c>
      <c r="H25" s="102">
        <v>7.3999999999999996E-2</v>
      </c>
      <c r="I25" s="99">
        <v>46.46</v>
      </c>
      <c r="J25" s="100">
        <v>0.315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1222.8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135.29</v>
      </c>
      <c r="H26" s="95">
        <v>327.32799999999997</v>
      </c>
      <c r="I26" s="91">
        <v>134.62</v>
      </c>
      <c r="J26" s="110">
        <v>295.43299999999999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1213.81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109.81</v>
      </c>
      <c r="H27" s="95">
        <v>0.33800000000000002</v>
      </c>
      <c r="I27" s="111">
        <v>110.69</v>
      </c>
      <c r="J27" s="110">
        <v>0.33100000000000002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1203.8399999999999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202.42</v>
      </c>
      <c r="H28" s="95">
        <v>0.19900000000000001</v>
      </c>
      <c r="I28" s="91">
        <v>201.3</v>
      </c>
      <c r="J28" s="110">
        <v>0.111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1193.0999999999999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219.9</v>
      </c>
      <c r="H29" s="95">
        <v>0.27800000000000002</v>
      </c>
      <c r="I29" s="111">
        <v>220.73</v>
      </c>
      <c r="J29" s="112">
        <v>0.33200000000000002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1181.23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193.34</v>
      </c>
      <c r="H30" s="91">
        <v>0.183</v>
      </c>
      <c r="I30" s="111">
        <v>194.49</v>
      </c>
      <c r="J30" s="110">
        <v>0.28399999999999997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1169.33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168.7</v>
      </c>
      <c r="H31" s="95">
        <v>6.4000000000000001E-2</v>
      </c>
      <c r="I31" s="111">
        <v>169.86</v>
      </c>
      <c r="J31" s="110">
        <v>0.11799999999999999</v>
      </c>
      <c r="K31" s="85" t="s">
        <v>65</v>
      </c>
      <c r="L31" s="114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1153.42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223.8</v>
      </c>
      <c r="H32" s="115">
        <v>0.34699999999999998</v>
      </c>
      <c r="I32" s="116">
        <v>224.37</v>
      </c>
      <c r="J32" s="117">
        <v>0.39100000000000001</v>
      </c>
      <c r="K32" s="85" t="s">
        <v>65</v>
      </c>
      <c r="L32" s="114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1144.56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239.39</v>
      </c>
      <c r="H33" s="95">
        <v>0.17699999999999999</v>
      </c>
      <c r="I33" s="111">
        <v>240.3</v>
      </c>
      <c r="J33" s="112">
        <v>0.252</v>
      </c>
      <c r="K33" s="85" t="s">
        <v>65</v>
      </c>
      <c r="L33" s="114">
        <f t="shared" si="2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1136.71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147</v>
      </c>
      <c r="H34" s="95">
        <v>1.59</v>
      </c>
      <c r="I34" s="91">
        <v>148.41</v>
      </c>
      <c r="J34" s="112">
        <v>2.2789999999999999</v>
      </c>
      <c r="K34" s="85" t="s">
        <v>65</v>
      </c>
      <c r="L34" s="114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228.82</v>
      </c>
      <c r="H35" s="118">
        <v>1.415</v>
      </c>
      <c r="I35" s="91">
        <v>231.48</v>
      </c>
      <c r="J35" s="110">
        <v>2.758</v>
      </c>
      <c r="K35" s="85" t="s">
        <v>65</v>
      </c>
      <c r="L35" s="114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1321.99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322.89999999999998</v>
      </c>
      <c r="H36" s="118">
        <v>0.47</v>
      </c>
      <c r="I36" s="111">
        <v>318.89999999999998</v>
      </c>
      <c r="J36" s="112">
        <v>0.22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19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1331.99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126.63</v>
      </c>
      <c r="H37" s="95">
        <v>0.22900000000000001</v>
      </c>
      <c r="I37" s="111">
        <v>128.5</v>
      </c>
      <c r="J37" s="110">
        <v>0.442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19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0">
        <v>0</v>
      </c>
      <c r="AE37" s="52">
        <v>1278.73</v>
      </c>
      <c r="AF37" s="120"/>
      <c r="AG37" s="52">
        <v>0</v>
      </c>
      <c r="AH37" s="121"/>
      <c r="AI37" s="52">
        <v>0</v>
      </c>
      <c r="AJ37" s="52">
        <v>0</v>
      </c>
      <c r="AK37" s="121">
        <v>0</v>
      </c>
      <c r="AL37" s="52">
        <v>0</v>
      </c>
      <c r="AM37" s="52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279.54000000000002</v>
      </c>
      <c r="H38" s="95">
        <v>0.16900000000000001</v>
      </c>
      <c r="I38" s="91">
        <v>277.39</v>
      </c>
      <c r="J38" s="110">
        <v>5.6000000000000001E-2</v>
      </c>
      <c r="K38" s="85" t="s">
        <v>65</v>
      </c>
      <c r="L38" s="86">
        <f t="shared" si="2"/>
        <v>0</v>
      </c>
      <c r="M38" s="60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5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97.25</v>
      </c>
      <c r="H39" s="95">
        <v>0.627</v>
      </c>
      <c r="I39" s="111">
        <v>98.08</v>
      </c>
      <c r="J39" s="112">
        <v>0.80400000000000005</v>
      </c>
      <c r="K39" s="85" t="s">
        <v>65</v>
      </c>
      <c r="L39" s="86">
        <f t="shared" si="2"/>
        <v>0</v>
      </c>
      <c r="M39" s="60"/>
      <c r="N39" s="131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2" t="s">
        <v>81</v>
      </c>
      <c r="AC39" s="133">
        <f>IF(AC43&gt;$BV$62,"tad",IF(AC45&gt;$BV$62,"tad",MAX(AC7:AC37)))</f>
        <v>687.79</v>
      </c>
      <c r="AD39" s="134">
        <f>IF(AD43&gt;$BV$62,"tad",IF(AD45&gt;$BV$62,"tad",MAX(AD7:AD37)))</f>
        <v>992.39</v>
      </c>
      <c r="AE39" s="135">
        <f>IF(AE43&gt;$BV$62,"tad",IF(AE45&gt;$BV$62,"tad",MAX(AE7:AE37)))</f>
        <v>1278.73</v>
      </c>
      <c r="AF39" s="136">
        <f t="shared" ref="AF39:AN39" si="4">IF(AF43&gt;$BV$62,"tad",IF(AF45&gt;$BV$62,"tad",MAX(AF7:AF37)))</f>
        <v>1360.67</v>
      </c>
      <c r="AG39" s="134">
        <f t="shared" si="4"/>
        <v>1341.23</v>
      </c>
      <c r="AH39" s="134">
        <f t="shared" si="4"/>
        <v>0</v>
      </c>
      <c r="AI39" s="134">
        <f t="shared" si="4"/>
        <v>0</v>
      </c>
      <c r="AJ39" s="134">
        <f t="shared" si="4"/>
        <v>0</v>
      </c>
      <c r="AK39" s="134">
        <f t="shared" si="4"/>
        <v>0</v>
      </c>
      <c r="AL39" s="134">
        <f t="shared" si="4"/>
        <v>0</v>
      </c>
      <c r="AM39" s="134">
        <f t="shared" si="4"/>
        <v>0</v>
      </c>
      <c r="AN39" s="137">
        <f t="shared" si="4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188.33</v>
      </c>
      <c r="H40" s="95">
        <v>3.4000000000000002E-2</v>
      </c>
      <c r="I40" s="111">
        <v>189.53</v>
      </c>
      <c r="J40" s="112">
        <v>7.5999999999999998E-2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8" t="s">
        <v>83</v>
      </c>
      <c r="AC40" s="139">
        <f t="shared" ref="AC40:AM40" si="6">IF(AC43&gt;$BV$62,"tad",IF(AC45&gt;$BV$62,"tad",AVERAGE(AC7:AC37)))</f>
        <v>537.49870967741936</v>
      </c>
      <c r="AD40" s="140">
        <f t="shared" si="6"/>
        <v>767.73774193548388</v>
      </c>
      <c r="AE40" s="140">
        <f>IF(AE43&gt;$BV$62,"tad",IF(AE45&gt;$BV$62,"tad",AVERAGE(AE7:AE37)))</f>
        <v>1154.3741935483872</v>
      </c>
      <c r="AF40" s="140">
        <f t="shared" si="6"/>
        <v>1328.1660000000004</v>
      </c>
      <c r="AG40" s="140">
        <f t="shared" si="6"/>
        <v>1096.9409677419351</v>
      </c>
      <c r="AH40" s="140">
        <f t="shared" si="6"/>
        <v>0</v>
      </c>
      <c r="AI40" s="140">
        <f t="shared" si="6"/>
        <v>0</v>
      </c>
      <c r="AJ40" s="140">
        <f t="shared" si="6"/>
        <v>0</v>
      </c>
      <c r="AK40" s="140">
        <f t="shared" si="6"/>
        <v>0</v>
      </c>
      <c r="AL40" s="140">
        <f t="shared" si="6"/>
        <v>0</v>
      </c>
      <c r="AM40" s="140">
        <f t="shared" si="6"/>
        <v>0</v>
      </c>
      <c r="AN40" s="141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169.17</v>
      </c>
      <c r="H41" s="142">
        <v>4.7E-2</v>
      </c>
      <c r="I41" s="111">
        <v>169.15</v>
      </c>
      <c r="J41" s="112">
        <v>4.7E-2</v>
      </c>
      <c r="K41" s="85" t="s">
        <v>65</v>
      </c>
      <c r="L41" s="86">
        <f t="shared" si="2"/>
        <v>0</v>
      </c>
      <c r="M41" s="60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6">
        <f t="shared" si="8"/>
        <v>1270.18</v>
      </c>
      <c r="AG41" s="146">
        <f t="shared" si="8"/>
        <v>0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7">
        <f t="shared" si="8"/>
        <v>0</v>
      </c>
      <c r="AN41" s="148">
        <f t="shared" si="8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150</v>
      </c>
      <c r="H42" s="95">
        <v>2.16</v>
      </c>
      <c r="I42" s="91">
        <v>152.12</v>
      </c>
      <c r="J42" s="149">
        <v>6.61</v>
      </c>
      <c r="K42" s="85" t="s">
        <v>65</v>
      </c>
      <c r="L42" s="86">
        <f t="shared" si="2"/>
        <v>0</v>
      </c>
      <c r="M42" s="60"/>
      <c r="N42" s="131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2" t="s">
        <v>88</v>
      </c>
      <c r="AC42" s="133">
        <f t="shared" ref="AC42:AN42" si="10">IF(AC43&gt;$BV$62,"tad",AVERAGE(AC7:AC21))</f>
        <v>483.34066666666672</v>
      </c>
      <c r="AD42" s="134">
        <f t="shared" si="10"/>
        <v>778.8606666666667</v>
      </c>
      <c r="AE42" s="134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0</v>
      </c>
      <c r="AI42" s="134">
        <f t="shared" si="10"/>
        <v>0</v>
      </c>
      <c r="AJ42" s="134">
        <f t="shared" si="10"/>
        <v>0</v>
      </c>
      <c r="AK42" s="134">
        <f t="shared" si="10"/>
        <v>0</v>
      </c>
      <c r="AL42" s="134">
        <f t="shared" si="10"/>
        <v>0</v>
      </c>
      <c r="AM42" s="134">
        <f t="shared" si="10"/>
        <v>0</v>
      </c>
      <c r="AN42" s="137">
        <f t="shared" si="10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238.48</v>
      </c>
      <c r="H43" s="142">
        <v>2.1280000000000001</v>
      </c>
      <c r="I43" s="91">
        <v>238.58</v>
      </c>
      <c r="J43" s="149">
        <v>2.181</v>
      </c>
      <c r="K43" s="85" t="s">
        <v>65</v>
      </c>
      <c r="L43" s="86">
        <f t="shared" si="2"/>
        <v>0</v>
      </c>
      <c r="M43" s="60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27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48">
        <f t="shared" si="11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119.75</v>
      </c>
      <c r="H44" s="95">
        <v>2.3010000000000002</v>
      </c>
      <c r="I44" s="91">
        <v>120.5</v>
      </c>
      <c r="J44" s="110">
        <v>3.677</v>
      </c>
      <c r="K44" s="85" t="s">
        <v>65</v>
      </c>
      <c r="L44" s="86">
        <f t="shared" si="2"/>
        <v>0</v>
      </c>
      <c r="M44" s="60"/>
      <c r="N44" s="45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2" t="s">
        <v>93</v>
      </c>
      <c r="AC44" s="133">
        <f>IF(AC45&gt;$BV$62,"tad",AVERAGE(AC22:AC37))</f>
        <v>588.27187500000014</v>
      </c>
      <c r="AD44" s="134">
        <f t="shared" ref="AD44:AN44" si="13">IF(AD45&gt;$BV$62,"tad",AVERAGE(AD22:AD37))</f>
        <v>757.31</v>
      </c>
      <c r="AE44" s="134">
        <f t="shared" si="13"/>
        <v>1217.8962499999998</v>
      </c>
      <c r="AF44" s="134">
        <f t="shared" si="13"/>
        <v>1342.426666666667</v>
      </c>
      <c r="AG44" s="134">
        <f t="shared" si="13"/>
        <v>895.890625</v>
      </c>
      <c r="AH44" s="134">
        <f t="shared" si="13"/>
        <v>0</v>
      </c>
      <c r="AI44" s="134">
        <f t="shared" si="13"/>
        <v>0</v>
      </c>
      <c r="AJ44" s="134">
        <f t="shared" si="13"/>
        <v>0</v>
      </c>
      <c r="AK44" s="134">
        <f t="shared" si="13"/>
        <v>0</v>
      </c>
      <c r="AL44" s="134">
        <f t="shared" si="13"/>
        <v>0</v>
      </c>
      <c r="AM44" s="134">
        <f t="shared" si="13"/>
        <v>0</v>
      </c>
      <c r="AN44" s="137">
        <f t="shared" si="13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109.6</v>
      </c>
      <c r="H45" s="95">
        <v>1.393</v>
      </c>
      <c r="I45" s="91">
        <v>109.98</v>
      </c>
      <c r="J45" s="110">
        <v>1.73</v>
      </c>
      <c r="K45" s="85" t="s">
        <v>65</v>
      </c>
      <c r="L45" s="86">
        <f t="shared" si="2"/>
        <v>0</v>
      </c>
      <c r="M45" s="60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27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48">
        <f t="shared" si="14"/>
        <v>0</v>
      </c>
      <c r="AO45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61.05</v>
      </c>
      <c r="H46" s="82">
        <v>16.39</v>
      </c>
      <c r="I46" s="91">
        <v>59.22</v>
      </c>
      <c r="J46" s="149">
        <v>14.706</v>
      </c>
      <c r="K46" s="85" t="s">
        <v>96</v>
      </c>
      <c r="L46" s="86">
        <f t="shared" si="2"/>
        <v>0</v>
      </c>
      <c r="M46" s="60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174</v>
      </c>
      <c r="H47" s="92">
        <v>280.70999999999998</v>
      </c>
      <c r="I47" s="91">
        <v>169.93</v>
      </c>
      <c r="J47" s="149">
        <v>242.72499999999999</v>
      </c>
      <c r="K47" s="85" t="s">
        <v>99</v>
      </c>
      <c r="L47" s="86">
        <f t="shared" si="2"/>
        <v>0</v>
      </c>
      <c r="M47" s="60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5.38</v>
      </c>
      <c r="I48" s="91">
        <v>229.12</v>
      </c>
      <c r="J48" s="149">
        <v>9.0299999999999994</v>
      </c>
      <c r="K48" s="85" t="s">
        <v>102</v>
      </c>
      <c r="L48" s="86">
        <f>IF(J48=0,"Waduk Kosong",)</f>
        <v>0</v>
      </c>
      <c r="M48" s="159"/>
      <c r="N48" s="160"/>
      <c r="AB48" s="161" t="s">
        <v>103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149.38999999999999</v>
      </c>
      <c r="H49" s="90">
        <v>11.01</v>
      </c>
      <c r="I49" s="89">
        <v>149.34800000000001</v>
      </c>
      <c r="J49" s="164">
        <v>10.97</v>
      </c>
      <c r="K49" s="85" t="s">
        <v>110</v>
      </c>
      <c r="L49" s="86">
        <f>IF(J49=0,"Waduk Kosong",)</f>
        <v>0</v>
      </c>
      <c r="M49" s="60"/>
      <c r="AB49" s="165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63"/>
      <c r="AP49" s="166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7">
        <v>39.01</v>
      </c>
      <c r="J50" s="168">
        <v>0.49199999999999999</v>
      </c>
      <c r="K50" s="85"/>
      <c r="L50" s="86">
        <f>IF(J50=0,"Waduk Kosong",)</f>
        <v>0</v>
      </c>
      <c r="M50" s="60"/>
      <c r="AB50" s="165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63"/>
      <c r="AP50" s="103"/>
      <c r="AQ50" s="169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0">
        <v>41</v>
      </c>
      <c r="C51" s="171" t="s">
        <v>113</v>
      </c>
      <c r="D51" s="171" t="s">
        <v>55</v>
      </c>
      <c r="E51" s="172">
        <v>70</v>
      </c>
      <c r="F51" s="173">
        <v>0.81699999999999995</v>
      </c>
      <c r="G51" s="172">
        <v>69.900000000000006</v>
      </c>
      <c r="H51" s="173">
        <v>0.8</v>
      </c>
      <c r="I51" s="174">
        <v>68.05</v>
      </c>
      <c r="J51" s="175">
        <v>1.33299999999995</v>
      </c>
      <c r="K51" s="85"/>
      <c r="L51" s="86">
        <f>IF(J51=0,"Waduk Kosong",)</f>
        <v>0</v>
      </c>
      <c r="M51" s="60"/>
      <c r="AB51" s="165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63"/>
      <c r="AP51" s="103"/>
      <c r="AQ51" s="151" t="s">
        <v>114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6"/>
      <c r="F52" s="177">
        <f>SUM(F11:F51)</f>
        <v>1806.642478</v>
      </c>
      <c r="G52" s="176"/>
      <c r="H52" s="177">
        <f>SUM(H11:H51)</f>
        <v>1430.1850000000002</v>
      </c>
      <c r="I52" s="176"/>
      <c r="J52" s="178">
        <f>SUM(J11:J51)</f>
        <v>1136.7103965435099</v>
      </c>
      <c r="K52" s="179"/>
      <c r="L52" s="180"/>
      <c r="M52" s="60"/>
      <c r="AB52" s="165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63"/>
      <c r="AP52" s="181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2" t="s">
        <v>117</v>
      </c>
      <c r="C53" s="183" t="s">
        <v>118</v>
      </c>
      <c r="D53" s="183"/>
      <c r="E53" s="184"/>
      <c r="F53" s="185"/>
      <c r="G53" s="186"/>
      <c r="H53" s="187">
        <v>1</v>
      </c>
      <c r="I53" s="184"/>
      <c r="J53" s="188">
        <f>IFERROR(+J52/H52,0)</f>
        <v>0.79479955148705217</v>
      </c>
      <c r="K53" s="189"/>
      <c r="L53" s="190"/>
      <c r="M53" s="60"/>
      <c r="AB53" s="165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63"/>
      <c r="AP53" s="18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1"/>
      <c r="C54" s="77" t="s">
        <v>119</v>
      </c>
      <c r="D54" s="77"/>
      <c r="E54" s="192">
        <f>'[1]RINCI 1'!E18</f>
        <v>1726.8225980000002</v>
      </c>
      <c r="F54" s="193">
        <v>1</v>
      </c>
      <c r="G54" s="193">
        <f>+H52/F52*100%</f>
        <v>0.79162591238486324</v>
      </c>
      <c r="H54" s="193"/>
      <c r="I54" s="194">
        <f>+J52/F52</f>
        <v>0.6291839201090178</v>
      </c>
      <c r="J54" s="194"/>
      <c r="K54" s="195"/>
      <c r="L54" s="195"/>
      <c r="M54" s="60"/>
      <c r="AB54" s="165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63"/>
      <c r="AP54" s="18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1"/>
      <c r="C55" s="77" t="s">
        <v>120</v>
      </c>
      <c r="D55" s="77"/>
      <c r="E55" s="196">
        <f>F52-E54</f>
        <v>79.819879999999785</v>
      </c>
      <c r="F55" s="193"/>
      <c r="G55" s="193"/>
      <c r="H55" s="193"/>
      <c r="I55" s="194"/>
      <c r="J55" s="194"/>
      <c r="K55" s="195"/>
      <c r="L55" s="195"/>
      <c r="M55" s="197"/>
      <c r="AB55" s="165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63"/>
      <c r="AP55" s="18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8"/>
      <c r="C56" s="198"/>
      <c r="D56" s="199"/>
      <c r="E56" s="198"/>
      <c r="F56" s="198"/>
      <c r="G56" s="200"/>
      <c r="H56" s="201"/>
      <c r="I56" s="198"/>
      <c r="J56" s="202"/>
      <c r="K56" s="202"/>
      <c r="L56" s="202"/>
      <c r="M56" s="203"/>
      <c r="AB56" s="165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63"/>
      <c r="AP56" s="181"/>
      <c r="AQ56" s="169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4"/>
      <c r="D57" s="204"/>
      <c r="E57" s="204"/>
      <c r="F57" s="205">
        <v>26</v>
      </c>
      <c r="G57" s="30" t="s">
        <v>19</v>
      </c>
      <c r="H57" s="205">
        <v>2019</v>
      </c>
      <c r="I57" s="204"/>
      <c r="J57" s="204"/>
      <c r="K57" s="206"/>
      <c r="L57" s="207"/>
      <c r="M57" s="203"/>
      <c r="AB57" s="165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63"/>
      <c r="AP57" s="181">
        <f>COUNT(AC44:AN44)</f>
        <v>12</v>
      </c>
      <c r="AQ57" s="151" t="s">
        <v>114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122</v>
      </c>
      <c r="L58" s="2"/>
      <c r="M58" s="203"/>
      <c r="AB58" s="165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63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3"/>
      <c r="AB59" s="165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123</v>
      </c>
      <c r="G60" s="221" t="s">
        <v>30</v>
      </c>
      <c r="H60" s="220" t="s">
        <v>123</v>
      </c>
      <c r="I60" s="221" t="s">
        <v>30</v>
      </c>
      <c r="J60" s="220" t="s">
        <v>123</v>
      </c>
      <c r="K60" s="222"/>
      <c r="L60" s="2"/>
      <c r="M60" s="203"/>
      <c r="AB60" s="165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63"/>
      <c r="AP60" s="103"/>
      <c r="AQ60"/>
      <c r="AR60" s="223" t="s">
        <v>124</v>
      </c>
      <c r="AS60" s="224"/>
      <c r="AT60" s="225">
        <f>SUM(AC45:AN45)+SUM(AC43:AN43)</f>
        <v>0</v>
      </c>
      <c r="AU60" s="226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0"/>
      <c r="AB61" s="165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54.6</v>
      </c>
      <c r="J62" s="233">
        <v>24.614000000000001</v>
      </c>
      <c r="K62" s="234" t="str">
        <f>IF(I62&gt;E62,"Limpas","")</f>
        <v/>
      </c>
      <c r="L62" s="235">
        <v>26.335000000000001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333.28</v>
      </c>
      <c r="J63" s="241">
        <v>2.6869999999999998</v>
      </c>
      <c r="K63" s="234"/>
      <c r="L63" s="242">
        <v>2.66</v>
      </c>
      <c r="M63" s="243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75.95</v>
      </c>
      <c r="J64" s="241">
        <v>39.448</v>
      </c>
      <c r="K64" s="234" t="str">
        <f>IF(I64&gt;E64,"Limpas","")</f>
        <v/>
      </c>
      <c r="L64" s="242">
        <v>42.128999999999998</v>
      </c>
      <c r="M64" s="244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462.43</v>
      </c>
      <c r="J65" s="246">
        <v>36.466000000000001</v>
      </c>
      <c r="K65" s="234" t="str">
        <f>IF(I65&gt;E65,"Limpas","")</f>
        <v/>
      </c>
      <c r="L65" s="247">
        <v>39.944000000000003</v>
      </c>
      <c r="M65" s="248"/>
      <c r="N65" s="60"/>
      <c r="AB65" s="249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0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1">
        <v>2.14</v>
      </c>
      <c r="I66" s="252">
        <v>206.44</v>
      </c>
      <c r="J66" s="253">
        <v>8.8249999999999993</v>
      </c>
      <c r="K66" s="234"/>
      <c r="L66" s="254">
        <v>9.0030000000000001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0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1">
        <v>0.8</v>
      </c>
      <c r="I67" s="252">
        <v>318.35000000000002</v>
      </c>
      <c r="J67" s="253">
        <v>4.3860000000000001</v>
      </c>
      <c r="K67" s="234" t="str">
        <f>IF(I67&gt;E67,"Limpas","")</f>
        <v/>
      </c>
      <c r="L67" s="256">
        <v>4.4550000000000001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0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252">
        <v>84.04</v>
      </c>
      <c r="J68" s="253">
        <v>423.7097774935765</v>
      </c>
      <c r="K68" s="234" t="str">
        <f>IF(I68&gt;E68,"Limpas","")</f>
        <v/>
      </c>
      <c r="L68" s="254">
        <v>482.8334752834761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0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7">
        <v>112.6</v>
      </c>
      <c r="J69" s="258">
        <v>0</v>
      </c>
      <c r="K69" s="234" t="str">
        <f>IF(I69&gt;E69,"Limpas","")</f>
        <v/>
      </c>
      <c r="L69" s="259">
        <v>0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0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252">
        <v>117.45</v>
      </c>
      <c r="J70" s="253">
        <v>0.90600000000000003</v>
      </c>
      <c r="K70" s="234" t="str">
        <f>IF(I70&gt;E70,"Limpas","")</f>
        <v/>
      </c>
      <c r="L70" s="254">
        <v>0.97599999999999998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0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252">
        <v>42.96</v>
      </c>
      <c r="J71" s="253">
        <v>0.93899999999999995</v>
      </c>
      <c r="K71" s="234" t="str">
        <f>IF(I71&gt;E71,"Limpas","")</f>
        <v/>
      </c>
      <c r="L71" s="254">
        <v>0.93300000000000005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0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260">
        <v>50.88</v>
      </c>
      <c r="J72" s="261">
        <v>2.0939999999999999</v>
      </c>
      <c r="K72" s="234" t="str">
        <f t="shared" ref="K72:K98" si="23">IF(I72&gt;E72,"Limpas","")</f>
        <v/>
      </c>
      <c r="L72" s="254">
        <v>2.3410000000000002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0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252">
        <v>77.489999999999995</v>
      </c>
      <c r="J73" s="253">
        <v>0.54500000000000004</v>
      </c>
      <c r="K73" s="234" t="str">
        <f t="shared" si="23"/>
        <v/>
      </c>
      <c r="L73" s="254">
        <v>0.80700000000000005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0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252">
        <v>81.7</v>
      </c>
      <c r="J74" s="253">
        <v>0.26900000000000002</v>
      </c>
      <c r="K74" s="234" t="str">
        <f t="shared" si="23"/>
        <v/>
      </c>
      <c r="L74" s="254">
        <v>0.42599999999999999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0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252">
        <v>68.510000000000005</v>
      </c>
      <c r="J75" s="253">
        <v>4.7E-2</v>
      </c>
      <c r="K75" s="234" t="str">
        <f t="shared" si="23"/>
        <v/>
      </c>
      <c r="L75" s="254">
        <v>0.14699999999999999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0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252">
        <v>46.52</v>
      </c>
      <c r="J76" s="253">
        <v>0.32400000000000001</v>
      </c>
      <c r="K76" s="234" t="str">
        <f t="shared" si="23"/>
        <v/>
      </c>
      <c r="L76" s="254">
        <v>0.38500000000000001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0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134.63999999999999</v>
      </c>
      <c r="J77" s="262">
        <v>296.36599999999999</v>
      </c>
      <c r="K77" s="234" t="str">
        <f t="shared" si="23"/>
        <v/>
      </c>
      <c r="L77" s="263">
        <v>323.27999999999997</v>
      </c>
      <c r="M77" s="244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0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1">
        <v>110.75</v>
      </c>
      <c r="J78" s="262">
        <v>0.33500000000000002</v>
      </c>
      <c r="K78" s="234">
        <v>480.10199999999998</v>
      </c>
      <c r="L78" s="263">
        <v>0.38200000000000001</v>
      </c>
      <c r="M78" s="244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0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201.38</v>
      </c>
      <c r="J79" s="262">
        <v>0.11700000000000001</v>
      </c>
      <c r="K79" s="234" t="str">
        <f t="shared" si="23"/>
        <v/>
      </c>
      <c r="L79" s="263">
        <v>0.22800000000000001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0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1">
        <v>220.97</v>
      </c>
      <c r="J80" s="264">
        <v>0.34799999999999998</v>
      </c>
      <c r="K80" s="234" t="str">
        <f t="shared" si="23"/>
        <v/>
      </c>
      <c r="L80" s="265">
        <v>0.45700000000000002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0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1">
        <v>194.5</v>
      </c>
      <c r="J81" s="262">
        <v>0.28499999999999998</v>
      </c>
      <c r="K81" s="234" t="str">
        <f t="shared" si="23"/>
        <v/>
      </c>
      <c r="L81" s="263">
        <v>0.39400000000000002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0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1">
        <v>169.88</v>
      </c>
      <c r="J82" s="262">
        <v>0.11899999999999999</v>
      </c>
      <c r="K82" s="234">
        <v>226.68</v>
      </c>
      <c r="L82" s="263">
        <v>0.14199999999999999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0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6">
        <v>224.61</v>
      </c>
      <c r="J83" s="267">
        <v>0.41</v>
      </c>
      <c r="K83" s="234">
        <v>26.036999999999999</v>
      </c>
      <c r="L83" s="265">
        <v>0.47399999999999998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0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1">
        <v>240.42</v>
      </c>
      <c r="J84" s="264">
        <v>0.26300000000000001</v>
      </c>
      <c r="K84" s="234">
        <v>235.744</v>
      </c>
      <c r="L84" s="265">
        <v>0.55300000000000005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0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148.41999999999999</v>
      </c>
      <c r="J85" s="264">
        <v>2.2850000000000001</v>
      </c>
      <c r="K85" s="234" t="str">
        <f t="shared" si="23"/>
        <v/>
      </c>
      <c r="L85" s="265">
        <v>2.3479999999999999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0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1">
        <v>166.32</v>
      </c>
      <c r="H86" s="251">
        <v>0.39800000000000002</v>
      </c>
      <c r="I86" s="239">
        <v>231.53</v>
      </c>
      <c r="J86" s="262">
        <v>2.7869999999999999</v>
      </c>
      <c r="K86" s="234">
        <v>500</v>
      </c>
      <c r="L86" s="263">
        <v>3.2240000000000002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0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1">
        <v>315.85000000000002</v>
      </c>
      <c r="H87" s="251">
        <v>0.114</v>
      </c>
      <c r="I87" s="251">
        <v>319.05</v>
      </c>
      <c r="J87" s="264">
        <v>0.22700000000000001</v>
      </c>
      <c r="K87" s="234" t="str">
        <f t="shared" si="23"/>
        <v/>
      </c>
      <c r="L87" s="265">
        <v>0.66800000000000004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0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1">
        <v>128.65</v>
      </c>
      <c r="J88" s="262">
        <v>0.45400000000000001</v>
      </c>
      <c r="K88" s="234">
        <v>275.45699999999999</v>
      </c>
      <c r="L88" s="263">
        <v>0.5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0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277.39</v>
      </c>
      <c r="J89" s="262">
        <v>5.6000000000000001E-2</v>
      </c>
      <c r="K89" s="234">
        <v>85.683999999999997</v>
      </c>
      <c r="L89" s="263">
        <v>0.49099999999999999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0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1">
        <v>98.09</v>
      </c>
      <c r="J90" s="264">
        <v>0.80600000000000005</v>
      </c>
      <c r="K90" s="234" t="str">
        <f t="shared" si="23"/>
        <v/>
      </c>
      <c r="L90" s="265">
        <v>0.91600000000000004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0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1">
        <v>189.54</v>
      </c>
      <c r="J91" s="264">
        <v>7.5999999999999998E-2</v>
      </c>
      <c r="K91" s="234" t="str">
        <f t="shared" si="23"/>
        <v/>
      </c>
      <c r="L91" s="265">
        <v>7.6999999999999999E-2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0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1">
        <v>169.24</v>
      </c>
      <c r="J92" s="264">
        <v>4.9000000000000002E-2</v>
      </c>
      <c r="K92" s="234">
        <v>8.4770000000000003</v>
      </c>
      <c r="L92" s="265">
        <v>8.7999999999999995E-2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0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152.16999999999999</v>
      </c>
      <c r="J93" s="268">
        <v>6.7439999999999998</v>
      </c>
      <c r="K93" s="234" t="str">
        <f t="shared" si="23"/>
        <v>Limpas</v>
      </c>
      <c r="L93" s="269">
        <v>7.7119999999999997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0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238.68</v>
      </c>
      <c r="J94" s="268">
        <v>2.2330000000000001</v>
      </c>
      <c r="K94" s="234" t="str">
        <f t="shared" si="23"/>
        <v/>
      </c>
      <c r="L94" s="269">
        <v>2.363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0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120.51</v>
      </c>
      <c r="J95" s="262">
        <v>3.6960000000000002</v>
      </c>
      <c r="K95" s="234" t="str">
        <f t="shared" si="23"/>
        <v>Limpas</v>
      </c>
      <c r="L95" s="263">
        <v>3.944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0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110.01</v>
      </c>
      <c r="J96" s="262">
        <v>1.756</v>
      </c>
      <c r="K96" s="234" t="str">
        <f t="shared" si="23"/>
        <v/>
      </c>
      <c r="L96" s="263">
        <v>2.351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0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59.71</v>
      </c>
      <c r="J97" s="268">
        <v>15.425000000000001</v>
      </c>
      <c r="K97" s="234" t="str">
        <f t="shared" si="23"/>
        <v/>
      </c>
      <c r="L97" s="269">
        <v>22.465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0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175</v>
      </c>
      <c r="H98" s="240">
        <v>290.05700000000002</v>
      </c>
      <c r="I98" s="239">
        <v>170.13</v>
      </c>
      <c r="J98" s="268">
        <v>244.55500000000001</v>
      </c>
      <c r="K98" s="234" t="str">
        <f t="shared" si="23"/>
        <v/>
      </c>
      <c r="L98" s="269">
        <v>276.51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0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228.62</v>
      </c>
      <c r="J99" s="268">
        <v>7.14</v>
      </c>
      <c r="K99" s="234" t="str">
        <f>IF(I99&gt;E99,"Limpas","")</f>
        <v/>
      </c>
      <c r="L99" s="269">
        <v>11.31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0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149.339</v>
      </c>
      <c r="J100" s="270">
        <v>10.96</v>
      </c>
      <c r="K100" s="271" t="s">
        <v>110</v>
      </c>
      <c r="L100" s="272">
        <v>11.01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0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273">
        <v>39.01</v>
      </c>
      <c r="J101" s="274">
        <v>0.49199999999999999</v>
      </c>
      <c r="K101" s="271" t="s">
        <v>99</v>
      </c>
      <c r="L101" s="272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0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0">
        <v>41</v>
      </c>
      <c r="C102" s="275" t="s">
        <v>113</v>
      </c>
      <c r="D102" s="275" t="s">
        <v>55</v>
      </c>
      <c r="E102" s="276">
        <v>70</v>
      </c>
      <c r="F102" s="277">
        <v>0.81699999999999995</v>
      </c>
      <c r="G102" s="276">
        <v>70</v>
      </c>
      <c r="H102" s="277">
        <v>0.82</v>
      </c>
      <c r="I102" s="252">
        <v>67.95</v>
      </c>
      <c r="J102" s="261">
        <v>1.32099999999995</v>
      </c>
      <c r="K102" s="278"/>
      <c r="L102" s="272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0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7" t="s">
        <v>115</v>
      </c>
      <c r="D103" s="227"/>
      <c r="E103" s="279"/>
      <c r="F103" s="280">
        <f>SUM(F62:F102)</f>
        <v>1813.882478</v>
      </c>
      <c r="G103" s="279"/>
      <c r="H103" s="280">
        <f>SUM(H65:H102)</f>
        <v>805.6500000000002</v>
      </c>
      <c r="I103" s="279"/>
      <c r="J103" s="281">
        <f>SUM(J62:J102)</f>
        <v>1144.5647774935762</v>
      </c>
      <c r="K103" s="282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2" t="s">
        <v>117</v>
      </c>
      <c r="C104" s="209" t="s">
        <v>118</v>
      </c>
      <c r="D104" s="209"/>
      <c r="E104" s="283"/>
      <c r="F104" s="284"/>
      <c r="G104" s="285"/>
      <c r="H104" s="286">
        <v>1</v>
      </c>
      <c r="I104" s="283"/>
      <c r="J104" s="287">
        <f>IFERROR(+J103/H103,0)</f>
        <v>1.4206724725297286</v>
      </c>
      <c r="K104" s="288"/>
      <c r="L104" s="289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1"/>
      <c r="C105" s="290" t="s">
        <v>119</v>
      </c>
      <c r="D105" s="291"/>
      <c r="E105" s="292">
        <v>1736.79</v>
      </c>
      <c r="F105" s="293">
        <v>1</v>
      </c>
      <c r="G105" s="294" t="s">
        <v>117</v>
      </c>
      <c r="H105" s="293">
        <f>+H103/F103*100%</f>
        <v>0.44415777194579648</v>
      </c>
      <c r="I105" s="295"/>
      <c r="J105" s="296">
        <f>+J103/F103</f>
        <v>0.63100272006353009</v>
      </c>
      <c r="K105" s="297"/>
      <c r="L105" s="289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1"/>
      <c r="C106" s="290" t="s">
        <v>120</v>
      </c>
      <c r="D106" s="291"/>
      <c r="E106" s="298">
        <f>F103-E105</f>
        <v>77.092478000000028</v>
      </c>
      <c r="F106" s="299"/>
      <c r="G106" s="201"/>
      <c r="H106" s="299"/>
      <c r="I106" s="198"/>
      <c r="J106" s="299"/>
      <c r="K106" s="300"/>
      <c r="L106" s="300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0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4"/>
      <c r="D107" s="204"/>
      <c r="E107" s="204"/>
      <c r="F107" s="205">
        <v>25</v>
      </c>
      <c r="G107" s="30" t="s">
        <v>19</v>
      </c>
      <c r="H107" s="205">
        <v>2019</v>
      </c>
      <c r="I107" s="204"/>
      <c r="J107" s="204"/>
      <c r="K107" s="206"/>
      <c r="L107" s="207"/>
      <c r="M107" s="30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0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122</v>
      </c>
      <c r="L108" s="2"/>
      <c r="M108" s="30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0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3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0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123</v>
      </c>
      <c r="G110" s="221" t="s">
        <v>30</v>
      </c>
      <c r="H110" s="220" t="s">
        <v>123</v>
      </c>
      <c r="I110" s="221" t="s">
        <v>30</v>
      </c>
      <c r="J110" s="220" t="s">
        <v>123</v>
      </c>
      <c r="K110" s="222"/>
      <c r="L110" s="2"/>
      <c r="M110" s="203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0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3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0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54.64</v>
      </c>
      <c r="J112" s="233">
        <v>24.829000000000001</v>
      </c>
      <c r="K112" s="303" t="str">
        <f>IF(I112&gt;E112,"Limpas","")</f>
        <v/>
      </c>
      <c r="L112" s="235"/>
      <c r="M112" s="2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0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333.28</v>
      </c>
      <c r="J113" s="241">
        <v>2.6869999999999998</v>
      </c>
      <c r="K113" s="303" t="str">
        <f>IF(I113&gt;E113,"Limpas","")</f>
        <v/>
      </c>
      <c r="L113" s="242"/>
      <c r="M113" s="20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0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75.97</v>
      </c>
      <c r="J114" s="241">
        <v>39.601999999999997</v>
      </c>
      <c r="K114" s="303"/>
      <c r="L114" s="242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0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462.45</v>
      </c>
      <c r="J115" s="246">
        <v>36.841999999999999</v>
      </c>
      <c r="K115" s="303" t="str">
        <f t="shared" ref="K115:K148" si="27">IF(I115&gt;E115,"Limpas","")</f>
        <v/>
      </c>
      <c r="L115" s="247"/>
      <c r="M115" s="203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0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1">
        <v>1.218</v>
      </c>
      <c r="I116" s="252">
        <v>206.44</v>
      </c>
      <c r="J116" s="253">
        <v>8.8249999999999993</v>
      </c>
      <c r="K116" s="303" t="str">
        <f t="shared" si="27"/>
        <v/>
      </c>
      <c r="L116" s="25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0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1">
        <v>0.65700000000000003</v>
      </c>
      <c r="I117" s="252">
        <v>318.75</v>
      </c>
      <c r="J117" s="253">
        <v>4.5750000000000002</v>
      </c>
      <c r="K117" s="303" t="str">
        <f t="shared" si="27"/>
        <v/>
      </c>
      <c r="L117" s="25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0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252">
        <v>84.15</v>
      </c>
      <c r="J118" s="253">
        <v>427.84145221218728</v>
      </c>
      <c r="K118" s="303" t="str">
        <f t="shared" si="27"/>
        <v/>
      </c>
      <c r="L118" s="25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0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7">
        <v>112.6</v>
      </c>
      <c r="J119" s="305">
        <v>0</v>
      </c>
      <c r="K119" s="303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0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252">
        <v>117.47</v>
      </c>
      <c r="J120" s="253">
        <v>0.91200000000000003</v>
      </c>
      <c r="K120" s="303" t="str">
        <f t="shared" si="27"/>
        <v/>
      </c>
      <c r="L120" s="25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0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252">
        <v>43</v>
      </c>
      <c r="J121" s="253">
        <v>0.94499999999999995</v>
      </c>
      <c r="K121" s="303" t="str">
        <f t="shared" si="27"/>
        <v/>
      </c>
      <c r="L121" s="25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0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260">
        <v>50.9</v>
      </c>
      <c r="J122" s="261">
        <v>2.113</v>
      </c>
      <c r="K122" s="303" t="str">
        <f t="shared" si="27"/>
        <v/>
      </c>
      <c r="L122" s="25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0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252">
        <v>77.599999999999994</v>
      </c>
      <c r="J123" s="253">
        <v>0.56100000000000005</v>
      </c>
      <c r="K123" s="303" t="str">
        <f t="shared" si="27"/>
        <v/>
      </c>
      <c r="L123" s="25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0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252">
        <v>81.72</v>
      </c>
      <c r="J124" s="253">
        <v>0.27200000000000002</v>
      </c>
      <c r="K124" s="303" t="str">
        <f t="shared" si="27"/>
        <v/>
      </c>
      <c r="L124" s="25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0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252">
        <v>68.510000000000005</v>
      </c>
      <c r="J125" s="253">
        <v>4.7E-2</v>
      </c>
      <c r="K125" s="303" t="str">
        <f t="shared" si="27"/>
        <v/>
      </c>
      <c r="L125" s="25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0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252">
        <v>46.54</v>
      </c>
      <c r="J126" s="253">
        <v>0.32700000000000001</v>
      </c>
      <c r="K126" s="303" t="str">
        <f t="shared" si="27"/>
        <v/>
      </c>
      <c r="L126" s="25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0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134.69999999999999</v>
      </c>
      <c r="J127" s="262">
        <v>299.16500000000002</v>
      </c>
      <c r="K127" s="303" t="str">
        <f t="shared" si="27"/>
        <v/>
      </c>
      <c r="L127" s="263"/>
      <c r="M127" s="203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0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1">
        <v>110.81</v>
      </c>
      <c r="J128" s="262">
        <v>0.33800000000000002</v>
      </c>
      <c r="K128" s="303">
        <v>480.10199999999998</v>
      </c>
      <c r="L128" s="263"/>
      <c r="M128" s="203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0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201.48</v>
      </c>
      <c r="J129" s="262">
        <v>0.124</v>
      </c>
      <c r="K129" s="303" t="str">
        <f t="shared" si="27"/>
        <v/>
      </c>
      <c r="L129" s="263"/>
      <c r="M129" s="203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0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1">
        <v>221.06</v>
      </c>
      <c r="J130" s="264">
        <v>0.254</v>
      </c>
      <c r="K130" s="303" t="str">
        <f t="shared" si="27"/>
        <v/>
      </c>
      <c r="L130" s="265"/>
      <c r="M130" s="203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0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1">
        <v>194.5</v>
      </c>
      <c r="J131" s="262">
        <v>0.28499999999999998</v>
      </c>
      <c r="K131" s="303" t="str">
        <f t="shared" si="27"/>
        <v/>
      </c>
      <c r="L131" s="263"/>
      <c r="M131" s="203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0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1">
        <v>169.88</v>
      </c>
      <c r="J132" s="262">
        <v>0.11899999999999999</v>
      </c>
      <c r="K132" s="303">
        <v>226.68</v>
      </c>
      <c r="L132" s="263"/>
      <c r="M132" s="203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0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6">
        <v>224.69</v>
      </c>
      <c r="J133" s="267">
        <v>0.41699999999999998</v>
      </c>
      <c r="K133" s="303">
        <v>26.036999999999999</v>
      </c>
      <c r="L133" s="265"/>
      <c r="M133" s="20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0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1">
        <v>240.51</v>
      </c>
      <c r="J134" s="264">
        <v>0.27200000000000002</v>
      </c>
      <c r="K134" s="303">
        <v>235.744</v>
      </c>
      <c r="L134" s="265"/>
      <c r="M134" s="203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0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148.43</v>
      </c>
      <c r="J135" s="264">
        <v>2.29</v>
      </c>
      <c r="K135" s="303" t="str">
        <f t="shared" si="27"/>
        <v/>
      </c>
      <c r="L135" s="265"/>
      <c r="M135" s="203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0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1">
        <v>166.32</v>
      </c>
      <c r="H136" s="251">
        <v>0.39800000000000002</v>
      </c>
      <c r="I136" s="239">
        <v>231.61</v>
      </c>
      <c r="J136" s="262">
        <v>2.8340000000000001</v>
      </c>
      <c r="K136" s="303">
        <v>500</v>
      </c>
      <c r="L136" s="263"/>
      <c r="M136" s="203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0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1">
        <v>315.85000000000002</v>
      </c>
      <c r="H137" s="251">
        <v>0.114</v>
      </c>
      <c r="I137" s="251">
        <v>319.25</v>
      </c>
      <c r="J137" s="264">
        <v>0.23699999999999999</v>
      </c>
      <c r="K137" s="303" t="str">
        <f t="shared" si="27"/>
        <v/>
      </c>
      <c r="L137" s="265"/>
      <c r="M137" s="203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0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1">
        <v>128.80000000000001</v>
      </c>
      <c r="J138" s="262">
        <v>0.46700000000000003</v>
      </c>
      <c r="K138" s="303">
        <v>275.45699999999999</v>
      </c>
      <c r="L138" s="263"/>
      <c r="M138" s="203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0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277.39</v>
      </c>
      <c r="J139" s="262">
        <v>5.6000000000000001E-2</v>
      </c>
      <c r="K139" s="303" t="str">
        <f t="shared" si="27"/>
        <v/>
      </c>
      <c r="L139" s="263"/>
      <c r="M139" s="203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0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1">
        <v>98.11</v>
      </c>
      <c r="J140" s="264">
        <v>0.81100000000000005</v>
      </c>
      <c r="K140" s="303" t="str">
        <f t="shared" si="27"/>
        <v/>
      </c>
      <c r="L140" s="265"/>
      <c r="M140" s="203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0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1">
        <v>189.55</v>
      </c>
      <c r="J141" s="264">
        <v>7.5999999999999998E-2</v>
      </c>
      <c r="K141" s="303" t="str">
        <f t="shared" si="27"/>
        <v/>
      </c>
      <c r="L141" s="265"/>
      <c r="M141" s="203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0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1">
        <v>169.37</v>
      </c>
      <c r="J142" s="264">
        <v>5.1999999999999998E-2</v>
      </c>
      <c r="K142" s="303">
        <v>8.4770000000000003</v>
      </c>
      <c r="L142" s="265"/>
      <c r="M142" s="203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0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152.21</v>
      </c>
      <c r="J143" s="268">
        <v>6.851</v>
      </c>
      <c r="K143" s="303" t="str">
        <f>IF(I143&gt;E143,"Limpas","")</f>
        <v>Limpas</v>
      </c>
      <c r="L143" s="269"/>
      <c r="M143" s="20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0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238.72</v>
      </c>
      <c r="J144" s="268">
        <v>2.254</v>
      </c>
      <c r="K144" s="303" t="str">
        <f t="shared" si="27"/>
        <v/>
      </c>
      <c r="L144" s="269"/>
      <c r="M144" s="203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0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120.51</v>
      </c>
      <c r="J145" s="262">
        <v>3.6960000000000002</v>
      </c>
      <c r="K145" s="303" t="str">
        <f t="shared" si="27"/>
        <v>Limpas</v>
      </c>
      <c r="L145" s="263"/>
      <c r="M145" s="203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0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110.04</v>
      </c>
      <c r="J146" s="262">
        <v>1.7829999999999999</v>
      </c>
      <c r="K146" s="303" t="str">
        <f t="shared" si="27"/>
        <v/>
      </c>
      <c r="L146" s="263"/>
      <c r="M146" s="203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0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60.19</v>
      </c>
      <c r="J147" s="268">
        <v>16.106000000000002</v>
      </c>
      <c r="K147" s="303">
        <v>31.690999999999999</v>
      </c>
      <c r="L147" s="269"/>
      <c r="M147" s="203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0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239">
        <v>170.33</v>
      </c>
      <c r="J148" s="268">
        <v>246.42400000000001</v>
      </c>
      <c r="K148" s="303" t="str">
        <f t="shared" si="27"/>
        <v/>
      </c>
      <c r="L148" s="269"/>
      <c r="M148" s="203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0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227.98</v>
      </c>
      <c r="J149" s="268">
        <v>5.34</v>
      </c>
      <c r="K149" s="303" t="str">
        <f>IF(I149&gt;E149,"Limpas","")</f>
        <v/>
      </c>
      <c r="L149" s="269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0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149.36500000000001</v>
      </c>
      <c r="J150" s="270">
        <v>10.99</v>
      </c>
      <c r="K150" s="306" t="s">
        <v>110</v>
      </c>
      <c r="L150" s="272"/>
      <c r="M150" s="203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0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273">
        <v>39.020000000000003</v>
      </c>
      <c r="J151" s="274">
        <v>0.49199999999999999</v>
      </c>
      <c r="K151" s="306" t="s">
        <v>99</v>
      </c>
      <c r="L151" s="27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0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0">
        <v>41</v>
      </c>
      <c r="C152" s="275" t="s">
        <v>113</v>
      </c>
      <c r="D152" s="275" t="s">
        <v>55</v>
      </c>
      <c r="E152" s="276">
        <v>70</v>
      </c>
      <c r="F152" s="277">
        <v>0.81699999999999995</v>
      </c>
      <c r="G152" s="276">
        <v>70</v>
      </c>
      <c r="H152" s="277">
        <v>0.82</v>
      </c>
      <c r="I152" s="252">
        <v>67.849999999999994</v>
      </c>
      <c r="J152" s="261">
        <v>1.30899999999995</v>
      </c>
      <c r="K152" s="306"/>
      <c r="L152" s="27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0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7" t="s">
        <v>115</v>
      </c>
      <c r="D153" s="227"/>
      <c r="E153" s="279"/>
      <c r="F153" s="280">
        <f>SUM(F112:F152)</f>
        <v>1813.882478</v>
      </c>
      <c r="G153" s="279"/>
      <c r="H153" s="280">
        <f>SUM(H115:H152)</f>
        <v>609.5870000000001</v>
      </c>
      <c r="I153" s="279"/>
      <c r="J153" s="281">
        <f>SUM(J112:J152)</f>
        <v>1153.4204522121875</v>
      </c>
      <c r="K153" s="307"/>
      <c r="L153" s="308"/>
      <c r="M153" s="20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2" t="s">
        <v>117</v>
      </c>
      <c r="C154" s="209" t="s">
        <v>118</v>
      </c>
      <c r="D154" s="209"/>
      <c r="E154" s="283"/>
      <c r="F154" s="284"/>
      <c r="G154" s="285"/>
      <c r="H154" s="286">
        <v>1</v>
      </c>
      <c r="I154" s="283"/>
      <c r="J154" s="287">
        <f>IFERROR(+J153/H153,0)</f>
        <v>1.8921342683032729</v>
      </c>
      <c r="K154" s="309"/>
      <c r="L154" s="310"/>
      <c r="M154" s="203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1"/>
      <c r="C155" s="290" t="s">
        <v>119</v>
      </c>
      <c r="D155" s="291"/>
      <c r="E155" s="292">
        <v>1736.79</v>
      </c>
      <c r="F155" s="293">
        <v>1</v>
      </c>
      <c r="G155" s="294" t="s">
        <v>117</v>
      </c>
      <c r="H155" s="293">
        <f>+H153/F153*100%</f>
        <v>0.33606752774420928</v>
      </c>
      <c r="I155" s="295"/>
      <c r="J155" s="296">
        <f>+J153/F153</f>
        <v>0.63588488570877932</v>
      </c>
      <c r="K155" s="311"/>
      <c r="L155" s="312"/>
      <c r="M155" s="203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1"/>
      <c r="C156" s="290" t="s">
        <v>120</v>
      </c>
      <c r="D156" s="291"/>
      <c r="E156" s="298">
        <f>F153-E155</f>
        <v>77.092478000000028</v>
      </c>
      <c r="F156" s="299"/>
      <c r="G156" s="201"/>
      <c r="H156" s="299"/>
      <c r="I156" s="198"/>
      <c r="J156" s="299"/>
      <c r="K156" s="300"/>
      <c r="L156" s="300"/>
      <c r="M156" s="203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0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4"/>
      <c r="D157" s="204"/>
      <c r="E157" s="204"/>
      <c r="F157" s="205">
        <v>24</v>
      </c>
      <c r="G157" s="30" t="s">
        <v>19</v>
      </c>
      <c r="H157" s="205">
        <v>2019</v>
      </c>
      <c r="I157" s="204"/>
      <c r="J157" s="204"/>
      <c r="K157" s="206"/>
      <c r="L157" s="207"/>
      <c r="M157" s="203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0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122</v>
      </c>
      <c r="L158" s="2"/>
      <c r="M158" s="203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0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3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0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123</v>
      </c>
      <c r="G160" s="221" t="s">
        <v>30</v>
      </c>
      <c r="H160" s="220" t="s">
        <v>123</v>
      </c>
      <c r="I160" s="221" t="s">
        <v>30</v>
      </c>
      <c r="J160" s="220" t="s">
        <v>123</v>
      </c>
      <c r="K160" s="222"/>
      <c r="L160" s="2"/>
      <c r="M160" s="203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0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9"/>
      <c r="M161" s="203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0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54.55</v>
      </c>
      <c r="J162" s="233">
        <v>24.344999999999999</v>
      </c>
      <c r="K162" s="232">
        <v>0</v>
      </c>
      <c r="L162" s="313">
        <v>2.23</v>
      </c>
      <c r="M162" s="314"/>
      <c r="N162" s="315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0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333.21</v>
      </c>
      <c r="J163" s="241">
        <v>2.6419999999999999</v>
      </c>
      <c r="K163" s="232">
        <v>0</v>
      </c>
      <c r="L163" s="316">
        <v>7.335</v>
      </c>
      <c r="M163" s="317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0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76</v>
      </c>
      <c r="J164" s="241">
        <v>39.799999999999997</v>
      </c>
      <c r="K164" s="232">
        <v>0</v>
      </c>
      <c r="L164" s="316">
        <v>4.657</v>
      </c>
      <c r="M164" s="314"/>
      <c r="N164" s="315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0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462.49</v>
      </c>
      <c r="J165" s="246">
        <v>37.601999999999997</v>
      </c>
      <c r="K165" s="232">
        <v>0</v>
      </c>
      <c r="L165" s="318">
        <v>16.18</v>
      </c>
      <c r="M165" s="319"/>
      <c r="N165" s="320"/>
      <c r="O165" s="32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0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1">
        <v>1.218</v>
      </c>
      <c r="I166" s="252">
        <v>206.49</v>
      </c>
      <c r="J166" s="253">
        <v>8.8960000000000008</v>
      </c>
      <c r="K166" s="232">
        <v>0</v>
      </c>
      <c r="L166" s="322">
        <v>0.66900000000000004</v>
      </c>
      <c r="M166" s="203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0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1">
        <v>0.65700000000000003</v>
      </c>
      <c r="I167" s="252">
        <v>318.75</v>
      </c>
      <c r="J167" s="253">
        <v>4.5750000000000002</v>
      </c>
      <c r="K167" s="232">
        <v>0</v>
      </c>
      <c r="L167" s="323">
        <v>0.104</v>
      </c>
      <c r="M167" s="203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0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252">
        <v>84.33</v>
      </c>
      <c r="J168" s="253">
        <v>434.66106674405592</v>
      </c>
      <c r="K168" s="232">
        <v>0</v>
      </c>
      <c r="L168" s="322">
        <v>517.59400000000005</v>
      </c>
      <c r="M168" s="203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0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7">
        <v>112.6</v>
      </c>
      <c r="J169" s="305">
        <v>0</v>
      </c>
      <c r="K169" s="232">
        <v>0</v>
      </c>
      <c r="L169" s="324">
        <v>0.93</v>
      </c>
      <c r="M169" s="203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0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252">
        <v>117.49</v>
      </c>
      <c r="J170" s="253">
        <v>0.91900000000000004</v>
      </c>
      <c r="K170" s="232">
        <v>0</v>
      </c>
      <c r="L170" s="322">
        <v>1.369</v>
      </c>
      <c r="M170" s="203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0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252">
        <v>43.04</v>
      </c>
      <c r="J171" s="253">
        <v>0.95099999999999996</v>
      </c>
      <c r="K171" s="232">
        <v>0</v>
      </c>
      <c r="L171" s="322">
        <v>2.0649999999999999</v>
      </c>
      <c r="M171" s="203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0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260">
        <v>50.92</v>
      </c>
      <c r="J172" s="261">
        <v>2.1320000000000001</v>
      </c>
      <c r="K172" s="232">
        <v>0</v>
      </c>
      <c r="L172" s="322">
        <v>2.3380000000000001</v>
      </c>
      <c r="M172" s="203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0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252">
        <v>77.739999999999995</v>
      </c>
      <c r="J173" s="253">
        <v>0.57899999999999996</v>
      </c>
      <c r="K173" s="232">
        <v>0</v>
      </c>
      <c r="L173" s="322">
        <v>0.59299999999999997</v>
      </c>
      <c r="M173" s="20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0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252">
        <v>81.739999999999995</v>
      </c>
      <c r="J174" s="253">
        <v>0.27300000000000002</v>
      </c>
      <c r="K174" s="232">
        <v>0</v>
      </c>
      <c r="L174" s="322">
        <v>0.21199999999999999</v>
      </c>
      <c r="M174" s="203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0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252">
        <v>68.52</v>
      </c>
      <c r="J175" s="253">
        <v>4.8000000000000001E-2</v>
      </c>
      <c r="K175" s="232">
        <v>0</v>
      </c>
      <c r="L175" s="322">
        <v>8.5000000000000006E-2</v>
      </c>
      <c r="M175" s="203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0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252">
        <v>46.54</v>
      </c>
      <c r="J176" s="253">
        <v>0.32700000000000001</v>
      </c>
      <c r="K176" s="232">
        <v>0</v>
      </c>
      <c r="L176" s="322">
        <v>0.248</v>
      </c>
      <c r="M176" s="203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0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134.76</v>
      </c>
      <c r="J177" s="262">
        <v>301.96300000000002</v>
      </c>
      <c r="K177" s="232">
        <v>0</v>
      </c>
      <c r="L177" s="325">
        <v>75.671999999999997</v>
      </c>
      <c r="M177" s="203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0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1">
        <v>110.88</v>
      </c>
      <c r="J178" s="262">
        <v>0.34100000000000003</v>
      </c>
      <c r="K178" s="232">
        <v>0</v>
      </c>
      <c r="L178" s="325">
        <v>1.0329999999999999</v>
      </c>
      <c r="M178" s="203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0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201.6</v>
      </c>
      <c r="J179" s="262">
        <v>0.13200000000000001</v>
      </c>
      <c r="K179" s="232">
        <v>0</v>
      </c>
      <c r="L179" s="325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0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1">
        <v>221.41</v>
      </c>
      <c r="J180" s="264">
        <v>0.38</v>
      </c>
      <c r="K180" s="232">
        <v>0</v>
      </c>
      <c r="L180" s="326">
        <v>0.30499999999999999</v>
      </c>
      <c r="M180" s="203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0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1">
        <v>194.49</v>
      </c>
      <c r="J181" s="262">
        <v>0.28399999999999997</v>
      </c>
      <c r="K181" s="232">
        <v>0</v>
      </c>
      <c r="L181" s="325">
        <v>1.522</v>
      </c>
      <c r="M181" s="203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0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1">
        <v>169.89</v>
      </c>
      <c r="J182" s="262">
        <v>0.12</v>
      </c>
      <c r="K182" s="232">
        <v>0</v>
      </c>
      <c r="L182" s="325">
        <v>0</v>
      </c>
      <c r="M182" s="203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0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6">
        <v>224.69</v>
      </c>
      <c r="J183" s="267">
        <v>0.41699999999999998</v>
      </c>
      <c r="K183" s="232">
        <v>0</v>
      </c>
      <c r="L183" s="327">
        <v>0.29299999999999998</v>
      </c>
      <c r="M183" s="20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0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1">
        <v>240.7</v>
      </c>
      <c r="J184" s="264">
        <v>0.29699999999999999</v>
      </c>
      <c r="K184" s="232">
        <v>0</v>
      </c>
      <c r="L184" s="326">
        <v>0.502</v>
      </c>
      <c r="M184" s="203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0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148.44</v>
      </c>
      <c r="J185" s="264">
        <v>2.2949999999999999</v>
      </c>
      <c r="K185" s="232">
        <v>0</v>
      </c>
      <c r="L185" s="326">
        <v>0.39300000000000002</v>
      </c>
      <c r="M185" s="203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0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1">
        <v>166.32</v>
      </c>
      <c r="H186" s="251">
        <v>0.39800000000000002</v>
      </c>
      <c r="I186" s="239">
        <v>231.72</v>
      </c>
      <c r="J186" s="262">
        <v>2.8980000000000001</v>
      </c>
      <c r="K186" s="232">
        <v>0</v>
      </c>
      <c r="L186" s="325">
        <v>1.254</v>
      </c>
      <c r="M186" s="203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0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1">
        <v>315.85000000000002</v>
      </c>
      <c r="H187" s="251">
        <v>0.114</v>
      </c>
      <c r="I187" s="251">
        <v>319.45</v>
      </c>
      <c r="J187" s="264">
        <v>0.247</v>
      </c>
      <c r="K187" s="232">
        <v>0</v>
      </c>
      <c r="L187" s="326">
        <v>0</v>
      </c>
      <c r="M187" s="203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0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1">
        <v>128.94999999999999</v>
      </c>
      <c r="J188" s="262">
        <v>0.47899999999999998</v>
      </c>
      <c r="K188" s="232">
        <v>0</v>
      </c>
      <c r="L188" s="325">
        <v>0</v>
      </c>
      <c r="M188" s="203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0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277.39</v>
      </c>
      <c r="J189" s="262">
        <v>5.6000000000000001E-2</v>
      </c>
      <c r="K189" s="232">
        <v>0</v>
      </c>
      <c r="L189" s="325">
        <v>0</v>
      </c>
      <c r="M189" s="203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0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1">
        <v>98.13</v>
      </c>
      <c r="J190" s="264">
        <v>0.81499999999999995</v>
      </c>
      <c r="K190" s="232">
        <v>0</v>
      </c>
      <c r="L190" s="326">
        <v>0.20699999999999999</v>
      </c>
      <c r="M190" s="203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0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1">
        <v>189.56</v>
      </c>
      <c r="J191" s="264">
        <v>7.5999999999999998E-2</v>
      </c>
      <c r="K191" s="232">
        <v>0</v>
      </c>
      <c r="L191" s="326">
        <v>0</v>
      </c>
      <c r="M191" s="203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0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1">
        <v>169.5</v>
      </c>
      <c r="J192" s="264">
        <v>5.5E-2</v>
      </c>
      <c r="K192" s="232">
        <v>0</v>
      </c>
      <c r="L192" s="326">
        <v>0</v>
      </c>
      <c r="M192" s="203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0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152.26</v>
      </c>
      <c r="J193" s="268">
        <v>6.9850000000000003</v>
      </c>
      <c r="K193" s="232">
        <v>0</v>
      </c>
      <c r="L193" s="328">
        <v>5.0510000000000002</v>
      </c>
      <c r="M193" s="20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0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238.77</v>
      </c>
      <c r="J194" s="268">
        <v>2.2799999999999998</v>
      </c>
      <c r="K194" s="232">
        <v>0</v>
      </c>
      <c r="L194" s="328">
        <v>0.90900000000000003</v>
      </c>
      <c r="M194" s="203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0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120.53</v>
      </c>
      <c r="J195" s="262">
        <v>3.734</v>
      </c>
      <c r="K195" s="232">
        <v>0</v>
      </c>
      <c r="L195" s="325">
        <v>3.113</v>
      </c>
      <c r="M195" s="203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0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110.1</v>
      </c>
      <c r="J196" s="262">
        <v>1.877</v>
      </c>
      <c r="K196" s="232">
        <v>0</v>
      </c>
      <c r="L196" s="325">
        <v>1.276</v>
      </c>
      <c r="M196" s="203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0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60.65</v>
      </c>
      <c r="J197" s="268">
        <v>16.725999999999999</v>
      </c>
      <c r="K197" s="232">
        <v>0</v>
      </c>
      <c r="L197" s="328">
        <v>12.279</v>
      </c>
      <c r="M197" s="203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0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239">
        <v>170.53</v>
      </c>
      <c r="J198" s="268">
        <v>248.29300000000001</v>
      </c>
      <c r="K198" s="232">
        <v>0</v>
      </c>
      <c r="L198" s="328">
        <v>245.49</v>
      </c>
      <c r="M198" s="203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0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228.88</v>
      </c>
      <c r="J199" s="268">
        <v>8.07</v>
      </c>
      <c r="K199" s="232">
        <v>0</v>
      </c>
      <c r="L199" s="322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0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149.35400000000001</v>
      </c>
      <c r="J200" s="270">
        <v>10.97</v>
      </c>
      <c r="K200" s="232">
        <v>0</v>
      </c>
      <c r="L200" s="238">
        <v>17.701000000000001</v>
      </c>
      <c r="M200" s="203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0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273">
        <v>39.020000000000003</v>
      </c>
      <c r="J201" s="274">
        <v>0.49199999999999999</v>
      </c>
      <c r="K201" s="232">
        <v>0</v>
      </c>
      <c r="L201" s="231">
        <v>0.36199999999999999</v>
      </c>
      <c r="M201" s="203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0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0">
        <v>41</v>
      </c>
      <c r="C202" s="275" t="s">
        <v>113</v>
      </c>
      <c r="D202" s="275" t="s">
        <v>55</v>
      </c>
      <c r="E202" s="276">
        <v>70</v>
      </c>
      <c r="F202" s="277">
        <v>0.81699999999999995</v>
      </c>
      <c r="G202" s="276">
        <v>70</v>
      </c>
      <c r="H202" s="277">
        <v>0.82</v>
      </c>
      <c r="I202" s="252">
        <v>67.75</v>
      </c>
      <c r="J202" s="261">
        <v>1.29699999999995</v>
      </c>
      <c r="K202" s="232">
        <v>0</v>
      </c>
      <c r="L202" s="277">
        <v>0</v>
      </c>
      <c r="M202" s="203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0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7" t="s">
        <v>115</v>
      </c>
      <c r="D203" s="227"/>
      <c r="E203" s="279"/>
      <c r="F203" s="280">
        <f>SUM(F162:F202)</f>
        <v>1813.882478</v>
      </c>
      <c r="G203" s="279"/>
      <c r="H203" s="329">
        <f>SUM(H165:H202)</f>
        <v>707.09900000000005</v>
      </c>
      <c r="I203" s="330"/>
      <c r="J203" s="331">
        <f>SUM(J162:J202)</f>
        <v>1169.3290667440558</v>
      </c>
      <c r="K203" s="281">
        <f>SUM(K162:K202)</f>
        <v>0</v>
      </c>
      <c r="L203" s="281">
        <f>SUM(L162:L202)</f>
        <v>944.37000000000012</v>
      </c>
      <c r="M203" s="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2" t="s">
        <v>117</v>
      </c>
      <c r="C204" s="209" t="s">
        <v>118</v>
      </c>
      <c r="D204" s="209"/>
      <c r="E204" s="283"/>
      <c r="F204" s="284"/>
      <c r="G204" s="285"/>
      <c r="H204" s="332">
        <v>1</v>
      </c>
      <c r="I204" s="310"/>
      <c r="J204" s="333">
        <f>IFERROR(+J203/H203,0)</f>
        <v>1.6536992228019778</v>
      </c>
      <c r="K204" s="287">
        <f>IFERROR(+K203/I203,0)</f>
        <v>0</v>
      </c>
      <c r="L204" s="289"/>
      <c r="M204" s="203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1"/>
      <c r="C205" s="290" t="s">
        <v>119</v>
      </c>
      <c r="D205" s="291"/>
      <c r="E205" s="292">
        <v>1736.79</v>
      </c>
      <c r="F205" s="293">
        <v>1</v>
      </c>
      <c r="G205" s="294" t="s">
        <v>117</v>
      </c>
      <c r="H205" s="334">
        <f>+H203/F203*100%</f>
        <v>0.38982624760764684</v>
      </c>
      <c r="I205" s="310"/>
      <c r="J205" s="335">
        <f>+J203/F203</f>
        <v>0.64465536269657697</v>
      </c>
      <c r="K205" s="296"/>
      <c r="L205" s="289"/>
      <c r="M205" s="203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1"/>
      <c r="C206" s="290" t="s">
        <v>120</v>
      </c>
      <c r="D206" s="291"/>
      <c r="E206" s="298">
        <f>F203-E205</f>
        <v>77.092478000000028</v>
      </c>
      <c r="F206" s="299"/>
      <c r="G206" s="201"/>
      <c r="H206" s="299"/>
      <c r="I206" s="198"/>
      <c r="J206" s="299"/>
      <c r="K206" s="300"/>
      <c r="L206" s="289"/>
      <c r="M206" s="203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0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4"/>
      <c r="D207" s="204"/>
      <c r="E207" s="204"/>
      <c r="F207" s="205">
        <v>23</v>
      </c>
      <c r="G207" s="30" t="s">
        <v>19</v>
      </c>
      <c r="H207" s="205">
        <v>2019</v>
      </c>
      <c r="I207" s="204"/>
      <c r="J207" s="204"/>
      <c r="K207" s="206"/>
      <c r="L207" s="289"/>
      <c r="M207" s="203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0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122</v>
      </c>
      <c r="L208" s="289"/>
      <c r="M208" s="203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0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9"/>
      <c r="M209" s="203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0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123</v>
      </c>
      <c r="G210" s="221" t="s">
        <v>30</v>
      </c>
      <c r="H210" s="220" t="s">
        <v>123</v>
      </c>
      <c r="I210" s="221" t="s">
        <v>30</v>
      </c>
      <c r="J210" s="220" t="s">
        <v>123</v>
      </c>
      <c r="K210" s="222"/>
      <c r="L210" s="289"/>
      <c r="M210" s="203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0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9"/>
      <c r="M211" s="203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0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54.6</v>
      </c>
      <c r="J212" s="233">
        <v>24.614000000000001</v>
      </c>
      <c r="K212" s="232"/>
      <c r="L212" s="336"/>
      <c r="M212" s="203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0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333.22</v>
      </c>
      <c r="J213" s="241">
        <v>2.65</v>
      </c>
      <c r="K213" s="232"/>
      <c r="L213" s="337"/>
      <c r="M213" s="20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0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76.05</v>
      </c>
      <c r="J214" s="241">
        <v>40.085999999999999</v>
      </c>
      <c r="K214" s="232"/>
      <c r="L214" s="337"/>
      <c r="M214" s="203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0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462.51</v>
      </c>
      <c r="J215" s="246">
        <v>37.985999999999997</v>
      </c>
      <c r="K215" s="232"/>
      <c r="L215" s="338"/>
      <c r="M215" s="320"/>
      <c r="N215" s="32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0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1">
        <v>1.218</v>
      </c>
      <c r="I216" s="252">
        <v>206.49</v>
      </c>
      <c r="J216" s="253">
        <v>8.8960000000000008</v>
      </c>
      <c r="K216" s="232"/>
      <c r="L216" s="33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0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1">
        <v>0.65700000000000003</v>
      </c>
      <c r="I217" s="252">
        <v>318.85000000000002</v>
      </c>
      <c r="J217" s="253">
        <v>4.6210000000000004</v>
      </c>
      <c r="K217" s="232"/>
      <c r="L217" s="33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0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252">
        <v>84.47</v>
      </c>
      <c r="J218" s="253">
        <v>440.01580830515712</v>
      </c>
      <c r="K218" s="232"/>
      <c r="L218" s="33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0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7">
        <v>112.6</v>
      </c>
      <c r="J219" s="305">
        <v>0</v>
      </c>
      <c r="K219" s="232"/>
      <c r="L219" s="34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0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252">
        <v>117.51</v>
      </c>
      <c r="J220" s="253">
        <v>0.92500000000000004</v>
      </c>
      <c r="K220" s="232"/>
      <c r="L220" s="33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0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252">
        <v>43.08</v>
      </c>
      <c r="J221" s="253">
        <v>0.95699999999999996</v>
      </c>
      <c r="K221" s="232"/>
      <c r="L221" s="33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0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260">
        <v>50.94</v>
      </c>
      <c r="J222" s="261">
        <v>2.1509999999999998</v>
      </c>
      <c r="K222" s="232"/>
      <c r="L222" s="34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0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252">
        <v>77.86</v>
      </c>
      <c r="J223" s="253">
        <v>0.59599999999999997</v>
      </c>
      <c r="K223" s="232"/>
      <c r="L223" s="33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0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252">
        <v>81.819999999999993</v>
      </c>
      <c r="J224" s="253">
        <v>0.28499999999999998</v>
      </c>
      <c r="K224" s="232"/>
      <c r="L224" s="33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0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252">
        <v>68.52</v>
      </c>
      <c r="J225" s="253">
        <v>4.8000000000000001E-2</v>
      </c>
      <c r="K225" s="232"/>
      <c r="L225" s="33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0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252">
        <v>46.55</v>
      </c>
      <c r="J226" s="253">
        <v>0.32800000000000001</v>
      </c>
      <c r="K226" s="232"/>
      <c r="L226" s="33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0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134.79</v>
      </c>
      <c r="J227" s="262">
        <v>303.363</v>
      </c>
      <c r="K227" s="232"/>
      <c r="L227" s="342"/>
      <c r="M227" s="203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0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1">
        <v>110.94</v>
      </c>
      <c r="J228" s="262">
        <v>0.34399999999999997</v>
      </c>
      <c r="K228" s="232"/>
      <c r="L228" s="342"/>
      <c r="M228" s="203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0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201.84</v>
      </c>
      <c r="J229" s="262">
        <v>0.14899999999999999</v>
      </c>
      <c r="K229" s="232"/>
      <c r="L229" s="342"/>
      <c r="M229" s="343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0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1">
        <v>221.6</v>
      </c>
      <c r="J230" s="264">
        <v>0.39500000000000002</v>
      </c>
      <c r="K230" s="232"/>
      <c r="L230" s="344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0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1">
        <v>194.49</v>
      </c>
      <c r="J231" s="262">
        <v>0.28399999999999997</v>
      </c>
      <c r="K231" s="232"/>
      <c r="L231" s="342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0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1">
        <v>169.91</v>
      </c>
      <c r="J232" s="262">
        <v>0.121</v>
      </c>
      <c r="K232" s="232"/>
      <c r="L232" s="342"/>
      <c r="M232" s="34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0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7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6">
        <v>224.7</v>
      </c>
      <c r="J233" s="267">
        <v>0.41799999999999998</v>
      </c>
      <c r="K233" s="232"/>
      <c r="L233" s="344"/>
      <c r="M233" s="346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0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1">
        <v>241.05</v>
      </c>
      <c r="J234" s="264">
        <v>0.34100000000000003</v>
      </c>
      <c r="K234" s="232"/>
      <c r="L234" s="344"/>
      <c r="M234" s="347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0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148.44999999999999</v>
      </c>
      <c r="J235" s="264">
        <v>2.3010000000000002</v>
      </c>
      <c r="K235" s="232"/>
      <c r="L235" s="344"/>
      <c r="M235" s="346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0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1">
        <v>166.32</v>
      </c>
      <c r="H236" s="251">
        <v>0.39800000000000002</v>
      </c>
      <c r="I236" s="239">
        <v>231.81</v>
      </c>
      <c r="J236" s="262">
        <v>2.9510000000000001</v>
      </c>
      <c r="K236" s="232"/>
      <c r="L236" s="342"/>
      <c r="M236" s="348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0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1">
        <v>315.85000000000002</v>
      </c>
      <c r="H237" s="251">
        <v>0.114</v>
      </c>
      <c r="I237" s="251">
        <v>319.64999999999998</v>
      </c>
      <c r="J237" s="264">
        <v>0.25700000000000001</v>
      </c>
      <c r="K237" s="232"/>
      <c r="L237" s="344"/>
      <c r="M237" s="348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0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1">
        <v>129.1</v>
      </c>
      <c r="J238" s="262">
        <v>0.49099999999999999</v>
      </c>
      <c r="K238" s="232"/>
      <c r="L238" s="342"/>
      <c r="M238" s="346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0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276.97000000000003</v>
      </c>
      <c r="J239" s="262">
        <v>4.2000000000000003E-2</v>
      </c>
      <c r="K239" s="232"/>
      <c r="L239" s="342"/>
      <c r="M239" s="346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0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1">
        <v>98.18</v>
      </c>
      <c r="J240" s="264">
        <v>0.82499999999999996</v>
      </c>
      <c r="K240" s="232"/>
      <c r="L240" s="344"/>
      <c r="M240" s="346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0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1">
        <v>189.57</v>
      </c>
      <c r="J241" s="264">
        <v>7.6999999999999999E-2</v>
      </c>
      <c r="K241" s="232"/>
      <c r="L241" s="344"/>
      <c r="M241" s="346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0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1">
        <v>169.77</v>
      </c>
      <c r="J242" s="264">
        <v>6.2E-2</v>
      </c>
      <c r="K242" s="232"/>
      <c r="L242" s="344"/>
      <c r="M242" s="346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0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152.28</v>
      </c>
      <c r="J243" s="268">
        <v>7.0380000000000003</v>
      </c>
      <c r="K243" s="232"/>
      <c r="L243" s="349"/>
      <c r="M243" s="346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0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238.8</v>
      </c>
      <c r="J244" s="268">
        <v>2.2959999999999998</v>
      </c>
      <c r="K244" s="232"/>
      <c r="L244" s="349"/>
      <c r="M244" s="346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0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120.54</v>
      </c>
      <c r="J245" s="262">
        <v>3.7530000000000001</v>
      </c>
      <c r="K245" s="232"/>
      <c r="L245" s="342"/>
      <c r="M245" s="346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0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110.14</v>
      </c>
      <c r="J246" s="262">
        <v>1.9530000000000001</v>
      </c>
      <c r="K246" s="232"/>
      <c r="L246" s="342"/>
      <c r="M246" s="35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0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61.08</v>
      </c>
      <c r="J247" s="268">
        <v>17.306999999999999</v>
      </c>
      <c r="K247" s="232" t="s">
        <v>117</v>
      </c>
      <c r="L247" s="349"/>
      <c r="M247" s="348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0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170.73</v>
      </c>
      <c r="J248" s="268">
        <v>250.161</v>
      </c>
      <c r="K248" s="232"/>
      <c r="L248" s="349"/>
      <c r="M248" s="346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0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229.2</v>
      </c>
      <c r="J249" s="268">
        <v>9.3800000000000008</v>
      </c>
      <c r="K249" s="232"/>
      <c r="L249" s="3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0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149.33600000000001</v>
      </c>
      <c r="J250" s="270">
        <v>10.99</v>
      </c>
      <c r="K250" s="232"/>
      <c r="L250" s="351"/>
      <c r="M250" s="348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0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273">
        <v>39.020000000000003</v>
      </c>
      <c r="J251" s="274">
        <v>0.49199999999999999</v>
      </c>
      <c r="K251" s="232"/>
      <c r="L251" s="33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0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0">
        <v>41</v>
      </c>
      <c r="C252" s="275" t="s">
        <v>113</v>
      </c>
      <c r="D252" s="275" t="s">
        <v>55</v>
      </c>
      <c r="E252" s="276">
        <v>70</v>
      </c>
      <c r="F252" s="277">
        <v>0.81699999999999995</v>
      </c>
      <c r="G252" s="276">
        <v>70</v>
      </c>
      <c r="H252" s="277">
        <v>0.82</v>
      </c>
      <c r="I252" s="252">
        <v>67.650000000000006</v>
      </c>
      <c r="J252" s="261">
        <v>1.28499999999995</v>
      </c>
      <c r="K252" s="306"/>
      <c r="L252" s="34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0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7" t="s">
        <v>115</v>
      </c>
      <c r="D253" s="227"/>
      <c r="E253" s="279"/>
      <c r="F253" s="280">
        <f>SUM(F212:F252)</f>
        <v>1813.882478</v>
      </c>
      <c r="G253" s="279"/>
      <c r="H253" s="280">
        <f>SUM(H215:H252)</f>
        <v>631.01600000000008</v>
      </c>
      <c r="I253" s="279"/>
      <c r="J253" s="281">
        <f>SUM(J212:J252)</f>
        <v>1181.2348083051572</v>
      </c>
      <c r="K253" s="352"/>
      <c r="L253" s="289"/>
      <c r="M253" s="34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2" t="s">
        <v>117</v>
      </c>
      <c r="C254" s="209" t="s">
        <v>118</v>
      </c>
      <c r="D254" s="209"/>
      <c r="E254" s="283"/>
      <c r="F254" s="284"/>
      <c r="G254" s="285"/>
      <c r="H254" s="286">
        <v>1</v>
      </c>
      <c r="I254" s="283"/>
      <c r="J254" s="287">
        <f>IFERROR(+J253/H253,0)</f>
        <v>1.871956984141697</v>
      </c>
      <c r="K254" s="288"/>
      <c r="L254" s="289"/>
      <c r="M254" s="34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1"/>
      <c r="C255" s="290" t="s">
        <v>119</v>
      </c>
      <c r="D255" s="291"/>
      <c r="E255" s="292">
        <v>1736.79</v>
      </c>
      <c r="F255" s="293">
        <v>1</v>
      </c>
      <c r="G255" s="294" t="s">
        <v>117</v>
      </c>
      <c r="H255" s="293">
        <f>+H253/F253*100%</f>
        <v>0.34788141329628086</v>
      </c>
      <c r="I255" s="295"/>
      <c r="J255" s="296">
        <f>+J253/F253</f>
        <v>0.65121904127305719</v>
      </c>
      <c r="K255" s="297"/>
      <c r="L255" s="289"/>
      <c r="M255" s="34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1"/>
      <c r="C256" s="290" t="s">
        <v>120</v>
      </c>
      <c r="D256" s="291"/>
      <c r="E256" s="298">
        <f>F253-E255</f>
        <v>77.092478000000028</v>
      </c>
      <c r="F256" s="299"/>
      <c r="G256" s="201"/>
      <c r="H256" s="299"/>
      <c r="I256" s="198"/>
      <c r="J256" s="299"/>
      <c r="K256" s="300"/>
      <c r="L256" s="300"/>
      <c r="M256" s="34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0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4"/>
      <c r="D257" s="204"/>
      <c r="E257" s="204"/>
      <c r="F257" s="205">
        <v>22</v>
      </c>
      <c r="G257" s="30" t="s">
        <v>19</v>
      </c>
      <c r="H257" s="205">
        <v>2019</v>
      </c>
      <c r="I257" s="204"/>
      <c r="J257" s="204"/>
      <c r="K257" s="206"/>
      <c r="L257" s="207"/>
      <c r="M257" s="34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0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122</v>
      </c>
      <c r="L258" s="2"/>
      <c r="M258" s="346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0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6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0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123</v>
      </c>
      <c r="G260" s="221" t="s">
        <v>30</v>
      </c>
      <c r="H260" s="220" t="s">
        <v>123</v>
      </c>
      <c r="I260" s="221" t="s">
        <v>30</v>
      </c>
      <c r="J260" s="220" t="s">
        <v>123</v>
      </c>
      <c r="K260" s="222"/>
      <c r="L260" s="2"/>
      <c r="M260" s="34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0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0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54.64</v>
      </c>
      <c r="J262" s="233">
        <v>24.829000000000001</v>
      </c>
      <c r="K262" s="353" t="s">
        <v>131</v>
      </c>
      <c r="L262" s="336"/>
      <c r="M262" s="354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0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333.22</v>
      </c>
      <c r="J263" s="241">
        <v>2.65</v>
      </c>
      <c r="K263" s="353"/>
      <c r="L263" s="337"/>
      <c r="M263" s="355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0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76.099999999999994</v>
      </c>
      <c r="J264" s="241">
        <v>40.374000000000002</v>
      </c>
      <c r="K264" s="353"/>
      <c r="L264" s="337"/>
      <c r="M264" s="355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0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462.53</v>
      </c>
      <c r="J265" s="246">
        <v>38.372999999999998</v>
      </c>
      <c r="K265" s="356">
        <v>35.549999999999997</v>
      </c>
      <c r="L265" s="338"/>
      <c r="M265" s="357"/>
      <c r="N265" s="321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0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1">
        <v>1.218</v>
      </c>
      <c r="I266" s="252">
        <v>206.46</v>
      </c>
      <c r="J266" s="253">
        <v>8.9789999999999992</v>
      </c>
      <c r="K266" s="356" t="s">
        <v>131</v>
      </c>
      <c r="L266" s="358"/>
      <c r="M266" s="35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0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1">
        <v>0.65700000000000003</v>
      </c>
      <c r="I267" s="252">
        <v>318.85000000000002</v>
      </c>
      <c r="J267" s="253">
        <v>4.6210000000000004</v>
      </c>
      <c r="K267" s="356" t="s">
        <v>131</v>
      </c>
      <c r="L267" s="340"/>
      <c r="M267" s="36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0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252">
        <v>84.61</v>
      </c>
      <c r="J268" s="253">
        <v>445.41503288618514</v>
      </c>
      <c r="K268" s="356"/>
      <c r="L268" s="358"/>
      <c r="M268" s="36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0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7">
        <v>112.6</v>
      </c>
      <c r="J269" s="305">
        <v>0</v>
      </c>
      <c r="K269" s="362" t="s">
        <v>131</v>
      </c>
      <c r="L269" s="340"/>
      <c r="M269" s="36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0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252">
        <v>117.51</v>
      </c>
      <c r="J270" s="253">
        <v>0.92500000000000004</v>
      </c>
      <c r="K270" s="362" t="s">
        <v>131</v>
      </c>
      <c r="L270" s="358"/>
      <c r="M270" s="36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0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252">
        <v>43.12</v>
      </c>
      <c r="J271" s="253">
        <v>0.96299999999999997</v>
      </c>
      <c r="K271" s="362" t="s">
        <v>131</v>
      </c>
      <c r="L271" s="358"/>
      <c r="M271" s="36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0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260">
        <v>50.96</v>
      </c>
      <c r="J272" s="261">
        <v>2.17</v>
      </c>
      <c r="K272" s="362" t="s">
        <v>131</v>
      </c>
      <c r="L272" s="358"/>
      <c r="M272" s="36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0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252">
        <v>77.98</v>
      </c>
      <c r="J273" s="253">
        <v>0.61199999999999999</v>
      </c>
      <c r="K273" s="362" t="s">
        <v>131</v>
      </c>
      <c r="L273" s="358"/>
      <c r="M273" s="36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0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252">
        <v>81.88</v>
      </c>
      <c r="J274" s="253">
        <v>0.29199999999999998</v>
      </c>
      <c r="K274" s="362" t="s">
        <v>131</v>
      </c>
      <c r="L274" s="358"/>
      <c r="M274" s="36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0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252">
        <v>68.53</v>
      </c>
      <c r="J275" s="253">
        <v>4.9000000000000002E-2</v>
      </c>
      <c r="K275" s="362" t="s">
        <v>131</v>
      </c>
      <c r="L275" s="358"/>
      <c r="M275" s="36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0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252">
        <v>46.55</v>
      </c>
      <c r="J276" s="253">
        <v>0.32800000000000001</v>
      </c>
      <c r="K276" s="362"/>
      <c r="L276" s="358"/>
      <c r="M276" s="36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0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134.84</v>
      </c>
      <c r="J277" s="262">
        <v>305.69499999999999</v>
      </c>
      <c r="K277" s="353" t="s">
        <v>131</v>
      </c>
      <c r="L277" s="342"/>
      <c r="M277" s="36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0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1">
        <v>111</v>
      </c>
      <c r="J278" s="262">
        <v>0.34699999999999998</v>
      </c>
      <c r="K278" s="353" t="s">
        <v>131</v>
      </c>
      <c r="L278" s="342"/>
      <c r="M278" s="36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0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201.96</v>
      </c>
      <c r="J279" s="262">
        <v>0.157</v>
      </c>
      <c r="K279" s="353" t="s">
        <v>131</v>
      </c>
      <c r="L279" s="342"/>
      <c r="M279" s="36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0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1">
        <v>221.73</v>
      </c>
      <c r="J280" s="264">
        <v>0.40400000000000003</v>
      </c>
      <c r="K280" s="353" t="s">
        <v>131</v>
      </c>
      <c r="L280" s="344"/>
      <c r="M280" s="364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0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1">
        <v>194.48</v>
      </c>
      <c r="J281" s="262">
        <v>0.28299999999999997</v>
      </c>
      <c r="K281" s="353" t="s">
        <v>131</v>
      </c>
      <c r="L281" s="342"/>
      <c r="M281" s="36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0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1">
        <v>169.95</v>
      </c>
      <c r="J282" s="262">
        <v>0.123</v>
      </c>
      <c r="K282" s="353" t="s">
        <v>131</v>
      </c>
      <c r="L282" s="342"/>
      <c r="M282" s="36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0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1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6">
        <v>224.71</v>
      </c>
      <c r="J283" s="267">
        <v>0.41799999999999998</v>
      </c>
      <c r="K283" s="353" t="s">
        <v>131</v>
      </c>
      <c r="L283" s="344"/>
      <c r="M283" s="364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0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1">
        <v>241.4</v>
      </c>
      <c r="J284" s="264">
        <v>0.38600000000000001</v>
      </c>
      <c r="K284" s="353" t="s">
        <v>131</v>
      </c>
      <c r="L284" s="344"/>
      <c r="M284" s="364"/>
      <c r="V284" s="3" t="s">
        <v>132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148.46</v>
      </c>
      <c r="J285" s="264">
        <v>2.306</v>
      </c>
      <c r="K285" s="353" t="s">
        <v>131</v>
      </c>
      <c r="L285" s="344"/>
      <c r="M285" s="364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1">
        <v>166.32</v>
      </c>
      <c r="H286" s="251">
        <v>0.39800000000000002</v>
      </c>
      <c r="I286" s="239">
        <v>231.88</v>
      </c>
      <c r="J286" s="262">
        <v>2.992</v>
      </c>
      <c r="K286" s="353" t="s">
        <v>131</v>
      </c>
      <c r="L286" s="342"/>
      <c r="M286" s="36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1">
        <v>315.85000000000002</v>
      </c>
      <c r="H287" s="251">
        <v>0.114</v>
      </c>
      <c r="I287" s="251">
        <v>324.3</v>
      </c>
      <c r="J287" s="264">
        <v>0.58699999999999997</v>
      </c>
      <c r="K287" s="353" t="s">
        <v>131</v>
      </c>
      <c r="L287" s="344"/>
      <c r="M287" s="364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1">
        <v>129.19999999999999</v>
      </c>
      <c r="J288" s="262">
        <v>0.5</v>
      </c>
      <c r="K288" s="353" t="s">
        <v>131</v>
      </c>
      <c r="L288" s="342"/>
      <c r="M288" s="36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276.97000000000003</v>
      </c>
      <c r="J289" s="262">
        <v>4.2000000000000003E-2</v>
      </c>
      <c r="K289" s="353" t="s">
        <v>131</v>
      </c>
      <c r="L289" s="342"/>
      <c r="M289" s="36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1">
        <v>98.24</v>
      </c>
      <c r="J290" s="264">
        <v>0.83799999999999997</v>
      </c>
      <c r="K290" s="353" t="s">
        <v>131</v>
      </c>
      <c r="L290" s="344"/>
      <c r="M290" s="364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1">
        <v>189.58</v>
      </c>
      <c r="J291" s="264">
        <v>7.6999999999999999E-2</v>
      </c>
      <c r="K291" s="353" t="s">
        <v>131</v>
      </c>
      <c r="L291" s="344"/>
      <c r="M291" s="364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1">
        <v>169.9</v>
      </c>
      <c r="J292" s="264">
        <v>6.5000000000000002E-2</v>
      </c>
      <c r="K292" s="353" t="s">
        <v>131</v>
      </c>
      <c r="L292" s="344"/>
      <c r="M292" s="364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152.31</v>
      </c>
      <c r="J293" s="268">
        <v>7.1189999999999998</v>
      </c>
      <c r="K293" s="353" t="s">
        <v>131</v>
      </c>
      <c r="L293" s="349"/>
      <c r="M293" s="36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238.84</v>
      </c>
      <c r="J294" s="268">
        <v>2.3159999999999998</v>
      </c>
      <c r="K294" s="353" t="s">
        <v>131</v>
      </c>
      <c r="L294" s="349"/>
      <c r="M294" s="36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120.55</v>
      </c>
      <c r="J295" s="262">
        <v>3.7719999999999998</v>
      </c>
      <c r="K295" s="353" t="s">
        <v>131</v>
      </c>
      <c r="L295" s="342"/>
      <c r="M295" s="36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110.16</v>
      </c>
      <c r="J296" s="262">
        <v>1.9910000000000001</v>
      </c>
      <c r="K296" s="353" t="s">
        <v>131</v>
      </c>
      <c r="L296" s="342"/>
      <c r="M296" s="36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61.51</v>
      </c>
      <c r="J297" s="268">
        <v>17.920000000000002</v>
      </c>
      <c r="K297" s="353"/>
      <c r="L297" s="349"/>
      <c r="M297" s="366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170.92</v>
      </c>
      <c r="J298" s="268">
        <v>251.93700000000001</v>
      </c>
      <c r="K298" s="353" t="s">
        <v>131</v>
      </c>
      <c r="L298" s="349"/>
      <c r="M298" s="366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229.22</v>
      </c>
      <c r="J299" s="268">
        <v>9.4700000000000006</v>
      </c>
      <c r="K299" s="353" t="s">
        <v>131</v>
      </c>
      <c r="L299" s="349"/>
      <c r="M299" s="366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149.392</v>
      </c>
      <c r="J300" s="270">
        <v>11.01</v>
      </c>
      <c r="K300" s="367" t="s">
        <v>110</v>
      </c>
      <c r="L300" s="351"/>
      <c r="M300" s="36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273">
        <v>39.090000000000003</v>
      </c>
      <c r="J301" s="274">
        <v>0.49199999999999999</v>
      </c>
      <c r="K301" s="271" t="s">
        <v>99</v>
      </c>
      <c r="L301" s="369"/>
      <c r="M301" s="36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0">
        <v>41</v>
      </c>
      <c r="C302" s="275" t="s">
        <v>113</v>
      </c>
      <c r="D302" s="275" t="s">
        <v>55</v>
      </c>
      <c r="E302" s="276">
        <v>70</v>
      </c>
      <c r="F302" s="277">
        <v>0.81699999999999995</v>
      </c>
      <c r="G302" s="276">
        <v>70</v>
      </c>
      <c r="H302" s="277">
        <v>0.82</v>
      </c>
      <c r="I302" s="252">
        <v>67.55</v>
      </c>
      <c r="J302" s="261">
        <v>1.2729999999999499</v>
      </c>
      <c r="K302" s="278"/>
      <c r="L302" s="369"/>
      <c r="M302" s="36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7" t="s">
        <v>115</v>
      </c>
      <c r="D303" s="227"/>
      <c r="E303" s="279"/>
      <c r="F303" s="280">
        <f>SUM(F262:F302)</f>
        <v>1813.882478</v>
      </c>
      <c r="G303" s="279"/>
      <c r="H303" s="280">
        <f>SUM(H265:H302)</f>
        <v>632.50300000000016</v>
      </c>
      <c r="I303" s="279"/>
      <c r="J303" s="281">
        <f>SUM(J262:J302)</f>
        <v>1193.1000328861851</v>
      </c>
      <c r="K303" s="370"/>
      <c r="L303" s="371"/>
      <c r="M303" s="2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2" t="s">
        <v>117</v>
      </c>
      <c r="C304" s="209" t="s">
        <v>118</v>
      </c>
      <c r="D304" s="209"/>
      <c r="E304" s="283"/>
      <c r="F304" s="284"/>
      <c r="G304" s="285"/>
      <c r="H304" s="286">
        <v>1</v>
      </c>
      <c r="I304" s="283"/>
      <c r="J304" s="287">
        <f>IFERROR(+J303/H303,0)</f>
        <v>1.886315215716265</v>
      </c>
      <c r="K304" s="372"/>
      <c r="L304" s="289"/>
      <c r="M304" s="203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1"/>
      <c r="C305" s="290" t="s">
        <v>119</v>
      </c>
      <c r="D305" s="291"/>
      <c r="E305" s="292">
        <v>1736.79</v>
      </c>
      <c r="F305" s="293">
        <v>1</v>
      </c>
      <c r="G305" s="294" t="s">
        <v>117</v>
      </c>
      <c r="H305" s="293">
        <f>+H303/F303*100%</f>
        <v>0.3487012017985876</v>
      </c>
      <c r="I305" s="295"/>
      <c r="J305" s="296">
        <f>+J303/F303</f>
        <v>0.65776038269122372</v>
      </c>
      <c r="K305" s="372"/>
      <c r="L305" s="289"/>
      <c r="M305" s="203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1"/>
      <c r="C306" s="290" t="s">
        <v>120</v>
      </c>
      <c r="D306" s="291"/>
      <c r="E306" s="298">
        <f>F303-E305</f>
        <v>77.092478000000028</v>
      </c>
      <c r="F306" s="299"/>
      <c r="G306" s="201"/>
      <c r="H306" s="299"/>
      <c r="I306" s="198"/>
      <c r="J306" s="299"/>
      <c r="K306" s="300"/>
      <c r="L306" s="300"/>
      <c r="M306" s="203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4"/>
      <c r="D307" s="204"/>
      <c r="E307" s="204"/>
      <c r="F307" s="205">
        <v>21</v>
      </c>
      <c r="G307" s="30" t="s">
        <v>19</v>
      </c>
      <c r="H307" s="205">
        <v>2019</v>
      </c>
      <c r="I307" s="204"/>
      <c r="J307" s="204"/>
      <c r="K307" s="206"/>
      <c r="L307" s="207"/>
      <c r="M307" s="203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73" t="s">
        <v>24</v>
      </c>
      <c r="H308" s="374"/>
      <c r="I308" s="210" t="s">
        <v>25</v>
      </c>
      <c r="J308" s="211"/>
      <c r="K308" s="212" t="s">
        <v>122</v>
      </c>
      <c r="L308" s="2"/>
      <c r="M308" s="203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3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123</v>
      </c>
      <c r="G310" s="221" t="s">
        <v>30</v>
      </c>
      <c r="H310" s="220" t="s">
        <v>123</v>
      </c>
      <c r="I310" s="221" t="s">
        <v>133</v>
      </c>
      <c r="J310" s="220" t="s">
        <v>123</v>
      </c>
      <c r="K310" s="222"/>
      <c r="L310" s="2"/>
      <c r="M310" s="203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3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54.6</v>
      </c>
      <c r="J312" s="375">
        <v>24.614000000000001</v>
      </c>
      <c r="K312" s="234" t="s">
        <v>131</v>
      </c>
      <c r="L312" s="235"/>
      <c r="M312" s="203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333.23</v>
      </c>
      <c r="J313" s="376">
        <v>2.6549999999999998</v>
      </c>
      <c r="K313" s="234" t="s">
        <v>131</v>
      </c>
      <c r="L313" s="242"/>
      <c r="M313" s="20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5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76.11</v>
      </c>
      <c r="J314" s="376">
        <v>40.432000000000002</v>
      </c>
      <c r="K314" s="234"/>
      <c r="L314" s="242"/>
      <c r="M314" s="203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5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462.22</v>
      </c>
      <c r="H315" s="245">
        <v>27.992000000000001</v>
      </c>
      <c r="I315" s="231">
        <v>462.55</v>
      </c>
      <c r="J315" s="377">
        <v>38.762</v>
      </c>
      <c r="K315" s="234" t="s">
        <v>131</v>
      </c>
      <c r="L315" s="319"/>
      <c r="M315" s="320"/>
      <c r="N315" s="32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5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1">
        <v>205.2</v>
      </c>
      <c r="I316" s="252">
        <v>206.58</v>
      </c>
      <c r="J316" s="253">
        <v>9.0030000000000001</v>
      </c>
      <c r="K316" s="234" t="s">
        <v>131</v>
      </c>
      <c r="M316" s="203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5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1">
        <v>4.2510000000000003</v>
      </c>
      <c r="I317" s="252">
        <v>318.85000000000002</v>
      </c>
      <c r="J317" s="253">
        <v>4.6210000000000004</v>
      </c>
      <c r="K317" s="234" t="s">
        <v>131</v>
      </c>
      <c r="M317" s="203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252">
        <v>84.75</v>
      </c>
      <c r="J318" s="253">
        <v>450.85893295301145</v>
      </c>
      <c r="K318" s="234" t="s">
        <v>131</v>
      </c>
      <c r="M318" s="203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5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7">
        <v>112.6</v>
      </c>
      <c r="J319" s="378">
        <v>0</v>
      </c>
      <c r="K319" s="234" t="s">
        <v>131</v>
      </c>
      <c r="M319" s="203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5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252">
        <v>117.51</v>
      </c>
      <c r="J320" s="253">
        <v>0.92500000000000004</v>
      </c>
      <c r="K320" s="234" t="s">
        <v>131</v>
      </c>
      <c r="M320" s="203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5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252">
        <v>43.16</v>
      </c>
      <c r="J321" s="253">
        <v>0.96899999999999997</v>
      </c>
      <c r="K321" s="234" t="s">
        <v>131</v>
      </c>
      <c r="M321" s="203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5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260">
        <v>50.98</v>
      </c>
      <c r="J322" s="261">
        <v>2.1890000000000001</v>
      </c>
      <c r="K322" s="234" t="s">
        <v>131</v>
      </c>
      <c r="M322" s="203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5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252">
        <v>78.12</v>
      </c>
      <c r="J323" s="253">
        <v>0.63100000000000001</v>
      </c>
      <c r="K323" s="234" t="s">
        <v>131</v>
      </c>
      <c r="M323" s="20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5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252">
        <v>82.11</v>
      </c>
      <c r="J324" s="253">
        <v>0.32400000000000001</v>
      </c>
      <c r="K324" s="234" t="s">
        <v>131</v>
      </c>
      <c r="M324" s="203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5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252">
        <v>68.540000000000006</v>
      </c>
      <c r="J325" s="253">
        <v>4.9000000000000002E-2</v>
      </c>
      <c r="K325" s="234" t="s">
        <v>131</v>
      </c>
      <c r="M325" s="203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5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252">
        <v>46.56</v>
      </c>
      <c r="J326" s="253">
        <v>0.33</v>
      </c>
      <c r="K326" s="234" t="s">
        <v>131</v>
      </c>
      <c r="M326" s="203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5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134.87</v>
      </c>
      <c r="J327" s="378">
        <v>307.09399999999999</v>
      </c>
      <c r="K327" s="234" t="s">
        <v>131</v>
      </c>
      <c r="L327" s="289"/>
      <c r="M327" s="203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1">
        <v>111.05</v>
      </c>
      <c r="J328" s="378">
        <v>0.34899999999999998</v>
      </c>
      <c r="K328" s="234"/>
      <c r="L328" s="289"/>
      <c r="M328" s="203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5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202.18</v>
      </c>
      <c r="J329" s="378">
        <v>0.17699999999999999</v>
      </c>
      <c r="K329" s="234"/>
      <c r="L329" s="289"/>
      <c r="M329" s="203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5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1">
        <v>221.86</v>
      </c>
      <c r="J330" s="379">
        <v>0.41599999999999998</v>
      </c>
      <c r="K330" s="234"/>
      <c r="L330" s="289"/>
      <c r="M330" s="203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5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1">
        <v>195.5</v>
      </c>
      <c r="J331" s="378">
        <v>0.28499999999999998</v>
      </c>
      <c r="K331" s="234"/>
      <c r="L331" s="289"/>
      <c r="M331" s="203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5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1">
        <v>170</v>
      </c>
      <c r="J332" s="378">
        <v>0.125</v>
      </c>
      <c r="K332" s="234" t="s">
        <v>131</v>
      </c>
      <c r="L332" s="289"/>
      <c r="M332" s="203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5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6">
        <v>224.72</v>
      </c>
      <c r="J333" s="380">
        <v>0.41899999999999998</v>
      </c>
      <c r="K333" s="381"/>
      <c r="L333" s="289"/>
      <c r="M333" s="20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5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1">
        <v>241.5</v>
      </c>
      <c r="J334" s="379">
        <v>0.39800000000000002</v>
      </c>
      <c r="K334" s="234" t="s">
        <v>131</v>
      </c>
      <c r="L334" s="289"/>
      <c r="M334" s="203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5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148.47</v>
      </c>
      <c r="J335" s="379">
        <v>2.3109999999999999</v>
      </c>
      <c r="K335" s="234" t="s">
        <v>131</v>
      </c>
      <c r="L335" s="289"/>
      <c r="M335" s="203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1">
        <v>173.03</v>
      </c>
      <c r="H336" s="251">
        <v>1.331</v>
      </c>
      <c r="I336" s="239">
        <v>231.95</v>
      </c>
      <c r="J336" s="378">
        <v>3.0329999999999999</v>
      </c>
      <c r="K336" s="234"/>
      <c r="L336" s="289"/>
      <c r="M336" s="203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5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1">
        <v>3231.3</v>
      </c>
      <c r="H337" s="251">
        <v>0.35499999999999998</v>
      </c>
      <c r="I337" s="251">
        <v>324.39999999999998</v>
      </c>
      <c r="J337" s="379">
        <v>0.59499999999999997</v>
      </c>
      <c r="K337" s="234" t="s">
        <v>131</v>
      </c>
      <c r="L337" s="289"/>
      <c r="M337" s="203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5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1">
        <v>129.19999999999999</v>
      </c>
      <c r="J338" s="378">
        <v>0.5</v>
      </c>
      <c r="K338" s="234" t="s">
        <v>131</v>
      </c>
      <c r="L338" s="289"/>
      <c r="M338" s="203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5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276.97000000000003</v>
      </c>
      <c r="J339" s="378">
        <v>4.2000000000000003E-2</v>
      </c>
      <c r="K339" s="234" t="s">
        <v>131</v>
      </c>
      <c r="L339" s="289"/>
      <c r="M339" s="203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5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1">
        <v>98.31</v>
      </c>
      <c r="J340" s="379">
        <v>0.85299999999999998</v>
      </c>
      <c r="K340" s="234" t="s">
        <v>131</v>
      </c>
      <c r="L340" s="289"/>
      <c r="M340" s="203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5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1">
        <v>189.59</v>
      </c>
      <c r="J341" s="379">
        <v>7.6999999999999999E-2</v>
      </c>
      <c r="K341" s="234" t="s">
        <v>131</v>
      </c>
      <c r="L341" s="289">
        <f>79920/1000000</f>
        <v>7.9920000000000005E-2</v>
      </c>
      <c r="M341" s="203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5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1">
        <v>170.09</v>
      </c>
      <c r="J342" s="379">
        <v>7.0000000000000007E-2</v>
      </c>
      <c r="K342" s="234" t="s">
        <v>131</v>
      </c>
      <c r="L342" s="289"/>
      <c r="M342" s="203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5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152.33000000000001</v>
      </c>
      <c r="J343" s="382">
        <v>7.1719999999999997</v>
      </c>
      <c r="K343" s="234"/>
      <c r="L343" s="289"/>
      <c r="M343" s="20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5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238.88</v>
      </c>
      <c r="J344" s="382">
        <v>2.3370000000000002</v>
      </c>
      <c r="K344" s="234" t="s">
        <v>131</v>
      </c>
      <c r="L344" s="289"/>
      <c r="M344" s="203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5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120.56</v>
      </c>
      <c r="J345" s="378">
        <v>3.7909999999999999</v>
      </c>
      <c r="K345" s="234" t="s">
        <v>131</v>
      </c>
      <c r="L345" s="289"/>
      <c r="M345" s="203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5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110.19</v>
      </c>
      <c r="J346" s="378">
        <v>2.0470000000000002</v>
      </c>
      <c r="K346" s="234" t="s">
        <v>131</v>
      </c>
      <c r="L346" s="289"/>
      <c r="M346" s="203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61.91</v>
      </c>
      <c r="J347" s="382">
        <v>18.512</v>
      </c>
      <c r="K347" s="234" t="s">
        <v>131</v>
      </c>
      <c r="L347" s="289"/>
      <c r="M347" s="203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5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171.1</v>
      </c>
      <c r="J348" s="382">
        <v>253.61799999999999</v>
      </c>
      <c r="K348" s="234" t="s">
        <v>131</v>
      </c>
      <c r="L348" s="289"/>
      <c r="M348" s="203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229.43</v>
      </c>
      <c r="J349" s="383">
        <v>10.48</v>
      </c>
      <c r="K349" s="234" t="s">
        <v>131</v>
      </c>
      <c r="L349" s="235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149.39699999999999</v>
      </c>
      <c r="J350" s="270">
        <v>11.02</v>
      </c>
      <c r="K350" s="384" t="s">
        <v>110</v>
      </c>
      <c r="L350" s="289"/>
      <c r="M350" s="203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252">
        <v>39.090000000000003</v>
      </c>
      <c r="J351" s="253">
        <v>0.49199999999999999</v>
      </c>
      <c r="K351" s="384" t="s">
        <v>99</v>
      </c>
      <c r="L351" s="28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0">
        <v>41</v>
      </c>
      <c r="C352" s="275" t="s">
        <v>113</v>
      </c>
      <c r="D352" s="275" t="s">
        <v>55</v>
      </c>
      <c r="E352" s="276">
        <v>70</v>
      </c>
      <c r="F352" s="277">
        <v>0.81699999999999995</v>
      </c>
      <c r="G352" s="276">
        <v>70</v>
      </c>
      <c r="H352" s="277">
        <v>0.82</v>
      </c>
      <c r="I352" s="252">
        <v>67.45</v>
      </c>
      <c r="J352" s="261">
        <v>1.2609999999999499</v>
      </c>
      <c r="K352" s="306"/>
      <c r="L352" s="385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7" t="s">
        <v>115</v>
      </c>
      <c r="D353" s="227"/>
      <c r="E353" s="279"/>
      <c r="F353" s="280">
        <f>SUM(F312:F352)</f>
        <v>1813.882478</v>
      </c>
      <c r="G353" s="279"/>
      <c r="H353" s="280">
        <f>SUM(H315:H352)</f>
        <v>849.30700000000024</v>
      </c>
      <c r="I353" s="279"/>
      <c r="J353" s="281">
        <f>SUM(J312:J352)</f>
        <v>1203.8369329530115</v>
      </c>
      <c r="K353" s="282"/>
      <c r="L353" s="289"/>
      <c r="M353" s="20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2" t="s">
        <v>117</v>
      </c>
      <c r="C354" s="209" t="s">
        <v>118</v>
      </c>
      <c r="D354" s="209"/>
      <c r="E354" s="283"/>
      <c r="F354" s="284"/>
      <c r="G354" s="285"/>
      <c r="H354" s="286">
        <v>1</v>
      </c>
      <c r="I354" s="283"/>
      <c r="J354" s="287">
        <f>IFERROR(+J353/H353,0)</f>
        <v>1.4174343705550656</v>
      </c>
      <c r="K354" s="288"/>
      <c r="L354" s="289"/>
      <c r="M354" s="203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1"/>
      <c r="C355" s="290" t="s">
        <v>119</v>
      </c>
      <c r="D355" s="291"/>
      <c r="E355" s="386">
        <v>1736.79</v>
      </c>
      <c r="F355" s="293">
        <v>1</v>
      </c>
      <c r="G355" s="294" t="s">
        <v>117</v>
      </c>
      <c r="H355" s="293">
        <f>+H353/F353*100%</f>
        <v>0.46822603465272583</v>
      </c>
      <c r="I355" s="295"/>
      <c r="J355" s="296">
        <f>+J353/F353</f>
        <v>0.66367967470548084</v>
      </c>
      <c r="K355" s="297"/>
      <c r="L355" s="289"/>
      <c r="M355" s="203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1"/>
      <c r="C356" s="290" t="s">
        <v>120</v>
      </c>
      <c r="D356" s="291"/>
      <c r="E356" s="298">
        <f>F353-E355</f>
        <v>77.092478000000028</v>
      </c>
      <c r="F356" s="299"/>
      <c r="G356" s="201"/>
      <c r="H356" s="299"/>
      <c r="I356" s="198"/>
      <c r="J356" s="299"/>
      <c r="K356" s="300"/>
      <c r="L356" s="300"/>
      <c r="M356" s="203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7"/>
      <c r="C357" s="388"/>
      <c r="D357" s="388"/>
      <c r="E357" s="388"/>
      <c r="F357" s="388"/>
      <c r="G357" s="388"/>
      <c r="H357" s="388"/>
      <c r="I357" s="389"/>
      <c r="J357" s="389"/>
      <c r="K357" s="198"/>
      <c r="M357" s="203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8"/>
      <c r="J358" s="198"/>
      <c r="K358" s="198"/>
      <c r="M358" s="203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8"/>
      <c r="J359" s="198"/>
      <c r="K359" s="198"/>
      <c r="M359" s="203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8"/>
      <c r="J360" s="198"/>
      <c r="K360" s="198"/>
      <c r="M360" s="203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8"/>
      <c r="J361" s="198"/>
      <c r="K361" s="198"/>
      <c r="M361" s="203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8"/>
      <c r="J362" s="198"/>
      <c r="K362" s="198"/>
      <c r="M362" s="203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8"/>
      <c r="J363" s="198"/>
      <c r="K363" s="198"/>
      <c r="M363" s="20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8"/>
      <c r="J364" s="198"/>
      <c r="K364" s="389"/>
      <c r="L364" s="388"/>
      <c r="M364" s="39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8"/>
      <c r="J365" s="198"/>
      <c r="K365" s="389"/>
      <c r="L365" s="388"/>
      <c r="M365" s="39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8"/>
      <c r="J366" s="198"/>
      <c r="K366" s="389"/>
      <c r="L366" s="388"/>
      <c r="M366" s="39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8"/>
      <c r="J367" s="198"/>
      <c r="K367" s="389"/>
      <c r="L367" s="388"/>
      <c r="M367" s="39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8"/>
      <c r="J368" s="198"/>
      <c r="K368" s="198"/>
      <c r="M368" s="203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8"/>
      <c r="J369" s="198"/>
      <c r="K369" s="198"/>
      <c r="M369" s="203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8"/>
      <c r="J370" s="198"/>
      <c r="K370" s="198"/>
      <c r="M370" s="203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8"/>
      <c r="J371" s="198"/>
      <c r="K371" s="198"/>
      <c r="M371" s="203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8"/>
      <c r="J372" s="198"/>
      <c r="K372" s="198"/>
      <c r="M372" s="203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8"/>
      <c r="K373" s="198"/>
      <c r="M373" s="20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8"/>
      <c r="K374" s="198"/>
      <c r="M374" s="203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8"/>
      <c r="K375" s="198"/>
      <c r="M375" s="203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8"/>
      <c r="K376" s="198"/>
      <c r="M376" s="203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8"/>
      <c r="K377" s="198"/>
      <c r="M377" s="203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8"/>
      <c r="K378" s="198"/>
      <c r="M378" s="203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8"/>
      <c r="K379" s="198"/>
      <c r="M379" s="203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8"/>
      <c r="K380" s="198"/>
      <c r="M380" s="203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8"/>
      <c r="K381" s="198"/>
      <c r="M381" s="203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8"/>
      <c r="K382" s="198"/>
      <c r="M382" s="203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8"/>
      <c r="K383" s="198"/>
      <c r="M383" s="20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8"/>
      <c r="K384" s="198"/>
      <c r="M384" s="203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8"/>
      <c r="K385" s="198"/>
      <c r="M385" s="203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8"/>
      <c r="K386" s="198"/>
      <c r="M386" s="203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8"/>
      <c r="K387" s="198"/>
      <c r="M387" s="203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8"/>
      <c r="K388" s="198"/>
      <c r="M388" s="203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8"/>
      <c r="K389" s="198"/>
      <c r="M389" s="203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8"/>
      <c r="K390" s="198"/>
      <c r="M390" s="203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8"/>
      <c r="K391" s="198"/>
      <c r="M391" s="203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8"/>
      <c r="K392" s="198"/>
      <c r="M392" s="203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8"/>
      <c r="K393" s="198"/>
      <c r="M393" s="20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8"/>
      <c r="K394" s="198"/>
      <c r="M394" s="203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8"/>
      <c r="K395" s="198"/>
      <c r="M395" s="203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8"/>
      <c r="K396" s="198"/>
      <c r="M396" s="203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8"/>
      <c r="K397" s="198"/>
      <c r="M397" s="203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8"/>
      <c r="K398" s="198"/>
      <c r="M398" s="203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8"/>
      <c r="K399" s="198"/>
      <c r="M399" s="203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8"/>
      <c r="K400" s="198"/>
      <c r="M400" s="203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8"/>
      <c r="K401" s="198"/>
      <c r="M401" s="203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8"/>
      <c r="K402" s="198"/>
      <c r="M402" s="203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8"/>
      <c r="K403" s="198"/>
      <c r="M403" s="2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8"/>
      <c r="K404" s="198"/>
      <c r="M404" s="203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8"/>
      <c r="K405" s="198"/>
      <c r="M405" s="203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8"/>
      <c r="K406" s="198"/>
      <c r="M406" s="203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8"/>
      <c r="K407" s="198"/>
      <c r="M407" s="203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8"/>
      <c r="K408" s="198"/>
      <c r="M408" s="203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8"/>
      <c r="K409" s="198"/>
      <c r="M409" s="203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8"/>
      <c r="K410" s="198"/>
      <c r="M410" s="203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8"/>
      <c r="K411" s="198"/>
      <c r="M411" s="203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8"/>
      <c r="K412" s="198"/>
      <c r="M412" s="203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8"/>
      <c r="K413" s="198"/>
      <c r="M413" s="20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8"/>
      <c r="K414" s="198"/>
      <c r="M414" s="203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8"/>
      <c r="K415" s="198"/>
      <c r="M415" s="203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8"/>
      <c r="K416" s="198"/>
      <c r="M416" s="203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8"/>
      <c r="K417" s="198"/>
      <c r="M417" s="203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8"/>
      <c r="K418" s="198"/>
      <c r="M418" s="203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8"/>
      <c r="K419" s="198"/>
      <c r="M419" s="203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8"/>
      <c r="K420" s="198"/>
      <c r="M420" s="203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8"/>
      <c r="K421" s="198"/>
      <c r="M421" s="203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8"/>
      <c r="K422" s="198"/>
      <c r="M422" s="203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8"/>
      <c r="K423" s="198"/>
      <c r="M423" s="20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8"/>
      <c r="K424" s="198"/>
      <c r="M424" s="203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8"/>
      <c r="K425" s="198"/>
      <c r="M425" s="203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8"/>
      <c r="K426" s="198"/>
      <c r="M426" s="203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8"/>
      <c r="K427" s="198"/>
      <c r="M427" s="203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8"/>
      <c r="K428" s="198"/>
      <c r="M428" s="203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8"/>
      <c r="K429" s="198"/>
      <c r="M429" s="203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8"/>
      <c r="K430" s="198"/>
      <c r="M430" s="203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8"/>
      <c r="K431" s="198"/>
      <c r="M431" s="203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8"/>
      <c r="K432" s="198"/>
      <c r="M432" s="203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8"/>
      <c r="K433" s="198"/>
      <c r="M433" s="20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8"/>
      <c r="K434" s="198"/>
      <c r="M434" s="203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8"/>
      <c r="K435" s="198"/>
      <c r="M435" s="203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8"/>
      <c r="K436" s="198"/>
      <c r="M436" s="203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8"/>
      <c r="K437" s="198"/>
      <c r="M437" s="203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8"/>
      <c r="K438" s="198"/>
      <c r="M438" s="203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8"/>
      <c r="K439" s="198"/>
      <c r="M439" s="203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8"/>
      <c r="K440" s="198"/>
      <c r="M440" s="203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8"/>
      <c r="K441" s="198"/>
      <c r="M441" s="203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8"/>
      <c r="K442" s="198"/>
      <c r="M442" s="203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8"/>
      <c r="K443" s="198"/>
      <c r="M443" s="20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8"/>
      <c r="K444" s="198"/>
      <c r="M444" s="203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8"/>
      <c r="K445" s="198"/>
      <c r="M445" s="203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8"/>
      <c r="K446" s="198"/>
      <c r="M446" s="203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8"/>
      <c r="K447" s="198"/>
      <c r="M447" s="203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8"/>
      <c r="K448" s="198"/>
      <c r="M448" s="203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3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3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3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3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3"/>
    </row>
    <row r="454" spans="13:57" ht="27" customHeight="1" x14ac:dyDescent="0.2">
      <c r="M454" s="203"/>
    </row>
    <row r="455" spans="13:57" ht="27" customHeight="1" x14ac:dyDescent="0.2">
      <c r="M455" s="203"/>
    </row>
    <row r="456" spans="13:57" ht="27" customHeight="1" x14ac:dyDescent="0.2">
      <c r="M456" s="203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2019-06-18T04:25:49Z</dcterms:created>
  <dcterms:modified xsi:type="dcterms:W3CDTF">2019-06-18T04:26:36Z</dcterms:modified>
</cp:coreProperties>
</file>