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trlProps/ctrlProp1.xml" ContentType="application/vnd.ms-excel.controlproperti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ml.chartshapes+xml"/>
  <Override PartName="/xl/charts/chart15.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ml.chartshapes+xml"/>
  <Override PartName="/xl/charts/chart17.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8.xml" ContentType="application/vnd.openxmlformats-officedocument.drawingml.chart+xml"/>
  <Override PartName="/xl/drawings/drawing22.xml" ContentType="application/vnd.openxmlformats-officedocument.drawingml.chartshapes+xml"/>
  <Override PartName="/xl/charts/chart1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0.xml" ContentType="application/vnd.openxmlformats-officedocument.drawingml.chart+xml"/>
  <Override PartName="/xl/drawings/drawing25.xml" ContentType="application/vnd.openxmlformats-officedocument.drawing+xml"/>
  <Override PartName="/xl/charts/chart21.xml" ContentType="application/vnd.openxmlformats-officedocument.drawingml.chart+xml"/>
  <Override PartName="/xl/drawings/drawing26.xml" ContentType="application/vnd.openxmlformats-officedocument.drawing+xml"/>
  <Override PartName="/xl/charts/chart22.xml" ContentType="application/vnd.openxmlformats-officedocument.drawingml.chart+xml"/>
  <Override PartName="/xl/drawings/drawing27.xml" ContentType="application/vnd.openxmlformats-officedocument.drawing+xml"/>
  <Override PartName="/xl/charts/chart23.xml" ContentType="application/vnd.openxmlformats-officedocument.drawingml.chart+xml"/>
  <Override PartName="/xl/drawings/drawing28.xml" ContentType="application/vnd.openxmlformats-officedocument.drawing+xml"/>
  <Override PartName="/xl/charts/chart24.xml" ContentType="application/vnd.openxmlformats-officedocument.drawingml.chart+xml"/>
  <Override PartName="/xl/drawings/drawing29.xml" ContentType="application/vnd.openxmlformats-officedocument.drawing+xml"/>
  <Override PartName="/xl/charts/chart25.xml" ContentType="application/vnd.openxmlformats-officedocument.drawingml.chart+xml"/>
  <Override PartName="/xl/drawings/drawing30.xml" ContentType="application/vnd.openxmlformats-officedocument.drawing+xml"/>
  <Override PartName="/xl/ctrlProps/ctrlProp2.xml" ContentType="application/vnd.ms-excel.controlproperti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defaultThemeVersion="124226"/>
  <mc:AlternateContent xmlns:mc="http://schemas.openxmlformats.org/markup-compatibility/2006">
    <mc:Choice Requires="x15">
      <x15ac:absPath xmlns:x15ac="http://schemas.microsoft.com/office/spreadsheetml/2010/11/ac" url="F:\2024\KETERSEDIAAN AIR BENDUNGAN BENDUNG DAN EMBUNG 2024\2024. JULI\"/>
    </mc:Choice>
  </mc:AlternateContent>
  <xr:revisionPtr revIDLastSave="0" documentId="13_ncr:1_{F22CAF24-0373-441D-8D6F-DFFA9039B294}" xr6:coauthVersionLast="47" xr6:coauthVersionMax="47" xr10:uidLastSave="{00000000-0000-0000-0000-000000000000}"/>
  <bookViews>
    <workbookView xWindow="-120" yWindow="-120" windowWidth="29040" windowHeight="15840" xr2:uid="{00000000-000D-0000-FFFF-FFFF00000000}"/>
  </bookViews>
  <sheets>
    <sheet name="Cover" sheetId="31" r:id="rId1"/>
    <sheet name="GRA JATENG 41 BENDUNGAN" sheetId="41" r:id="rId2"/>
    <sheet name="GRA JATENG" sheetId="21" r:id="rId3"/>
    <sheet name="GRAHAYU" sheetId="22" state="hidden" r:id="rId4"/>
    <sheet name="GRARWNING" sheetId="33" r:id="rId5"/>
    <sheet name="GRACABAN" sheetId="23" state="hidden" r:id="rId6"/>
    <sheet name="GRAJATIBARANG" sheetId="37" state="hidden" r:id="rId7"/>
    <sheet name=" " sheetId="24" state="hidden" r:id="rId8"/>
    <sheet name="UTAMA" sheetId="11" r:id="rId9"/>
    <sheet name="ANALISA" sheetId="30" r:id="rId10"/>
    <sheet name="RINCI 1" sheetId="12" r:id="rId11"/>
    <sheet name="RINCI 1 (2)" sheetId="45" r:id="rId12"/>
    <sheet name="RINCI 2" sheetId="13" r:id="rId13"/>
    <sheet name="RINCI 2 (2)" sheetId="44" r:id="rId14"/>
    <sheet name="RINCI 2 (3)" sheetId="46" r:id="rId15"/>
    <sheet name="GRAOMBO" sheetId="25" r:id="rId16"/>
    <sheet name="GR GJMUNGKUR" sheetId="26" state="hidden" r:id="rId17"/>
    <sheet name="GRAWDLTG" sheetId="27" state="hidden" r:id="rId18"/>
    <sheet name="GRASPOR" sheetId="28" state="hidden" r:id="rId19"/>
    <sheet name="GDIRMAN" sheetId="29" state="hidden" r:id="rId20"/>
    <sheet name="AREAL" sheetId="3" state="hidden" r:id="rId21"/>
    <sheet name="KDOMBO" sheetId="14" state="hidden" r:id="rId22"/>
    <sheet name="Compatibility Report" sheetId="34" state="hidden" r:id="rId23"/>
    <sheet name="Sheet1" sheetId="35" state="hidden" r:id="rId24"/>
    <sheet name="DATA" sheetId="40" r:id="rId25"/>
    <sheet name="Sheet3" sheetId="39" r:id="rId26"/>
  </sheets>
  <externalReferences>
    <externalReference r:id="rId27"/>
  </externalReferences>
  <definedNames>
    <definedName name="_xlnm.Print_Area" localSheetId="7">' '!$A$1:$H$50</definedName>
    <definedName name="_xlnm.Print_Area" localSheetId="9">ANALISA!$A$1:$R$57</definedName>
    <definedName name="_xlnm.Print_Area" localSheetId="20">AREAL!$A$3:$I$51</definedName>
    <definedName name="_xlnm.Print_Area" localSheetId="24">DATA!$AB$2:$AO$64</definedName>
    <definedName name="_xlnm.Print_Area" localSheetId="19">GDIRMAN!$A$1:$I$51</definedName>
    <definedName name="_xlnm.Print_Area" localSheetId="16">'GR GJMUNGKUR'!$B$1:$K$52</definedName>
    <definedName name="_xlnm.Print_Area" localSheetId="2">'GRA JATENG'!$A$1:$N$54</definedName>
    <definedName name="_xlnm.Print_Area" localSheetId="1">'GRA JATENG 41 BENDUNGAN'!$A$1:$N$54</definedName>
    <definedName name="_xlnm.Print_Area" localSheetId="5">GRACABAN!$A$1:$G$50</definedName>
    <definedName name="_xlnm.Print_Area" localSheetId="3">GRAHAYU!$A$1:$G$50</definedName>
    <definedName name="_xlnm.Print_Area" localSheetId="6">GRAJATIBARANG!$B$1:$G$51</definedName>
    <definedName name="_xlnm.Print_Area" localSheetId="15">GRAOMBO!$A$1:$P$57</definedName>
    <definedName name="_xlnm.Print_Area" localSheetId="18">GRASPOR!$B$2:$G$53</definedName>
    <definedName name="_xlnm.Print_Area" localSheetId="17">GRAWDLTG!$B$1:$G$51</definedName>
    <definedName name="_xlnm.Print_Area" localSheetId="10">'RINCI 1'!$B$2:$J$62</definedName>
    <definedName name="_xlnm.Print_Area" localSheetId="11">'RINCI 1 (2)'!$B$2:$J$61</definedName>
    <definedName name="_xlnm.Print_Area" localSheetId="12">'RINCI 2'!$B$1:$J$51</definedName>
    <definedName name="_xlnm.Print_Area" localSheetId="13">'RINCI 2 (2)'!$B$1:$J$49</definedName>
    <definedName name="_xlnm.Print_Area" localSheetId="14">'RINCI 2 (3)'!$B$1:$J$49</definedName>
    <definedName name="_xlnm.Print_Area" localSheetId="8">UTAMA!$B$2:$L$58</definedName>
  </definedNames>
  <calcPr calcId="181029"/>
  <fileRecoveryPr autoRecover="0"/>
</workbook>
</file>

<file path=xl/calcChain.xml><?xml version="1.0" encoding="utf-8"?>
<calcChain xmlns="http://schemas.openxmlformats.org/spreadsheetml/2006/main">
  <c r="AR457" i="11" l="1"/>
  <c r="J55" i="11" l="1"/>
  <c r="D40" i="46" l="1"/>
  <c r="I39" i="46"/>
  <c r="H39" i="46"/>
  <c r="G39" i="46"/>
  <c r="F39" i="46"/>
  <c r="E39" i="46"/>
  <c r="I38" i="46"/>
  <c r="H38" i="46"/>
  <c r="G38" i="46"/>
  <c r="F38" i="46"/>
  <c r="E38" i="46"/>
  <c r="I37" i="46"/>
  <c r="H37" i="46"/>
  <c r="G37" i="46"/>
  <c r="F37" i="46"/>
  <c r="E37" i="46"/>
  <c r="I36" i="46"/>
  <c r="H36" i="46"/>
  <c r="G36" i="46"/>
  <c r="F36" i="46"/>
  <c r="E36" i="46"/>
  <c r="I35" i="46"/>
  <c r="H35" i="46"/>
  <c r="G35" i="46"/>
  <c r="F35" i="46"/>
  <c r="E35" i="46"/>
  <c r="I34" i="46"/>
  <c r="H34" i="46"/>
  <c r="G34" i="46"/>
  <c r="F34" i="46"/>
  <c r="E34" i="46"/>
  <c r="I33" i="46"/>
  <c r="H33" i="46"/>
  <c r="G33" i="46"/>
  <c r="F33" i="46"/>
  <c r="E33" i="46"/>
  <c r="I32" i="46"/>
  <c r="H32" i="46"/>
  <c r="G32" i="46"/>
  <c r="F32" i="46"/>
  <c r="E32" i="46"/>
  <c r="I31" i="46"/>
  <c r="H31" i="46"/>
  <c r="G31" i="46"/>
  <c r="F31" i="46"/>
  <c r="E31" i="46"/>
  <c r="I30" i="46"/>
  <c r="H30" i="46"/>
  <c r="G30" i="46"/>
  <c r="F30" i="46"/>
  <c r="E30" i="46"/>
  <c r="I29" i="46"/>
  <c r="H29" i="46"/>
  <c r="G29" i="46"/>
  <c r="F29" i="46"/>
  <c r="E29" i="46"/>
  <c r="I28" i="46"/>
  <c r="H28" i="46"/>
  <c r="G28" i="46"/>
  <c r="F28" i="46"/>
  <c r="E28" i="46"/>
  <c r="I27" i="46"/>
  <c r="H27" i="46"/>
  <c r="G27" i="46"/>
  <c r="F27" i="46"/>
  <c r="E27" i="46"/>
  <c r="I26" i="46"/>
  <c r="H26" i="46"/>
  <c r="G26" i="46"/>
  <c r="F26" i="46"/>
  <c r="E26" i="46"/>
  <c r="I25" i="46"/>
  <c r="H25" i="46"/>
  <c r="G25" i="46"/>
  <c r="F25" i="46"/>
  <c r="E25" i="46"/>
  <c r="I24" i="46"/>
  <c r="H24" i="46"/>
  <c r="G24" i="46"/>
  <c r="F24" i="46"/>
  <c r="E24" i="46"/>
  <c r="I23" i="46"/>
  <c r="H23" i="46"/>
  <c r="G23" i="46"/>
  <c r="F23" i="46"/>
  <c r="E23" i="46"/>
  <c r="I22" i="46"/>
  <c r="H22" i="46"/>
  <c r="G22" i="46"/>
  <c r="F22" i="46"/>
  <c r="E22" i="46"/>
  <c r="I21" i="46"/>
  <c r="H21" i="46"/>
  <c r="G21" i="46"/>
  <c r="F21" i="46"/>
  <c r="E21" i="46"/>
  <c r="I20" i="46"/>
  <c r="H20" i="46"/>
  <c r="G20" i="46"/>
  <c r="F20" i="46"/>
  <c r="E20" i="46"/>
  <c r="I19" i="46"/>
  <c r="H19" i="46"/>
  <c r="G19" i="46"/>
  <c r="F19" i="46"/>
  <c r="E19" i="46"/>
  <c r="I18" i="46"/>
  <c r="H18" i="46"/>
  <c r="G18" i="46"/>
  <c r="F18" i="46"/>
  <c r="E18" i="46"/>
  <c r="I17" i="46"/>
  <c r="H17" i="46"/>
  <c r="G17" i="46"/>
  <c r="F17" i="46"/>
  <c r="I16" i="46"/>
  <c r="H16" i="46"/>
  <c r="G16" i="46"/>
  <c r="F16" i="46"/>
  <c r="E16" i="46"/>
  <c r="I15" i="46"/>
  <c r="H15" i="46"/>
  <c r="G15" i="46"/>
  <c r="F15" i="46"/>
  <c r="E15" i="46"/>
  <c r="I14" i="46"/>
  <c r="H14" i="46"/>
  <c r="G14" i="46"/>
  <c r="F14" i="46"/>
  <c r="E14" i="46"/>
  <c r="I13" i="46"/>
  <c r="H13" i="46"/>
  <c r="G13" i="46"/>
  <c r="F13" i="46"/>
  <c r="E13" i="46"/>
  <c r="I12" i="46"/>
  <c r="H12" i="46"/>
  <c r="G12" i="46"/>
  <c r="F12" i="46"/>
  <c r="E12" i="46"/>
  <c r="I11" i="46"/>
  <c r="H11" i="46"/>
  <c r="G11" i="46"/>
  <c r="F11" i="46"/>
  <c r="E11" i="46"/>
  <c r="I10" i="46"/>
  <c r="H10" i="46"/>
  <c r="G10" i="46"/>
  <c r="F10" i="46"/>
  <c r="E10" i="46"/>
  <c r="B10" i="46"/>
  <c r="B11" i="46" s="1"/>
  <c r="B12" i="46" s="1"/>
  <c r="B13" i="46" s="1"/>
  <c r="B14" i="46" s="1"/>
  <c r="B15" i="46" s="1"/>
  <c r="B16" i="46" s="1"/>
  <c r="B17" i="46" s="1"/>
  <c r="B18" i="46" s="1"/>
  <c r="B19" i="46" s="1"/>
  <c r="B20" i="46" s="1"/>
  <c r="B21" i="46" s="1"/>
  <c r="B22" i="46" s="1"/>
  <c r="B23" i="46" s="1"/>
  <c r="B24" i="46" s="1"/>
  <c r="B25" i="46" s="1"/>
  <c r="B26" i="46" s="1"/>
  <c r="B27" i="46" s="1"/>
  <c r="B28" i="46" s="1"/>
  <c r="B29" i="46" s="1"/>
  <c r="B30" i="46" s="1"/>
  <c r="B31" i="46" s="1"/>
  <c r="B32" i="46" s="1"/>
  <c r="B33" i="46" s="1"/>
  <c r="B34" i="46" s="1"/>
  <c r="B35" i="46" s="1"/>
  <c r="B36" i="46" s="1"/>
  <c r="B37" i="46" s="1"/>
  <c r="B38" i="46" s="1"/>
  <c r="B39" i="46" s="1"/>
  <c r="I9" i="46"/>
  <c r="H9" i="46"/>
  <c r="G9" i="46"/>
  <c r="F9" i="46"/>
  <c r="E9" i="46"/>
  <c r="E40" i="46" s="1"/>
  <c r="B4" i="46"/>
  <c r="D19" i="45"/>
  <c r="I18" i="45"/>
  <c r="H18" i="45"/>
  <c r="G18" i="45"/>
  <c r="F18" i="45"/>
  <c r="E18" i="45"/>
  <c r="I17" i="45"/>
  <c r="H17" i="45"/>
  <c r="G17" i="45"/>
  <c r="F17" i="45"/>
  <c r="E17" i="45"/>
  <c r="I16" i="45"/>
  <c r="H16" i="45"/>
  <c r="G16" i="45"/>
  <c r="F16" i="45"/>
  <c r="E16" i="45"/>
  <c r="I15" i="45"/>
  <c r="H15" i="45"/>
  <c r="G15" i="45"/>
  <c r="F15" i="45"/>
  <c r="E15" i="45"/>
  <c r="I14" i="45"/>
  <c r="H14" i="45"/>
  <c r="G14" i="45"/>
  <c r="F14" i="45"/>
  <c r="E14" i="45"/>
  <c r="I13" i="45"/>
  <c r="H13" i="45"/>
  <c r="G13" i="45"/>
  <c r="F13" i="45"/>
  <c r="E13" i="45"/>
  <c r="I12" i="45"/>
  <c r="H12" i="45"/>
  <c r="G12" i="45"/>
  <c r="F12" i="45"/>
  <c r="I11" i="45"/>
  <c r="H11" i="45"/>
  <c r="G11" i="45"/>
  <c r="F11" i="45"/>
  <c r="E11" i="45"/>
  <c r="I10" i="45"/>
  <c r="H10" i="45"/>
  <c r="G10" i="45"/>
  <c r="F10" i="45"/>
  <c r="E10" i="45"/>
  <c r="B10" i="45"/>
  <c r="B11" i="45" s="1"/>
  <c r="B12" i="45" s="1"/>
  <c r="B13" i="45" s="1"/>
  <c r="B14" i="45" s="1"/>
  <c r="B15" i="45" s="1"/>
  <c r="B16" i="45" s="1"/>
  <c r="B17" i="45" s="1"/>
  <c r="B18" i="45" s="1"/>
  <c r="I9" i="45"/>
  <c r="H9" i="45"/>
  <c r="G9" i="45"/>
  <c r="F9" i="45"/>
  <c r="E9" i="45"/>
  <c r="B4" i="45"/>
  <c r="J16" i="45" l="1"/>
  <c r="J34" i="46"/>
  <c r="J23" i="46"/>
  <c r="J31" i="46"/>
  <c r="J38" i="46"/>
  <c r="J26" i="46"/>
  <c r="J10" i="46"/>
  <c r="J11" i="46"/>
  <c r="J16" i="46"/>
  <c r="J17" i="46"/>
  <c r="J18" i="46"/>
  <c r="J10" i="45"/>
  <c r="J14" i="45"/>
  <c r="J15" i="45"/>
  <c r="J33" i="46"/>
  <c r="J22" i="46"/>
  <c r="J30" i="46"/>
  <c r="J20" i="46"/>
  <c r="J39" i="46"/>
  <c r="J28" i="46"/>
  <c r="J25" i="46"/>
  <c r="J15" i="46"/>
  <c r="J13" i="46"/>
  <c r="I40" i="46"/>
  <c r="J12" i="46"/>
  <c r="J19" i="46"/>
  <c r="J29" i="46"/>
  <c r="J32" i="46"/>
  <c r="J35" i="46"/>
  <c r="J36" i="46"/>
  <c r="H40" i="46"/>
  <c r="J14" i="46"/>
  <c r="J21" i="46"/>
  <c r="J24" i="46"/>
  <c r="J27" i="46"/>
  <c r="J37" i="46"/>
  <c r="J9" i="46"/>
  <c r="H19" i="45"/>
  <c r="J11" i="45"/>
  <c r="J12" i="45"/>
  <c r="E19" i="45"/>
  <c r="J9" i="45"/>
  <c r="J13" i="45"/>
  <c r="J17" i="45"/>
  <c r="J18" i="45"/>
  <c r="I19" i="45"/>
  <c r="D40" i="44"/>
  <c r="I39" i="44"/>
  <c r="H39" i="44"/>
  <c r="G39" i="44"/>
  <c r="F39" i="44"/>
  <c r="E39" i="44"/>
  <c r="I38" i="44"/>
  <c r="H38" i="44"/>
  <c r="G38" i="44"/>
  <c r="F38" i="44"/>
  <c r="E38" i="44"/>
  <c r="I37" i="44"/>
  <c r="H37" i="44"/>
  <c r="G37" i="44"/>
  <c r="F37" i="44"/>
  <c r="E37" i="44"/>
  <c r="I36" i="44"/>
  <c r="H36" i="44"/>
  <c r="G36" i="44"/>
  <c r="F36" i="44"/>
  <c r="E36" i="44"/>
  <c r="I35" i="44"/>
  <c r="H35" i="44"/>
  <c r="G35" i="44"/>
  <c r="F35" i="44"/>
  <c r="E35" i="44"/>
  <c r="I34" i="44"/>
  <c r="H34" i="44"/>
  <c r="G34" i="44"/>
  <c r="F34" i="44"/>
  <c r="E34" i="44"/>
  <c r="I33" i="44"/>
  <c r="H33" i="44"/>
  <c r="G33" i="44"/>
  <c r="F33" i="44"/>
  <c r="E33" i="44"/>
  <c r="I32" i="44"/>
  <c r="H32" i="44"/>
  <c r="G32" i="44"/>
  <c r="F32" i="44"/>
  <c r="E32" i="44"/>
  <c r="I31" i="44"/>
  <c r="H31" i="44"/>
  <c r="G31" i="44"/>
  <c r="F31" i="44"/>
  <c r="E31" i="44"/>
  <c r="I30" i="44"/>
  <c r="H30" i="44"/>
  <c r="G30" i="44"/>
  <c r="F30" i="44"/>
  <c r="E30" i="44"/>
  <c r="I29" i="44"/>
  <c r="H29" i="44"/>
  <c r="G29" i="44"/>
  <c r="F29" i="44"/>
  <c r="E29" i="44"/>
  <c r="I28" i="44"/>
  <c r="H28" i="44"/>
  <c r="G28" i="44"/>
  <c r="F28" i="44"/>
  <c r="E28" i="44"/>
  <c r="I27" i="44"/>
  <c r="H27" i="44"/>
  <c r="G27" i="44"/>
  <c r="F27" i="44"/>
  <c r="E27" i="44"/>
  <c r="I26" i="44"/>
  <c r="H26" i="44"/>
  <c r="G26" i="44"/>
  <c r="F26" i="44"/>
  <c r="E26" i="44"/>
  <c r="I25" i="44"/>
  <c r="H25" i="44"/>
  <c r="G25" i="44"/>
  <c r="F25" i="44"/>
  <c r="E25" i="44"/>
  <c r="I24" i="44"/>
  <c r="H24" i="44"/>
  <c r="G24" i="44"/>
  <c r="F24" i="44"/>
  <c r="E24" i="44"/>
  <c r="I23" i="44"/>
  <c r="H23" i="44"/>
  <c r="G23" i="44"/>
  <c r="F23" i="44"/>
  <c r="E23" i="44"/>
  <c r="I22" i="44"/>
  <c r="H22" i="44"/>
  <c r="G22" i="44"/>
  <c r="F22" i="44"/>
  <c r="E22" i="44"/>
  <c r="I21" i="44"/>
  <c r="H21" i="44"/>
  <c r="G21" i="44"/>
  <c r="F21" i="44"/>
  <c r="E21" i="44"/>
  <c r="I20" i="44"/>
  <c r="H20" i="44"/>
  <c r="G20" i="44"/>
  <c r="F20" i="44"/>
  <c r="E20" i="44"/>
  <c r="I19" i="44"/>
  <c r="H19" i="44"/>
  <c r="G19" i="44"/>
  <c r="F19" i="44"/>
  <c r="E19" i="44"/>
  <c r="I18" i="44"/>
  <c r="H18" i="44"/>
  <c r="G18" i="44"/>
  <c r="F18" i="44"/>
  <c r="E18" i="44"/>
  <c r="I17" i="44"/>
  <c r="H17" i="44"/>
  <c r="G17" i="44"/>
  <c r="F17" i="44"/>
  <c r="I16" i="44"/>
  <c r="H16" i="44"/>
  <c r="G16" i="44"/>
  <c r="F16" i="44"/>
  <c r="E16" i="44"/>
  <c r="I15" i="44"/>
  <c r="H15" i="44"/>
  <c r="G15" i="44"/>
  <c r="F15" i="44"/>
  <c r="E15" i="44"/>
  <c r="I14" i="44"/>
  <c r="H14" i="44"/>
  <c r="G14" i="44"/>
  <c r="F14" i="44"/>
  <c r="E14" i="44"/>
  <c r="I13" i="44"/>
  <c r="H13" i="44"/>
  <c r="G13" i="44"/>
  <c r="F13" i="44"/>
  <c r="E13" i="44"/>
  <c r="I12" i="44"/>
  <c r="H12" i="44"/>
  <c r="G12" i="44"/>
  <c r="F12" i="44"/>
  <c r="E12" i="44"/>
  <c r="I11" i="44"/>
  <c r="H11" i="44"/>
  <c r="G11" i="44"/>
  <c r="F11" i="44"/>
  <c r="E11" i="44"/>
  <c r="I10" i="44"/>
  <c r="H10" i="44"/>
  <c r="G10" i="44"/>
  <c r="F10" i="44"/>
  <c r="E10" i="44"/>
  <c r="B10" i="44"/>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I9" i="44"/>
  <c r="H9" i="44"/>
  <c r="G9" i="44"/>
  <c r="F9" i="44"/>
  <c r="E9" i="44"/>
  <c r="B4" i="44"/>
  <c r="J24" i="45" l="1"/>
  <c r="J26" i="45"/>
  <c r="I41" i="46"/>
  <c r="J23" i="45"/>
  <c r="J40" i="46"/>
  <c r="J44" i="46"/>
  <c r="J46" i="46"/>
  <c r="J45" i="46"/>
  <c r="J25" i="45"/>
  <c r="J19" i="45"/>
  <c r="I20" i="45"/>
  <c r="J21" i="44"/>
  <c r="J25" i="44"/>
  <c r="J37" i="44"/>
  <c r="J22" i="44"/>
  <c r="J26" i="44"/>
  <c r="J34" i="44"/>
  <c r="J12" i="44"/>
  <c r="J10" i="44"/>
  <c r="J18" i="44"/>
  <c r="J27" i="44"/>
  <c r="J31" i="44"/>
  <c r="J38" i="44"/>
  <c r="J24" i="44"/>
  <c r="J28" i="44"/>
  <c r="J30" i="44"/>
  <c r="H40" i="44"/>
  <c r="J14" i="44"/>
  <c r="J15" i="44"/>
  <c r="J11" i="44"/>
  <c r="J9" i="44"/>
  <c r="J32" i="44"/>
  <c r="J35" i="44"/>
  <c r="J13" i="44"/>
  <c r="J16" i="44"/>
  <c r="J17" i="44"/>
  <c r="J20" i="44"/>
  <c r="J23" i="44"/>
  <c r="J33" i="44"/>
  <c r="J36" i="44"/>
  <c r="J39" i="44"/>
  <c r="E40" i="44"/>
  <c r="J19" i="44"/>
  <c r="J29" i="44"/>
  <c r="I40" i="44"/>
  <c r="J27" i="45" l="1"/>
  <c r="J46" i="44"/>
  <c r="J48" i="46"/>
  <c r="J44" i="44"/>
  <c r="J45" i="44"/>
  <c r="I41" i="44"/>
  <c r="J40" i="44"/>
  <c r="M51" i="11"/>
  <c r="J48" i="44" l="1"/>
  <c r="L47" i="11" l="1"/>
  <c r="AR458" i="40" l="1"/>
  <c r="AR457" i="40"/>
  <c r="AR456" i="40"/>
  <c r="AR455" i="40"/>
  <c r="AR454" i="40"/>
  <c r="AR453" i="40"/>
  <c r="AR452" i="40"/>
  <c r="AR451" i="40"/>
  <c r="AR450" i="40"/>
  <c r="AR449" i="40"/>
  <c r="AR448" i="40"/>
  <c r="AR447" i="40"/>
  <c r="AR446" i="40"/>
  <c r="AR445" i="40"/>
  <c r="AR444" i="40"/>
  <c r="AR443" i="40"/>
  <c r="AR442" i="40"/>
  <c r="AR441" i="40"/>
  <c r="AR440" i="40"/>
  <c r="AR439" i="40"/>
  <c r="AR438" i="40"/>
  <c r="AR437" i="40"/>
  <c r="AR436" i="40"/>
  <c r="AR435" i="40"/>
  <c r="AR434" i="40"/>
  <c r="AR433" i="40"/>
  <c r="AR432" i="40"/>
  <c r="AR431" i="40"/>
  <c r="AR430" i="40"/>
  <c r="AR429" i="40"/>
  <c r="AR428" i="40"/>
  <c r="AR427" i="40"/>
  <c r="AR426" i="40"/>
  <c r="AR425" i="40"/>
  <c r="AR424" i="40"/>
  <c r="AR423" i="40"/>
  <c r="AR422" i="40"/>
  <c r="AR421" i="40"/>
  <c r="AR420" i="40"/>
  <c r="AR419" i="40"/>
  <c r="AR418" i="40"/>
  <c r="AR417" i="40"/>
  <c r="AR416" i="40"/>
  <c r="AR415" i="40"/>
  <c r="AR414" i="40"/>
  <c r="AR413" i="40"/>
  <c r="AR412" i="40"/>
  <c r="AR411" i="40"/>
  <c r="AR410" i="40"/>
  <c r="AR409" i="40"/>
  <c r="AR408" i="40"/>
  <c r="AR407" i="40"/>
  <c r="AR406" i="40"/>
  <c r="AR405" i="40"/>
  <c r="AR404" i="40"/>
  <c r="AR403" i="40"/>
  <c r="AR402" i="40"/>
  <c r="AR401" i="40"/>
  <c r="AR400" i="40"/>
  <c r="AR399" i="40"/>
  <c r="AR398" i="40"/>
  <c r="AR397" i="40"/>
  <c r="AR396" i="40"/>
  <c r="AR395" i="40"/>
  <c r="AR394" i="40"/>
  <c r="AR393" i="40"/>
  <c r="AR392" i="40"/>
  <c r="AR391" i="40"/>
  <c r="AR390" i="40"/>
  <c r="AR389" i="40"/>
  <c r="AR388" i="40"/>
  <c r="AR387" i="40"/>
  <c r="AR386" i="40"/>
  <c r="AR385" i="40"/>
  <c r="AR384" i="40"/>
  <c r="AR383" i="40"/>
  <c r="AR382" i="40"/>
  <c r="AR381" i="40"/>
  <c r="J381" i="40"/>
  <c r="H381" i="40"/>
  <c r="H383" i="40" s="1"/>
  <c r="F381" i="40"/>
  <c r="AR380" i="40"/>
  <c r="AR379" i="40"/>
  <c r="AR378" i="40"/>
  <c r="AR377" i="40"/>
  <c r="AR376" i="40"/>
  <c r="AR375" i="40"/>
  <c r="AR374" i="40"/>
  <c r="AR373" i="40"/>
  <c r="AR372" i="40"/>
  <c r="AR371" i="40"/>
  <c r="AR370" i="40"/>
  <c r="AR369" i="40"/>
  <c r="AR368" i="40"/>
  <c r="AR367" i="40"/>
  <c r="AR366" i="40"/>
  <c r="AR365" i="40"/>
  <c r="AR364" i="40"/>
  <c r="AR363" i="40"/>
  <c r="AR362" i="40"/>
  <c r="AR361" i="40"/>
  <c r="AR360" i="40"/>
  <c r="AR359" i="40"/>
  <c r="AR358" i="40"/>
  <c r="AR357" i="40"/>
  <c r="AR356" i="40"/>
  <c r="AR355" i="40"/>
  <c r="AR354" i="40"/>
  <c r="AR353" i="40"/>
  <c r="AR352" i="40"/>
  <c r="AR351" i="40"/>
  <c r="AR350" i="40"/>
  <c r="AR349" i="40"/>
  <c r="AR348" i="40"/>
  <c r="AR347" i="40"/>
  <c r="AR346" i="40"/>
  <c r="AR345" i="40"/>
  <c r="B345" i="40"/>
  <c r="B346" i="40" s="1"/>
  <c r="B347" i="40" s="1"/>
  <c r="B348" i="40" s="1"/>
  <c r="B349" i="40" s="1"/>
  <c r="B350" i="40" s="1"/>
  <c r="B351" i="40" s="1"/>
  <c r="B352" i="40" s="1"/>
  <c r="B353" i="40" s="1"/>
  <c r="B354" i="40" s="1"/>
  <c r="B355" i="40" s="1"/>
  <c r="B356" i="40" s="1"/>
  <c r="B357" i="40" s="1"/>
  <c r="B358" i="40" s="1"/>
  <c r="B359" i="40" s="1"/>
  <c r="B360" i="40" s="1"/>
  <c r="B361" i="40" s="1"/>
  <c r="B362" i="40" s="1"/>
  <c r="B363" i="40" s="1"/>
  <c r="B364" i="40" s="1"/>
  <c r="B365" i="40" s="1"/>
  <c r="B366" i="40" s="1"/>
  <c r="B367" i="40" s="1"/>
  <c r="B368" i="40" s="1"/>
  <c r="B369" i="40" s="1"/>
  <c r="B370" i="40" s="1"/>
  <c r="B371" i="40" s="1"/>
  <c r="B372" i="40" s="1"/>
  <c r="B373" i="40" s="1"/>
  <c r="B374" i="40" s="1"/>
  <c r="B375" i="40" s="1"/>
  <c r="B376" i="40" s="1"/>
  <c r="B377" i="40" s="1"/>
  <c r="B378" i="40" s="1"/>
  <c r="B379" i="40" s="1"/>
  <c r="B380" i="40" s="1"/>
  <c r="AR344" i="40"/>
  <c r="AR343" i="40"/>
  <c r="AR342" i="40"/>
  <c r="AR339" i="40"/>
  <c r="AR338" i="40"/>
  <c r="B338" i="40"/>
  <c r="B339" i="40" s="1"/>
  <c r="B340" i="40" s="1"/>
  <c r="B341" i="40" s="1"/>
  <c r="B342" i="40" s="1"/>
  <c r="AR337" i="40"/>
  <c r="AR336" i="40"/>
  <c r="AR335" i="40"/>
  <c r="AR334" i="40"/>
  <c r="AR333" i="40"/>
  <c r="AR332" i="40"/>
  <c r="AR331" i="40"/>
  <c r="AR330" i="40"/>
  <c r="AR329" i="40"/>
  <c r="AR328" i="40"/>
  <c r="AR327" i="40"/>
  <c r="J327" i="40"/>
  <c r="H327" i="40"/>
  <c r="F327" i="40"/>
  <c r="E330" i="40" s="1"/>
  <c r="AR326" i="40"/>
  <c r="AR325" i="40"/>
  <c r="AR324" i="40"/>
  <c r="AR323" i="40"/>
  <c r="AR322" i="40"/>
  <c r="AR321" i="40"/>
  <c r="AR320" i="40"/>
  <c r="AR319" i="40"/>
  <c r="AR318" i="40"/>
  <c r="AR314" i="40"/>
  <c r="AR313" i="40"/>
  <c r="AR312" i="40"/>
  <c r="AR311" i="40"/>
  <c r="AR310" i="40"/>
  <c r="AR309" i="40"/>
  <c r="AR308" i="40"/>
  <c r="AR307" i="40"/>
  <c r="AR306" i="40"/>
  <c r="AR305" i="40"/>
  <c r="AR304" i="40"/>
  <c r="AR303" i="40"/>
  <c r="AR302" i="40"/>
  <c r="AR301" i="40"/>
  <c r="AR300" i="40"/>
  <c r="AR299" i="40"/>
  <c r="AR298" i="40"/>
  <c r="AR297" i="40"/>
  <c r="AR296" i="40"/>
  <c r="AR295" i="40"/>
  <c r="AR294" i="40"/>
  <c r="AR293" i="40"/>
  <c r="AR292" i="40"/>
  <c r="AR291" i="40"/>
  <c r="B291" i="40"/>
  <c r="B292" i="40" s="1"/>
  <c r="B293" i="40" s="1"/>
  <c r="B294" i="40" s="1"/>
  <c r="B295" i="40" s="1"/>
  <c r="B296" i="40" s="1"/>
  <c r="B297" i="40" s="1"/>
  <c r="B298" i="40" s="1"/>
  <c r="B299" i="40" s="1"/>
  <c r="B300" i="40" s="1"/>
  <c r="B301" i="40" s="1"/>
  <c r="B302" i="40" s="1"/>
  <c r="B303" i="40" s="1"/>
  <c r="B304" i="40" s="1"/>
  <c r="B305" i="40" s="1"/>
  <c r="B306" i="40" s="1"/>
  <c r="B307" i="40" s="1"/>
  <c r="B308" i="40" s="1"/>
  <c r="B309" i="40" s="1"/>
  <c r="B310" i="40" s="1"/>
  <c r="B311" i="40" s="1"/>
  <c r="B312" i="40" s="1"/>
  <c r="B313" i="40" s="1"/>
  <c r="B314" i="40" s="1"/>
  <c r="B315" i="40" s="1"/>
  <c r="B316" i="40" s="1"/>
  <c r="B317" i="40" s="1"/>
  <c r="B318" i="40" s="1"/>
  <c r="B319" i="40" s="1"/>
  <c r="B320" i="40" s="1"/>
  <c r="B321" i="40" s="1"/>
  <c r="B322" i="40" s="1"/>
  <c r="B323" i="40" s="1"/>
  <c r="B324" i="40" s="1"/>
  <c r="B325" i="40" s="1"/>
  <c r="B326" i="40" s="1"/>
  <c r="AR290" i="40"/>
  <c r="AR287" i="40"/>
  <c r="AR286" i="40"/>
  <c r="AR285" i="40"/>
  <c r="AR284" i="40"/>
  <c r="AR283" i="40"/>
  <c r="B283" i="40"/>
  <c r="B284" i="40" s="1"/>
  <c r="B285" i="40" s="1"/>
  <c r="B286" i="40" s="1"/>
  <c r="B287" i="40" s="1"/>
  <c r="B288" i="40" s="1"/>
  <c r="AR282" i="40"/>
  <c r="AR281" i="40"/>
  <c r="AR280" i="40"/>
  <c r="AR279" i="40"/>
  <c r="AR278" i="40"/>
  <c r="AR277" i="40"/>
  <c r="AR276" i="40"/>
  <c r="AR275" i="40"/>
  <c r="AR274" i="40"/>
  <c r="AR273" i="40"/>
  <c r="J273" i="40"/>
  <c r="H273" i="40"/>
  <c r="F273" i="40"/>
  <c r="E276" i="40" s="1"/>
  <c r="AR272" i="40"/>
  <c r="AR271" i="40"/>
  <c r="AR270" i="40"/>
  <c r="AR269" i="40"/>
  <c r="AR268" i="40"/>
  <c r="AR267" i="40"/>
  <c r="AR266" i="40"/>
  <c r="AR262" i="40"/>
  <c r="AR261" i="40"/>
  <c r="AR260" i="40"/>
  <c r="AR259" i="40"/>
  <c r="AR258" i="40"/>
  <c r="AR257" i="40"/>
  <c r="AR256" i="40"/>
  <c r="AR255" i="40"/>
  <c r="AR254" i="40"/>
  <c r="AR253" i="40"/>
  <c r="AR252" i="40"/>
  <c r="AR251" i="40"/>
  <c r="AR250" i="40"/>
  <c r="AR249" i="40"/>
  <c r="AR248" i="40"/>
  <c r="AR247" i="40"/>
  <c r="AR246" i="40"/>
  <c r="AR245" i="40"/>
  <c r="AR244" i="40"/>
  <c r="AR243" i="40"/>
  <c r="AR242" i="40"/>
  <c r="AR241" i="40"/>
  <c r="AR240" i="40"/>
  <c r="AR239" i="40"/>
  <c r="AR238" i="40"/>
  <c r="B237" i="40"/>
  <c r="B238" i="40" s="1"/>
  <c r="B239" i="40" s="1"/>
  <c r="B240" i="40" s="1"/>
  <c r="B241" i="40" s="1"/>
  <c r="B242" i="40" s="1"/>
  <c r="B243" i="40" s="1"/>
  <c r="B244" i="40" s="1"/>
  <c r="B245" i="40" s="1"/>
  <c r="B246" i="40" s="1"/>
  <c r="B247" i="40" s="1"/>
  <c r="B248" i="40" s="1"/>
  <c r="B249" i="40" s="1"/>
  <c r="B250" i="40" s="1"/>
  <c r="B251" i="40" s="1"/>
  <c r="B252" i="40" s="1"/>
  <c r="B253" i="40" s="1"/>
  <c r="B254" i="40" s="1"/>
  <c r="B255" i="40" s="1"/>
  <c r="B256" i="40" s="1"/>
  <c r="B257" i="40" s="1"/>
  <c r="B258" i="40" s="1"/>
  <c r="B259" i="40" s="1"/>
  <c r="B260" i="40" s="1"/>
  <c r="B261" i="40" s="1"/>
  <c r="B262" i="40" s="1"/>
  <c r="B263" i="40" s="1"/>
  <c r="B264" i="40" s="1"/>
  <c r="B265" i="40" s="1"/>
  <c r="B266" i="40" s="1"/>
  <c r="B267" i="40" s="1"/>
  <c r="B268" i="40" s="1"/>
  <c r="B269" i="40" s="1"/>
  <c r="B270" i="40" s="1"/>
  <c r="B271" i="40" s="1"/>
  <c r="B272" i="40" s="1"/>
  <c r="AR235" i="40"/>
  <c r="AR234" i="40"/>
  <c r="AR233" i="40"/>
  <c r="AR232" i="40"/>
  <c r="AR231" i="40"/>
  <c r="AR230" i="40"/>
  <c r="B230" i="40"/>
  <c r="B231" i="40" s="1"/>
  <c r="B232" i="40" s="1"/>
  <c r="B233" i="40" s="1"/>
  <c r="B234" i="40" s="1"/>
  <c r="AR229" i="40"/>
  <c r="AR228" i="40"/>
  <c r="AR227" i="40"/>
  <c r="AR226" i="40"/>
  <c r="AR225" i="40"/>
  <c r="AR224" i="40"/>
  <c r="AR223" i="40"/>
  <c r="AR222" i="40"/>
  <c r="AR221" i="40"/>
  <c r="AR220" i="40"/>
  <c r="AR219" i="40"/>
  <c r="K219" i="40"/>
  <c r="K220" i="40" s="1"/>
  <c r="J219" i="40"/>
  <c r="H219" i="40"/>
  <c r="F219" i="40"/>
  <c r="E222" i="40" s="1"/>
  <c r="AR218" i="40"/>
  <c r="AR217" i="40"/>
  <c r="AR216" i="40"/>
  <c r="AR215" i="40"/>
  <c r="AR214" i="40"/>
  <c r="AR210" i="40"/>
  <c r="AR209" i="40"/>
  <c r="AR208" i="40"/>
  <c r="AR207" i="40"/>
  <c r="AR206" i="40"/>
  <c r="AR205" i="40"/>
  <c r="AR204" i="40"/>
  <c r="AR203" i="40"/>
  <c r="AR202" i="40"/>
  <c r="AR201" i="40"/>
  <c r="AR200" i="40"/>
  <c r="AR199" i="40"/>
  <c r="AR198" i="40"/>
  <c r="AR197" i="40"/>
  <c r="AR196" i="40"/>
  <c r="AR195" i="40"/>
  <c r="AR194" i="40"/>
  <c r="AR193" i="40"/>
  <c r="AR192" i="40"/>
  <c r="AR191" i="40"/>
  <c r="AR190" i="40"/>
  <c r="AR189" i="40"/>
  <c r="AR188" i="40"/>
  <c r="AR187" i="40"/>
  <c r="AR186" i="40"/>
  <c r="AR183" i="40"/>
  <c r="B183" i="40"/>
  <c r="B184" i="40" s="1"/>
  <c r="B185" i="40" s="1"/>
  <c r="B186" i="40" s="1"/>
  <c r="B187" i="40" s="1"/>
  <c r="B188" i="40" s="1"/>
  <c r="B189" i="40" s="1"/>
  <c r="B190" i="40" s="1"/>
  <c r="B191" i="40" s="1"/>
  <c r="B192" i="40" s="1"/>
  <c r="B193" i="40" s="1"/>
  <c r="B194" i="40" s="1"/>
  <c r="B195" i="40" s="1"/>
  <c r="B196" i="40" s="1"/>
  <c r="B197" i="40" s="1"/>
  <c r="B198" i="40" s="1"/>
  <c r="B199" i="40" s="1"/>
  <c r="B200" i="40" s="1"/>
  <c r="B201" i="40" s="1"/>
  <c r="B202" i="40" s="1"/>
  <c r="B203" i="40" s="1"/>
  <c r="B204" i="40" s="1"/>
  <c r="B205" i="40" s="1"/>
  <c r="B206" i="40" s="1"/>
  <c r="B207" i="40" s="1"/>
  <c r="B208" i="40" s="1"/>
  <c r="B209" i="40" s="1"/>
  <c r="B210" i="40" s="1"/>
  <c r="B211" i="40" s="1"/>
  <c r="B212" i="40" s="1"/>
  <c r="B213" i="40" s="1"/>
  <c r="B214" i="40" s="1"/>
  <c r="B215" i="40" s="1"/>
  <c r="B216" i="40" s="1"/>
  <c r="B217" i="40" s="1"/>
  <c r="B218" i="40" s="1"/>
  <c r="AR182" i="40"/>
  <c r="AR181" i="40"/>
  <c r="AR180" i="40"/>
  <c r="AR179" i="40"/>
  <c r="AR178" i="40"/>
  <c r="AR177" i="40"/>
  <c r="AR176" i="40"/>
  <c r="AR175" i="40"/>
  <c r="B175" i="40"/>
  <c r="B176" i="40" s="1"/>
  <c r="B177" i="40" s="1"/>
  <c r="B178" i="40" s="1"/>
  <c r="B179" i="40" s="1"/>
  <c r="B180" i="40" s="1"/>
  <c r="AR174" i="40"/>
  <c r="AR173" i="40"/>
  <c r="AR172" i="40"/>
  <c r="AR171" i="40"/>
  <c r="AR170" i="40"/>
  <c r="AR169" i="40"/>
  <c r="AR168" i="40"/>
  <c r="AR167" i="40"/>
  <c r="AR166" i="40"/>
  <c r="AR165" i="40"/>
  <c r="J165" i="40"/>
  <c r="H165" i="40"/>
  <c r="F165" i="40"/>
  <c r="AR164" i="40"/>
  <c r="AR163" i="40"/>
  <c r="AR162" i="40"/>
  <c r="AR158" i="40"/>
  <c r="AR157" i="40"/>
  <c r="AR156" i="40"/>
  <c r="AR155" i="40"/>
  <c r="AR154" i="40"/>
  <c r="AR153" i="40"/>
  <c r="AR152" i="40"/>
  <c r="AR151" i="40"/>
  <c r="AR150" i="40"/>
  <c r="AR149" i="40"/>
  <c r="AR148" i="40"/>
  <c r="AR147" i="40"/>
  <c r="AR146" i="40"/>
  <c r="AR145" i="40"/>
  <c r="AR144" i="40"/>
  <c r="AR143" i="40"/>
  <c r="AR142" i="40"/>
  <c r="AR141" i="40"/>
  <c r="AR140" i="40"/>
  <c r="AR139" i="40"/>
  <c r="AR138" i="40"/>
  <c r="AR137" i="40"/>
  <c r="AR136" i="40"/>
  <c r="AR135" i="40"/>
  <c r="AR134" i="40"/>
  <c r="AR131" i="40"/>
  <c r="AR130" i="40"/>
  <c r="AR129" i="40"/>
  <c r="B129" i="40"/>
  <c r="B130" i="40" s="1"/>
  <c r="B131" i="40" s="1"/>
  <c r="B132" i="40" s="1"/>
  <c r="B133" i="40" s="1"/>
  <c r="B134" i="40" s="1"/>
  <c r="B135" i="40" s="1"/>
  <c r="B136" i="40" s="1"/>
  <c r="B137" i="40" s="1"/>
  <c r="B138" i="40" s="1"/>
  <c r="B139" i="40" s="1"/>
  <c r="B140" i="40" s="1"/>
  <c r="B141" i="40" s="1"/>
  <c r="B142" i="40" s="1"/>
  <c r="B143" i="40" s="1"/>
  <c r="B144" i="40" s="1"/>
  <c r="B145" i="40" s="1"/>
  <c r="B146" i="40" s="1"/>
  <c r="B147" i="40" s="1"/>
  <c r="B148" i="40" s="1"/>
  <c r="B149" i="40" s="1"/>
  <c r="B150" i="40" s="1"/>
  <c r="B151" i="40" s="1"/>
  <c r="B152" i="40" s="1"/>
  <c r="B153" i="40" s="1"/>
  <c r="B154" i="40" s="1"/>
  <c r="B155" i="40" s="1"/>
  <c r="B156" i="40" s="1"/>
  <c r="B157" i="40" s="1"/>
  <c r="B158" i="40" s="1"/>
  <c r="B159" i="40" s="1"/>
  <c r="B160" i="40" s="1"/>
  <c r="B161" i="40" s="1"/>
  <c r="B162" i="40" s="1"/>
  <c r="B163" i="40" s="1"/>
  <c r="B164" i="40" s="1"/>
  <c r="AR128" i="40"/>
  <c r="AR127" i="40"/>
  <c r="AR126" i="40"/>
  <c r="AR125" i="40"/>
  <c r="AR124" i="40"/>
  <c r="AR123" i="40"/>
  <c r="AR122" i="40"/>
  <c r="AR121" i="40"/>
  <c r="B121" i="40"/>
  <c r="B122" i="40" s="1"/>
  <c r="B123" i="40" s="1"/>
  <c r="B124" i="40" s="1"/>
  <c r="B125" i="40" s="1"/>
  <c r="B126" i="40" s="1"/>
  <c r="AR120" i="40"/>
  <c r="AR119" i="40"/>
  <c r="AR118" i="40"/>
  <c r="AR117" i="40"/>
  <c r="AR116" i="40"/>
  <c r="AR115" i="40"/>
  <c r="AR114" i="40"/>
  <c r="AR113" i="40"/>
  <c r="AR112" i="40"/>
  <c r="AR111" i="40"/>
  <c r="J111" i="40"/>
  <c r="H111" i="40"/>
  <c r="F111" i="40"/>
  <c r="AR110" i="40"/>
  <c r="AR106" i="40"/>
  <c r="AR105" i="40"/>
  <c r="AR104" i="40"/>
  <c r="AR103" i="40"/>
  <c r="AR102" i="40"/>
  <c r="AR101" i="40"/>
  <c r="AR100" i="40"/>
  <c r="AR99" i="40"/>
  <c r="AR98" i="40"/>
  <c r="AR97" i="40"/>
  <c r="AR96" i="40"/>
  <c r="AR95" i="40"/>
  <c r="AR94" i="40"/>
  <c r="AR93" i="40"/>
  <c r="AR92" i="40"/>
  <c r="AR91" i="40"/>
  <c r="AR90" i="40"/>
  <c r="AR89" i="40"/>
  <c r="AR88" i="40"/>
  <c r="AR87" i="40"/>
  <c r="AR86" i="40"/>
  <c r="AR85" i="40"/>
  <c r="AR84" i="40"/>
  <c r="AR83" i="40"/>
  <c r="AR82" i="40"/>
  <c r="K82" i="40"/>
  <c r="K81" i="40"/>
  <c r="K80" i="40"/>
  <c r="AR79" i="40"/>
  <c r="K79" i="40"/>
  <c r="AR78" i="40"/>
  <c r="K78" i="40"/>
  <c r="AR77" i="40"/>
  <c r="K77" i="40"/>
  <c r="AR76" i="40"/>
  <c r="K76" i="40"/>
  <c r="AR75" i="40"/>
  <c r="K75" i="40"/>
  <c r="B75" i="40"/>
  <c r="B76" i="40" s="1"/>
  <c r="B77" i="40" s="1"/>
  <c r="B78" i="40" s="1"/>
  <c r="B79" i="40" s="1"/>
  <c r="B80" i="40" s="1"/>
  <c r="B81" i="40" s="1"/>
  <c r="B82" i="40" s="1"/>
  <c r="B83" i="40" s="1"/>
  <c r="B84" i="40" s="1"/>
  <c r="B85" i="40" s="1"/>
  <c r="B86" i="40" s="1"/>
  <c r="B87" i="40" s="1"/>
  <c r="B88" i="40" s="1"/>
  <c r="B89" i="40" s="1"/>
  <c r="B90" i="40" s="1"/>
  <c r="B91" i="40" s="1"/>
  <c r="B92" i="40" s="1"/>
  <c r="B93" i="40" s="1"/>
  <c r="B94" i="40" s="1"/>
  <c r="B95" i="40" s="1"/>
  <c r="B96" i="40" s="1"/>
  <c r="B97" i="40" s="1"/>
  <c r="B98" i="40" s="1"/>
  <c r="B99" i="40" s="1"/>
  <c r="B100" i="40" s="1"/>
  <c r="B101" i="40" s="1"/>
  <c r="B102" i="40" s="1"/>
  <c r="B103" i="40" s="1"/>
  <c r="B104" i="40" s="1"/>
  <c r="B105" i="40" s="1"/>
  <c r="B106" i="40" s="1"/>
  <c r="B107" i="40" s="1"/>
  <c r="B108" i="40" s="1"/>
  <c r="B109" i="40" s="1"/>
  <c r="B110" i="40" s="1"/>
  <c r="AR74" i="40"/>
  <c r="AR73" i="40"/>
  <c r="AR72" i="40"/>
  <c r="K72" i="40"/>
  <c r="AR71" i="40"/>
  <c r="K71" i="40"/>
  <c r="AR70" i="40"/>
  <c r="AR69" i="40"/>
  <c r="K69" i="40"/>
  <c r="AR68" i="40"/>
  <c r="AM68" i="40"/>
  <c r="K68" i="40"/>
  <c r="B68" i="40"/>
  <c r="B69" i="40" s="1"/>
  <c r="B70" i="40" s="1"/>
  <c r="B71" i="40" s="1"/>
  <c r="B72" i="40" s="1"/>
  <c r="AR67" i="40"/>
  <c r="AQ67" i="40"/>
  <c r="K66" i="40"/>
  <c r="AX64" i="40"/>
  <c r="BC59" i="40"/>
  <c r="BC60" i="40" s="1"/>
  <c r="AN44" i="40" s="1"/>
  <c r="AN43" i="40" s="1"/>
  <c r="AN39" i="40" s="1"/>
  <c r="BB59" i="40"/>
  <c r="BB60" i="40" s="1"/>
  <c r="AM44" i="40" s="1"/>
  <c r="AM43" i="40" s="1"/>
  <c r="BA59" i="40"/>
  <c r="BA60" i="40" s="1"/>
  <c r="AL44" i="40" s="1"/>
  <c r="AL43" i="40" s="1"/>
  <c r="AZ59" i="40"/>
  <c r="AZ60" i="40" s="1"/>
  <c r="AK44" i="40" s="1"/>
  <c r="AK43" i="40" s="1"/>
  <c r="AY59" i="40"/>
  <c r="AY60" i="40" s="1"/>
  <c r="AJ44" i="40" s="1"/>
  <c r="AJ43" i="40" s="1"/>
  <c r="AX59" i="40"/>
  <c r="AX60" i="40" s="1"/>
  <c r="AI44" i="40" s="1"/>
  <c r="AI43" i="40" s="1"/>
  <c r="AW59" i="40"/>
  <c r="AW60" i="40" s="1"/>
  <c r="AH44" i="40" s="1"/>
  <c r="AH43" i="40" s="1"/>
  <c r="AV59" i="40"/>
  <c r="AV60" i="40" s="1"/>
  <c r="AG44" i="40" s="1"/>
  <c r="AU59" i="40"/>
  <c r="AU60" i="40" s="1"/>
  <c r="AF44" i="40" s="1"/>
  <c r="AF43" i="40" s="1"/>
  <c r="AT59" i="40"/>
  <c r="AT60" i="40" s="1"/>
  <c r="AE44" i="40" s="1"/>
  <c r="AE43" i="40" s="1"/>
  <c r="AS59" i="40"/>
  <c r="AS60" i="40" s="1"/>
  <c r="AD44" i="40" s="1"/>
  <c r="AR59" i="40"/>
  <c r="AR60" i="40" s="1"/>
  <c r="AC44" i="40" s="1"/>
  <c r="AC43" i="40" s="1"/>
  <c r="J55" i="40"/>
  <c r="H55" i="40"/>
  <c r="F55" i="40"/>
  <c r="L54" i="40"/>
  <c r="BC53" i="40"/>
  <c r="BC54" i="40" s="1"/>
  <c r="AN42" i="40" s="1"/>
  <c r="BB53" i="40"/>
  <c r="BB54" i="40" s="1"/>
  <c r="BA53" i="40"/>
  <c r="BA54" i="40" s="1"/>
  <c r="AL42" i="40" s="1"/>
  <c r="AZ53" i="40"/>
  <c r="AZ54" i="40" s="1"/>
  <c r="AK42" i="40" s="1"/>
  <c r="AY53" i="40"/>
  <c r="AY54" i="40" s="1"/>
  <c r="AJ42" i="40" s="1"/>
  <c r="AX53" i="40"/>
  <c r="AX54" i="40" s="1"/>
  <c r="AI42" i="40" s="1"/>
  <c r="AI40" i="40" s="1"/>
  <c r="AW53" i="40"/>
  <c r="AW54" i="40" s="1"/>
  <c r="AH42" i="40" s="1"/>
  <c r="AV53" i="40"/>
  <c r="AV54" i="40" s="1"/>
  <c r="AG42" i="40" s="1"/>
  <c r="AU53" i="40"/>
  <c r="AU54" i="40" s="1"/>
  <c r="AF42" i="40" s="1"/>
  <c r="AT53" i="40"/>
  <c r="AT54" i="40" s="1"/>
  <c r="AE42" i="40" s="1"/>
  <c r="AS53" i="40"/>
  <c r="AS54" i="40" s="1"/>
  <c r="AD42" i="40" s="1"/>
  <c r="AR53" i="40"/>
  <c r="AR54" i="40" s="1"/>
  <c r="AC42" i="40" s="1"/>
  <c r="L53" i="40"/>
  <c r="L52" i="40"/>
  <c r="AP51" i="40"/>
  <c r="L51" i="40"/>
  <c r="L50" i="40"/>
  <c r="L49" i="40"/>
  <c r="L48" i="40"/>
  <c r="L47" i="40"/>
  <c r="L46" i="40"/>
  <c r="L45" i="40"/>
  <c r="Z44" i="40"/>
  <c r="Y44" i="40"/>
  <c r="X44" i="40"/>
  <c r="W44" i="40"/>
  <c r="V44" i="40"/>
  <c r="U44" i="40"/>
  <c r="T44" i="40"/>
  <c r="S44" i="40"/>
  <c r="R44" i="40"/>
  <c r="Q44" i="40"/>
  <c r="P44" i="40"/>
  <c r="O44" i="40"/>
  <c r="L44" i="40"/>
  <c r="AG43" i="40"/>
  <c r="L43" i="40"/>
  <c r="AM42" i="40"/>
  <c r="AM40" i="40" s="1"/>
  <c r="Z42" i="40"/>
  <c r="Y42" i="40"/>
  <c r="X42" i="40"/>
  <c r="W42" i="40"/>
  <c r="V42" i="40"/>
  <c r="U42" i="40"/>
  <c r="T42" i="40"/>
  <c r="S42" i="40"/>
  <c r="R42" i="40"/>
  <c r="Q42" i="40"/>
  <c r="P42" i="40"/>
  <c r="O42" i="40"/>
  <c r="L42" i="40"/>
  <c r="Z41" i="40"/>
  <c r="Y41" i="40"/>
  <c r="X41" i="40"/>
  <c r="W41" i="40"/>
  <c r="V41" i="40"/>
  <c r="U41" i="40"/>
  <c r="T41" i="40"/>
  <c r="S41" i="40"/>
  <c r="R41" i="40"/>
  <c r="Q41" i="40"/>
  <c r="P41" i="40"/>
  <c r="O41" i="40"/>
  <c r="L41" i="40"/>
  <c r="Z40" i="40"/>
  <c r="Y40" i="40"/>
  <c r="X40" i="40"/>
  <c r="W40" i="40"/>
  <c r="V40" i="40"/>
  <c r="U40" i="40"/>
  <c r="T40" i="40"/>
  <c r="S40" i="40"/>
  <c r="R40" i="40"/>
  <c r="Q40" i="40"/>
  <c r="P40" i="40"/>
  <c r="O40" i="40"/>
  <c r="L40" i="40"/>
  <c r="Z39" i="40"/>
  <c r="Y39" i="40"/>
  <c r="X39" i="40"/>
  <c r="W39" i="40"/>
  <c r="V39" i="40"/>
  <c r="U39" i="40"/>
  <c r="T39" i="40"/>
  <c r="S39" i="40"/>
  <c r="R39" i="40"/>
  <c r="Q39" i="40"/>
  <c r="P39" i="40"/>
  <c r="O39" i="40"/>
  <c r="L39" i="40"/>
  <c r="L38" i="40"/>
  <c r="M37" i="40"/>
  <c r="L36" i="40"/>
  <c r="L35" i="40"/>
  <c r="L34" i="40"/>
  <c r="L32" i="40"/>
  <c r="L31" i="40"/>
  <c r="L30" i="40"/>
  <c r="L29" i="40"/>
  <c r="L28" i="40"/>
  <c r="L27" i="40"/>
  <c r="L26" i="40"/>
  <c r="L25" i="40"/>
  <c r="L24" i="40"/>
  <c r="L23" i="40"/>
  <c r="L22" i="40"/>
  <c r="L21" i="40"/>
  <c r="L20" i="40"/>
  <c r="L19" i="40"/>
  <c r="B19" i="40"/>
  <c r="B20" i="40" s="1"/>
  <c r="B21" i="40" s="1"/>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47" i="40" s="1"/>
  <c r="B48" i="40" s="1"/>
  <c r="B49" i="40" s="1"/>
  <c r="B50" i="40" s="1"/>
  <c r="B51" i="40" s="1"/>
  <c r="B52" i="40" s="1"/>
  <c r="B53" i="40" s="1"/>
  <c r="B54" i="40" s="1"/>
  <c r="L17" i="40"/>
  <c r="L16" i="40"/>
  <c r="L15" i="40"/>
  <c r="L14" i="40"/>
  <c r="L13" i="40"/>
  <c r="L12" i="40"/>
  <c r="B12" i="40"/>
  <c r="B13" i="40" s="1"/>
  <c r="B14" i="40" s="1"/>
  <c r="B15" i="40" s="1"/>
  <c r="B16" i="40" s="1"/>
  <c r="B17" i="40" s="1"/>
  <c r="L11" i="40"/>
  <c r="J382" i="40" l="1"/>
  <c r="AE38" i="40"/>
  <c r="AE40" i="40"/>
  <c r="H329" i="40"/>
  <c r="J56" i="40"/>
  <c r="H113" i="40"/>
  <c r="H221" i="40"/>
  <c r="J274" i="40"/>
  <c r="AM38" i="40"/>
  <c r="AG41" i="40"/>
  <c r="AG39" i="40"/>
  <c r="J113" i="40"/>
  <c r="AC41" i="40"/>
  <c r="AC39" i="40"/>
  <c r="AL38" i="40"/>
  <c r="AL40" i="40"/>
  <c r="E114" i="40"/>
  <c r="H275" i="40"/>
  <c r="J275" i="40"/>
  <c r="J167" i="40"/>
  <c r="J221" i="40"/>
  <c r="AD43" i="40"/>
  <c r="AP59" i="40" s="1"/>
  <c r="AD40" i="40"/>
  <c r="AD38" i="40"/>
  <c r="AF38" i="40"/>
  <c r="AF40" i="40"/>
  <c r="AF41" i="40"/>
  <c r="AF39" i="40"/>
  <c r="AJ38" i="40"/>
  <c r="AJ40" i="40"/>
  <c r="AJ41" i="40"/>
  <c r="AJ39" i="40"/>
  <c r="AN38" i="40"/>
  <c r="AN40" i="40"/>
  <c r="AN41" i="40"/>
  <c r="AH41" i="40"/>
  <c r="AH39" i="40"/>
  <c r="AH40" i="40"/>
  <c r="AK40" i="40"/>
  <c r="AK38" i="40"/>
  <c r="AS458" i="40"/>
  <c r="AH38" i="40"/>
  <c r="AK41" i="40"/>
  <c r="AD41" i="40"/>
  <c r="AD39" i="40"/>
  <c r="AL41" i="40"/>
  <c r="AL39" i="40"/>
  <c r="AG40" i="40"/>
  <c r="AG38" i="40"/>
  <c r="I57" i="40"/>
  <c r="J329" i="40"/>
  <c r="J328" i="40"/>
  <c r="E168" i="40"/>
  <c r="AI41" i="40"/>
  <c r="AI39" i="40"/>
  <c r="G57" i="40"/>
  <c r="AI38" i="40"/>
  <c r="AK39" i="40"/>
  <c r="AE41" i="40"/>
  <c r="AE39" i="40"/>
  <c r="AM41" i="40"/>
  <c r="AM39" i="40"/>
  <c r="AC40" i="40"/>
  <c r="AC38" i="40"/>
  <c r="AT62" i="40"/>
  <c r="AQ68" i="40"/>
  <c r="AS67" i="40"/>
  <c r="J112" i="40"/>
  <c r="H167" i="40"/>
  <c r="J220" i="40"/>
  <c r="J166" i="40"/>
  <c r="E384" i="40"/>
  <c r="J383" i="40"/>
  <c r="H27" i="13"/>
  <c r="AP54" i="40" l="1"/>
  <c r="AQ69" i="40"/>
  <c r="AS68" i="40"/>
  <c r="H55" i="11"/>
  <c r="H111" i="11"/>
  <c r="J165" i="11"/>
  <c r="H165" i="11"/>
  <c r="H219" i="11"/>
  <c r="J219" i="11"/>
  <c r="H273" i="11"/>
  <c r="J273" i="11"/>
  <c r="F327" i="11"/>
  <c r="H327" i="11"/>
  <c r="J327" i="11"/>
  <c r="F381" i="11"/>
  <c r="H381" i="11"/>
  <c r="J381" i="11"/>
  <c r="AS69" i="40" l="1"/>
  <c r="AQ70" i="40"/>
  <c r="AR427" i="11"/>
  <c r="AS70" i="40" l="1"/>
  <c r="AQ71" i="40"/>
  <c r="AR396" i="11"/>
  <c r="AS71" i="40" l="1"/>
  <c r="AQ72" i="40"/>
  <c r="AR366" i="11"/>
  <c r="AQ73" i="40" l="1"/>
  <c r="AS72" i="40"/>
  <c r="AS73" i="40" l="1"/>
  <c r="AQ74" i="40"/>
  <c r="J56" i="11"/>
  <c r="B19" i="11"/>
  <c r="AS74" i="40" l="1"/>
  <c r="AQ75" i="40"/>
  <c r="AR448" i="11"/>
  <c r="AR418" i="11"/>
  <c r="AR387" i="11"/>
  <c r="AR357" i="11"/>
  <c r="AR324" i="11"/>
  <c r="AR290" i="11"/>
  <c r="AR255" i="11"/>
  <c r="AR222" i="11"/>
  <c r="AR189" i="11"/>
  <c r="AR153" i="11"/>
  <c r="AR123" i="11"/>
  <c r="AR89" i="11"/>
  <c r="AS75" i="40" l="1"/>
  <c r="AQ76" i="40"/>
  <c r="F55" i="11"/>
  <c r="AQ77" i="40" l="1"/>
  <c r="AS76" i="40"/>
  <c r="I57" i="11"/>
  <c r="G57" i="11"/>
  <c r="E19" i="13"/>
  <c r="E20" i="13"/>
  <c r="H20" i="13"/>
  <c r="I20" i="13"/>
  <c r="J20" i="13" s="1"/>
  <c r="G20" i="13"/>
  <c r="F20" i="13"/>
  <c r="AQ78" i="40" l="1"/>
  <c r="AS77" i="40"/>
  <c r="I18" i="12"/>
  <c r="H18" i="12"/>
  <c r="G18" i="12"/>
  <c r="F18" i="12"/>
  <c r="E18" i="12"/>
  <c r="AS78" i="40" l="1"/>
  <c r="AQ79" i="40"/>
  <c r="J18" i="12"/>
  <c r="B345" i="11"/>
  <c r="B291" i="11"/>
  <c r="B237" i="11"/>
  <c r="B183" i="11"/>
  <c r="B129" i="11"/>
  <c r="B75" i="11"/>
  <c r="AS79" i="40" l="1"/>
  <c r="AQ82" i="40"/>
  <c r="T12" i="30"/>
  <c r="AQ83" i="40" l="1"/>
  <c r="AS82" i="40"/>
  <c r="I17" i="12"/>
  <c r="H17" i="12"/>
  <c r="G17" i="12"/>
  <c r="F17" i="12"/>
  <c r="AQ84" i="40" l="1"/>
  <c r="AS83" i="40"/>
  <c r="J17" i="12"/>
  <c r="E17" i="12"/>
  <c r="AQ85" i="40" l="1"/>
  <c r="AS84" i="40"/>
  <c r="L36" i="11"/>
  <c r="L28" i="11"/>
  <c r="AQ86" i="40" l="1"/>
  <c r="AS85" i="40"/>
  <c r="J111" i="11"/>
  <c r="AQ87" i="40" l="1"/>
  <c r="AS86" i="40"/>
  <c r="G14" i="13"/>
  <c r="H16" i="13"/>
  <c r="M37" i="11"/>
  <c r="L12" i="11"/>
  <c r="L13" i="11"/>
  <c r="L14" i="11"/>
  <c r="L15" i="11"/>
  <c r="L16" i="11"/>
  <c r="L17" i="11"/>
  <c r="L19" i="11"/>
  <c r="L20" i="11"/>
  <c r="L21" i="11"/>
  <c r="L22" i="11"/>
  <c r="L23" i="11"/>
  <c r="L24" i="11"/>
  <c r="L25" i="11"/>
  <c r="L26" i="11"/>
  <c r="L27" i="11"/>
  <c r="L29" i="11"/>
  <c r="L30" i="11"/>
  <c r="L31" i="11"/>
  <c r="L32" i="11"/>
  <c r="L34" i="11"/>
  <c r="L35" i="11"/>
  <c r="L38" i="11"/>
  <c r="L39" i="11"/>
  <c r="L40" i="11"/>
  <c r="L41" i="11"/>
  <c r="L42" i="11"/>
  <c r="L45" i="11"/>
  <c r="L46" i="11"/>
  <c r="L48" i="11"/>
  <c r="L49" i="11"/>
  <c r="L50" i="11"/>
  <c r="L51" i="11"/>
  <c r="L52" i="11"/>
  <c r="L53" i="11"/>
  <c r="L54" i="11"/>
  <c r="L11" i="11"/>
  <c r="D42" i="13"/>
  <c r="E41" i="13"/>
  <c r="E40" i="13"/>
  <c r="E39" i="13"/>
  <c r="E38" i="13"/>
  <c r="E37" i="13"/>
  <c r="E36" i="13"/>
  <c r="E35" i="13"/>
  <c r="E34" i="13"/>
  <c r="E33" i="13"/>
  <c r="E32" i="13"/>
  <c r="E31" i="13"/>
  <c r="E30" i="13"/>
  <c r="E29" i="13"/>
  <c r="E28" i="13"/>
  <c r="E27" i="13"/>
  <c r="E26" i="13"/>
  <c r="E25" i="13"/>
  <c r="E24" i="13"/>
  <c r="E23" i="13"/>
  <c r="E22" i="13"/>
  <c r="E21" i="13"/>
  <c r="E18" i="13"/>
  <c r="E16" i="13"/>
  <c r="E15" i="13"/>
  <c r="E14" i="13"/>
  <c r="E13" i="13"/>
  <c r="E12" i="13"/>
  <c r="E11" i="13"/>
  <c r="E10" i="13"/>
  <c r="E9" i="13"/>
  <c r="E19"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4" i="11" s="1"/>
  <c r="AG43" i="11" s="1"/>
  <c r="H22" i="13"/>
  <c r="G9" i="13"/>
  <c r="F9" i="13"/>
  <c r="F19" i="12"/>
  <c r="I37"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E384" i="1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1" i="13"/>
  <c r="G21" i="13"/>
  <c r="H21" i="13"/>
  <c r="I21" i="13"/>
  <c r="F22" i="13"/>
  <c r="G22" i="13"/>
  <c r="I22" i="13"/>
  <c r="J22" i="13" s="1"/>
  <c r="F23" i="13"/>
  <c r="G23" i="13"/>
  <c r="H23" i="13"/>
  <c r="I23" i="13"/>
  <c r="F24" i="13"/>
  <c r="G24" i="13"/>
  <c r="H24" i="13"/>
  <c r="I24" i="13"/>
  <c r="F25" i="13"/>
  <c r="G25" i="13"/>
  <c r="H25" i="13"/>
  <c r="I25" i="13"/>
  <c r="F26" i="13"/>
  <c r="G26" i="13"/>
  <c r="H26" i="13"/>
  <c r="I26" i="13"/>
  <c r="F27" i="13"/>
  <c r="G27" i="13"/>
  <c r="I27" i="13"/>
  <c r="J27" i="13" s="1"/>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I36" i="13"/>
  <c r="F37" i="13"/>
  <c r="G37" i="13"/>
  <c r="H37" i="13"/>
  <c r="F38" i="13"/>
  <c r="G38" i="13"/>
  <c r="H38" i="13"/>
  <c r="I38" i="13"/>
  <c r="F39" i="13"/>
  <c r="G39" i="13"/>
  <c r="H39" i="13"/>
  <c r="I39" i="13"/>
  <c r="F40" i="13"/>
  <c r="G40" i="13"/>
  <c r="H40" i="13"/>
  <c r="I40" i="13"/>
  <c r="F41" i="13"/>
  <c r="G41" i="13"/>
  <c r="H41" i="13"/>
  <c r="I41"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9" i="12"/>
  <c r="H19" i="12"/>
  <c r="I19" i="12"/>
  <c r="D20" i="12"/>
  <c r="B12" i="11"/>
  <c r="B13" i="11" s="1"/>
  <c r="B14" i="11" s="1"/>
  <c r="B15" i="11" s="1"/>
  <c r="B16" i="11" s="1"/>
  <c r="B17" i="11" s="1"/>
  <c r="B20" i="11" s="1"/>
  <c r="B21" i="11" s="1"/>
  <c r="B22" i="11" s="1"/>
  <c r="B23" i="11" s="1"/>
  <c r="B24" i="11" s="1"/>
  <c r="B25" i="11" s="1"/>
  <c r="B26" i="11" s="1"/>
  <c r="B27" i="11" s="1"/>
  <c r="B28"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2" i="11" s="1"/>
  <c r="AS53" i="11"/>
  <c r="AS54" i="11" s="1"/>
  <c r="AD42" i="11" s="1"/>
  <c r="AT53" i="11"/>
  <c r="AT54" i="11" s="1"/>
  <c r="AE42" i="11" s="1"/>
  <c r="AU53" i="11"/>
  <c r="AU54" i="11" s="1"/>
  <c r="AF42" i="11" s="1"/>
  <c r="AV53" i="11"/>
  <c r="AV54" i="11" s="1"/>
  <c r="AG42" i="11" s="1"/>
  <c r="AW53" i="11"/>
  <c r="AW54" i="11" s="1"/>
  <c r="AH42" i="11" s="1"/>
  <c r="AX53" i="11"/>
  <c r="AX54" i="11" s="1"/>
  <c r="AI42" i="11" s="1"/>
  <c r="AY53" i="11"/>
  <c r="AY54" i="11" s="1"/>
  <c r="AJ42" i="11" s="1"/>
  <c r="AZ53" i="11"/>
  <c r="AZ54" i="11" s="1"/>
  <c r="AK42" i="11" s="1"/>
  <c r="AK41" i="11" s="1"/>
  <c r="BA53" i="11"/>
  <c r="BA54" i="11" s="1"/>
  <c r="AL42" i="11" s="1"/>
  <c r="BB53" i="11"/>
  <c r="BB54" i="11" s="1"/>
  <c r="AM42" i="11" s="1"/>
  <c r="BC53" i="11"/>
  <c r="BC54" i="11" s="1"/>
  <c r="AN42" i="11" s="1"/>
  <c r="AR59" i="11"/>
  <c r="AR60" i="11" s="1"/>
  <c r="AC44" i="11" s="1"/>
  <c r="AC43" i="11" s="1"/>
  <c r="AS59" i="11"/>
  <c r="AS60" i="11" s="1"/>
  <c r="AD44" i="11" s="1"/>
  <c r="AD43" i="11" s="1"/>
  <c r="AT59" i="11"/>
  <c r="AT60" i="11" s="1"/>
  <c r="AE44" i="11" s="1"/>
  <c r="AE43" i="11" s="1"/>
  <c r="AU59" i="11"/>
  <c r="AU60" i="11" s="1"/>
  <c r="AF44" i="11" s="1"/>
  <c r="AF43" i="11" s="1"/>
  <c r="AW59" i="11"/>
  <c r="AW60" i="11" s="1"/>
  <c r="AH44" i="11" s="1"/>
  <c r="AH43" i="11" s="1"/>
  <c r="AX59" i="11"/>
  <c r="AX60" i="11" s="1"/>
  <c r="AI44" i="11" s="1"/>
  <c r="AI43" i="11" s="1"/>
  <c r="AY59" i="11"/>
  <c r="AY60" i="11" s="1"/>
  <c r="AJ44" i="11" s="1"/>
  <c r="AJ43" i="11" s="1"/>
  <c r="AZ59" i="11"/>
  <c r="AZ60" i="11" s="1"/>
  <c r="AK44" i="11" s="1"/>
  <c r="AK43" i="11" s="1"/>
  <c r="BA59" i="11"/>
  <c r="BA60" i="11" s="1"/>
  <c r="AL44" i="11" s="1"/>
  <c r="AL43" i="11" s="1"/>
  <c r="BB59" i="11"/>
  <c r="BB60" i="11" s="1"/>
  <c r="AM44" i="11" s="1"/>
  <c r="AM43" i="11" s="1"/>
  <c r="BC59" i="11"/>
  <c r="BC60" i="11" s="1"/>
  <c r="AN44" i="11" s="1"/>
  <c r="AN43" i="11" s="1"/>
  <c r="AN39" i="11" s="1"/>
  <c r="K66" i="11"/>
  <c r="AX64" i="11"/>
  <c r="B68" i="11"/>
  <c r="B69" i="11" s="1"/>
  <c r="B70" i="11" s="1"/>
  <c r="B71" i="11" s="1"/>
  <c r="B72"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K68" i="11"/>
  <c r="K69" i="11"/>
  <c r="AQ67" i="11"/>
  <c r="AQ68" i="11" s="1"/>
  <c r="AQ69" i="11" s="1"/>
  <c r="AQ70" i="11" s="1"/>
  <c r="AQ71" i="11" s="1"/>
  <c r="AQ72" i="11" s="1"/>
  <c r="AQ73" i="11" s="1"/>
  <c r="AQ74" i="11" s="1"/>
  <c r="AQ75" i="11" s="1"/>
  <c r="AR67" i="11"/>
  <c r="AM68" i="11"/>
  <c r="AR68" i="11"/>
  <c r="K71" i="11"/>
  <c r="AR69" i="11"/>
  <c r="K72" i="11"/>
  <c r="AR70" i="11"/>
  <c r="K75" i="11"/>
  <c r="AR71" i="11"/>
  <c r="K76" i="11"/>
  <c r="AR72" i="11"/>
  <c r="K77" i="11"/>
  <c r="AR73" i="11"/>
  <c r="K78" i="11"/>
  <c r="AR74" i="11"/>
  <c r="K79" i="11"/>
  <c r="AR75" i="11"/>
  <c r="K80" i="11"/>
  <c r="AR76" i="11"/>
  <c r="K81" i="11"/>
  <c r="AR77" i="11"/>
  <c r="K82" i="11"/>
  <c r="AR78" i="11"/>
  <c r="AR79" i="11"/>
  <c r="AR82" i="11"/>
  <c r="AR83" i="11"/>
  <c r="AR84" i="11"/>
  <c r="AR85" i="11"/>
  <c r="AR86" i="11"/>
  <c r="AR87" i="11"/>
  <c r="AR88" i="11"/>
  <c r="AR90" i="11"/>
  <c r="AR91" i="11"/>
  <c r="AR92" i="11"/>
  <c r="AR93" i="11"/>
  <c r="AR94" i="11"/>
  <c r="AR95" i="11"/>
  <c r="AR96" i="11"/>
  <c r="AR97" i="11"/>
  <c r="AR98" i="11"/>
  <c r="AR99" i="11"/>
  <c r="AR100" i="11"/>
  <c r="AR101" i="11"/>
  <c r="AR102" i="11"/>
  <c r="AR103" i="11"/>
  <c r="AR104" i="11"/>
  <c r="AR105" i="11"/>
  <c r="AR106" i="11"/>
  <c r="F111" i="11"/>
  <c r="E114" i="11" s="1"/>
  <c r="AR110" i="11"/>
  <c r="AR111" i="11"/>
  <c r="AR112" i="11"/>
  <c r="AR113" i="11"/>
  <c r="AR114" i="11"/>
  <c r="AR115" i="11"/>
  <c r="AR116" i="11"/>
  <c r="B121" i="11"/>
  <c r="B122" i="11" s="1"/>
  <c r="B123" i="11" s="1"/>
  <c r="B124" i="11" s="1"/>
  <c r="B125" i="11" s="1"/>
  <c r="B126"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AR117" i="11"/>
  <c r="AR118" i="11"/>
  <c r="AR119" i="11"/>
  <c r="AR120" i="11"/>
  <c r="AR121" i="11"/>
  <c r="AR122"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4" i="11"/>
  <c r="AR155" i="11"/>
  <c r="AR156" i="11"/>
  <c r="AR157" i="11"/>
  <c r="AR158" i="11"/>
  <c r="F165" i="11"/>
  <c r="E168" i="11" s="1"/>
  <c r="AR162" i="11"/>
  <c r="AR163" i="11"/>
  <c r="AR164" i="11"/>
  <c r="AR165" i="11"/>
  <c r="AR166" i="11"/>
  <c r="AR167" i="11"/>
  <c r="AR168" i="11"/>
  <c r="B175" i="11"/>
  <c r="B176" i="11" s="1"/>
  <c r="B177" i="11" s="1"/>
  <c r="B178" i="11" s="1"/>
  <c r="B179" i="11" s="1"/>
  <c r="B180"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AR169" i="11"/>
  <c r="AR170" i="11"/>
  <c r="AR171" i="11"/>
  <c r="AR172" i="11"/>
  <c r="AR173" i="11"/>
  <c r="AR174" i="11"/>
  <c r="AR175" i="11"/>
  <c r="AR176" i="11"/>
  <c r="AR177" i="11"/>
  <c r="AR178" i="11"/>
  <c r="AR179" i="11"/>
  <c r="AR180" i="11"/>
  <c r="AR181" i="11"/>
  <c r="AR182" i="11"/>
  <c r="AR183" i="11"/>
  <c r="AR186" i="11"/>
  <c r="AR187" i="11"/>
  <c r="AR188"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9" i="11"/>
  <c r="E222" i="11" s="1"/>
  <c r="K219" i="11"/>
  <c r="K220" i="11" s="1"/>
  <c r="AR214" i="11"/>
  <c r="AR215" i="11"/>
  <c r="AR216" i="11"/>
  <c r="AR217" i="11"/>
  <c r="AR218" i="11"/>
  <c r="AR219" i="11"/>
  <c r="AR220" i="11"/>
  <c r="AR221" i="11"/>
  <c r="B230" i="11"/>
  <c r="B231" i="11" s="1"/>
  <c r="B232" i="11" s="1"/>
  <c r="B233" i="11" s="1"/>
  <c r="B234"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6" i="11"/>
  <c r="AR257" i="11"/>
  <c r="AR258" i="11"/>
  <c r="AR259" i="11"/>
  <c r="AR260" i="11"/>
  <c r="AR261" i="11"/>
  <c r="AR262" i="11"/>
  <c r="F273" i="11"/>
  <c r="E276" i="11" s="1"/>
  <c r="AR266" i="11"/>
  <c r="AR267" i="11"/>
  <c r="AR268" i="11"/>
  <c r="AR269" i="11"/>
  <c r="AR270" i="11"/>
  <c r="AR271" i="11"/>
  <c r="AR272" i="11"/>
  <c r="B283" i="11"/>
  <c r="B284" i="11" s="1"/>
  <c r="B285" i="11" s="1"/>
  <c r="B286" i="11" s="1"/>
  <c r="B287" i="11" s="1"/>
  <c r="B288"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73" i="11"/>
  <c r="AR274" i="11"/>
  <c r="AR275" i="11"/>
  <c r="AR276" i="11"/>
  <c r="AR277" i="11"/>
  <c r="AR278" i="11"/>
  <c r="AR279" i="11"/>
  <c r="AR280" i="11"/>
  <c r="AR281" i="11"/>
  <c r="AR282" i="11"/>
  <c r="AR283" i="11"/>
  <c r="AR284" i="11"/>
  <c r="AR285" i="11"/>
  <c r="AR286" i="11"/>
  <c r="AR287"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E330" i="11"/>
  <c r="AR318" i="11"/>
  <c r="AR319" i="11"/>
  <c r="AR320" i="11"/>
  <c r="AR321" i="11"/>
  <c r="AR322" i="11"/>
  <c r="AR323" i="11"/>
  <c r="AR325" i="11"/>
  <c r="B338" i="11"/>
  <c r="B339" i="11" s="1"/>
  <c r="B340" i="11" s="1"/>
  <c r="B341" i="11" s="1"/>
  <c r="B342"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8" i="11"/>
  <c r="AR359" i="11"/>
  <c r="AR360" i="11"/>
  <c r="AR361" i="11"/>
  <c r="AR362" i="11"/>
  <c r="AR363" i="11"/>
  <c r="AR364" i="11"/>
  <c r="AR365" i="11"/>
  <c r="AR367" i="11"/>
  <c r="AR368" i="11"/>
  <c r="AR369" i="11"/>
  <c r="AR370" i="11"/>
  <c r="AR371" i="11"/>
  <c r="AR372" i="11"/>
  <c r="AR373" i="11"/>
  <c r="AR374" i="11"/>
  <c r="AR375" i="11"/>
  <c r="AR376" i="11"/>
  <c r="AR377" i="11"/>
  <c r="AR378" i="11"/>
  <c r="AR379" i="11"/>
  <c r="AR380" i="11"/>
  <c r="AR381" i="11"/>
  <c r="AR382" i="11"/>
  <c r="AR383" i="11"/>
  <c r="AR384" i="11"/>
  <c r="AR385" i="11"/>
  <c r="AR386" i="11"/>
  <c r="AR388" i="11"/>
  <c r="AR389" i="11"/>
  <c r="AR390" i="11"/>
  <c r="AR391" i="11"/>
  <c r="AR392" i="11"/>
  <c r="AR393" i="11"/>
  <c r="AR394" i="11"/>
  <c r="AR395"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9" i="11"/>
  <c r="AR420" i="11"/>
  <c r="AR421" i="11"/>
  <c r="AR422" i="11"/>
  <c r="AR423" i="11"/>
  <c r="AR424" i="11"/>
  <c r="AR425" i="11"/>
  <c r="AR426" i="11"/>
  <c r="AR428" i="11"/>
  <c r="AR429" i="11"/>
  <c r="AR430" i="11"/>
  <c r="AR431" i="11"/>
  <c r="AR432" i="11"/>
  <c r="AR433" i="11"/>
  <c r="AR434" i="11"/>
  <c r="AR435" i="11"/>
  <c r="AR436" i="11"/>
  <c r="AR437" i="11"/>
  <c r="AR438" i="11"/>
  <c r="AR439" i="11"/>
  <c r="AR440" i="11"/>
  <c r="AR441" i="11"/>
  <c r="AR442" i="11"/>
  <c r="AR443" i="11"/>
  <c r="AR444" i="11"/>
  <c r="AR445" i="11"/>
  <c r="AR446" i="11"/>
  <c r="AR447" i="11"/>
  <c r="AR449" i="11"/>
  <c r="AR450" i="11"/>
  <c r="AR451" i="11"/>
  <c r="AR452" i="11"/>
  <c r="AR453" i="11"/>
  <c r="AR454" i="11"/>
  <c r="AR455" i="11"/>
  <c r="AR456"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J41" i="13" l="1"/>
  <c r="J40" i="13"/>
  <c r="AB32" i="30" s="1"/>
  <c r="J39" i="13"/>
  <c r="AB31" i="30" s="1"/>
  <c r="J38" i="13"/>
  <c r="AB30" i="30" s="1"/>
  <c r="J15" i="13"/>
  <c r="AB8" i="30" s="1"/>
  <c r="J14" i="13"/>
  <c r="AB7" i="30" s="1"/>
  <c r="J19" i="13"/>
  <c r="AB12" i="30" s="1"/>
  <c r="J18" i="13"/>
  <c r="AB11" i="30" s="1"/>
  <c r="J17" i="13"/>
  <c r="AB10" i="30" s="1"/>
  <c r="J26" i="13"/>
  <c r="AB18" i="30" s="1"/>
  <c r="J25" i="13"/>
  <c r="AB17" i="30" s="1"/>
  <c r="J24" i="13"/>
  <c r="AB16" i="30" s="1"/>
  <c r="J23" i="13"/>
  <c r="AB15" i="30" s="1"/>
  <c r="J21" i="13"/>
  <c r="AB13" i="30" s="1"/>
  <c r="J37" i="13"/>
  <c r="AB29" i="30" s="1"/>
  <c r="J36" i="13"/>
  <c r="AB28" i="30" s="1"/>
  <c r="J35" i="13"/>
  <c r="AB27" i="30" s="1"/>
  <c r="J34" i="13"/>
  <c r="AB26" i="30" s="1"/>
  <c r="J33" i="13"/>
  <c r="AB25" i="30" s="1"/>
  <c r="J32" i="13"/>
  <c r="AB24" i="30" s="1"/>
  <c r="J31" i="13"/>
  <c r="AB23" i="30" s="1"/>
  <c r="J30" i="13"/>
  <c r="AB22" i="30" s="1"/>
  <c r="J29" i="13"/>
  <c r="AB21" i="30" s="1"/>
  <c r="J28" i="13"/>
  <c r="AB20" i="30" s="1"/>
  <c r="J16" i="13"/>
  <c r="J13" i="13"/>
  <c r="AB6" i="30" s="1"/>
  <c r="J12" i="13"/>
  <c r="AB5" i="30" s="1"/>
  <c r="J11" i="13"/>
  <c r="AB4" i="30" s="1"/>
  <c r="AQ88" i="40"/>
  <c r="AS87" i="40"/>
  <c r="J14" i="12"/>
  <c r="T7" i="30" s="1"/>
  <c r="B17" i="12"/>
  <c r="B18" i="12" s="1"/>
  <c r="B19" i="12" s="1"/>
  <c r="I42" i="13"/>
  <c r="H42" i="13"/>
  <c r="B20" i="13"/>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J16" i="12"/>
  <c r="T9" i="30" s="1"/>
  <c r="H20" i="12"/>
  <c r="I20" i="12"/>
  <c r="H383" i="11"/>
  <c r="AB33" i="30"/>
  <c r="AB19" i="30"/>
  <c r="AB14" i="30"/>
  <c r="J10" i="13"/>
  <c r="AB3" i="30" s="1"/>
  <c r="AN38" i="11"/>
  <c r="H221" i="11"/>
  <c r="AQ76" i="11"/>
  <c r="AQ77" i="11" s="1"/>
  <c r="AQ78" i="11" s="1"/>
  <c r="AS75" i="11"/>
  <c r="AS70" i="11"/>
  <c r="AS67" i="11"/>
  <c r="H167" i="11"/>
  <c r="AS68" i="11"/>
  <c r="AS74" i="11"/>
  <c r="AS72" i="11"/>
  <c r="AS69" i="11"/>
  <c r="H329" i="11"/>
  <c r="J221" i="11"/>
  <c r="J113" i="11"/>
  <c r="J383" i="11"/>
  <c r="H113" i="11"/>
  <c r="AS73" i="11"/>
  <c r="AS71" i="11"/>
  <c r="J167" i="11"/>
  <c r="J328" i="11"/>
  <c r="H275" i="11"/>
  <c r="J275" i="11"/>
  <c r="AS458" i="11"/>
  <c r="J15" i="12"/>
  <c r="T8" i="30" s="1"/>
  <c r="E20" i="12"/>
  <c r="D49" i="3"/>
  <c r="AN40" i="11"/>
  <c r="AN41" i="11"/>
  <c r="AP59" i="11"/>
  <c r="J19" i="12"/>
  <c r="T10" i="30" s="1"/>
  <c r="E42" i="13"/>
  <c r="AI41" i="11"/>
  <c r="AI40" i="11"/>
  <c r="AI38" i="11"/>
  <c r="AI39" i="11"/>
  <c r="AF41" i="11"/>
  <c r="AF38" i="11"/>
  <c r="AF40" i="11"/>
  <c r="AF39" i="11"/>
  <c r="AD41" i="11"/>
  <c r="AD38" i="11"/>
  <c r="AD40" i="11"/>
  <c r="AD39" i="11"/>
  <c r="AL39" i="11"/>
  <c r="AL41" i="11"/>
  <c r="AL40" i="11"/>
  <c r="AL38" i="11"/>
  <c r="AH41" i="11"/>
  <c r="AH38" i="11"/>
  <c r="AH39" i="11"/>
  <c r="AH40" i="11"/>
  <c r="AK39" i="11"/>
  <c r="AK38" i="11"/>
  <c r="AK40" i="11"/>
  <c r="AG40" i="11"/>
  <c r="AG38" i="11"/>
  <c r="AG41" i="11"/>
  <c r="AG39" i="11"/>
  <c r="AE41" i="11"/>
  <c r="AE38" i="11"/>
  <c r="AE40" i="11"/>
  <c r="AE39" i="11"/>
  <c r="AC40" i="11"/>
  <c r="AC41" i="11"/>
  <c r="AC39" i="11"/>
  <c r="AC38" i="11"/>
  <c r="AM39" i="11"/>
  <c r="AM38" i="11"/>
  <c r="AM40" i="11"/>
  <c r="AM41" i="11"/>
  <c r="J11" i="12"/>
  <c r="T4" i="30" s="1"/>
  <c r="J9" i="13"/>
  <c r="J13" i="12"/>
  <c r="T6" i="30" s="1"/>
  <c r="J10" i="12"/>
  <c r="T3" i="30" s="1"/>
  <c r="J9" i="12"/>
  <c r="J329" i="11"/>
  <c r="J112" i="11"/>
  <c r="J12" i="12"/>
  <c r="H49" i="3"/>
  <c r="AJ40" i="11"/>
  <c r="AJ41" i="11"/>
  <c r="AJ39" i="11"/>
  <c r="AJ38" i="11"/>
  <c r="AT62" i="11"/>
  <c r="F49" i="3"/>
  <c r="J220" i="11"/>
  <c r="J274" i="11"/>
  <c r="J382" i="11"/>
  <c r="J166" i="11"/>
  <c r="E57" i="11" l="1"/>
  <c r="E58" i="11" s="1"/>
  <c r="E57" i="40"/>
  <c r="E58" i="40" s="1"/>
  <c r="AQ89" i="40"/>
  <c r="AS88" i="40"/>
  <c r="T2" i="30"/>
  <c r="J26" i="12"/>
  <c r="F25" i="30" s="1"/>
  <c r="J48" i="13"/>
  <c r="F26" i="30" s="1"/>
  <c r="I43" i="13"/>
  <c r="J42" i="13"/>
  <c r="AS77" i="11"/>
  <c r="J20" i="12"/>
  <c r="T11" i="30" s="1"/>
  <c r="AB2" i="30"/>
  <c r="J46" i="13"/>
  <c r="N26" i="30" s="1"/>
  <c r="AS76" i="11"/>
  <c r="AQ79" i="11"/>
  <c r="AQ82" i="11" s="1"/>
  <c r="AS78" i="11"/>
  <c r="AP54" i="11"/>
  <c r="J24" i="12"/>
  <c r="N25" i="30" s="1"/>
  <c r="J25" i="12"/>
  <c r="J25" i="30" s="1"/>
  <c r="I21" i="12"/>
  <c r="J47" i="13"/>
  <c r="T5" i="30"/>
  <c r="J27" i="12"/>
  <c r="B25" i="30" s="1"/>
  <c r="AB9" i="30"/>
  <c r="H50" i="3"/>
  <c r="H40" i="30" l="1" a="1"/>
  <c r="H40" i="30" s="1"/>
  <c r="F34" i="30" a="1"/>
  <c r="F34" i="30" s="1"/>
  <c r="H37" i="30" a="1"/>
  <c r="H37" i="30" s="1"/>
  <c r="H39" i="30" a="1"/>
  <c r="H39" i="30" s="1"/>
  <c r="H38" i="30" a="1"/>
  <c r="H38" i="30" s="1"/>
  <c r="P52" i="30" a="1"/>
  <c r="P52" i="30" s="1"/>
  <c r="P53" i="30" a="1"/>
  <c r="P53" i="30" s="1"/>
  <c r="P54" i="30" a="1"/>
  <c r="P54" i="30" s="1"/>
  <c r="J33" i="30" a="1"/>
  <c r="J33" i="30" s="1"/>
  <c r="J37" i="30" a="1"/>
  <c r="J37" i="30" s="1"/>
  <c r="J35" i="30" a="1"/>
  <c r="J35" i="30" s="1"/>
  <c r="J38" i="30" a="1"/>
  <c r="J38" i="30" s="1"/>
  <c r="F37" i="30" a="1"/>
  <c r="F37" i="30" s="1"/>
  <c r="J36" i="30" a="1"/>
  <c r="J36" i="30" s="1"/>
  <c r="J34" i="30" a="1"/>
  <c r="J34" i="30" s="1"/>
  <c r="F36" i="30" a="1"/>
  <c r="F36" i="30" s="1"/>
  <c r="P55" i="30" a="1"/>
  <c r="P55" i="30" s="1"/>
  <c r="H36" i="30" a="1"/>
  <c r="H36" i="30" s="1"/>
  <c r="F33" i="30" a="1"/>
  <c r="F33" i="30" s="1"/>
  <c r="H34" i="30" a="1"/>
  <c r="H34" i="30" s="1"/>
  <c r="H35" i="30" a="1"/>
  <c r="H35" i="30" s="1"/>
  <c r="N38" i="30" a="1"/>
  <c r="N38" i="30" s="1"/>
  <c r="N32" i="30" a="1"/>
  <c r="N32" i="30" s="1"/>
  <c r="L38" i="30" a="1"/>
  <c r="L38" i="30" s="1"/>
  <c r="L36" i="30" a="1"/>
  <c r="L36" i="30" s="1"/>
  <c r="L39" i="30" a="1"/>
  <c r="L39" i="30" s="1"/>
  <c r="L37" i="30" a="1"/>
  <c r="L37" i="30" s="1"/>
  <c r="P45" i="30" a="1"/>
  <c r="P45" i="30" s="1"/>
  <c r="P47" i="30" a="1"/>
  <c r="P47" i="30" s="1"/>
  <c r="P48" i="30" a="1"/>
  <c r="P48" i="30" s="1"/>
  <c r="P50" i="30" a="1"/>
  <c r="P50" i="30" s="1"/>
  <c r="P46" i="30" a="1"/>
  <c r="P46" i="30" s="1"/>
  <c r="P49" i="30" a="1"/>
  <c r="P49" i="30" s="1"/>
  <c r="P51" i="30" a="1"/>
  <c r="P51" i="30" s="1"/>
  <c r="P41" i="30" a="1"/>
  <c r="P41" i="30" s="1"/>
  <c r="P43" i="30" a="1"/>
  <c r="P43" i="30" s="1"/>
  <c r="L40" i="30" a="1"/>
  <c r="L40" i="30" s="1"/>
  <c r="L42" i="30" a="1"/>
  <c r="L42" i="30" s="1"/>
  <c r="L44" i="30" a="1"/>
  <c r="L44" i="30" s="1"/>
  <c r="P42" i="30" a="1"/>
  <c r="P42" i="30" s="1"/>
  <c r="P44" i="30" a="1"/>
  <c r="P44" i="30" s="1"/>
  <c r="L41" i="30" a="1"/>
  <c r="L41" i="30" s="1"/>
  <c r="L43" i="30" a="1"/>
  <c r="L43" i="30" s="1"/>
  <c r="J32" i="30" a="1"/>
  <c r="J32" i="30" s="1"/>
  <c r="P32" i="30" a="1"/>
  <c r="P32" i="30" s="1"/>
  <c r="P35" i="30" a="1"/>
  <c r="P35" i="30" s="1"/>
  <c r="P40" i="30" a="1"/>
  <c r="P40" i="30" s="1"/>
  <c r="P33" i="30" a="1"/>
  <c r="P33" i="30" s="1"/>
  <c r="P38" i="30" a="1"/>
  <c r="P38" i="30" s="1"/>
  <c r="P36" i="30" a="1"/>
  <c r="P36" i="30" s="1"/>
  <c r="P39" i="30" a="1"/>
  <c r="P39" i="30" s="1"/>
  <c r="P34" i="30" a="1"/>
  <c r="P34" i="30" s="1"/>
  <c r="P37" i="30" a="1"/>
  <c r="P37" i="30" s="1"/>
  <c r="AQ90" i="40"/>
  <c r="AS89" i="40"/>
  <c r="F32" i="30" a="1"/>
  <c r="F32" i="30" s="1"/>
  <c r="J31" i="30" a="1"/>
  <c r="J31" i="30" s="1"/>
  <c r="H48" i="30" a="1"/>
  <c r="H48" i="30" s="1"/>
  <c r="H50" i="30" a="1"/>
  <c r="H50" i="30" s="1"/>
  <c r="L34" i="30" a="1"/>
  <c r="L34" i="30" s="1"/>
  <c r="H49" i="30" a="1"/>
  <c r="H49" i="30" s="1"/>
  <c r="H54" i="30" a="1"/>
  <c r="H54" i="30" s="1"/>
  <c r="H51" i="30" a="1"/>
  <c r="H51" i="30" s="1"/>
  <c r="H53" i="30" a="1"/>
  <c r="H53" i="30" s="1"/>
  <c r="H47" i="30" a="1"/>
  <c r="H47" i="30" s="1"/>
  <c r="H52" i="30" a="1"/>
  <c r="H52" i="30" s="1"/>
  <c r="L19" i="30" a="1"/>
  <c r="L19" i="30" s="1"/>
  <c r="L18" i="30" a="1"/>
  <c r="L18" i="30" s="1"/>
  <c r="L20" i="30" a="1"/>
  <c r="L20" i="30" s="1"/>
  <c r="D32" i="30" a="1"/>
  <c r="D32" i="30" s="1"/>
  <c r="D34" i="30" a="1"/>
  <c r="D34" i="30" s="1"/>
  <c r="D36" i="30" a="1"/>
  <c r="D36" i="30" s="1"/>
  <c r="D38" i="30" a="1"/>
  <c r="D38" i="30" s="1"/>
  <c r="D31" i="30" a="1"/>
  <c r="D31" i="30" s="1"/>
  <c r="D42" i="30" a="1"/>
  <c r="D42" i="30" s="1"/>
  <c r="D39" i="30" a="1"/>
  <c r="D39" i="30" s="1"/>
  <c r="D41" i="30" a="1"/>
  <c r="D41" i="30" s="1"/>
  <c r="D43" i="30" a="1"/>
  <c r="D43" i="30" s="1"/>
  <c r="D33" i="30" a="1"/>
  <c r="D33" i="30" s="1"/>
  <c r="D35" i="30" a="1"/>
  <c r="D35" i="30" s="1"/>
  <c r="D37" i="30" a="1"/>
  <c r="D37" i="30" s="1"/>
  <c r="D44" i="30" a="1"/>
  <c r="D44" i="30" s="1"/>
  <c r="D40" i="30" a="1"/>
  <c r="D40" i="30" s="1"/>
  <c r="L33" i="30" a="1"/>
  <c r="L33" i="30" s="1"/>
  <c r="L35" i="30" a="1"/>
  <c r="L35" i="30" s="1"/>
  <c r="L32" i="30" a="1"/>
  <c r="L32" i="30" s="1"/>
  <c r="J40" i="30" a="1"/>
  <c r="J40" i="30" s="1"/>
  <c r="J39" i="30" a="1"/>
  <c r="J39" i="30" s="1"/>
  <c r="J41" i="30" a="1"/>
  <c r="J41" i="30" s="1"/>
  <c r="F41" i="30" a="1"/>
  <c r="F41" i="30" s="1"/>
  <c r="F38" i="30" a="1"/>
  <c r="F38" i="30" s="1"/>
  <c r="F39" i="30" a="1"/>
  <c r="F39" i="30" s="1"/>
  <c r="F40" i="30" a="1"/>
  <c r="F40" i="30" s="1"/>
  <c r="J50" i="30" a="1"/>
  <c r="J50" i="30" s="1"/>
  <c r="H42" i="30" a="1"/>
  <c r="H42" i="30" s="1"/>
  <c r="H45" i="30" a="1"/>
  <c r="H45" i="30" s="1"/>
  <c r="H43" i="30" a="1"/>
  <c r="H43" i="30" s="1"/>
  <c r="H46" i="30" a="1"/>
  <c r="H46" i="30" s="1"/>
  <c r="H33" i="30" a="1"/>
  <c r="H33" i="30" s="1"/>
  <c r="H44" i="30" a="1"/>
  <c r="H44" i="30" s="1"/>
  <c r="F31" i="30" a="1"/>
  <c r="F31" i="30" s="1"/>
  <c r="X16" i="30" a="1"/>
  <c r="X16" i="30" s="1"/>
  <c r="N31" i="30" a="1"/>
  <c r="N31" i="30" s="1"/>
  <c r="AF5" i="30" a="1"/>
  <c r="AF5" i="30" s="1"/>
  <c r="H32" i="30" a="1"/>
  <c r="H32" i="30" s="1"/>
  <c r="L45" i="30" a="1"/>
  <c r="L45" i="30" s="1"/>
  <c r="AF2" i="30"/>
  <c r="AF11" i="30" a="1"/>
  <c r="AF11" i="30" s="1"/>
  <c r="AF8" i="30" a="1"/>
  <c r="AF8" i="30" s="1"/>
  <c r="X13" i="30" a="1"/>
  <c r="X13" i="30" s="1"/>
  <c r="N41" i="30" a="1"/>
  <c r="N41" i="30" s="1"/>
  <c r="X9" i="30" a="1"/>
  <c r="X9" i="30" s="1"/>
  <c r="X14" i="30" a="1"/>
  <c r="X14" i="30" s="1"/>
  <c r="X15" i="30" a="1"/>
  <c r="X15" i="30" s="1"/>
  <c r="X12" i="30" a="1"/>
  <c r="X12" i="30" s="1"/>
  <c r="AS79" i="11"/>
  <c r="J50" i="13"/>
  <c r="D53" i="30" a="1"/>
  <c r="D53" i="30" s="1"/>
  <c r="J52" i="30" a="1"/>
  <c r="J52" i="30" s="1"/>
  <c r="J48" i="30" a="1"/>
  <c r="J48" i="30" s="1"/>
  <c r="J49" i="30" a="1"/>
  <c r="J49" i="30" s="1"/>
  <c r="L27" i="30" a="1"/>
  <c r="L27" i="30" s="1"/>
  <c r="X5" i="30" a="1"/>
  <c r="X5" i="30" s="1"/>
  <c r="B38" i="30" a="1"/>
  <c r="B38" i="30" s="1"/>
  <c r="B31" i="30" a="1"/>
  <c r="B31" i="30" s="1"/>
  <c r="J43" i="30" a="1"/>
  <c r="J43" i="30" s="1"/>
  <c r="X2" i="30" a="1"/>
  <c r="X2" i="30" s="1"/>
  <c r="J58" i="30" a="1"/>
  <c r="J58" i="30" s="1"/>
  <c r="J42" i="30" a="1"/>
  <c r="J42" i="30" s="1"/>
  <c r="J44" i="30" a="1"/>
  <c r="J44" i="30" s="1"/>
  <c r="B37" i="30" a="1"/>
  <c r="B37" i="30" s="1"/>
  <c r="J51" i="30" a="1"/>
  <c r="J51" i="30" s="1"/>
  <c r="J56" i="30" a="1"/>
  <c r="J56" i="30" s="1"/>
  <c r="J57" i="30" a="1"/>
  <c r="J57" i="30" s="1"/>
  <c r="B39" i="30" a="1"/>
  <c r="B39" i="30" s="1"/>
  <c r="B41" i="30" a="1"/>
  <c r="B41" i="30" s="1"/>
  <c r="B36" i="30" a="1"/>
  <c r="B36" i="30" s="1"/>
  <c r="J46" i="30" a="1"/>
  <c r="J46" i="30" s="1"/>
  <c r="X11" i="30" a="1"/>
  <c r="X11" i="30" s="1"/>
  <c r="B32" i="30" a="1"/>
  <c r="B32" i="30" s="1"/>
  <c r="N42" i="30" a="1"/>
  <c r="N42" i="30" s="1"/>
  <c r="J45" i="30" a="1"/>
  <c r="J45" i="30" s="1"/>
  <c r="L23" i="30" a="1"/>
  <c r="L23" i="30" s="1"/>
  <c r="B35" i="30" a="1"/>
  <c r="B35" i="30" s="1"/>
  <c r="B34" i="30" a="1"/>
  <c r="B34" i="30" s="1"/>
  <c r="B33" i="30" a="1"/>
  <c r="B33" i="30" s="1"/>
  <c r="J47" i="30" a="1"/>
  <c r="J47" i="30" s="1"/>
  <c r="X8" i="30" a="1"/>
  <c r="X8" i="30" s="1"/>
  <c r="B40" i="30" a="1"/>
  <c r="B40" i="30" s="1"/>
  <c r="L22" i="30" a="1"/>
  <c r="L22" i="30" s="1"/>
  <c r="L21" i="30" a="1"/>
  <c r="L21" i="30" s="1"/>
  <c r="J53" i="30" a="1"/>
  <c r="J53" i="30" s="1"/>
  <c r="AQ83" i="11"/>
  <c r="AS82" i="11"/>
  <c r="J24" i="30"/>
  <c r="L52" i="30" a="1"/>
  <c r="L52" i="30" s="1"/>
  <c r="D47" i="30" a="1"/>
  <c r="D47" i="30" s="1"/>
  <c r="L50" i="30" a="1"/>
  <c r="L50" i="30" s="1"/>
  <c r="B24" i="30"/>
  <c r="J26" i="30"/>
  <c r="N24" i="30"/>
  <c r="J28" i="12"/>
  <c r="F24" i="30"/>
  <c r="D59" i="30" a="1"/>
  <c r="D59" i="30" s="1"/>
  <c r="L53" i="30" a="1"/>
  <c r="L53" i="30" s="1"/>
  <c r="P60" i="30" a="1"/>
  <c r="P60" i="30" s="1"/>
  <c r="D57" i="30" a="1"/>
  <c r="D57" i="30" s="1"/>
  <c r="L49" i="30" a="1"/>
  <c r="L49" i="30" s="1"/>
  <c r="D60" i="30" a="1"/>
  <c r="D60" i="30" s="1"/>
  <c r="H57" i="30" a="1"/>
  <c r="H57" i="30" s="1"/>
  <c r="P31" i="30" a="1"/>
  <c r="P31" i="30" s="1"/>
  <c r="AF16" i="30" a="1"/>
  <c r="AF16" i="30" s="1"/>
  <c r="D56" i="30" a="1"/>
  <c r="D56" i="30" s="1"/>
  <c r="H31" i="30" a="1"/>
  <c r="H31" i="30" s="1"/>
  <c r="AF14" i="30" a="1"/>
  <c r="AF14" i="30" s="1"/>
  <c r="D58" i="30" a="1"/>
  <c r="D58" i="30" s="1"/>
  <c r="D52" i="30" a="1"/>
  <c r="D52" i="30" s="1"/>
  <c r="P62" i="30" a="1"/>
  <c r="P62" i="30" s="1"/>
  <c r="L46" i="30" a="1"/>
  <c r="L46" i="30" s="1"/>
  <c r="AF13" i="30" a="1"/>
  <c r="AF13" i="30" s="1"/>
  <c r="D46" i="30" a="1"/>
  <c r="D46" i="30" s="1"/>
  <c r="D50" i="30" a="1"/>
  <c r="D50" i="30" s="1"/>
  <c r="L31" i="30" a="1"/>
  <c r="L31" i="30" s="1"/>
  <c r="L51" i="30" a="1"/>
  <c r="L51" i="30" s="1"/>
  <c r="D51" i="30" a="1"/>
  <c r="D51" i="30" s="1"/>
  <c r="H56" i="30" a="1"/>
  <c r="H56" i="30" s="1"/>
  <c r="L48" i="30" a="1"/>
  <c r="L48" i="30" s="1"/>
  <c r="L57" i="30" a="1"/>
  <c r="L57" i="30" s="1"/>
  <c r="D49" i="30" a="1"/>
  <c r="D49" i="30" s="1"/>
  <c r="P63" i="30" a="1"/>
  <c r="P63" i="30" s="1"/>
  <c r="P61" i="30" a="1"/>
  <c r="P61" i="30" s="1"/>
  <c r="D61" i="30" a="1"/>
  <c r="D61" i="30" s="1"/>
  <c r="L56" i="30" a="1"/>
  <c r="L56" i="30" s="1"/>
  <c r="AF15" i="30" a="1"/>
  <c r="AF15" i="30" s="1"/>
  <c r="L47" i="30" a="1"/>
  <c r="L47" i="30" s="1"/>
  <c r="L58" i="30" a="1"/>
  <c r="L58" i="30" s="1"/>
  <c r="D45" i="30" a="1"/>
  <c r="D45" i="30" s="1"/>
  <c r="D48" i="30" a="1"/>
  <c r="D48" i="30" s="1"/>
  <c r="AQ91" i="40" l="1"/>
  <c r="AS90" i="40"/>
  <c r="X17" i="30" a="1"/>
  <c r="X17" i="30" s="1"/>
  <c r="X18" i="30" a="1"/>
  <c r="X18" i="30" s="1"/>
  <c r="X19" i="30" a="1"/>
  <c r="X19" i="30" s="1"/>
  <c r="X20" i="30" a="1"/>
  <c r="X20" i="30" s="1"/>
  <c r="X24" i="30" a="1"/>
  <c r="X24" i="30" s="1"/>
  <c r="X22" i="30" a="1"/>
  <c r="X22" i="30" s="1"/>
  <c r="X23" i="30" a="1"/>
  <c r="X23" i="30" s="1"/>
  <c r="X27" i="30" a="1"/>
  <c r="X27" i="30" s="1"/>
  <c r="X28" i="30" a="1"/>
  <c r="X28" i="30" s="1"/>
  <c r="X21" i="30" a="1"/>
  <c r="X21" i="30" s="1"/>
  <c r="X25" i="30" a="1"/>
  <c r="X25" i="30" s="1"/>
  <c r="X26" i="30" a="1"/>
  <c r="X26" i="30" s="1"/>
  <c r="AS83" i="11"/>
  <c r="AQ84" i="11"/>
  <c r="AQ92" i="40" l="1"/>
  <c r="AS91" i="40"/>
  <c r="AQ85" i="11"/>
  <c r="AS84" i="11"/>
  <c r="AQ93" i="40" l="1"/>
  <c r="AS92" i="40"/>
  <c r="AQ86" i="11"/>
  <c r="AS85" i="11"/>
  <c r="AQ94" i="40" l="1"/>
  <c r="AS93" i="40"/>
  <c r="AQ87" i="11"/>
  <c r="AS86" i="11"/>
  <c r="AQ95" i="40" l="1"/>
  <c r="AS94" i="40"/>
  <c r="AS87" i="11"/>
  <c r="AQ88" i="11"/>
  <c r="AQ96" i="40" l="1"/>
  <c r="AS95" i="40"/>
  <c r="AQ89" i="11"/>
  <c r="AS88" i="11"/>
  <c r="AQ97" i="40" l="1"/>
  <c r="AS96" i="40"/>
  <c r="AQ90" i="11"/>
  <c r="AS89" i="11"/>
  <c r="AQ98" i="40" l="1"/>
  <c r="AS97" i="40"/>
  <c r="AQ91" i="11"/>
  <c r="AS90" i="11"/>
  <c r="AQ99" i="40" l="1"/>
  <c r="AS98" i="40"/>
  <c r="AQ92" i="11"/>
  <c r="AS91" i="11"/>
  <c r="AQ100" i="40" l="1"/>
  <c r="AS99" i="40"/>
  <c r="AQ93" i="11"/>
  <c r="AS92" i="11"/>
  <c r="AQ101" i="40" l="1"/>
  <c r="AS100" i="40"/>
  <c r="AQ94" i="11"/>
  <c r="AS93" i="11"/>
  <c r="AQ102" i="40" l="1"/>
  <c r="AS101" i="40"/>
  <c r="AQ95" i="11"/>
  <c r="AS94" i="11"/>
  <c r="AQ103" i="40" l="1"/>
  <c r="AS102" i="40"/>
  <c r="AQ96" i="11"/>
  <c r="AS95" i="11"/>
  <c r="AQ104" i="40" l="1"/>
  <c r="AS103" i="40"/>
  <c r="AQ97" i="11"/>
  <c r="AS96" i="11"/>
  <c r="AQ105" i="40" l="1"/>
  <c r="AS104" i="40"/>
  <c r="AQ98" i="11"/>
  <c r="AS97" i="11"/>
  <c r="AQ106" i="40" l="1"/>
  <c r="AS105" i="40"/>
  <c r="AQ99" i="11"/>
  <c r="AS98" i="11"/>
  <c r="AS106" i="40" l="1"/>
  <c r="AQ110" i="40"/>
  <c r="AQ100" i="11"/>
  <c r="AS99" i="11"/>
  <c r="AQ111" i="40" l="1"/>
  <c r="AS110" i="40"/>
  <c r="AQ101" i="11"/>
  <c r="AS100" i="11"/>
  <c r="AQ112" i="40" l="1"/>
  <c r="AS111" i="40"/>
  <c r="AS101" i="11"/>
  <c r="AQ102" i="11"/>
  <c r="AQ113" i="40" l="1"/>
  <c r="AS112" i="40"/>
  <c r="AQ103" i="11"/>
  <c r="AS102" i="11"/>
  <c r="AS113" i="40" l="1"/>
  <c r="AQ114" i="40"/>
  <c r="AQ104" i="11"/>
  <c r="AS103" i="11"/>
  <c r="AS114" i="40" l="1"/>
  <c r="AQ115" i="40"/>
  <c r="AS104" i="11"/>
  <c r="AQ105" i="11"/>
  <c r="AQ116" i="40" l="1"/>
  <c r="AS115" i="40"/>
  <c r="AS105" i="11"/>
  <c r="AQ106" i="11"/>
  <c r="AS116" i="40" l="1"/>
  <c r="AQ117" i="40"/>
  <c r="AS106" i="11"/>
  <c r="AQ110" i="11"/>
  <c r="AQ118" i="40" l="1"/>
  <c r="AS117" i="40"/>
  <c r="AQ111" i="11"/>
  <c r="AS110" i="11"/>
  <c r="AS118" i="40" l="1"/>
  <c r="AQ119" i="40"/>
  <c r="AS111" i="11"/>
  <c r="AQ112" i="11"/>
  <c r="AQ120" i="40" l="1"/>
  <c r="AS119" i="40"/>
  <c r="AQ113" i="11"/>
  <c r="AS112" i="11"/>
  <c r="AQ121" i="40" l="1"/>
  <c r="AS120" i="40"/>
  <c r="AQ114" i="11"/>
  <c r="AS113" i="11"/>
  <c r="AQ122" i="40" l="1"/>
  <c r="AS121" i="40"/>
  <c r="AQ115" i="11"/>
  <c r="AS114" i="11"/>
  <c r="AQ123" i="40" l="1"/>
  <c r="AS122" i="40"/>
  <c r="AQ116" i="11"/>
  <c r="AS115" i="11"/>
  <c r="AQ124" i="40" l="1"/>
  <c r="AS123" i="40"/>
  <c r="AQ117" i="11"/>
  <c r="AS116" i="11"/>
  <c r="AQ125" i="40" l="1"/>
  <c r="AS124" i="40"/>
  <c r="AQ118" i="11"/>
  <c r="AS117" i="11"/>
  <c r="AQ126" i="40" l="1"/>
  <c r="AS125" i="40"/>
  <c r="AQ119" i="11"/>
  <c r="AS118" i="11"/>
  <c r="AS126" i="40" l="1"/>
  <c r="AQ127" i="40"/>
  <c r="AQ120" i="11"/>
  <c r="AS119" i="11"/>
  <c r="AQ128" i="40" l="1"/>
  <c r="AS127" i="40"/>
  <c r="AS120" i="11"/>
  <c r="AQ121" i="11"/>
  <c r="AS128" i="40" l="1"/>
  <c r="AQ129" i="40"/>
  <c r="AQ122" i="11"/>
  <c r="AS121" i="11"/>
  <c r="AS129" i="40" l="1"/>
  <c r="AQ130" i="40"/>
  <c r="AQ123" i="11"/>
  <c r="AS122" i="11"/>
  <c r="AS130" i="40" l="1"/>
  <c r="AQ131" i="40"/>
  <c r="AQ124" i="11"/>
  <c r="AS123" i="11"/>
  <c r="AQ134" i="40" l="1"/>
  <c r="AS131" i="40"/>
  <c r="AQ125" i="11"/>
  <c r="AS124" i="11"/>
  <c r="AQ135" i="40" l="1"/>
  <c r="AS134" i="40"/>
  <c r="AQ126" i="11"/>
  <c r="AS125" i="11"/>
  <c r="AQ136" i="40" l="1"/>
  <c r="AS135" i="40"/>
  <c r="AQ127" i="11"/>
  <c r="AS126" i="11"/>
  <c r="AQ137" i="40" l="1"/>
  <c r="AS136" i="40"/>
  <c r="AQ128" i="11"/>
  <c r="AS127" i="11"/>
  <c r="AQ138" i="40" l="1"/>
  <c r="AS137" i="40"/>
  <c r="AS128" i="11"/>
  <c r="AQ129" i="11"/>
  <c r="AQ139" i="40" l="1"/>
  <c r="AS138" i="40"/>
  <c r="AQ130" i="11"/>
  <c r="AS129" i="11"/>
  <c r="AQ140" i="40" l="1"/>
  <c r="AS139" i="40"/>
  <c r="AQ131" i="11"/>
  <c r="AS130" i="11"/>
  <c r="AQ141" i="40" l="1"/>
  <c r="AS140" i="40"/>
  <c r="AQ134" i="11"/>
  <c r="AS131" i="11"/>
  <c r="AQ142" i="40" l="1"/>
  <c r="AS141" i="40"/>
  <c r="AS134" i="11"/>
  <c r="AQ135" i="11"/>
  <c r="AQ143" i="40" l="1"/>
  <c r="AS142" i="40"/>
  <c r="AS135" i="11"/>
  <c r="AQ136" i="11"/>
  <c r="AQ144" i="40" l="1"/>
  <c r="AS143" i="40"/>
  <c r="AQ137" i="11"/>
  <c r="AS136" i="11"/>
  <c r="AQ145" i="40" l="1"/>
  <c r="AS144" i="40"/>
  <c r="AS137" i="11"/>
  <c r="AQ138" i="11"/>
  <c r="AQ146" i="40" l="1"/>
  <c r="AS145" i="40"/>
  <c r="AQ139" i="11"/>
  <c r="AS138" i="11"/>
  <c r="AQ147" i="40" l="1"/>
  <c r="AS146" i="40"/>
  <c r="AQ140" i="11"/>
  <c r="AS139" i="11"/>
  <c r="AQ148" i="40" l="1"/>
  <c r="AS147" i="40"/>
  <c r="AQ141" i="11"/>
  <c r="AS140" i="11"/>
  <c r="AQ149" i="40" l="1"/>
  <c r="AS148" i="40"/>
  <c r="AS141" i="11"/>
  <c r="AQ142" i="11"/>
  <c r="AQ150" i="40" l="1"/>
  <c r="AS149" i="40"/>
  <c r="AS142" i="11"/>
  <c r="AQ143" i="11"/>
  <c r="AQ151" i="40" l="1"/>
  <c r="AS150" i="40"/>
  <c r="AS143" i="11"/>
  <c r="AQ144" i="11"/>
  <c r="AQ152" i="40" l="1"/>
  <c r="AS151" i="40"/>
  <c r="AQ145" i="11"/>
  <c r="AS144" i="11"/>
  <c r="AQ153" i="40" l="1"/>
  <c r="AS152" i="40"/>
  <c r="AQ146" i="11"/>
  <c r="AS145" i="11"/>
  <c r="AQ154" i="40" l="1"/>
  <c r="AS153" i="40"/>
  <c r="AQ147" i="11"/>
  <c r="AS146" i="11"/>
  <c r="AQ155" i="40" l="1"/>
  <c r="AS154" i="40"/>
  <c r="AQ148" i="11"/>
  <c r="AS147" i="11"/>
  <c r="AQ156" i="40" l="1"/>
  <c r="AS155" i="40"/>
  <c r="AQ149" i="11"/>
  <c r="AS148" i="11"/>
  <c r="AQ157" i="40" l="1"/>
  <c r="AS156" i="40"/>
  <c r="AQ150" i="11"/>
  <c r="AS149" i="11"/>
  <c r="AQ158" i="40" l="1"/>
  <c r="AS157" i="40"/>
  <c r="AQ151" i="11"/>
  <c r="AS150" i="11"/>
  <c r="AQ162" i="40" l="1"/>
  <c r="AS158" i="40"/>
  <c r="AS151" i="11"/>
  <c r="AQ152" i="11"/>
  <c r="AQ163" i="40" l="1"/>
  <c r="AS162" i="40"/>
  <c r="AQ153" i="11"/>
  <c r="AS152" i="11"/>
  <c r="AQ164" i="40" l="1"/>
  <c r="AS163" i="40"/>
  <c r="AQ154" i="11"/>
  <c r="AS153" i="11"/>
  <c r="AQ165" i="40" l="1"/>
  <c r="AS164" i="40"/>
  <c r="AQ155" i="11"/>
  <c r="AS154" i="11"/>
  <c r="AQ166" i="40" l="1"/>
  <c r="AS165" i="40"/>
  <c r="AQ156" i="11"/>
  <c r="AS155" i="11"/>
  <c r="AQ167" i="40" l="1"/>
  <c r="AS166" i="40"/>
  <c r="AQ157" i="11"/>
  <c r="AS156" i="11"/>
  <c r="AS167" i="40" l="1"/>
  <c r="AQ168" i="40"/>
  <c r="AQ158" i="11"/>
  <c r="AS157" i="11"/>
  <c r="AS168" i="40" l="1"/>
  <c r="AQ169" i="40"/>
  <c r="AQ162" i="11"/>
  <c r="AS158" i="11"/>
  <c r="AQ170" i="40" l="1"/>
  <c r="AS169" i="40"/>
  <c r="AQ163" i="11"/>
  <c r="AS162" i="11"/>
  <c r="AQ171" i="40" l="1"/>
  <c r="AS170" i="40"/>
  <c r="AQ164" i="11"/>
  <c r="AS163" i="11"/>
  <c r="AS171" i="40" l="1"/>
  <c r="AQ172" i="40"/>
  <c r="AS164" i="11"/>
  <c r="AQ165" i="11"/>
  <c r="AS172" i="40" l="1"/>
  <c r="AQ173" i="40"/>
  <c r="AQ166" i="11"/>
  <c r="AS165" i="11"/>
  <c r="AQ174" i="40" l="1"/>
  <c r="AS173" i="40"/>
  <c r="AQ167" i="11"/>
  <c r="AS166" i="11"/>
  <c r="AQ175" i="40" l="1"/>
  <c r="AS174" i="40"/>
  <c r="AQ168" i="11"/>
  <c r="AS167" i="11"/>
  <c r="AQ176" i="40" l="1"/>
  <c r="AS175" i="40"/>
  <c r="AS168" i="11"/>
  <c r="AQ169" i="11"/>
  <c r="AQ177" i="40" l="1"/>
  <c r="AS176" i="40"/>
  <c r="AQ170" i="11"/>
  <c r="AS169" i="11"/>
  <c r="AQ178" i="40" l="1"/>
  <c r="AS177" i="40"/>
  <c r="AS170" i="11"/>
  <c r="AQ171" i="11"/>
  <c r="AQ179" i="40" l="1"/>
  <c r="AS178" i="40"/>
  <c r="AQ172" i="11"/>
  <c r="AS171" i="11"/>
  <c r="AQ180" i="40" l="1"/>
  <c r="AS179" i="40"/>
  <c r="AS172" i="11"/>
  <c r="AQ173" i="11"/>
  <c r="AQ181" i="40" l="1"/>
  <c r="AS180" i="40"/>
  <c r="AQ174" i="11"/>
  <c r="AS173" i="11"/>
  <c r="AS181" i="40" l="1"/>
  <c r="AQ182" i="40"/>
  <c r="AS174" i="11"/>
  <c r="AQ175" i="11"/>
  <c r="AS182" i="40" l="1"/>
  <c r="AQ183" i="40"/>
  <c r="AQ176" i="11"/>
  <c r="AS175" i="11"/>
  <c r="AQ186" i="40" l="1"/>
  <c r="AS183" i="40"/>
  <c r="AQ177" i="11"/>
  <c r="AS176" i="11"/>
  <c r="AQ187" i="40" l="1"/>
  <c r="AS186" i="40"/>
  <c r="AQ178" i="11"/>
  <c r="AS177" i="11"/>
  <c r="AQ188" i="40" l="1"/>
  <c r="AS187" i="40"/>
  <c r="AQ179" i="11"/>
  <c r="AS178" i="11"/>
  <c r="AQ189" i="40" l="1"/>
  <c r="AS188" i="40"/>
  <c r="AQ180" i="11"/>
  <c r="AS179" i="11"/>
  <c r="AQ190" i="40" l="1"/>
  <c r="AS189" i="40"/>
  <c r="AQ181" i="11"/>
  <c r="AS180" i="11"/>
  <c r="AQ191" i="40" l="1"/>
  <c r="AS190" i="40"/>
  <c r="AQ182" i="11"/>
  <c r="AS181" i="11"/>
  <c r="AQ192" i="40" l="1"/>
  <c r="AS191" i="40"/>
  <c r="AQ183" i="11"/>
  <c r="AS182" i="11"/>
  <c r="AQ193" i="40" l="1"/>
  <c r="AS192" i="40"/>
  <c r="AQ186" i="11"/>
  <c r="AS183" i="11"/>
  <c r="AQ194" i="40" l="1"/>
  <c r="AS193" i="40"/>
  <c r="AQ187" i="11"/>
  <c r="AS186" i="11"/>
  <c r="AQ195" i="40" l="1"/>
  <c r="AS194" i="40"/>
  <c r="AS187" i="11"/>
  <c r="AQ188" i="11"/>
  <c r="AQ196" i="40" l="1"/>
  <c r="AS195" i="40"/>
  <c r="AQ189" i="11"/>
  <c r="AS188" i="11"/>
  <c r="AQ197" i="40" l="1"/>
  <c r="AS196" i="40"/>
  <c r="AQ190" i="11"/>
  <c r="AS189" i="11"/>
  <c r="AQ198" i="40" l="1"/>
  <c r="AS197" i="40"/>
  <c r="AQ191" i="11"/>
  <c r="AS190" i="11"/>
  <c r="AQ199" i="40" l="1"/>
  <c r="AS198" i="40"/>
  <c r="AQ192" i="11"/>
  <c r="AS191" i="11"/>
  <c r="AQ200" i="40" l="1"/>
  <c r="AS199" i="40"/>
  <c r="AQ193" i="11"/>
  <c r="AS192" i="11"/>
  <c r="AQ201" i="40" l="1"/>
  <c r="AS200" i="40"/>
  <c r="AQ194" i="11"/>
  <c r="AS193" i="11"/>
  <c r="AQ202" i="40" l="1"/>
  <c r="AS201" i="40"/>
  <c r="AQ195" i="11"/>
  <c r="AS194" i="11"/>
  <c r="AQ203" i="40" l="1"/>
  <c r="AS202" i="40"/>
  <c r="AQ196" i="11"/>
  <c r="AS195" i="11"/>
  <c r="AQ204" i="40" l="1"/>
  <c r="AS203" i="40"/>
  <c r="AQ197" i="11"/>
  <c r="AS196" i="11"/>
  <c r="AS204" i="40" l="1"/>
  <c r="AQ205" i="40"/>
  <c r="AS197" i="11"/>
  <c r="AQ198" i="11"/>
  <c r="AQ206" i="40" l="1"/>
  <c r="AS205" i="40"/>
  <c r="AQ199" i="11"/>
  <c r="AS198" i="11"/>
  <c r="AS206" i="40" l="1"/>
  <c r="AQ207" i="40"/>
  <c r="AS199" i="11"/>
  <c r="AQ200" i="11"/>
  <c r="AQ208" i="40" l="1"/>
  <c r="AS207" i="40"/>
  <c r="AQ201" i="11"/>
  <c r="AS200" i="11"/>
  <c r="AS208" i="40" l="1"/>
  <c r="AQ209" i="40"/>
  <c r="AQ202" i="11"/>
  <c r="AS201" i="11"/>
  <c r="AQ210" i="40" l="1"/>
  <c r="AS209" i="40"/>
  <c r="AS202" i="11"/>
  <c r="AQ203" i="11"/>
  <c r="AQ214" i="40" l="1"/>
  <c r="AS210" i="40"/>
  <c r="AQ204" i="11"/>
  <c r="AS203" i="11"/>
  <c r="AQ215" i="40" l="1"/>
  <c r="AS214" i="40"/>
  <c r="AQ205" i="11"/>
  <c r="AS204" i="11"/>
  <c r="AQ216" i="40" l="1"/>
  <c r="AS215" i="40"/>
  <c r="AQ206" i="11"/>
  <c r="AS205" i="11"/>
  <c r="AQ217" i="40" l="1"/>
  <c r="AS216" i="40"/>
  <c r="AQ207" i="11"/>
  <c r="AS206" i="11"/>
  <c r="AQ218" i="40" l="1"/>
  <c r="AS217" i="40"/>
  <c r="AQ208" i="11"/>
  <c r="AS207" i="11"/>
  <c r="AQ219" i="40" l="1"/>
  <c r="AS218" i="40"/>
  <c r="AS208" i="11"/>
  <c r="AQ209" i="11"/>
  <c r="AQ220" i="40" l="1"/>
  <c r="AS219" i="40"/>
  <c r="AS209" i="11"/>
  <c r="AQ210" i="11"/>
  <c r="AQ221" i="40" l="1"/>
  <c r="AS220" i="40"/>
  <c r="AQ214" i="11"/>
  <c r="AS210" i="11"/>
  <c r="AS221" i="40" l="1"/>
  <c r="AQ222" i="40"/>
  <c r="AQ215" i="11"/>
  <c r="AS214" i="11"/>
  <c r="AQ223" i="40" l="1"/>
  <c r="AS222" i="40"/>
  <c r="AQ216" i="11"/>
  <c r="AS215" i="11"/>
  <c r="AQ224" i="40" l="1"/>
  <c r="AS223" i="40"/>
  <c r="AQ217" i="11"/>
  <c r="AS216" i="11"/>
  <c r="AQ225" i="40" l="1"/>
  <c r="AS224" i="40"/>
  <c r="AQ218" i="11"/>
  <c r="AS217" i="11"/>
  <c r="AS225" i="40" l="1"/>
  <c r="AQ226" i="40"/>
  <c r="AQ219" i="11"/>
  <c r="AS218" i="11"/>
  <c r="AQ227" i="40" l="1"/>
  <c r="AS226" i="40"/>
  <c r="AQ220" i="11"/>
  <c r="AS219" i="11"/>
  <c r="AQ228" i="40" l="1"/>
  <c r="AS227" i="40"/>
  <c r="AQ221" i="11"/>
  <c r="AS220" i="11"/>
  <c r="AS228" i="40" l="1"/>
  <c r="AQ229" i="40"/>
  <c r="AQ222" i="11"/>
  <c r="AS221" i="11"/>
  <c r="AS229" i="40" l="1"/>
  <c r="AQ230" i="40"/>
  <c r="AQ223" i="11"/>
  <c r="AS222" i="11"/>
  <c r="AS230" i="40" l="1"/>
  <c r="AQ231" i="40"/>
  <c r="AQ224" i="11"/>
  <c r="AS223" i="11"/>
  <c r="AS231" i="40" l="1"/>
  <c r="AQ232" i="40"/>
  <c r="AQ225" i="11"/>
  <c r="AS224" i="11"/>
  <c r="AS232" i="40" l="1"/>
  <c r="AQ233" i="40"/>
  <c r="AQ226" i="11"/>
  <c r="AS225" i="11"/>
  <c r="AS233" i="40" l="1"/>
  <c r="AQ234" i="40"/>
  <c r="AQ227" i="11"/>
  <c r="AS226" i="11"/>
  <c r="AS234" i="40" l="1"/>
  <c r="AQ235" i="40"/>
  <c r="AQ228" i="11"/>
  <c r="AS227" i="11"/>
  <c r="AS235" i="40" l="1"/>
  <c r="AQ238" i="40"/>
  <c r="AQ229" i="11"/>
  <c r="AS228" i="11"/>
  <c r="AS238" i="40" l="1"/>
  <c r="AQ239" i="40"/>
  <c r="AQ230" i="11"/>
  <c r="AS229" i="11"/>
  <c r="AS239" i="40" l="1"/>
  <c r="AQ240" i="40"/>
  <c r="AQ231" i="11"/>
  <c r="AS230" i="11"/>
  <c r="AS240" i="40" l="1"/>
  <c r="AQ241" i="40"/>
  <c r="AQ232" i="11"/>
  <c r="AS231" i="11"/>
  <c r="AS241" i="40" l="1"/>
  <c r="AQ242" i="40"/>
  <c r="AQ233" i="11"/>
  <c r="AS232" i="11"/>
  <c r="AS242" i="40" l="1"/>
  <c r="AQ243" i="40"/>
  <c r="AS233" i="11"/>
  <c r="AQ234" i="11"/>
  <c r="AS243" i="40" l="1"/>
  <c r="AQ244" i="40"/>
  <c r="AQ235" i="11"/>
  <c r="AS234" i="11"/>
  <c r="AS244" i="40" l="1"/>
  <c r="AQ245" i="40"/>
  <c r="AQ238" i="11"/>
  <c r="AS235" i="11"/>
  <c r="AS245" i="40" l="1"/>
  <c r="AQ246" i="40"/>
  <c r="AS238" i="11"/>
  <c r="AQ239" i="11"/>
  <c r="AS246" i="40" l="1"/>
  <c r="AQ247" i="40"/>
  <c r="AQ240" i="11"/>
  <c r="AS239" i="11"/>
  <c r="AS247" i="40" l="1"/>
  <c r="AQ248" i="40"/>
  <c r="AQ241" i="11"/>
  <c r="AS240" i="11"/>
  <c r="AS248" i="40" l="1"/>
  <c r="AQ249" i="40"/>
  <c r="AQ242" i="11"/>
  <c r="AS241" i="11"/>
  <c r="AS249" i="40" l="1"/>
  <c r="AQ250" i="40"/>
  <c r="AS242" i="11"/>
  <c r="AQ243" i="11"/>
  <c r="AS250" i="40" l="1"/>
  <c r="AQ251" i="40"/>
  <c r="AS243" i="11"/>
  <c r="AQ244" i="11"/>
  <c r="AS251" i="40" l="1"/>
  <c r="AQ252" i="40"/>
  <c r="AQ245" i="11"/>
  <c r="AS244" i="11"/>
  <c r="AS252" i="40" l="1"/>
  <c r="AQ253" i="40"/>
  <c r="AQ246" i="11"/>
  <c r="AS245" i="11"/>
  <c r="AS253" i="40" l="1"/>
  <c r="AQ254" i="40"/>
  <c r="AQ247" i="11"/>
  <c r="AS246" i="11"/>
  <c r="AS254" i="40" l="1"/>
  <c r="AQ255" i="40"/>
  <c r="AQ248" i="11"/>
  <c r="AS247" i="11"/>
  <c r="AS255" i="40" l="1"/>
  <c r="AQ256" i="40"/>
  <c r="AQ249" i="11"/>
  <c r="AS248" i="11"/>
  <c r="AS256" i="40" l="1"/>
  <c r="AQ257" i="40"/>
  <c r="AQ250" i="11"/>
  <c r="AS249" i="11"/>
  <c r="AS257" i="40" l="1"/>
  <c r="AQ258" i="40"/>
  <c r="AQ251" i="11"/>
  <c r="AS250" i="11"/>
  <c r="AS258" i="40" l="1"/>
  <c r="AQ259" i="40"/>
  <c r="AQ252" i="11"/>
  <c r="AS251" i="11"/>
  <c r="AS259" i="40" l="1"/>
  <c r="AQ260" i="40"/>
  <c r="AQ253" i="11"/>
  <c r="AS252" i="11"/>
  <c r="AS260" i="40" l="1"/>
  <c r="AQ261" i="40"/>
  <c r="AQ254" i="11"/>
  <c r="AS253" i="11"/>
  <c r="AS261" i="40" l="1"/>
  <c r="AQ262" i="40"/>
  <c r="AS254" i="11"/>
  <c r="AQ255" i="11"/>
  <c r="AS262" i="40" l="1"/>
  <c r="AQ266" i="40"/>
  <c r="AQ256" i="11"/>
  <c r="AS255" i="11"/>
  <c r="AQ267" i="40" l="1"/>
  <c r="AS266" i="40"/>
  <c r="AQ257" i="11"/>
  <c r="AS256" i="11"/>
  <c r="AS267" i="40" l="1"/>
  <c r="AQ268" i="40"/>
  <c r="AQ258" i="11"/>
  <c r="AS257" i="11"/>
  <c r="AS268" i="40" l="1"/>
  <c r="AQ269" i="40"/>
  <c r="AQ259" i="11"/>
  <c r="AS258" i="11"/>
  <c r="AS269" i="40" l="1"/>
  <c r="AQ270" i="40"/>
  <c r="AQ260" i="11"/>
  <c r="AS259" i="11"/>
  <c r="AS270" i="40" l="1"/>
  <c r="AQ271" i="40"/>
  <c r="AQ261" i="11"/>
  <c r="AS260" i="11"/>
  <c r="AS271" i="40" l="1"/>
  <c r="AQ272" i="40"/>
  <c r="AQ262" i="11"/>
  <c r="AS261" i="11"/>
  <c r="AQ273" i="40" l="1"/>
  <c r="AS272" i="40"/>
  <c r="AQ266" i="11"/>
  <c r="AS262" i="11"/>
  <c r="AQ274" i="40" l="1"/>
  <c r="AS273" i="40"/>
  <c r="AQ267" i="11"/>
  <c r="AS266" i="11"/>
  <c r="AQ275" i="40" l="1"/>
  <c r="AS274" i="40"/>
  <c r="AQ268" i="11"/>
  <c r="AS267" i="11"/>
  <c r="AQ276" i="40" l="1"/>
  <c r="AS275" i="40"/>
  <c r="AQ269" i="11"/>
  <c r="AS268" i="11"/>
  <c r="AQ277" i="40" l="1"/>
  <c r="AS276" i="40"/>
  <c r="AS269" i="11"/>
  <c r="AQ270" i="11"/>
  <c r="AQ278" i="40" l="1"/>
  <c r="AS277" i="40"/>
  <c r="AS270" i="11"/>
  <c r="AQ271" i="11"/>
  <c r="AS278" i="40" l="1"/>
  <c r="AQ279" i="40"/>
  <c r="AQ272" i="11"/>
  <c r="AS271" i="11"/>
  <c r="AQ280" i="40" l="1"/>
  <c r="AS279" i="40"/>
  <c r="AQ273" i="11"/>
  <c r="AS272" i="11"/>
  <c r="AQ281" i="40" l="1"/>
  <c r="AS280" i="40"/>
  <c r="AQ274" i="11"/>
  <c r="AS273" i="11"/>
  <c r="AQ282" i="40" l="1"/>
  <c r="AS281" i="40"/>
  <c r="AQ275" i="11"/>
  <c r="AS274" i="11"/>
  <c r="AS282" i="40" l="1"/>
  <c r="AQ283" i="40"/>
  <c r="AQ276" i="11"/>
  <c r="AS275" i="11"/>
  <c r="AS283" i="40" l="1"/>
  <c r="AQ284" i="40"/>
  <c r="AS276" i="11"/>
  <c r="AQ277" i="11"/>
  <c r="AS284" i="40" l="1"/>
  <c r="AQ285" i="40"/>
  <c r="AQ278" i="11"/>
  <c r="AS277" i="11"/>
  <c r="AS285" i="40" l="1"/>
  <c r="AQ286" i="40"/>
  <c r="AQ279" i="11"/>
  <c r="AS278" i="11"/>
  <c r="AS286" i="40" l="1"/>
  <c r="AQ287" i="40"/>
  <c r="AQ280" i="11"/>
  <c r="AS279" i="11"/>
  <c r="AS287" i="40" l="1"/>
  <c r="AQ290" i="40"/>
  <c r="AQ281" i="11"/>
  <c r="AS280" i="11"/>
  <c r="AS290" i="40" l="1"/>
  <c r="AQ291" i="40"/>
  <c r="AS281" i="11"/>
  <c r="AQ282" i="11"/>
  <c r="AS291" i="40" l="1"/>
  <c r="AQ292" i="40"/>
  <c r="AQ283" i="11"/>
  <c r="AS282" i="11"/>
  <c r="AS292" i="40" l="1"/>
  <c r="AQ293" i="40"/>
  <c r="AQ284" i="11"/>
  <c r="AS283" i="11"/>
  <c r="AS293" i="40" l="1"/>
  <c r="AQ294" i="40"/>
  <c r="AQ285" i="11"/>
  <c r="AS284" i="11"/>
  <c r="AS294" i="40" l="1"/>
  <c r="AQ295" i="40"/>
  <c r="AQ286" i="11"/>
  <c r="AS285" i="11"/>
  <c r="AS295" i="40" l="1"/>
  <c r="AQ296" i="40"/>
  <c r="AQ287" i="11"/>
  <c r="AS286" i="11"/>
  <c r="AS296" i="40" l="1"/>
  <c r="AQ297" i="40"/>
  <c r="AQ290" i="11"/>
  <c r="AS287" i="11"/>
  <c r="AS297" i="40" l="1"/>
  <c r="AQ298" i="40"/>
  <c r="AQ291" i="11"/>
  <c r="AS290" i="11"/>
  <c r="AS298" i="40" l="1"/>
  <c r="AQ299" i="40"/>
  <c r="AQ292" i="11"/>
  <c r="AS291" i="11"/>
  <c r="AS299" i="40" l="1"/>
  <c r="AQ300" i="40"/>
  <c r="AQ293" i="11"/>
  <c r="AS292" i="11"/>
  <c r="AS300" i="40" l="1"/>
  <c r="AQ301" i="40"/>
  <c r="AQ294" i="11"/>
  <c r="AS293" i="11"/>
  <c r="AS301" i="40" l="1"/>
  <c r="AQ302" i="40"/>
  <c r="AQ295" i="11"/>
  <c r="AS294" i="11"/>
  <c r="AS302" i="40" l="1"/>
  <c r="AQ303" i="40"/>
  <c r="AQ296" i="11"/>
  <c r="AS295" i="11"/>
  <c r="AS303" i="40" l="1"/>
  <c r="AQ304" i="40"/>
  <c r="AQ297" i="11"/>
  <c r="AS296" i="11"/>
  <c r="AS304" i="40" l="1"/>
  <c r="AQ305" i="40"/>
  <c r="AQ298" i="11"/>
  <c r="AS297" i="11"/>
  <c r="AS305" i="40" l="1"/>
  <c r="AQ306" i="40"/>
  <c r="AQ299" i="11"/>
  <c r="AS298" i="11"/>
  <c r="AS306" i="40" l="1"/>
  <c r="AQ307" i="40"/>
  <c r="AQ300" i="11"/>
  <c r="AS299" i="11"/>
  <c r="AS307" i="40" l="1"/>
  <c r="AQ308" i="40"/>
  <c r="AQ301" i="11"/>
  <c r="AS300" i="11"/>
  <c r="AS308" i="40" l="1"/>
  <c r="AQ309" i="40"/>
  <c r="AS301" i="11"/>
  <c r="AQ302" i="11"/>
  <c r="AS309" i="40" l="1"/>
  <c r="AQ310" i="40"/>
  <c r="AQ303" i="11"/>
  <c r="AS302" i="11"/>
  <c r="AS310" i="40" l="1"/>
  <c r="AQ311" i="40"/>
  <c r="AQ304" i="11"/>
  <c r="AS303" i="11"/>
  <c r="AS311" i="40" l="1"/>
  <c r="AQ312" i="40"/>
  <c r="AQ305" i="11"/>
  <c r="AS304" i="11"/>
  <c r="AS312" i="40" l="1"/>
  <c r="AQ313" i="40"/>
  <c r="AQ306" i="11"/>
  <c r="AS305" i="11"/>
  <c r="AS313" i="40" l="1"/>
  <c r="AQ314" i="40"/>
  <c r="AQ307" i="11"/>
  <c r="AS306" i="11"/>
  <c r="AS314" i="40" l="1"/>
  <c r="AQ318" i="40"/>
  <c r="AQ308" i="11"/>
  <c r="AS307" i="11"/>
  <c r="AS318" i="40" l="1"/>
  <c r="AQ319" i="40"/>
  <c r="AQ309" i="11"/>
  <c r="AS308" i="11"/>
  <c r="AS319" i="40" l="1"/>
  <c r="AQ320" i="40"/>
  <c r="AQ310" i="11"/>
  <c r="AS309" i="11"/>
  <c r="AS320" i="40" l="1"/>
  <c r="AQ321" i="40"/>
  <c r="AQ311" i="11"/>
  <c r="AS310" i="11"/>
  <c r="AS321" i="40" l="1"/>
  <c r="AQ322" i="40"/>
  <c r="AQ312" i="11"/>
  <c r="AS311" i="11"/>
  <c r="AS322" i="40" l="1"/>
  <c r="AQ323" i="40"/>
  <c r="AQ313" i="11"/>
  <c r="AS312" i="11"/>
  <c r="AS323" i="40" l="1"/>
  <c r="AQ324" i="40"/>
  <c r="AQ314" i="11"/>
  <c r="AS313" i="11"/>
  <c r="AS324" i="40" l="1"/>
  <c r="AQ325" i="40"/>
  <c r="AQ318" i="11"/>
  <c r="AS314" i="11"/>
  <c r="AS325" i="40" l="1"/>
  <c r="AQ326" i="40"/>
  <c r="AQ319" i="11"/>
  <c r="AS318" i="11"/>
  <c r="AQ327" i="40" l="1"/>
  <c r="AS326" i="40"/>
  <c r="AQ320" i="11"/>
  <c r="AS319" i="11"/>
  <c r="AQ328" i="40" l="1"/>
  <c r="AS327" i="40"/>
  <c r="AQ321" i="11"/>
  <c r="AS320" i="11"/>
  <c r="AS328" i="40" l="1"/>
  <c r="AQ329" i="40"/>
  <c r="AQ322" i="11"/>
  <c r="AS321" i="11"/>
  <c r="AQ330" i="40" l="1"/>
  <c r="AS329" i="40"/>
  <c r="AQ323" i="11"/>
  <c r="AS322" i="11"/>
  <c r="AQ331" i="40" l="1"/>
  <c r="AS330" i="40"/>
  <c r="AQ324" i="11"/>
  <c r="AS323" i="11"/>
  <c r="AS331" i="40" l="1"/>
  <c r="AQ332" i="40"/>
  <c r="AS324" i="11"/>
  <c r="AQ325" i="11"/>
  <c r="AQ333" i="40" l="1"/>
  <c r="AS332" i="40"/>
  <c r="AS325" i="11"/>
  <c r="AQ326" i="11"/>
  <c r="AS333" i="40" l="1"/>
  <c r="AQ334" i="40"/>
  <c r="AQ327" i="11"/>
  <c r="AS326" i="11"/>
  <c r="AQ335" i="40" l="1"/>
  <c r="AS334" i="40"/>
  <c r="AQ328" i="11"/>
  <c r="AS327" i="11"/>
  <c r="AS335" i="40" l="1"/>
  <c r="AQ336" i="40"/>
  <c r="AQ329" i="11"/>
  <c r="AS328" i="11"/>
  <c r="AQ337" i="40" l="1"/>
  <c r="AS336" i="40"/>
  <c r="AQ330" i="11"/>
  <c r="AS329" i="11"/>
  <c r="AQ338" i="40" l="1"/>
  <c r="AS337" i="40"/>
  <c r="AQ331" i="11"/>
  <c r="AS330" i="11"/>
  <c r="AQ339" i="40" l="1"/>
  <c r="AS338" i="40"/>
  <c r="AQ332" i="11"/>
  <c r="AS331" i="11"/>
  <c r="AS339" i="40" l="1"/>
  <c r="AQ342" i="40"/>
  <c r="AQ333" i="11"/>
  <c r="AS332" i="11"/>
  <c r="AS342" i="40" l="1"/>
  <c r="AQ343" i="40"/>
  <c r="AQ334" i="11"/>
  <c r="AS333" i="11"/>
  <c r="AQ344" i="40" l="1"/>
  <c r="AS343" i="40"/>
  <c r="AQ335" i="11"/>
  <c r="AS334" i="11"/>
  <c r="AQ345" i="40" l="1"/>
  <c r="AS344" i="40"/>
  <c r="AS335" i="11"/>
  <c r="AQ336" i="11"/>
  <c r="AQ346" i="40" l="1"/>
  <c r="AS345" i="40"/>
  <c r="AQ337" i="11"/>
  <c r="AS336" i="11"/>
  <c r="AQ347" i="40" l="1"/>
  <c r="AS346" i="40"/>
  <c r="AQ338" i="11"/>
  <c r="AS337" i="11"/>
  <c r="AQ348" i="40" l="1"/>
  <c r="AS347" i="40"/>
  <c r="AQ339" i="11"/>
  <c r="AS338" i="11"/>
  <c r="AQ349" i="40" l="1"/>
  <c r="AS348" i="40"/>
  <c r="AQ342" i="11"/>
  <c r="AS339" i="11"/>
  <c r="AQ350" i="40" l="1"/>
  <c r="AS349" i="40"/>
  <c r="AQ343" i="11"/>
  <c r="AS342" i="11"/>
  <c r="AQ351" i="40" l="1"/>
  <c r="AS350" i="40"/>
  <c r="AS343" i="11"/>
  <c r="AQ344" i="11"/>
  <c r="AQ352" i="40" l="1"/>
  <c r="AS351" i="40"/>
  <c r="AS344" i="11"/>
  <c r="AQ345" i="11"/>
  <c r="AQ353" i="40" l="1"/>
  <c r="AS352" i="40"/>
  <c r="AQ346" i="11"/>
  <c r="AS345" i="11"/>
  <c r="AQ354" i="40" l="1"/>
  <c r="AS353" i="40"/>
  <c r="AQ347" i="11"/>
  <c r="AS346" i="11"/>
  <c r="AQ355" i="40" l="1"/>
  <c r="AS354" i="40"/>
  <c r="AS347" i="11"/>
  <c r="AQ348" i="11"/>
  <c r="AQ356" i="40" l="1"/>
  <c r="AS355" i="40"/>
  <c r="AQ349" i="11"/>
  <c r="AS348" i="11"/>
  <c r="AQ357" i="40" l="1"/>
  <c r="AS356" i="40"/>
  <c r="AQ350" i="11"/>
  <c r="AS349" i="11"/>
  <c r="AQ358" i="40" l="1"/>
  <c r="AS357" i="40"/>
  <c r="AQ351" i="11"/>
  <c r="AS350" i="11"/>
  <c r="AQ359" i="40" l="1"/>
  <c r="AS358" i="40"/>
  <c r="AQ352" i="11"/>
  <c r="AS351" i="11"/>
  <c r="AQ360" i="40" l="1"/>
  <c r="AS359" i="40"/>
  <c r="AQ353" i="11"/>
  <c r="AS352" i="11"/>
  <c r="AQ361" i="40" l="1"/>
  <c r="AS360" i="40"/>
  <c r="AQ354" i="11"/>
  <c r="AS353" i="11"/>
  <c r="AQ362" i="40" l="1"/>
  <c r="AS361" i="40"/>
  <c r="AQ355" i="11"/>
  <c r="AS354" i="11"/>
  <c r="AQ363" i="40" l="1"/>
  <c r="AS362" i="40"/>
  <c r="AQ356" i="11"/>
  <c r="AS355" i="11"/>
  <c r="AQ364" i="40" l="1"/>
  <c r="AS363" i="40"/>
  <c r="AQ357" i="11"/>
  <c r="AS356" i="11"/>
  <c r="AQ365" i="40" l="1"/>
  <c r="AS364" i="40"/>
  <c r="AQ358" i="11"/>
  <c r="AS357" i="11"/>
  <c r="AQ366" i="40" l="1"/>
  <c r="AS365" i="40"/>
  <c r="AQ359" i="11"/>
  <c r="AS358" i="11"/>
  <c r="AQ367" i="40" l="1"/>
  <c r="AS366" i="40"/>
  <c r="AQ360" i="11"/>
  <c r="AS359" i="11"/>
  <c r="AQ368" i="40" l="1"/>
  <c r="AS367" i="40"/>
  <c r="AQ361" i="11"/>
  <c r="AS360" i="11"/>
  <c r="AQ369" i="40" l="1"/>
  <c r="AS368" i="40"/>
  <c r="AQ362" i="11"/>
  <c r="AS361" i="11"/>
  <c r="AQ370" i="40" l="1"/>
  <c r="AS369" i="40"/>
  <c r="AQ363" i="11"/>
  <c r="AS362" i="11"/>
  <c r="AQ371" i="40" l="1"/>
  <c r="AS370" i="40"/>
  <c r="AQ364" i="11"/>
  <c r="AS363" i="11"/>
  <c r="AQ372" i="40" l="1"/>
  <c r="AS371" i="40"/>
  <c r="AQ365" i="11"/>
  <c r="AS364" i="11"/>
  <c r="AQ373" i="40" l="1"/>
  <c r="AS372" i="40"/>
  <c r="AQ366" i="11"/>
  <c r="AS365" i="11"/>
  <c r="AQ374" i="40" l="1"/>
  <c r="AS373" i="40"/>
  <c r="AQ367" i="11"/>
  <c r="AS366" i="11"/>
  <c r="AQ375" i="40" l="1"/>
  <c r="AS374" i="40"/>
  <c r="AQ368" i="11"/>
  <c r="AS367" i="11"/>
  <c r="AQ376" i="40" l="1"/>
  <c r="AS375" i="40"/>
  <c r="AS368" i="11"/>
  <c r="AQ369" i="11"/>
  <c r="AQ377" i="40" l="1"/>
  <c r="AS376" i="40"/>
  <c r="AQ370" i="11"/>
  <c r="AS369" i="11"/>
  <c r="AQ378" i="40" l="1"/>
  <c r="AS377" i="40"/>
  <c r="AS370" i="11"/>
  <c r="AQ371" i="11"/>
  <c r="AQ379" i="40" l="1"/>
  <c r="AS378" i="40"/>
  <c r="AQ372" i="11"/>
  <c r="AS371" i="11"/>
  <c r="AQ380" i="40" l="1"/>
  <c r="AS379" i="40"/>
  <c r="AQ373" i="11"/>
  <c r="AS372" i="11"/>
  <c r="AQ381" i="40" l="1"/>
  <c r="AS380" i="40"/>
  <c r="AQ374" i="11"/>
  <c r="AS373" i="11"/>
  <c r="AS381" i="40" l="1"/>
  <c r="AQ382" i="40"/>
  <c r="AQ375" i="11"/>
  <c r="AS374" i="11"/>
  <c r="AS382" i="40" l="1"/>
  <c r="AQ383" i="40"/>
  <c r="AQ376" i="11"/>
  <c r="AS375" i="11"/>
  <c r="AQ384" i="40" l="1"/>
  <c r="AS383" i="40"/>
  <c r="AS376" i="11"/>
  <c r="AQ377" i="11"/>
  <c r="AQ385" i="40" l="1"/>
  <c r="AS384" i="40"/>
  <c r="AQ378" i="11"/>
  <c r="AS377" i="11"/>
  <c r="AS385" i="40" l="1"/>
  <c r="AQ386" i="40"/>
  <c r="AS378" i="11"/>
  <c r="AQ379" i="11"/>
  <c r="AQ387" i="40" l="1"/>
  <c r="AS386" i="40"/>
  <c r="AQ380" i="11"/>
  <c r="AS379" i="11"/>
  <c r="AS387" i="40" l="1"/>
  <c r="AQ388" i="40"/>
  <c r="AQ381" i="11"/>
  <c r="AS380" i="11"/>
  <c r="AS388" i="40" l="1"/>
  <c r="AQ389" i="40"/>
  <c r="AQ382" i="11"/>
  <c r="AS381" i="11"/>
  <c r="AS389" i="40" l="1"/>
  <c r="AQ390" i="40"/>
  <c r="AQ383" i="11"/>
  <c r="AS382" i="11"/>
  <c r="AQ391" i="40" l="1"/>
  <c r="AS390" i="40"/>
  <c r="AQ384" i="11"/>
  <c r="AS383" i="11"/>
  <c r="AQ392" i="40" l="1"/>
  <c r="AS391" i="40"/>
  <c r="AQ385" i="11"/>
  <c r="AS384" i="11"/>
  <c r="AQ393" i="40" l="1"/>
  <c r="AS392" i="40"/>
  <c r="AQ386" i="11"/>
  <c r="AS385" i="11"/>
  <c r="AS393" i="40" l="1"/>
  <c r="AQ394" i="40"/>
  <c r="AQ387" i="11"/>
  <c r="AS386" i="11"/>
  <c r="AQ395" i="40" l="1"/>
  <c r="AS394" i="40"/>
  <c r="AQ388" i="11"/>
  <c r="AS387" i="11"/>
  <c r="AS395" i="40" l="1"/>
  <c r="AQ396" i="40"/>
  <c r="AS388" i="11"/>
  <c r="AQ389" i="11"/>
  <c r="AS396" i="40" l="1"/>
  <c r="AQ397" i="40"/>
  <c r="AQ390" i="11"/>
  <c r="AS389" i="11"/>
  <c r="AS397" i="40" l="1"/>
  <c r="AQ398" i="40"/>
  <c r="AQ391" i="11"/>
  <c r="AS390" i="11"/>
  <c r="AQ399" i="40" l="1"/>
  <c r="AS398" i="40"/>
  <c r="AQ392" i="11"/>
  <c r="AS391" i="11"/>
  <c r="AQ400" i="40" l="1"/>
  <c r="AS399" i="40"/>
  <c r="AQ393" i="11"/>
  <c r="AS392" i="11"/>
  <c r="AQ401" i="40" l="1"/>
  <c r="AS400" i="40"/>
  <c r="AQ394" i="11"/>
  <c r="AS393" i="11"/>
  <c r="AS401" i="40" l="1"/>
  <c r="AQ402" i="40"/>
  <c r="AS394" i="11"/>
  <c r="AQ395" i="11"/>
  <c r="AQ403" i="40" l="1"/>
  <c r="AS402" i="40"/>
  <c r="AQ396" i="11"/>
  <c r="AS395" i="11"/>
  <c r="AQ404" i="40" l="1"/>
  <c r="AS403" i="40"/>
  <c r="AQ397" i="11"/>
  <c r="AS396" i="11"/>
  <c r="AS404" i="40" l="1"/>
  <c r="AQ405" i="40"/>
  <c r="AQ398" i="11"/>
  <c r="AS397" i="11"/>
  <c r="AS405" i="40" l="1"/>
  <c r="AQ406" i="40"/>
  <c r="AS398" i="11"/>
  <c r="AQ399" i="11"/>
  <c r="AQ407" i="40" l="1"/>
  <c r="AS406" i="40"/>
  <c r="AQ400" i="11"/>
  <c r="AS399" i="11"/>
  <c r="AQ408" i="40" l="1"/>
  <c r="AS407" i="40"/>
  <c r="AS400" i="11"/>
  <c r="AQ401" i="11"/>
  <c r="AQ409" i="40" l="1"/>
  <c r="AS408" i="40"/>
  <c r="AQ402" i="11"/>
  <c r="AS401" i="11"/>
  <c r="AS409" i="40" l="1"/>
  <c r="AQ410" i="40"/>
  <c r="AQ403" i="11"/>
  <c r="AS402" i="11"/>
  <c r="AQ411" i="40" l="1"/>
  <c r="AS410" i="40"/>
  <c r="AQ404" i="11"/>
  <c r="AS403" i="11"/>
  <c r="AS411" i="40" l="1"/>
  <c r="AQ412" i="40"/>
  <c r="AS404" i="11"/>
  <c r="AQ405" i="11"/>
  <c r="AS412" i="40" l="1"/>
  <c r="AQ413" i="40"/>
  <c r="AQ406" i="11"/>
  <c r="AS405" i="11"/>
  <c r="AS413" i="40" l="1"/>
  <c r="AQ414" i="40"/>
  <c r="AQ407" i="11"/>
  <c r="AS406" i="11"/>
  <c r="AQ415" i="40" l="1"/>
  <c r="AS414" i="40"/>
  <c r="AQ408" i="11"/>
  <c r="AS407" i="11"/>
  <c r="AQ416" i="40" l="1"/>
  <c r="AS415" i="40"/>
  <c r="AQ409" i="11"/>
  <c r="AS408" i="11"/>
  <c r="AQ417" i="40" l="1"/>
  <c r="AS416" i="40"/>
  <c r="AQ410" i="11"/>
  <c r="AS409" i="11"/>
  <c r="AS417" i="40" l="1"/>
  <c r="AQ418" i="40"/>
  <c r="AQ411" i="11"/>
  <c r="AS410" i="11"/>
  <c r="AQ419" i="40" l="1"/>
  <c r="AS418" i="40"/>
  <c r="AQ412" i="11"/>
  <c r="AS411" i="11"/>
  <c r="AS419" i="40" l="1"/>
  <c r="AQ420" i="40"/>
  <c r="AQ413" i="11"/>
  <c r="AS412" i="11"/>
  <c r="AS420" i="40" l="1"/>
  <c r="AQ421" i="40"/>
  <c r="AQ414" i="11"/>
  <c r="AS413" i="11"/>
  <c r="AS421" i="40" l="1"/>
  <c r="AQ422" i="40"/>
  <c r="AQ415" i="11"/>
  <c r="AS414" i="11"/>
  <c r="AQ423" i="40" l="1"/>
  <c r="AS422" i="40"/>
  <c r="AQ416" i="11"/>
  <c r="AS415" i="11"/>
  <c r="AQ424" i="40" l="1"/>
  <c r="AS423" i="40"/>
  <c r="AQ417" i="11"/>
  <c r="AS416" i="11"/>
  <c r="AQ425" i="40" l="1"/>
  <c r="AS424" i="40"/>
  <c r="AQ418" i="11"/>
  <c r="AS417" i="11"/>
  <c r="AS425" i="40" l="1"/>
  <c r="AQ426" i="40"/>
  <c r="AQ419" i="11"/>
  <c r="AS418" i="11"/>
  <c r="AQ427" i="40" l="1"/>
  <c r="AS426" i="40"/>
  <c r="AQ420" i="11"/>
  <c r="AS419" i="11"/>
  <c r="AS427" i="40" l="1"/>
  <c r="AQ428" i="40"/>
  <c r="AQ421" i="11"/>
  <c r="AS420" i="11"/>
  <c r="AS428" i="40" l="1"/>
  <c r="AQ429" i="40"/>
  <c r="AS421" i="11"/>
  <c r="AQ422" i="11"/>
  <c r="AS429" i="40" l="1"/>
  <c r="AQ430" i="40"/>
  <c r="AQ423" i="11"/>
  <c r="AS422" i="11"/>
  <c r="AQ431" i="40" l="1"/>
  <c r="AS430" i="40"/>
  <c r="AQ424" i="11"/>
  <c r="AS423" i="11"/>
  <c r="AQ432" i="40" l="1"/>
  <c r="AS431" i="40"/>
  <c r="AQ425" i="11"/>
  <c r="AS424" i="11"/>
  <c r="AQ433" i="40" l="1"/>
  <c r="AS432" i="40"/>
  <c r="AQ426" i="11"/>
  <c r="AS425" i="11"/>
  <c r="AS433" i="40" l="1"/>
  <c r="AQ434" i="40"/>
  <c r="AQ427" i="11"/>
  <c r="AS426" i="11"/>
  <c r="AQ435" i="40" l="1"/>
  <c r="AS434" i="40"/>
  <c r="AQ428" i="11"/>
  <c r="AS427" i="11"/>
  <c r="AQ436" i="40" l="1"/>
  <c r="AS435" i="40"/>
  <c r="AQ429" i="11"/>
  <c r="AS428" i="11"/>
  <c r="AS436" i="40" l="1"/>
  <c r="AQ437" i="40"/>
  <c r="AS429" i="11"/>
  <c r="AQ430" i="11"/>
  <c r="AS437" i="40" l="1"/>
  <c r="AQ438" i="40"/>
  <c r="AS430" i="11"/>
  <c r="AQ431" i="11"/>
  <c r="AQ439" i="40" l="1"/>
  <c r="AS438" i="40"/>
  <c r="AQ432" i="11"/>
  <c r="AS431" i="11"/>
  <c r="AQ440" i="40" l="1"/>
  <c r="AS439" i="40"/>
  <c r="AS432" i="11"/>
  <c r="AQ433" i="11"/>
  <c r="AQ441" i="40" l="1"/>
  <c r="AS440" i="40"/>
  <c r="AS433" i="11"/>
  <c r="AQ434" i="11"/>
  <c r="AS441" i="40" l="1"/>
  <c r="AQ442" i="40"/>
  <c r="AQ435" i="11"/>
  <c r="AS434" i="11"/>
  <c r="AQ443" i="40" l="1"/>
  <c r="AS442" i="40"/>
  <c r="AQ436" i="11"/>
  <c r="AS435" i="11"/>
  <c r="AS443" i="40" l="1"/>
  <c r="AQ444" i="40"/>
  <c r="AQ437" i="11"/>
  <c r="AS436" i="11"/>
  <c r="AS444" i="40" l="1"/>
  <c r="AQ445" i="40"/>
  <c r="AQ438" i="11"/>
  <c r="AS437" i="11"/>
  <c r="AS445" i="40" l="1"/>
  <c r="AQ446" i="40"/>
  <c r="AQ439" i="11"/>
  <c r="AS438" i="11"/>
  <c r="AQ447" i="40" l="1"/>
  <c r="AS446" i="40"/>
  <c r="AQ440" i="11"/>
  <c r="AS439" i="11"/>
  <c r="AQ448" i="40" l="1"/>
  <c r="AS447" i="40"/>
  <c r="AQ441" i="11"/>
  <c r="AS440" i="11"/>
  <c r="AQ449" i="40" l="1"/>
  <c r="AS448" i="40"/>
  <c r="AQ442" i="11"/>
  <c r="AS441" i="11"/>
  <c r="AS449" i="40" l="1"/>
  <c r="AQ450" i="40"/>
  <c r="AS442" i="11"/>
  <c r="AQ443" i="11"/>
  <c r="AQ451" i="40" l="1"/>
  <c r="AS450" i="40"/>
  <c r="AQ444" i="11"/>
  <c r="AS443" i="11"/>
  <c r="AS451" i="40" l="1"/>
  <c r="AQ452" i="40"/>
  <c r="AQ445" i="11"/>
  <c r="AS444" i="11"/>
  <c r="AS452" i="40" l="1"/>
  <c r="AQ453" i="40"/>
  <c r="AQ446" i="11"/>
  <c r="AS445" i="11"/>
  <c r="AS453" i="40" l="1"/>
  <c r="AQ454" i="40"/>
  <c r="AQ447" i="11"/>
  <c r="AS446" i="11"/>
  <c r="AQ455" i="40" l="1"/>
  <c r="AS454" i="40"/>
  <c r="AQ448" i="11"/>
  <c r="AS447" i="11"/>
  <c r="AQ456" i="40" l="1"/>
  <c r="AS455" i="40"/>
  <c r="AS448" i="11"/>
  <c r="AQ449" i="11"/>
  <c r="AQ457" i="40" l="1"/>
  <c r="AS457" i="40" s="1"/>
  <c r="AS456" i="40"/>
  <c r="AQ450" i="11"/>
  <c r="AS449" i="11"/>
  <c r="AQ451" i="11" l="1"/>
  <c r="AS450" i="11"/>
  <c r="AQ452" i="11" l="1"/>
  <c r="AS451" i="11"/>
  <c r="AQ453" i="11" l="1"/>
  <c r="AS452" i="11"/>
  <c r="AQ454" i="11" l="1"/>
  <c r="AS453" i="11"/>
  <c r="AQ455" i="11" l="1"/>
  <c r="AS454" i="11"/>
  <c r="AQ456" i="11" l="1"/>
  <c r="AS455" i="11"/>
  <c r="AQ457" i="11" l="1"/>
  <c r="AS457" i="11" s="1"/>
  <c r="AS456" i="11"/>
  <c r="B29" i="11"/>
  <c r="B30" i="11" s="1"/>
  <c r="B31" i="11" s="1"/>
  <c r="B32" i="11" s="1"/>
  <c r="B33" i="11" s="1"/>
  <c r="B34" i="11" s="1"/>
  <c r="B35" i="11" s="1"/>
  <c r="B36" i="11" l="1"/>
  <c r="B37" i="11" s="1"/>
  <c r="B38" i="11" s="1"/>
  <c r="B39" i="11" s="1"/>
  <c r="B40" i="11" s="1"/>
  <c r="B41" i="11" s="1"/>
  <c r="B42" i="11" s="1"/>
  <c r="B43" i="11" s="1"/>
  <c r="B44" i="11" s="1"/>
  <c r="B45" i="11" s="1"/>
  <c r="B46" i="11" s="1"/>
  <c r="B47" i="11" l="1"/>
  <c r="B48" i="11" s="1"/>
  <c r="B49" i="11" s="1"/>
  <c r="B50" i="11" s="1"/>
  <c r="B51" i="11" s="1"/>
  <c r="B52" i="11" s="1"/>
  <c r="B53" i="11" s="1"/>
  <c r="B54" i="11" s="1"/>
</calcChain>
</file>

<file path=xl/sharedStrings.xml><?xml version="1.0" encoding="utf-8"?>
<sst xmlns="http://schemas.openxmlformats.org/spreadsheetml/2006/main" count="2804" uniqueCount="354">
  <si>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</si>
  <si>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</si>
  <si>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</si>
  <si>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</si>
  <si>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</si>
  <si>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</si>
  <si>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</si>
  <si>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</si>
  <si>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</si>
  <si>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</si>
  <si>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</si>
  <si>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</si>
  <si>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</si>
  <si>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</si>
  <si>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</si>
  <si>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</si>
  <si>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</si>
  <si>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</si>
  <si>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</si>
  <si>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</si>
  <si>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</si>
  <si>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</si>
  <si>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</si>
  <si>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</si>
  <si>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</si>
  <si>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</si>
  <si>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</si>
  <si>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</si>
  <si>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</si>
  <si>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</si>
  <si>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</si>
  <si>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</si>
  <si>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</si>
  <si>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</si>
  <si>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</si>
  <si>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</si>
  <si>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</si>
  <si>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</si>
  <si>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</si>
  <si>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</si>
  <si>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</si>
  <si>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</si>
  <si>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</si>
  <si>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</si>
  <si>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</si>
  <si>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</si>
  <si>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</si>
  <si>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</si>
  <si>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</si>
  <si>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</si>
  <si>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</si>
  <si>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</si>
  <si>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</si>
  <si>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</si>
  <si>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</si>
  <si>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</si>
  <si>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</si>
  <si>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</si>
  <si>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</si>
  <si>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</si>
  <si>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</si>
  <si>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</si>
  <si>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</si>
  <si>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</si>
  <si>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</si>
  <si>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</si>
  <si>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</si>
  <si>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</si>
  <si>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</si>
  <si>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</si>
  <si>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</si>
  <si>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</si>
  <si>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</si>
  <si>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</si>
  <si>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</si>
  <si>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</si>
  <si>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</si>
  <si>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</si>
  <si>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</si>
  <si>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</si>
  <si>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</si>
  <si>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</si>
  <si>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</si>
  <si>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</si>
  <si>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</si>
  <si>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</si>
  <si>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</si>
  <si>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</si>
  <si>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</si>
  <si>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</si>
  <si>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</si>
  <si>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</si>
  <si>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</si>
  <si>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</si>
  <si>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</si>
  <si>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</si>
  <si>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</si>
  <si>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</si>
  <si>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</si>
  <si>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</si>
  <si>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</si>
  <si>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</si>
  <si>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</si>
  <si>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</si>
  <si>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</si>
  <si>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</si>
  <si>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</si>
  <si>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</si>
  <si>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</si>
  <si>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</si>
  <si>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</si>
  <si>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</si>
  <si>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</si>
  <si>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</si>
  <si>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</si>
  <si>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</si>
  <si>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</si>
  <si>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</si>
  <si>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</si>
  <si>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</si>
  <si>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</si>
  <si>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</si>
  <si>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</si>
  <si>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</si>
  <si>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</si>
  <si>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</si>
  <si>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</si>
  <si>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</si>
  <si>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</si>
  <si>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</si>
  <si>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</si>
  <si>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</si>
  <si>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</si>
  <si>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</si>
  <si>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</si>
  <si>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</si>
  <si>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</si>
  <si>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</si>
  <si>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</si>
  <si>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</si>
  <si>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</si>
  <si>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</si>
  <si>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</si>
  <si>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</si>
  <si>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</si>
  <si>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</si>
  <si>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</si>
  <si>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</si>
  <si>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</si>
  <si>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</si>
  <si>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</si>
  <si>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</si>
  <si>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</si>
  <si>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</si>
  <si>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</si>
  <si>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</si>
  <si>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</si>
  <si>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</si>
  <si>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</si>
  <si>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</si>
  <si>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</si>
  <si>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</si>
  <si>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</si>
  <si>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</si>
  <si>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</si>
  <si>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</si>
  <si>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</si>
  <si>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</si>
  <si>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</si>
  <si>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</si>
  <si>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</si>
  <si>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</si>
  <si>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</si>
  <si>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</si>
  <si>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</si>
  <si>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</si>
  <si>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</si>
  <si>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</si>
  <si>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</si>
  <si>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</si>
  <si>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</si>
  <si>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</si>
  <si>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</si>
  <si>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</si>
  <si>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</si>
  <si>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</si>
  <si>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</si>
  <si>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</si>
  <si>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</si>
  <si>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</si>
  <si>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</si>
  <si>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</si>
  <si>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</si>
  <si>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</si>
  <si>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</si>
  <si>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</si>
  <si>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</si>
  <si>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</si>
  <si>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</si>
  <si>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</si>
  <si>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</si>
  <si>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</si>
  <si>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</si>
  <si>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</si>
  <si>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</si>
  <si>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</si>
  <si>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</si>
  <si>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</si>
  <si>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</si>
  <si>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</si>
  <si>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</si>
  <si>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</si>
  <si>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</si>
  <si>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</si>
  <si>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</si>
  <si>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</si>
  <si>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</si>
  <si>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</si>
  <si>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</si>
  <si>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</si>
  <si>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</si>
  <si>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</si>
  <si>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</si>
  <si>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</si>
  <si>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</si>
  <si>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</si>
  <si>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</si>
  <si>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</si>
  <si>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</si>
  <si>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</si>
  <si>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</si>
  <si>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</si>
  <si>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</si>
  <si>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</si>
  <si>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</si>
  <si>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</si>
  <si>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</si>
  <si>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</si>
  <si>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</si>
  <si>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</si>
  <si>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</si>
  <si>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</si>
  <si>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</si>
  <si>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</si>
  <si>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</si>
  <si>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</si>
  <si>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</si>
  <si>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</si>
  <si>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</si>
  <si>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</si>
  <si>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</si>
  <si>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</si>
  <si>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</si>
  <si>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</si>
  <si>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</si>
  <si>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</si>
  <si>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</si>
  <si>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</si>
  <si>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</si>
  <si>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</si>
  <si>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</si>
  <si>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</si>
  <si>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</si>
  <si>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</si>
  <si>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</si>
  <si>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</si>
  <si>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</si>
  <si>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</si>
  <si>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</si>
  <si>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</si>
  <si>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</si>
  <si>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</si>
  <si>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</si>
  <si>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</si>
  <si>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</si>
  <si>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</si>
  <si>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</si>
  <si>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</si>
  <si>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</si>
  <si>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</si>
  <si>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</si>
  <si>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</si>
  <si>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</si>
  <si>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</si>
  <si>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</si>
  <si>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</si>
  <si>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</si>
  <si>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</si>
  <si>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</si>
  <si>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</si>
  <si>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</si>
  <si>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</si>
  <si>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</si>
  <si>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</si>
  <si>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</si>
  <si>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</si>
  <si>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</si>
  <si>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</si>
  <si>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</si>
  <si>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</si>
  <si>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</si>
  <si>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</si>
  <si>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</si>
  <si>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</si>
  <si>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</si>
  <si>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</si>
  <si>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</si>
  <si>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</si>
  <si>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</si>
  <si>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</si>
  <si>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</si>
  <si>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</si>
  <si>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</si>
  <si>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</si>
  <si>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</si>
  <si>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</si>
  <si>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</si>
  <si>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</si>
  <si>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</si>
  <si>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</si>
  <si>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</si>
  <si>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</si>
  <si>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</si>
  <si>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</si>
  <si>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</si>
  <si>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</si>
  <si>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</si>
  <si>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</si>
  <si>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</si>
  <si>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</si>
  <si>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</si>
  <si>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</si>
  <si>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t>
  </si>
  <si>
    <t>hnf</t>
  </si>
  <si>
    <t>Tahun 2023</t>
  </si>
  <si>
    <t>Gondang</t>
  </si>
  <si>
    <t>Pidekso</t>
  </si>
  <si>
    <t>Logung</t>
  </si>
  <si>
    <t>Randugunting</t>
  </si>
  <si>
    <t>Kudus</t>
  </si>
  <si>
    <t>VOLUME 33 BENDUNGAN KECIL</t>
  </si>
  <si>
    <t>VOLUME 11   BENDUNGAN BESAR</t>
  </si>
  <si>
    <t xml:space="preserve">MINGGU KE IV FEBRUARI ( 20 FEBRUARI S/D 26 FEBRUARI 2023 ) dalam Juta m3 </t>
  </si>
  <si>
    <t>*) = KONDISI  SAMPAI DENGAN TANGGAL 4 MARET 2024</t>
  </si>
  <si>
    <t>2022</t>
  </si>
  <si>
    <t>2023</t>
  </si>
  <si>
    <t>2024</t>
  </si>
  <si>
    <t>Tahun 2024</t>
  </si>
  <si>
    <t>GRAFIK VOLUME HARIAN BENDUNGAN SEJAWA TENGAH TH 2024 ( juta m3 )</t>
  </si>
  <si>
    <t>Badegolan</t>
  </si>
  <si>
    <t xml:space="preserve">MINGGU KE IV JULI ( 23 JULI S/D 29 JULI 2024 ) dalam Juta m3 </t>
  </si>
  <si>
    <t>*) = KONDISI  SAMPAI DENGAN TANGGAL 29 JULI 2024</t>
  </si>
  <si>
    <t>MINGGU KE IV JULI 2024</t>
  </si>
  <si>
    <t>MINGGU  :  IV JULI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</si>
</sst>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_(* \(#,##0\);_(* &quot;-&quot;_);_(@_)"/>
    <numFmt numFmtId="165" formatCode="_(* #,##0.00_);_(* \(#,##0.00\);_(* &quot;-&quot;??_);_(@_)"/>
    <numFmt numFmtId="166" formatCode="_(* #,##0.000_);_(* \(#,##0.000\);_(* &quot;-&quot;??_);_(@_)"/>
    <numFmt numFmtId="167" formatCode="_(* #,##0_);_(* \(#,##0\);_(* &quot;-&quot;??_);_(@_)"/>
    <numFmt numFmtId="168" formatCode="_(* #,##0.0_);_(* \(#,##0.0\);_(* &quot;-&quot;??_);_(@_)"/>
    <numFmt numFmtId="169" formatCode="#,##0.000;[Red]#,##0.000"/>
    <numFmt numFmtId="170" formatCode="#,##0.00;[Red]#,##0.00"/>
    <numFmt numFmtId="171" formatCode="0.000"/>
    <numFmt numFmtId="172" formatCode="0_)"/>
    <numFmt numFmtId="173" formatCode="0_);\(0\)"/>
    <numFmt numFmtId="174" formatCode="_(* #,##0.000_);_(* \(#,##0.000\);_(* &quot;-&quot;???_);_(@_)"/>
    <numFmt numFmtId="175" formatCode="dd\-mm"/>
    <numFmt numFmtId="176" formatCode="_(* #,##0.00_);_(* \(#,##0.00\);_(* &quot;-&quot;_);_(@_)"/>
    <numFmt numFmtId="177" formatCode="_(* #,##0.000_);_(* \(#,##0.000\);_(* &quot;-&quot;_);_(@_)"/>
    <numFmt numFmtId="178" formatCode="_ * #,##0_)_R_p_ ;_ * \(#,##0\)_R_p_ ;_ * &quot;-&quot;_)_R_p_ ;_ @_ "/>
    <numFmt numFmtId="179" formatCode="_ * #,##0.00_)_R_p_ ;_ * \(#,##0.00\)_R_p_ ;_ * &quot;-&quot;??_)_R_p_ ;_ @_ "/>
    <numFmt numFmtId="180" formatCode="#,##0.000"/>
    <numFmt numFmtId="181" formatCode="0.00_)"/>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2"/>
      <name val="Times New Roman"/>
      <family val="1"/>
    </font>
    <font>
      <sz val="10"/>
      <color rgb="FF000000"/>
      <name val="Calibri"/>
      <family val="2"/>
      <scheme val="minor"/>
    </font>
    <font>
      <sz val="11"/>
      <color theme="1"/>
      <name val="Arial"/>
      <family val="2"/>
    </font>
    <font>
      <sz val="11"/>
      <color theme="1"/>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bgColor theme="0"/>
      </patternFill>
    </fill>
    <fill>
      <patternFill patternType="solid">
        <fgColor theme="7" tint="0.59999389629810485"/>
        <bgColor indexed="64"/>
      </patternFill>
    </fill>
    <fill>
      <patternFill patternType="solid">
        <fgColor theme="0" tint="-0.249977111117893"/>
        <bgColor indexed="64"/>
      </patternFill>
    </fill>
    <fill>
      <patternFill patternType="solid">
        <fgColor rgb="FF0DC0FF"/>
        <bgColor indexed="64"/>
      </patternFill>
    </fill>
    <fill>
      <patternFill patternType="solid">
        <fgColor rgb="FFF17C1B"/>
        <bgColor indexed="64"/>
      </patternFill>
    </fill>
    <fill>
      <patternFill patternType="solid">
        <fgColor theme="7" tint="0.39997558519241921"/>
        <bgColor indexed="64"/>
      </patternFill>
    </fill>
    <fill>
      <patternFill patternType="solid">
        <fgColor rgb="FFFF5757"/>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s>
  <cellStyleXfs count="9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7" borderId="1" applyNumberFormat="0" applyAlignment="0" applyProtection="0"/>
    <xf numFmtId="0" fontId="16" fillId="20" borderId="2" applyNumberFormat="0" applyAlignment="0" applyProtection="0"/>
    <xf numFmtId="165" fontId="4" fillId="0" borderId="0" applyFont="0" applyFill="0" applyBorder="0" applyProtection="0"/>
    <xf numFmtId="164" fontId="4"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44"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1" borderId="0" applyNumberFormat="0" applyBorder="0" applyAlignment="0" applyProtection="0"/>
    <xf numFmtId="0" fontId="4" fillId="0" borderId="0"/>
    <xf numFmtId="0" fontId="10" fillId="22" borderId="7" applyNumberFormat="0" applyFont="0" applyAlignment="0" applyProtection="0"/>
    <xf numFmtId="0" fontId="25" fillId="7" borderId="8" applyNumberFormat="0" applyAlignment="0" applyProtection="0"/>
    <xf numFmtId="9" fontId="4"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79" fontId="4" fillId="0" borderId="0" applyFont="0" applyFill="0" applyBorder="0" applyAlignment="0" applyProtection="0"/>
    <xf numFmtId="178" fontId="4" fillId="0" borderId="0" applyFont="0" applyFill="0" applyBorder="0" applyAlignment="0" applyProtection="0"/>
    <xf numFmtId="0" fontId="74" fillId="0" borderId="0" applyNumberFormat="0" applyFill="0" applyBorder="0" applyAlignment="0" applyProtection="0">
      <alignment vertical="top"/>
      <protection locked="0"/>
    </xf>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75" fillId="0" borderId="0" applyFont="0" applyFill="0" applyBorder="0" applyAlignment="0" applyProtection="0"/>
    <xf numFmtId="178" fontId="75" fillId="0" borderId="0" applyFont="0" applyFill="0" applyBorder="0" applyAlignment="0" applyProtection="0"/>
    <xf numFmtId="179" fontId="75" fillId="0" borderId="0" applyFont="0" applyFill="0" applyBorder="0" applyAlignment="0" applyProtection="0"/>
    <xf numFmtId="179" fontId="75"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79" fontId="76" fillId="0" borderId="0" applyFont="0" applyFill="0" applyBorder="0" applyAlignment="0" applyProtection="0"/>
    <xf numFmtId="178"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7" fillId="0" borderId="0" applyFont="0" applyFill="0" applyBorder="0" applyAlignment="0" applyProtection="0"/>
    <xf numFmtId="178" fontId="77" fillId="0" borderId="0" applyFont="0" applyFill="0" applyBorder="0" applyAlignment="0" applyProtection="0"/>
    <xf numFmtId="179" fontId="77" fillId="0" borderId="0" applyFont="0" applyFill="0" applyBorder="0" applyAlignment="0" applyProtection="0"/>
    <xf numFmtId="179" fontId="80" fillId="0" borderId="0" applyFont="0" applyFill="0" applyBorder="0" applyAlignment="0" applyProtection="0"/>
    <xf numFmtId="178" fontId="80"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83" fillId="0" borderId="0" applyFont="0" applyFill="0" applyBorder="0" applyAlignment="0" applyProtection="0"/>
    <xf numFmtId="178" fontId="8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79" fontId="84" fillId="0" borderId="0" applyFont="0" applyFill="0" applyBorder="0" applyAlignment="0" applyProtection="0"/>
    <xf numFmtId="178"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0" fontId="93" fillId="0" borderId="0"/>
    <xf numFmtId="164" fontId="1" fillId="0" borderId="0" applyFont="0" applyFill="0" applyBorder="0" applyAlignment="0" applyProtection="0"/>
    <xf numFmtId="165" fontId="1" fillId="0" borderId="0" applyFont="0" applyFill="0" applyBorder="0" applyAlignment="0" applyProtection="0"/>
    <xf numFmtId="0" fontId="94" fillId="0" borderId="0"/>
    <xf numFmtId="165" fontId="95" fillId="0" borderId="0" applyFont="0" applyFill="0" applyBorder="0" applyAlignment="0" applyProtection="0"/>
    <xf numFmtId="164" fontId="4" fillId="0" borderId="0" applyFont="0" applyFill="0" applyBorder="0" applyAlignment="0" applyProtection="0"/>
  </cellStyleXfs>
  <cellXfs count="994">
    <xf numFmtId="0" fontId="0" fillId="0" borderId="0" xfId="0"/>
    <xf numFmtId="0" fontId="6" fillId="0" borderId="10" xfId="0" applyFont="1" applyBorder="1" applyAlignment="1">
      <alignment horizontal="center"/>
    </xf>
    <xf numFmtId="0" fontId="6" fillId="0" borderId="11" xfId="0" applyFont="1" applyBorder="1"/>
    <xf numFmtId="0" fontId="6" fillId="0" borderId="12" xfId="0" applyFont="1" applyBorder="1"/>
    <xf numFmtId="165" fontId="7" fillId="0" borderId="12" xfId="28" applyFont="1" applyBorder="1"/>
    <xf numFmtId="165" fontId="7" fillId="0" borderId="13" xfId="28" applyFont="1" applyBorder="1"/>
    <xf numFmtId="166" fontId="7" fillId="0" borderId="13" xfId="0" applyNumberFormat="1" applyFont="1" applyBorder="1"/>
    <xf numFmtId="0" fontId="6" fillId="0" borderId="13" xfId="0" applyFont="1" applyBorder="1"/>
    <xf numFmtId="0" fontId="5" fillId="0" borderId="14" xfId="0" applyFont="1" applyBorder="1"/>
    <xf numFmtId="165" fontId="7" fillId="0" borderId="15" xfId="28" applyFont="1" applyBorder="1"/>
    <xf numFmtId="0" fontId="6" fillId="0" borderId="15" xfId="0" applyFont="1" applyBorder="1" applyAlignment="1">
      <alignment horizontal="center"/>
    </xf>
    <xf numFmtId="0" fontId="6" fillId="0" borderId="16" xfId="0" applyFont="1" applyBorder="1"/>
    <xf numFmtId="166" fontId="6" fillId="0" borderId="15" xfId="28" applyNumberFormat="1" applyFont="1" applyBorder="1"/>
    <xf numFmtId="0" fontId="5" fillId="0" borderId="17" xfId="0" applyFont="1" applyBorder="1" applyAlignment="1">
      <alignment horizontal="center"/>
    </xf>
    <xf numFmtId="0" fontId="5" fillId="0" borderId="18" xfId="0" applyFont="1" applyBorder="1" applyAlignment="1">
      <alignment horizontal="center"/>
    </xf>
    <xf numFmtId="0" fontId="0" fillId="0" borderId="0" xfId="0" applyAlignment="1">
      <alignment vertical="center"/>
    </xf>
    <xf numFmtId="9" fontId="6" fillId="0" borderId="19" xfId="43" applyFont="1" applyBorder="1" applyAlignment="1">
      <alignment horizontal="center"/>
    </xf>
    <xf numFmtId="166" fontId="6" fillId="0" borderId="20" xfId="28" applyNumberFormat="1" applyFont="1" applyBorder="1"/>
    <xf numFmtId="167" fontId="6" fillId="0" borderId="15" xfId="28" quotePrefix="1" applyNumberFormat="1" applyFont="1" applyBorder="1" applyAlignment="1">
      <alignment horizontal="center"/>
    </xf>
    <xf numFmtId="0" fontId="5" fillId="0" borderId="14" xfId="0" applyFont="1" applyBorder="1" applyAlignment="1">
      <alignment horizontal="center"/>
    </xf>
    <xf numFmtId="0" fontId="6" fillId="0" borderId="21" xfId="0" applyFont="1" applyBorder="1" applyAlignment="1">
      <alignment horizontal="center"/>
    </xf>
    <xf numFmtId="165" fontId="5" fillId="0" borderId="22" xfId="28" quotePrefix="1" applyFont="1" applyBorder="1"/>
    <xf numFmtId="165" fontId="5" fillId="0" borderId="23" xfId="28" quotePrefix="1" applyFont="1" applyBorder="1"/>
    <xf numFmtId="166" fontId="7" fillId="0" borderId="13" xfId="28" applyNumberFormat="1" applyFont="1" applyBorder="1"/>
    <xf numFmtId="165" fontId="7" fillId="0" borderId="13" xfId="0" applyNumberFormat="1" applyFont="1" applyBorder="1"/>
    <xf numFmtId="0" fontId="5" fillId="0" borderId="24" xfId="0" applyFont="1" applyBorder="1" applyAlignment="1">
      <alignment horizontal="center"/>
    </xf>
    <xf numFmtId="165" fontId="7" fillId="23" borderId="12" xfId="28" applyFont="1" applyFill="1" applyBorder="1"/>
    <xf numFmtId="170" fontId="7" fillId="23" borderId="12" xfId="28" applyNumberFormat="1" applyFont="1" applyFill="1" applyBorder="1" applyAlignment="1">
      <alignment horizontal="right"/>
    </xf>
    <xf numFmtId="169" fontId="7" fillId="23" borderId="12" xfId="28" applyNumberFormat="1" applyFont="1" applyFill="1" applyBorder="1" applyAlignment="1">
      <alignment horizontal="right"/>
    </xf>
    <xf numFmtId="166" fontId="7" fillId="23" borderId="12" xfId="28" applyNumberFormat="1" applyFont="1" applyFill="1" applyBorder="1"/>
    <xf numFmtId="167" fontId="11" fillId="0" borderId="25" xfId="28" applyNumberFormat="1" applyFont="1" applyBorder="1"/>
    <xf numFmtId="167" fontId="11" fillId="0" borderId="21" xfId="0" applyNumberFormat="1" applyFont="1" applyBorder="1"/>
    <xf numFmtId="168" fontId="5" fillId="0" borderId="26" xfId="28" applyNumberFormat="1" applyFont="1" applyBorder="1" applyAlignment="1">
      <alignment horizontal="center"/>
    </xf>
    <xf numFmtId="165" fontId="5" fillId="0" borderId="27" xfId="28" quotePrefix="1" applyFont="1" applyBorder="1" applyAlignment="1">
      <alignment vertical="center"/>
    </xf>
    <xf numFmtId="165" fontId="5" fillId="0" borderId="28" xfId="28" quotePrefix="1" applyFont="1" applyBorder="1" applyAlignment="1">
      <alignment vertical="center"/>
    </xf>
    <xf numFmtId="165" fontId="5" fillId="0" borderId="22" xfId="28" quotePrefix="1" applyFont="1" applyBorder="1" applyAlignment="1">
      <alignment vertical="center"/>
    </xf>
    <xf numFmtId="165" fontId="5" fillId="0" borderId="29" xfId="28" quotePrefix="1" applyFont="1" applyBorder="1" applyAlignment="1">
      <alignment vertical="center"/>
    </xf>
    <xf numFmtId="165" fontId="5" fillId="0" borderId="30" xfId="28" quotePrefix="1" applyFont="1" applyBorder="1" applyAlignment="1">
      <alignment vertical="center"/>
    </xf>
    <xf numFmtId="0" fontId="0" fillId="0" borderId="31" xfId="0" applyBorder="1" applyAlignment="1">
      <alignment horizontal="centerContinuous" vertical="center"/>
    </xf>
    <xf numFmtId="0" fontId="8" fillId="0" borderId="0" xfId="0" applyFont="1" applyAlignment="1">
      <alignment horizontal="centerContinuous" vertical="center"/>
    </xf>
    <xf numFmtId="0" fontId="0" fillId="0" borderId="0" xfId="0" applyAlignment="1">
      <alignment horizontal="centerContinuous" vertical="center"/>
    </xf>
    <xf numFmtId="0" fontId="8" fillId="0" borderId="0" xfId="0" applyFont="1" applyAlignment="1">
      <alignment horizontal="centerContinuous"/>
    </xf>
    <xf numFmtId="0" fontId="5" fillId="0" borderId="32" xfId="0" applyFont="1" applyBorder="1" applyAlignment="1">
      <alignment horizontal="centerContinuous" vertical="center"/>
    </xf>
    <xf numFmtId="0" fontId="6" fillId="0" borderId="33" xfId="0" applyFont="1" applyBorder="1" applyAlignment="1">
      <alignment horizontal="centerContinuous" vertical="center"/>
    </xf>
    <xf numFmtId="0" fontId="6" fillId="0" borderId="34" xfId="0" applyFont="1" applyBorder="1" applyAlignment="1">
      <alignment horizontal="centerContinuous" vertical="center"/>
    </xf>
    <xf numFmtId="0" fontId="6" fillId="0" borderId="35" xfId="0" applyFont="1" applyBorder="1" applyAlignment="1">
      <alignment horizontal="centerContinuous" vertical="center"/>
    </xf>
    <xf numFmtId="0" fontId="0" fillId="0" borderId="36" xfId="0" applyBorder="1" applyAlignment="1">
      <alignment horizontal="centerContinuous" vertical="center"/>
    </xf>
    <xf numFmtId="0" fontId="6"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6" fillId="0" borderId="27" xfId="0" applyFont="1" applyBorder="1" applyAlignment="1">
      <alignment horizontal="centerContinuous" vertical="center"/>
    </xf>
    <xf numFmtId="166" fontId="7" fillId="0" borderId="12" xfId="28" applyNumberFormat="1" applyFont="1" applyBorder="1"/>
    <xf numFmtId="170" fontId="7" fillId="23" borderId="13" xfId="28" applyNumberFormat="1" applyFont="1" applyFill="1" applyBorder="1" applyAlignment="1">
      <alignment horizontal="right"/>
    </xf>
    <xf numFmtId="169" fontId="7" fillId="23" borderId="13" xfId="28" applyNumberFormat="1" applyFont="1" applyFill="1" applyBorder="1" applyAlignment="1">
      <alignment horizontal="right"/>
    </xf>
    <xf numFmtId="165" fontId="7" fillId="23" borderId="13" xfId="28" applyFont="1" applyFill="1" applyBorder="1"/>
    <xf numFmtId="166" fontId="7" fillId="23" borderId="13" xfId="28" applyNumberFormat="1" applyFont="1" applyFill="1" applyBorder="1"/>
    <xf numFmtId="165" fontId="5" fillId="0" borderId="30" xfId="28" quotePrefix="1" applyFont="1" applyBorder="1"/>
    <xf numFmtId="0" fontId="5" fillId="0" borderId="38" xfId="0" applyFont="1" applyBorder="1" applyAlignment="1">
      <alignment horizontal="center"/>
    </xf>
    <xf numFmtId="0" fontId="6" fillId="0" borderId="31" xfId="0" applyFont="1" applyBorder="1"/>
    <xf numFmtId="165" fontId="7" fillId="0" borderId="31" xfId="28" applyFont="1" applyBorder="1"/>
    <xf numFmtId="165" fontId="7" fillId="0" borderId="31" xfId="0" applyNumberFormat="1" applyFont="1" applyBorder="1"/>
    <xf numFmtId="166" fontId="7" fillId="0" borderId="31" xfId="28" applyNumberFormat="1" applyFont="1" applyBorder="1"/>
    <xf numFmtId="166" fontId="7" fillId="0" borderId="39" xfId="0" applyNumberFormat="1" applyFont="1" applyBorder="1"/>
    <xf numFmtId="167" fontId="11" fillId="0" borderId="40" xfId="28" applyNumberFormat="1" applyFont="1" applyBorder="1"/>
    <xf numFmtId="165" fontId="6" fillId="0" borderId="26" xfId="0" applyNumberFormat="1" applyFont="1" applyBorder="1"/>
    <xf numFmtId="166" fontId="7" fillId="0" borderId="41" xfId="0" applyNumberFormat="1" applyFont="1" applyBorder="1"/>
    <xf numFmtId="165" fontId="7" fillId="0" borderId="12" xfId="0" applyNumberFormat="1" applyFont="1" applyBorder="1"/>
    <xf numFmtId="166" fontId="7" fillId="0" borderId="42" xfId="0" applyNumberFormat="1" applyFont="1" applyBorder="1"/>
    <xf numFmtId="167" fontId="11" fillId="0" borderId="43" xfId="28" applyNumberFormat="1" applyFont="1" applyBorder="1"/>
    <xf numFmtId="165" fontId="5" fillId="0" borderId="27" xfId="28" quotePrefix="1" applyFont="1" applyBorder="1"/>
    <xf numFmtId="0" fontId="45" fillId="0" borderId="0" xfId="0" applyFont="1"/>
    <xf numFmtId="0" fontId="46" fillId="0" borderId="0" xfId="0" applyFont="1"/>
    <xf numFmtId="168" fontId="47" fillId="0" borderId="44" xfId="28" applyNumberFormat="1" applyFont="1" applyFill="1" applyBorder="1" applyAlignment="1" applyProtection="1">
      <alignment horizontal="center" vertical="center"/>
    </xf>
    <xf numFmtId="167" fontId="48" fillId="0" borderId="45" xfId="28" quotePrefix="1" applyNumberFormat="1" applyFont="1" applyFill="1" applyBorder="1" applyAlignment="1" applyProtection="1">
      <alignment horizontal="center" vertical="center"/>
    </xf>
    <xf numFmtId="168" fontId="47" fillId="0" borderId="46" xfId="28" applyNumberFormat="1" applyFont="1" applyFill="1" applyBorder="1" applyAlignment="1" applyProtection="1">
      <alignment horizontal="center"/>
    </xf>
    <xf numFmtId="166" fontId="47" fillId="0" borderId="47" xfId="28" applyNumberFormat="1" applyFont="1" applyFill="1" applyBorder="1" applyProtection="1"/>
    <xf numFmtId="166" fontId="47" fillId="0" borderId="48" xfId="28" applyNumberFormat="1" applyFont="1" applyFill="1" applyBorder="1" applyProtection="1"/>
    <xf numFmtId="168" fontId="47" fillId="0" borderId="49" xfId="28" applyNumberFormat="1" applyFont="1" applyFill="1" applyBorder="1" applyAlignment="1" applyProtection="1">
      <alignment horizontal="center"/>
    </xf>
    <xf numFmtId="166" fontId="47" fillId="0" borderId="50" xfId="28" applyNumberFormat="1" applyFont="1" applyFill="1" applyBorder="1"/>
    <xf numFmtId="166" fontId="47" fillId="0" borderId="50" xfId="28" applyNumberFormat="1" applyFont="1" applyFill="1" applyBorder="1" applyProtection="1"/>
    <xf numFmtId="166" fontId="47" fillId="0" borderId="51" xfId="28" applyNumberFormat="1" applyFont="1" applyFill="1" applyBorder="1" applyProtection="1"/>
    <xf numFmtId="173" fontId="48" fillId="0" borderId="52" xfId="28" quotePrefix="1" applyNumberFormat="1" applyFont="1" applyFill="1" applyBorder="1" applyAlignment="1" applyProtection="1">
      <alignment horizontal="center" vertical="center"/>
    </xf>
    <xf numFmtId="0" fontId="45" fillId="0" borderId="0" xfId="0" applyFont="1" applyAlignment="1">
      <alignment horizontal="centerContinuous" vertical="center"/>
    </xf>
    <xf numFmtId="0" fontId="45" fillId="0" borderId="37" xfId="0" applyFont="1" applyBorder="1" applyAlignment="1">
      <alignment horizontal="centerContinuous" vertical="center"/>
    </xf>
    <xf numFmtId="0" fontId="45" fillId="0" borderId="31" xfId="0" applyFont="1" applyBorder="1" applyAlignment="1">
      <alignment horizontal="centerContinuous" vertical="center"/>
    </xf>
    <xf numFmtId="0" fontId="45" fillId="0" borderId="53" xfId="0" applyFont="1" applyBorder="1" applyAlignment="1">
      <alignment horizontal="centerContinuous" vertical="center"/>
    </xf>
    <xf numFmtId="0" fontId="45" fillId="0" borderId="54" xfId="0" applyFont="1" applyBorder="1" applyAlignment="1">
      <alignment horizontal="centerContinuous" vertical="center"/>
    </xf>
    <xf numFmtId="165" fontId="47" fillId="0" borderId="11" xfId="28" applyFont="1" applyBorder="1"/>
    <xf numFmtId="166" fontId="47" fillId="0" borderId="11" xfId="0" applyNumberFormat="1" applyFont="1" applyBorder="1"/>
    <xf numFmtId="165" fontId="47" fillId="0" borderId="11" xfId="28" applyFont="1" applyBorder="1" applyAlignment="1">
      <alignment horizontal="center"/>
    </xf>
    <xf numFmtId="166" fontId="47" fillId="0" borderId="11" xfId="28" applyNumberFormat="1" applyFont="1" applyBorder="1"/>
    <xf numFmtId="164" fontId="47" fillId="0" borderId="11" xfId="29" applyFont="1" applyBorder="1"/>
    <xf numFmtId="164" fontId="47" fillId="0" borderId="0" xfId="29" applyFont="1" applyBorder="1"/>
    <xf numFmtId="165" fontId="47" fillId="0" borderId="12" xfId="28" applyFont="1" applyBorder="1"/>
    <xf numFmtId="166" fontId="47" fillId="0" borderId="12" xfId="0" applyNumberFormat="1" applyFont="1" applyBorder="1"/>
    <xf numFmtId="165" fontId="47" fillId="0" borderId="12" xfId="28" applyFont="1" applyBorder="1" applyAlignment="1">
      <alignment horizontal="right"/>
    </xf>
    <xf numFmtId="164" fontId="47" fillId="0" borderId="12" xfId="29" applyFont="1" applyBorder="1"/>
    <xf numFmtId="170" fontId="47" fillId="0" borderId="12" xfId="28" applyNumberFormat="1" applyFont="1" applyBorder="1" applyAlignment="1">
      <alignment horizontal="right"/>
    </xf>
    <xf numFmtId="164" fontId="47" fillId="0" borderId="12" xfId="29" quotePrefix="1" applyFont="1" applyBorder="1" applyAlignment="1">
      <alignment horizontal="center"/>
    </xf>
    <xf numFmtId="165" fontId="47" fillId="0" borderId="12" xfId="28" applyFont="1" applyBorder="1" applyAlignment="1">
      <alignment horizontal="center"/>
    </xf>
    <xf numFmtId="164" fontId="47" fillId="0" borderId="12" xfId="29" applyFont="1" applyBorder="1" applyAlignment="1">
      <alignment horizontal="center"/>
    </xf>
    <xf numFmtId="164" fontId="47" fillId="0" borderId="0" xfId="29" quotePrefix="1" applyFont="1" applyBorder="1" applyAlignment="1">
      <alignment horizontal="center"/>
    </xf>
    <xf numFmtId="164" fontId="47" fillId="0" borderId="0" xfId="29" applyFont="1" applyBorder="1" applyAlignment="1">
      <alignment horizontal="center"/>
    </xf>
    <xf numFmtId="170" fontId="47" fillId="0" borderId="12" xfId="28" quotePrefix="1" applyNumberFormat="1" applyFont="1" applyBorder="1" applyAlignment="1">
      <alignment horizontal="right"/>
    </xf>
    <xf numFmtId="164" fontId="47" fillId="0" borderId="13" xfId="29" applyFont="1" applyBorder="1"/>
    <xf numFmtId="165" fontId="47" fillId="0" borderId="15" xfId="28" applyFont="1" applyBorder="1"/>
    <xf numFmtId="166" fontId="45" fillId="0" borderId="0" xfId="0" applyNumberFormat="1" applyFont="1"/>
    <xf numFmtId="165" fontId="45" fillId="0" borderId="0" xfId="0" applyNumberFormat="1" applyFont="1"/>
    <xf numFmtId="0" fontId="49" fillId="0" borderId="0" xfId="0" applyFont="1" applyAlignment="1">
      <alignment horizontal="centerContinuous" vertical="center"/>
    </xf>
    <xf numFmtId="0" fontId="45" fillId="0" borderId="32" xfId="0" applyFont="1" applyBorder="1" applyAlignment="1">
      <alignment horizontal="centerContinuous" vertical="center"/>
    </xf>
    <xf numFmtId="0" fontId="47" fillId="0" borderId="33" xfId="0" applyFont="1" applyBorder="1" applyAlignment="1">
      <alignment horizontal="centerContinuous" vertical="center"/>
    </xf>
    <xf numFmtId="0" fontId="47" fillId="0" borderId="34" xfId="0" applyFont="1" applyBorder="1" applyAlignment="1">
      <alignment horizontal="centerContinuous" vertical="center"/>
    </xf>
    <xf numFmtId="0" fontId="47" fillId="0" borderId="35" xfId="0" applyFont="1" applyBorder="1" applyAlignment="1">
      <alignment horizontal="centerContinuous" vertical="center"/>
    </xf>
    <xf numFmtId="0" fontId="45" fillId="0" borderId="38" xfId="0" applyFont="1" applyBorder="1" applyAlignment="1">
      <alignment horizontal="centerContinuous" vertical="center"/>
    </xf>
    <xf numFmtId="0" fontId="47" fillId="0" borderId="13" xfId="0" applyFont="1" applyBorder="1" applyAlignment="1">
      <alignment horizontal="center"/>
    </xf>
    <xf numFmtId="0" fontId="47" fillId="0" borderId="10" xfId="0" applyFont="1" applyBorder="1" applyAlignment="1">
      <alignment horizontal="center"/>
    </xf>
    <xf numFmtId="0" fontId="45" fillId="0" borderId="55" xfId="0" applyFont="1" applyBorder="1" applyAlignment="1">
      <alignment horizontal="centerContinuous" vertical="center"/>
    </xf>
    <xf numFmtId="0" fontId="47" fillId="0" borderId="31" xfId="0" applyFont="1" applyBorder="1" applyAlignment="1">
      <alignment horizontal="center"/>
    </xf>
    <xf numFmtId="0" fontId="47" fillId="0" borderId="56" xfId="0" applyFont="1" applyBorder="1" applyAlignment="1">
      <alignment horizontal="center"/>
    </xf>
    <xf numFmtId="0" fontId="47" fillId="0" borderId="36" xfId="0" applyFont="1" applyBorder="1" applyAlignment="1">
      <alignment horizontal="center" vertical="center"/>
    </xf>
    <xf numFmtId="0" fontId="45" fillId="0" borderId="14" xfId="0" applyFont="1" applyBorder="1" applyAlignment="1">
      <alignment horizontal="center"/>
    </xf>
    <xf numFmtId="0" fontId="47" fillId="0" borderId="15" xfId="0" applyFont="1" applyBorder="1" applyAlignment="1">
      <alignment horizontal="center"/>
    </xf>
    <xf numFmtId="0" fontId="47" fillId="0" borderId="21" xfId="0" applyFont="1" applyBorder="1" applyAlignment="1">
      <alignment horizontal="center"/>
    </xf>
    <xf numFmtId="0" fontId="45" fillId="0" borderId="24" xfId="0" applyFont="1" applyBorder="1" applyAlignment="1">
      <alignment horizontal="center"/>
    </xf>
    <xf numFmtId="0" fontId="47" fillId="0" borderId="11" xfId="0" applyFont="1" applyBorder="1"/>
    <xf numFmtId="0" fontId="47" fillId="0" borderId="0" xfId="0" applyFont="1"/>
    <xf numFmtId="0" fontId="45" fillId="0" borderId="18" xfId="0" applyFont="1" applyBorder="1" applyAlignment="1">
      <alignment horizontal="center"/>
    </xf>
    <xf numFmtId="0" fontId="47" fillId="0" borderId="12" xfId="0" applyFont="1" applyBorder="1"/>
    <xf numFmtId="164" fontId="47" fillId="0" borderId="0" xfId="0" applyNumberFormat="1" applyFont="1"/>
    <xf numFmtId="0" fontId="45" fillId="0" borderId="57" xfId="0" applyFont="1" applyBorder="1" applyAlignment="1">
      <alignment horizontal="center"/>
    </xf>
    <xf numFmtId="0" fontId="47" fillId="0" borderId="58" xfId="0" applyFont="1" applyBorder="1"/>
    <xf numFmtId="0" fontId="45" fillId="0" borderId="14" xfId="0" applyFont="1" applyBorder="1"/>
    <xf numFmtId="166" fontId="47" fillId="0" borderId="15" xfId="0" applyNumberFormat="1" applyFont="1" applyBorder="1"/>
    <xf numFmtId="167" fontId="47" fillId="0" borderId="21" xfId="0" applyNumberFormat="1" applyFont="1" applyBorder="1" applyAlignment="1">
      <alignment horizontal="center"/>
    </xf>
    <xf numFmtId="0" fontId="46" fillId="0" borderId="14" xfId="0" applyFont="1" applyBorder="1"/>
    <xf numFmtId="0" fontId="47" fillId="0" borderId="15" xfId="0" applyFont="1" applyBorder="1"/>
    <xf numFmtId="9" fontId="47" fillId="0" borderId="15" xfId="43" applyFont="1" applyBorder="1" applyAlignment="1">
      <alignment horizontal="center"/>
    </xf>
    <xf numFmtId="9" fontId="47" fillId="0" borderId="20" xfId="43" applyFont="1" applyBorder="1" applyAlignment="1">
      <alignment horizontal="center"/>
    </xf>
    <xf numFmtId="166" fontId="47" fillId="0" borderId="0" xfId="0" applyNumberFormat="1" applyFont="1"/>
    <xf numFmtId="166" fontId="47" fillId="0" borderId="0" xfId="0" applyNumberFormat="1" applyFont="1" applyAlignment="1">
      <alignment horizontal="right"/>
    </xf>
    <xf numFmtId="166" fontId="47" fillId="0" borderId="0" xfId="28" applyNumberFormat="1" applyFont="1" applyBorder="1"/>
    <xf numFmtId="168" fontId="47" fillId="0" borderId="0" xfId="28" applyNumberFormat="1" applyFont="1" applyBorder="1" applyAlignment="1" applyProtection="1">
      <alignment horizontal="center"/>
    </xf>
    <xf numFmtId="168" fontId="48" fillId="0" borderId="44" xfId="28" applyNumberFormat="1" applyFont="1" applyFill="1" applyBorder="1" applyAlignment="1" applyProtection="1">
      <alignment horizontal="center"/>
    </xf>
    <xf numFmtId="167" fontId="48" fillId="0" borderId="45" xfId="28" quotePrefix="1" applyNumberFormat="1" applyFont="1" applyFill="1" applyBorder="1" applyAlignment="1" applyProtection="1">
      <alignment horizontal="center"/>
    </xf>
    <xf numFmtId="167" fontId="48" fillId="0" borderId="59" xfId="28" quotePrefix="1" applyNumberFormat="1" applyFont="1" applyFill="1" applyBorder="1" applyAlignment="1" applyProtection="1">
      <alignment horizontal="center"/>
    </xf>
    <xf numFmtId="166" fontId="47" fillId="0" borderId="60" xfId="28" applyNumberFormat="1" applyFont="1" applyFill="1" applyBorder="1" applyProtection="1"/>
    <xf numFmtId="166" fontId="47" fillId="0" borderId="61" xfId="28" applyNumberFormat="1" applyFont="1" applyFill="1" applyBorder="1" applyProtection="1"/>
    <xf numFmtId="168" fontId="47" fillId="0" borderId="0" xfId="28" applyNumberFormat="1" applyFont="1" applyFill="1" applyBorder="1" applyAlignment="1" applyProtection="1">
      <alignment horizontal="center"/>
    </xf>
    <xf numFmtId="166" fontId="47" fillId="0" borderId="0" xfId="28" applyNumberFormat="1" applyFont="1" applyFill="1" applyBorder="1"/>
    <xf numFmtId="168" fontId="47" fillId="0" borderId="44" xfId="28" applyNumberFormat="1" applyFont="1" applyFill="1" applyBorder="1" applyAlignment="1" applyProtection="1">
      <alignment horizontal="center"/>
    </xf>
    <xf numFmtId="167" fontId="47" fillId="0" borderId="45" xfId="28" quotePrefix="1" applyNumberFormat="1" applyFont="1" applyFill="1" applyBorder="1" applyAlignment="1" applyProtection="1">
      <alignment horizontal="center"/>
    </xf>
    <xf numFmtId="167" fontId="47" fillId="0" borderId="59" xfId="28" quotePrefix="1" applyNumberFormat="1" applyFont="1" applyFill="1" applyBorder="1" applyAlignment="1" applyProtection="1">
      <alignment horizontal="center"/>
    </xf>
    <xf numFmtId="166" fontId="47" fillId="0" borderId="47" xfId="28" applyNumberFormat="1" applyFont="1" applyFill="1" applyBorder="1"/>
    <xf numFmtId="167" fontId="48" fillId="0" borderId="52" xfId="28" quotePrefix="1" applyNumberFormat="1" applyFont="1" applyFill="1" applyBorder="1" applyAlignment="1" applyProtection="1">
      <alignment horizontal="center"/>
    </xf>
    <xf numFmtId="166" fontId="47" fillId="0" borderId="0" xfId="28" applyNumberFormat="1" applyFont="1" applyBorder="1" applyProtection="1"/>
    <xf numFmtId="166" fontId="47" fillId="0" borderId="0" xfId="28" applyNumberFormat="1" applyFont="1" applyBorder="1" applyAlignment="1" applyProtection="1">
      <alignment horizontal="left"/>
    </xf>
    <xf numFmtId="167" fontId="47" fillId="0" borderId="0" xfId="28" quotePrefix="1" applyNumberFormat="1" applyFont="1" applyBorder="1" applyAlignment="1" applyProtection="1">
      <alignment horizontal="center"/>
    </xf>
    <xf numFmtId="168" fontId="47" fillId="0" borderId="62" xfId="28" applyNumberFormat="1" applyFont="1" applyFill="1" applyBorder="1" applyAlignment="1" applyProtection="1">
      <alignment horizontal="center" vertical="center"/>
    </xf>
    <xf numFmtId="167" fontId="47" fillId="0" borderId="19" xfId="28" quotePrefix="1" applyNumberFormat="1" applyFont="1" applyFill="1" applyBorder="1" applyAlignment="1" applyProtection="1">
      <alignment horizontal="center" vertical="center"/>
    </xf>
    <xf numFmtId="167" fontId="47" fillId="0" borderId="0" xfId="28" quotePrefix="1" applyNumberFormat="1" applyFont="1" applyFill="1" applyBorder="1" applyAlignment="1" applyProtection="1">
      <alignment horizontal="center"/>
    </xf>
    <xf numFmtId="166" fontId="47" fillId="0" borderId="0" xfId="28" applyNumberFormat="1" applyFont="1" applyFill="1" applyBorder="1" applyProtection="1"/>
    <xf numFmtId="166" fontId="47" fillId="0" borderId="0" xfId="28" applyNumberFormat="1" applyFont="1" applyFill="1" applyBorder="1" applyAlignment="1" applyProtection="1">
      <alignment horizontal="left"/>
    </xf>
    <xf numFmtId="167" fontId="47" fillId="0" borderId="45" xfId="28" quotePrefix="1" applyNumberFormat="1" applyFont="1" applyFill="1" applyBorder="1" applyAlignment="1" applyProtection="1">
      <alignment horizontal="center" vertical="center"/>
    </xf>
    <xf numFmtId="167" fontId="47" fillId="0" borderId="52" xfId="28" quotePrefix="1" applyNumberFormat="1" applyFont="1" applyFill="1" applyBorder="1" applyAlignment="1" applyProtection="1">
      <alignment horizontal="center" vertical="center"/>
    </xf>
    <xf numFmtId="166" fontId="47" fillId="0" borderId="47" xfId="28" applyNumberFormat="1" applyFont="1" applyFill="1" applyBorder="1" applyAlignment="1" applyProtection="1">
      <alignment horizontal="center"/>
    </xf>
    <xf numFmtId="166" fontId="47" fillId="0" borderId="48" xfId="28" applyNumberFormat="1" applyFont="1" applyFill="1" applyBorder="1" applyAlignment="1" applyProtection="1">
      <alignment horizontal="center"/>
    </xf>
    <xf numFmtId="166" fontId="47" fillId="0" borderId="50" xfId="28" applyNumberFormat="1" applyFont="1" applyFill="1" applyBorder="1" applyAlignment="1" applyProtection="1">
      <alignment horizontal="center"/>
    </xf>
    <xf numFmtId="166" fontId="47" fillId="0" borderId="51" xfId="28" applyNumberFormat="1" applyFont="1" applyFill="1" applyBorder="1" applyAlignment="1" applyProtection="1">
      <alignment horizontal="center"/>
    </xf>
    <xf numFmtId="0" fontId="45" fillId="0" borderId="0" xfId="0" applyFont="1" applyAlignment="1">
      <alignment horizontal="right"/>
    </xf>
    <xf numFmtId="0" fontId="50" fillId="0" borderId="0" xfId="0" applyFont="1"/>
    <xf numFmtId="0" fontId="50" fillId="0" borderId="0" xfId="0" applyFont="1" applyAlignment="1">
      <alignment horizontal="center" vertical="center"/>
    </xf>
    <xf numFmtId="0" fontId="50" fillId="0" borderId="0" xfId="0" applyFont="1" applyAlignment="1">
      <alignment horizontal="center"/>
    </xf>
    <xf numFmtId="0" fontId="47" fillId="0" borderId="0" xfId="0" applyFont="1" applyAlignment="1">
      <alignment horizontal="center"/>
    </xf>
    <xf numFmtId="0" fontId="52" fillId="0" borderId="0" xfId="0" quotePrefix="1" applyFont="1" applyAlignment="1">
      <alignment horizontal="center"/>
    </xf>
    <xf numFmtId="0" fontId="50" fillId="0" borderId="64" xfId="0" applyFont="1" applyBorder="1" applyAlignment="1">
      <alignment horizontal="center"/>
    </xf>
    <xf numFmtId="165" fontId="50" fillId="0" borderId="12" xfId="28" quotePrefix="1" applyFont="1" applyBorder="1" applyAlignment="1">
      <alignment horizontal="center" vertical="center"/>
    </xf>
    <xf numFmtId="165" fontId="50" fillId="0" borderId="64" xfId="28" quotePrefix="1" applyFont="1" applyBorder="1"/>
    <xf numFmtId="167" fontId="50" fillId="0" borderId="64" xfId="28" quotePrefix="1" applyNumberFormat="1" applyFont="1" applyBorder="1"/>
    <xf numFmtId="0" fontId="52" fillId="0" borderId="0" xfId="0" applyFont="1"/>
    <xf numFmtId="0" fontId="45" fillId="0" borderId="0" xfId="0" applyFont="1" applyAlignment="1">
      <alignment horizontal="center" vertical="center"/>
    </xf>
    <xf numFmtId="9" fontId="47" fillId="0" borderId="0" xfId="43" applyFont="1" applyFill="1" applyAlignment="1">
      <alignment horizontal="center" vertical="center"/>
    </xf>
    <xf numFmtId="2" fontId="45" fillId="0" borderId="0" xfId="0" applyNumberFormat="1" applyFont="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26" xfId="0" applyFont="1" applyBorder="1" applyAlignment="1">
      <alignment horizontal="center" vertical="center"/>
    </xf>
    <xf numFmtId="14" fontId="45" fillId="0" borderId="0" xfId="0" applyNumberFormat="1" applyFont="1" applyAlignment="1">
      <alignment horizontal="center" vertical="center"/>
    </xf>
    <xf numFmtId="1" fontId="45" fillId="0" borderId="0" xfId="0" applyNumberFormat="1" applyFont="1" applyAlignment="1">
      <alignment horizontal="center" vertical="center"/>
    </xf>
    <xf numFmtId="14" fontId="54" fillId="0" borderId="0" xfId="0" applyNumberFormat="1" applyFont="1" applyAlignment="1">
      <alignment horizontal="center" vertical="center"/>
    </xf>
    <xf numFmtId="9" fontId="55" fillId="0" borderId="0" xfId="43" applyFont="1" applyFill="1" applyBorder="1" applyAlignment="1">
      <alignment horizontal="center" vertical="center"/>
    </xf>
    <xf numFmtId="9" fontId="55" fillId="0" borderId="0" xfId="43" applyFont="1" applyFill="1" applyAlignment="1">
      <alignment horizontal="center" vertical="center"/>
    </xf>
    <xf numFmtId="0" fontId="45" fillId="0" borderId="68" xfId="0" applyFont="1" applyBorder="1" applyAlignment="1">
      <alignment horizontal="center" vertical="center"/>
    </xf>
    <xf numFmtId="0" fontId="45" fillId="0" borderId="69" xfId="0" applyFont="1" applyBorder="1" applyAlignment="1">
      <alignment horizontal="center" vertical="center"/>
    </xf>
    <xf numFmtId="0" fontId="45" fillId="0" borderId="70"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165" fontId="45" fillId="0" borderId="73" xfId="0" applyNumberFormat="1" applyFont="1" applyBorder="1" applyAlignment="1">
      <alignment horizontal="center" vertical="center"/>
    </xf>
    <xf numFmtId="165" fontId="45" fillId="0" borderId="74" xfId="0" applyNumberFormat="1" applyFont="1" applyBorder="1" applyAlignment="1">
      <alignment horizontal="center" vertical="center"/>
    </xf>
    <xf numFmtId="165" fontId="45" fillId="0" borderId="75" xfId="0" applyNumberFormat="1" applyFont="1" applyBorder="1" applyAlignment="1">
      <alignment horizontal="center" vertical="center"/>
    </xf>
    <xf numFmtId="165" fontId="45" fillId="0" borderId="76" xfId="0" applyNumberFormat="1" applyFont="1" applyBorder="1" applyAlignment="1">
      <alignment horizontal="center" vertical="center"/>
    </xf>
    <xf numFmtId="165" fontId="45" fillId="0" borderId="77" xfId="0" applyNumberFormat="1" applyFont="1" applyBorder="1" applyAlignment="1">
      <alignment horizontal="center" vertical="center"/>
    </xf>
    <xf numFmtId="165" fontId="45" fillId="0" borderId="78" xfId="0" applyNumberFormat="1" applyFont="1" applyBorder="1" applyAlignment="1">
      <alignment horizontal="center" vertical="center"/>
    </xf>
    <xf numFmtId="165" fontId="45" fillId="0" borderId="79" xfId="0" applyNumberFormat="1" applyFont="1" applyBorder="1" applyAlignment="1">
      <alignment horizontal="center" vertical="center"/>
    </xf>
    <xf numFmtId="167" fontId="47" fillId="0" borderId="0" xfId="0" applyNumberFormat="1" applyFont="1" applyAlignment="1">
      <alignment horizontal="center"/>
    </xf>
    <xf numFmtId="0" fontId="50" fillId="28" borderId="35" xfId="0" applyFont="1" applyFill="1" applyBorder="1" applyAlignment="1">
      <alignment horizontal="center" vertical="center"/>
    </xf>
    <xf numFmtId="0" fontId="45" fillId="28" borderId="80" xfId="0" applyFont="1" applyFill="1" applyBorder="1" applyAlignment="1">
      <alignment horizontal="center" vertical="center"/>
    </xf>
    <xf numFmtId="0" fontId="50" fillId="26" borderId="33" xfId="0" applyFont="1" applyFill="1" applyBorder="1" applyAlignment="1">
      <alignment horizontal="center" vertical="center"/>
    </xf>
    <xf numFmtId="0" fontId="45" fillId="26" borderId="11" xfId="0" applyFont="1" applyFill="1" applyBorder="1" applyAlignment="1">
      <alignment horizontal="center" vertical="center"/>
    </xf>
    <xf numFmtId="0" fontId="56" fillId="0" borderId="0" xfId="40" applyFont="1" applyAlignment="1">
      <alignment horizontal="centerContinuous"/>
    </xf>
    <xf numFmtId="0" fontId="47" fillId="0" borderId="0" xfId="40" applyFont="1"/>
    <xf numFmtId="172" fontId="47" fillId="0" borderId="0" xfId="40" applyNumberFormat="1" applyFont="1" applyAlignment="1">
      <alignment horizontal="center" vertical="center"/>
    </xf>
    <xf numFmtId="171" fontId="47" fillId="0" borderId="0" xfId="40" applyNumberFormat="1" applyFont="1" applyAlignment="1">
      <alignment horizontal="center"/>
    </xf>
    <xf numFmtId="171" fontId="57" fillId="0" borderId="0" xfId="40" applyNumberFormat="1" applyFont="1" applyAlignment="1">
      <alignment horizontal="center"/>
    </xf>
    <xf numFmtId="0" fontId="58" fillId="0" borderId="0" xfId="40" applyFont="1"/>
    <xf numFmtId="0" fontId="45" fillId="0" borderId="0" xfId="40" applyFont="1"/>
    <xf numFmtId="0" fontId="60" fillId="0" borderId="0" xfId="40" applyFont="1"/>
    <xf numFmtId="0" fontId="62" fillId="0" borderId="0" xfId="40" applyFont="1"/>
    <xf numFmtId="0" fontId="61" fillId="0" borderId="0" xfId="40" applyFont="1" applyAlignment="1">
      <alignment horizontal="centerContinuous"/>
    </xf>
    <xf numFmtId="0" fontId="48" fillId="0" borderId="44" xfId="40" applyFont="1" applyBorder="1" applyAlignment="1">
      <alignment horizontal="center"/>
    </xf>
    <xf numFmtId="172" fontId="48" fillId="0" borderId="45" xfId="40" applyNumberFormat="1" applyFont="1" applyBorder="1" applyAlignment="1">
      <alignment horizontal="center"/>
    </xf>
    <xf numFmtId="172" fontId="48" fillId="0" borderId="52" xfId="40" applyNumberFormat="1" applyFont="1" applyBorder="1" applyAlignment="1">
      <alignment horizontal="center"/>
    </xf>
    <xf numFmtId="0" fontId="47" fillId="0" borderId="46" xfId="40" applyFont="1" applyBorder="1" applyAlignment="1">
      <alignment horizontal="center"/>
    </xf>
    <xf numFmtId="166" fontId="47" fillId="0" borderId="12" xfId="40" applyNumberFormat="1" applyFont="1" applyBorder="1" applyAlignment="1">
      <alignment horizontal="center"/>
    </xf>
    <xf numFmtId="166" fontId="47" fillId="0" borderId="81" xfId="40" applyNumberFormat="1" applyFont="1" applyBorder="1" applyAlignment="1">
      <alignment horizontal="center"/>
    </xf>
    <xf numFmtId="0" fontId="46" fillId="0" borderId="0" xfId="40" applyFont="1"/>
    <xf numFmtId="0" fontId="47" fillId="0" borderId="49" xfId="40" applyFont="1" applyBorder="1" applyAlignment="1">
      <alignment horizontal="center"/>
    </xf>
    <xf numFmtId="166" fontId="47" fillId="0" borderId="82" xfId="40" applyNumberFormat="1" applyFont="1" applyBorder="1" applyAlignment="1">
      <alignment horizontal="center"/>
    </xf>
    <xf numFmtId="166" fontId="47" fillId="0" borderId="83" xfId="40" applyNumberFormat="1" applyFont="1" applyBorder="1" applyAlignment="1">
      <alignment horizontal="center"/>
    </xf>
    <xf numFmtId="172" fontId="48" fillId="0" borderId="0" xfId="40" applyNumberFormat="1" applyFont="1" applyAlignment="1">
      <alignment horizontal="center" vertical="center"/>
    </xf>
    <xf numFmtId="0" fontId="63" fillId="0" borderId="0" xfId="40" applyFont="1"/>
    <xf numFmtId="172" fontId="45" fillId="0" borderId="0" xfId="40" applyNumberFormat="1" applyFont="1" applyAlignment="1">
      <alignment horizontal="center"/>
    </xf>
    <xf numFmtId="171" fontId="47" fillId="0" borderId="80" xfId="40" applyNumberFormat="1" applyFont="1" applyBorder="1" applyAlignment="1">
      <alignment horizontal="center"/>
    </xf>
    <xf numFmtId="171" fontId="45" fillId="0" borderId="0" xfId="40" applyNumberFormat="1" applyFont="1" applyAlignment="1">
      <alignment horizontal="center"/>
    </xf>
    <xf numFmtId="0" fontId="45" fillId="0" borderId="0" xfId="40" applyFont="1" applyAlignment="1">
      <alignment horizontal="center"/>
    </xf>
    <xf numFmtId="171" fontId="47" fillId="0" borderId="84" xfId="40" applyNumberFormat="1" applyFont="1" applyBorder="1" applyAlignment="1">
      <alignment horizontal="center"/>
    </xf>
    <xf numFmtId="0" fontId="4" fillId="0" borderId="0" xfId="40"/>
    <xf numFmtId="0" fontId="64" fillId="0" borderId="0" xfId="40" applyFont="1"/>
    <xf numFmtId="0" fontId="64" fillId="0" borderId="0" xfId="40" applyFont="1" applyAlignment="1">
      <alignment horizontal="center"/>
    </xf>
    <xf numFmtId="0" fontId="64" fillId="0" borderId="0" xfId="40" applyFont="1" applyAlignment="1">
      <alignment vertical="center"/>
    </xf>
    <xf numFmtId="0" fontId="64" fillId="0" borderId="0" xfId="40" applyFont="1" applyAlignment="1">
      <alignment horizontal="center" vertical="center"/>
    </xf>
    <xf numFmtId="0" fontId="5"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6" fontId="55" fillId="0" borderId="0" xfId="28" applyNumberFormat="1" applyFont="1" applyFill="1" applyBorder="1" applyAlignment="1">
      <alignment horizontal="center" vertical="center"/>
    </xf>
    <xf numFmtId="166" fontId="55" fillId="0" borderId="0" xfId="28" quotePrefix="1" applyNumberFormat="1" applyFont="1" applyFill="1" applyBorder="1" applyAlignment="1">
      <alignment horizontal="center" vertical="center"/>
    </xf>
    <xf numFmtId="165" fontId="47" fillId="29" borderId="33" xfId="28" applyFont="1" applyFill="1" applyBorder="1" applyAlignment="1">
      <alignment horizontal="center" vertical="center"/>
    </xf>
    <xf numFmtId="165" fontId="47" fillId="30" borderId="33" xfId="28" applyFont="1" applyFill="1" applyBorder="1" applyAlignment="1">
      <alignment horizontal="center" vertical="center"/>
    </xf>
    <xf numFmtId="0" fontId="47" fillId="27" borderId="35" xfId="0" applyFont="1" applyFill="1" applyBorder="1" applyAlignment="1">
      <alignment horizontal="center" vertical="center"/>
    </xf>
    <xf numFmtId="0" fontId="52" fillId="31" borderId="0" xfId="0" applyFont="1" applyFill="1" applyAlignment="1">
      <alignment horizontal="center" vertical="center"/>
    </xf>
    <xf numFmtId="0" fontId="52" fillId="27" borderId="0" xfId="0" applyFont="1" applyFill="1" applyAlignment="1">
      <alignment horizontal="center" vertical="center"/>
    </xf>
    <xf numFmtId="165" fontId="47" fillId="33" borderId="11" xfId="28" applyFont="1" applyFill="1" applyBorder="1" applyAlignment="1">
      <alignment horizontal="center" vertical="center"/>
    </xf>
    <xf numFmtId="165" fontId="47" fillId="33" borderId="12" xfId="28" applyFont="1" applyFill="1" applyBorder="1" applyAlignment="1">
      <alignment horizontal="center" vertical="center"/>
    </xf>
    <xf numFmtId="165" fontId="47" fillId="33" borderId="12" xfId="28" quotePrefix="1" applyFont="1" applyFill="1" applyBorder="1" applyAlignment="1">
      <alignment horizontal="center" vertical="center"/>
    </xf>
    <xf numFmtId="0" fontId="45" fillId="33" borderId="0" xfId="0" applyFont="1" applyFill="1" applyAlignment="1">
      <alignment horizontal="center" vertical="center"/>
    </xf>
    <xf numFmtId="15" fontId="65" fillId="33" borderId="93" xfId="0" quotePrefix="1" applyNumberFormat="1" applyFont="1" applyFill="1" applyBorder="1" applyAlignment="1">
      <alignment horizontal="center" vertical="center"/>
    </xf>
    <xf numFmtId="0" fontId="47" fillId="33" borderId="10" xfId="0" applyFont="1" applyFill="1" applyBorder="1" applyAlignment="1">
      <alignment horizontal="center" vertical="center"/>
    </xf>
    <xf numFmtId="0" fontId="47" fillId="33" borderId="13" xfId="0" applyFont="1" applyFill="1" applyBorder="1" applyAlignment="1">
      <alignment horizontal="center" vertical="center"/>
    </xf>
    <xf numFmtId="0" fontId="47" fillId="33" borderId="56" xfId="0" applyFont="1" applyFill="1" applyBorder="1" applyAlignment="1">
      <alignment horizontal="center" vertical="center"/>
    </xf>
    <xf numFmtId="0" fontId="47" fillId="33" borderId="31" xfId="0" applyFont="1" applyFill="1" applyBorder="1" applyAlignment="1">
      <alignment horizontal="center" vertical="center"/>
    </xf>
    <xf numFmtId="166" fontId="47" fillId="33" borderId="0" xfId="0" applyNumberFormat="1" applyFont="1" applyFill="1" applyAlignment="1">
      <alignment horizontal="center" vertical="center"/>
    </xf>
    <xf numFmtId="9" fontId="55" fillId="33" borderId="33" xfId="43" applyFont="1" applyFill="1" applyBorder="1" applyAlignment="1">
      <alignment horizontal="center" vertical="center"/>
    </xf>
    <xf numFmtId="9" fontId="55" fillId="33" borderId="15" xfId="43" applyFont="1" applyFill="1" applyBorder="1" applyAlignment="1">
      <alignment horizontal="center" vertical="center"/>
    </xf>
    <xf numFmtId="0" fontId="5"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4" fillId="0" borderId="0" xfId="0" applyFont="1"/>
    <xf numFmtId="0" fontId="0" fillId="0" borderId="0" xfId="0" applyAlignment="1">
      <alignment horizontal="left"/>
    </xf>
    <xf numFmtId="39" fontId="55" fillId="33" borderId="15" xfId="0" applyNumberFormat="1" applyFont="1" applyFill="1" applyBorder="1" applyAlignment="1">
      <alignment horizontal="right" vertical="center" indent="1"/>
    </xf>
    <xf numFmtId="175" fontId="0" fillId="0" borderId="0" xfId="0" applyNumberFormat="1"/>
    <xf numFmtId="0" fontId="4" fillId="0" borderId="95" xfId="40" applyBorder="1"/>
    <xf numFmtId="0" fontId="4" fillId="0" borderId="96" xfId="40" applyBorder="1"/>
    <xf numFmtId="0" fontId="4" fillId="0" borderId="40" xfId="40" applyBorder="1"/>
    <xf numFmtId="0" fontId="64" fillId="0" borderId="97" xfId="40" applyFont="1" applyBorder="1"/>
    <xf numFmtId="0" fontId="64" fillId="0" borderId="97" xfId="40" applyFont="1" applyBorder="1" applyAlignment="1">
      <alignment vertical="center"/>
    </xf>
    <xf numFmtId="0" fontId="4" fillId="0" borderId="97" xfId="40" applyBorder="1"/>
    <xf numFmtId="0" fontId="4" fillId="0" borderId="67" xfId="40" applyBorder="1"/>
    <xf numFmtId="0" fontId="49" fillId="33" borderId="0" xfId="0" applyFont="1" applyFill="1" applyAlignment="1">
      <alignment horizontal="center" vertical="center"/>
    </xf>
    <xf numFmtId="15" fontId="65" fillId="33" borderId="102" xfId="0" quotePrefix="1" applyNumberFormat="1" applyFont="1" applyFill="1" applyBorder="1" applyAlignment="1">
      <alignment horizontal="center" vertical="center"/>
    </xf>
    <xf numFmtId="0" fontId="45" fillId="33" borderId="14" xfId="0" applyFont="1" applyFill="1" applyBorder="1" applyAlignment="1">
      <alignment horizontal="center" vertical="center"/>
    </xf>
    <xf numFmtId="0" fontId="47" fillId="33" borderId="15" xfId="0" applyFont="1" applyFill="1" applyBorder="1" applyAlignment="1">
      <alignment horizontal="center" vertical="center"/>
    </xf>
    <xf numFmtId="0" fontId="45" fillId="33" borderId="24" xfId="0" applyFont="1" applyFill="1" applyBorder="1" applyAlignment="1">
      <alignment horizontal="center" vertical="center"/>
    </xf>
    <xf numFmtId="0" fontId="47" fillId="33" borderId="11" xfId="0" applyFont="1" applyFill="1" applyBorder="1" applyAlignment="1">
      <alignment horizontal="center" vertical="center"/>
    </xf>
    <xf numFmtId="0" fontId="45" fillId="33" borderId="18" xfId="0" applyFont="1" applyFill="1" applyBorder="1" applyAlignment="1">
      <alignment horizontal="center" vertical="center"/>
    </xf>
    <xf numFmtId="165" fontId="47" fillId="33" borderId="12" xfId="0" applyNumberFormat="1" applyFont="1" applyFill="1" applyBorder="1" applyAlignment="1">
      <alignment horizontal="center" vertical="center"/>
    </xf>
    <xf numFmtId="0" fontId="47" fillId="33" borderId="58" xfId="0" applyFont="1" applyFill="1" applyBorder="1" applyAlignment="1">
      <alignment horizontal="center" vertical="center"/>
    </xf>
    <xf numFmtId="0" fontId="46" fillId="33" borderId="32" xfId="0" applyFont="1" applyFill="1" applyBorder="1" applyAlignment="1">
      <alignment horizontal="center" vertical="center"/>
    </xf>
    <xf numFmtId="9" fontId="47" fillId="33" borderId="20" xfId="43" applyFont="1" applyFill="1" applyBorder="1" applyAlignment="1">
      <alignment horizontal="center" vertical="center"/>
    </xf>
    <xf numFmtId="0" fontId="45" fillId="33" borderId="102" xfId="0" applyFont="1" applyFill="1" applyBorder="1" applyAlignment="1">
      <alignment horizontal="center" vertical="center"/>
    </xf>
    <xf numFmtId="0" fontId="45" fillId="33" borderId="93" xfId="0" applyFont="1" applyFill="1" applyBorder="1" applyAlignment="1">
      <alignment horizontal="center" vertical="center"/>
    </xf>
    <xf numFmtId="165" fontId="45" fillId="33" borderId="0" xfId="0" applyNumberFormat="1" applyFont="1" applyFill="1" applyAlignment="1">
      <alignment horizontal="center" vertical="center"/>
    </xf>
    <xf numFmtId="9" fontId="47" fillId="33" borderId="0" xfId="43" applyFont="1" applyFill="1" applyBorder="1" applyAlignment="1">
      <alignment horizontal="center" vertical="center"/>
    </xf>
    <xf numFmtId="166" fontId="45" fillId="33" borderId="0" xfId="0" applyNumberFormat="1" applyFont="1" applyFill="1" applyAlignment="1">
      <alignment horizontal="center" vertical="center"/>
    </xf>
    <xf numFmtId="169" fontId="45" fillId="33" borderId="0" xfId="0" applyNumberFormat="1" applyFont="1" applyFill="1" applyAlignment="1">
      <alignment horizontal="center" vertical="center"/>
    </xf>
    <xf numFmtId="15" fontId="65" fillId="33" borderId="21" xfId="0" quotePrefix="1" applyNumberFormat="1" applyFont="1" applyFill="1" applyBorder="1" applyAlignment="1">
      <alignment horizontal="center" vertical="center"/>
    </xf>
    <xf numFmtId="15" fontId="65"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0" fontId="47" fillId="33" borderId="21" xfId="0" applyFont="1" applyFill="1" applyBorder="1" applyAlignment="1">
      <alignment horizontal="center" vertical="center"/>
    </xf>
    <xf numFmtId="166" fontId="47" fillId="33" borderId="105" xfId="0" quotePrefix="1" applyNumberFormat="1" applyFont="1" applyFill="1" applyBorder="1" applyAlignment="1">
      <alignment horizontal="center" vertical="center"/>
    </xf>
    <xf numFmtId="166" fontId="47" fillId="33" borderId="0" xfId="0" quotePrefix="1" applyNumberFormat="1" applyFont="1" applyFill="1" applyAlignment="1">
      <alignment horizontal="center" vertical="center"/>
    </xf>
    <xf numFmtId="0" fontId="48" fillId="33" borderId="0" xfId="0" applyFont="1" applyFill="1" applyAlignment="1">
      <alignment horizontal="center" vertical="center"/>
    </xf>
    <xf numFmtId="39" fontId="47" fillId="33" borderId="12" xfId="0" applyNumberFormat="1" applyFont="1" applyFill="1" applyBorder="1" applyAlignment="1">
      <alignment vertical="center"/>
    </xf>
    <xf numFmtId="39" fontId="47" fillId="33" borderId="11" xfId="28" applyNumberFormat="1" applyFont="1" applyFill="1" applyBorder="1" applyAlignment="1">
      <alignment vertical="center"/>
    </xf>
    <xf numFmtId="39" fontId="47" fillId="33" borderId="58" xfId="0" applyNumberFormat="1" applyFont="1" applyFill="1" applyBorder="1" applyAlignment="1">
      <alignment vertical="center"/>
    </xf>
    <xf numFmtId="39" fontId="47" fillId="33" borderId="15" xfId="0" applyNumberFormat="1" applyFont="1" applyFill="1" applyBorder="1" applyAlignment="1">
      <alignment vertical="center"/>
    </xf>
    <xf numFmtId="39" fontId="47" fillId="33" borderId="15" xfId="28" applyNumberFormat="1" applyFont="1" applyFill="1" applyBorder="1" applyAlignment="1">
      <alignment vertical="center"/>
    </xf>
    <xf numFmtId="166"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165" fontId="47" fillId="33" borderId="33" xfId="28" applyFont="1" applyFill="1" applyBorder="1" applyAlignment="1">
      <alignment vertical="center"/>
    </xf>
    <xf numFmtId="9" fontId="47" fillId="33" borderId="15" xfId="43" applyFont="1" applyFill="1" applyBorder="1" applyAlignment="1">
      <alignment vertical="center"/>
    </xf>
    <xf numFmtId="165" fontId="45" fillId="33" borderId="15" xfId="0" applyNumberFormat="1" applyFont="1" applyFill="1" applyBorder="1" applyAlignment="1">
      <alignment vertical="center"/>
    </xf>
    <xf numFmtId="0" fontId="45" fillId="33" borderId="15" xfId="0" applyFont="1" applyFill="1" applyBorder="1" applyAlignment="1">
      <alignment vertical="center"/>
    </xf>
    <xf numFmtId="0" fontId="4" fillId="0" borderId="95" xfId="40" applyBorder="1" applyAlignment="1">
      <alignment horizontal="center"/>
    </xf>
    <xf numFmtId="0" fontId="4" fillId="0" borderId="0" xfId="40" applyAlignment="1">
      <alignment horizontal="center"/>
    </xf>
    <xf numFmtId="165" fontId="47" fillId="33" borderId="12" xfId="28" applyFont="1" applyFill="1" applyBorder="1" applyAlignment="1">
      <alignment vertical="center"/>
    </xf>
    <xf numFmtId="39" fontId="47" fillId="33" borderId="12" xfId="28" applyNumberFormat="1" applyFont="1" applyFill="1" applyBorder="1" applyAlignment="1">
      <alignment vertical="center"/>
    </xf>
    <xf numFmtId="39" fontId="47" fillId="33" borderId="12" xfId="28" quotePrefix="1" applyNumberFormat="1" applyFont="1" applyFill="1" applyBorder="1" applyAlignment="1">
      <alignment vertical="center"/>
    </xf>
    <xf numFmtId="0" fontId="40" fillId="0" borderId="0" xfId="40" applyFont="1"/>
    <xf numFmtId="39" fontId="47" fillId="33" borderId="11" xfId="0" applyNumberFormat="1" applyFont="1" applyFill="1" applyBorder="1" applyAlignment="1">
      <alignment vertical="center"/>
    </xf>
    <xf numFmtId="174" fontId="52" fillId="33" borderId="21" xfId="0" applyNumberFormat="1" applyFont="1" applyFill="1" applyBorder="1" applyAlignment="1">
      <alignment horizontal="center" vertical="center"/>
    </xf>
    <xf numFmtId="174" fontId="52" fillId="26" borderId="93" xfId="0" applyNumberFormat="1" applyFont="1" applyFill="1" applyBorder="1" applyAlignment="1">
      <alignment vertical="center"/>
    </xf>
    <xf numFmtId="0" fontId="47" fillId="33" borderId="12"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104" xfId="0" applyNumberFormat="1" applyFont="1" applyFill="1" applyBorder="1" applyAlignment="1">
      <alignment vertical="center"/>
    </xf>
    <xf numFmtId="9" fontId="47" fillId="33" borderId="106" xfId="43" applyFont="1" applyFill="1" applyBorder="1" applyAlignment="1">
      <alignment vertical="center"/>
    </xf>
    <xf numFmtId="9" fontId="47" fillId="33" borderId="104" xfId="43" applyFont="1" applyFill="1" applyBorder="1" applyAlignment="1">
      <alignment vertical="center"/>
    </xf>
    <xf numFmtId="165" fontId="41" fillId="0" borderId="0" xfId="0" applyNumberFormat="1" applyFont="1" applyAlignment="1">
      <alignment vertical="top" wrapText="1"/>
    </xf>
    <xf numFmtId="0" fontId="41" fillId="0" borderId="0" xfId="0" applyFont="1" applyAlignment="1">
      <alignment vertical="top" wrapText="1"/>
    </xf>
    <xf numFmtId="0" fontId="0" fillId="0" borderId="0" xfId="0" applyAlignment="1">
      <alignment vertical="top" wrapText="1"/>
    </xf>
    <xf numFmtId="165" fontId="0" fillId="0" borderId="0" xfId="0" applyNumberFormat="1" applyAlignment="1">
      <alignment vertical="top" wrapText="1"/>
    </xf>
    <xf numFmtId="165"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1" fillId="0" borderId="0" xfId="0" applyFont="1" applyAlignment="1">
      <alignment horizontal="center" vertical="top" wrapText="1"/>
    </xf>
    <xf numFmtId="0" fontId="0" fillId="0" borderId="0" xfId="0" applyAlignment="1">
      <alignment horizontal="center" vertical="top" wrapText="1"/>
    </xf>
    <xf numFmtId="165" fontId="41"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165" fontId="44"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165" fontId="44" fillId="0" borderId="116" xfId="36" applyNumberFormat="1" applyBorder="1" applyAlignment="1" applyProtection="1">
      <alignment horizontal="center" vertical="top" wrapText="1"/>
    </xf>
    <xf numFmtId="0" fontId="44" fillId="0" borderId="115" xfId="36" applyBorder="1" applyAlignment="1" applyProtection="1">
      <alignment horizontal="center" vertical="top" wrapText="1"/>
    </xf>
    <xf numFmtId="0" fontId="44" fillId="0" borderId="116" xfId="36" applyNumberFormat="1" applyBorder="1" applyAlignment="1" applyProtection="1">
      <alignment horizontal="center" vertical="top" wrapText="1"/>
    </xf>
    <xf numFmtId="0" fontId="44" fillId="0" borderId="115" xfId="36" applyNumberFormat="1" applyBorder="1" applyAlignment="1" applyProtection="1">
      <alignment horizontal="center" vertical="top" wrapText="1"/>
    </xf>
    <xf numFmtId="0" fontId="44"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165" fontId="47" fillId="33" borderId="11" xfId="28" quotePrefix="1" applyFont="1" applyFill="1" applyBorder="1" applyAlignment="1">
      <alignment horizontal="center" vertical="center"/>
    </xf>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6" fontId="47" fillId="33" borderId="64" xfId="0" applyNumberFormat="1" applyFont="1" applyFill="1" applyBorder="1" applyAlignment="1">
      <alignment horizontal="center" vertical="center"/>
    </xf>
    <xf numFmtId="174" fontId="52" fillId="33" borderId="93" xfId="0" applyNumberFormat="1" applyFont="1" applyFill="1" applyBorder="1" applyAlignment="1">
      <alignment vertical="center"/>
    </xf>
    <xf numFmtId="0" fontId="47" fillId="33" borderId="35" xfId="0" applyFont="1" applyFill="1" applyBorder="1" applyAlignment="1">
      <alignment horizontal="center" vertical="center"/>
    </xf>
    <xf numFmtId="0" fontId="47" fillId="33" borderId="53" xfId="0" applyFont="1" applyFill="1" applyBorder="1" applyAlignment="1">
      <alignment horizontal="center" vertical="center"/>
    </xf>
    <xf numFmtId="0" fontId="47" fillId="33" borderId="36" xfId="0" applyFont="1" applyFill="1" applyBorder="1" applyAlignment="1">
      <alignment horizontal="center" vertical="center"/>
    </xf>
    <xf numFmtId="0" fontId="45" fillId="33" borderId="32" xfId="0" applyFont="1" applyFill="1" applyBorder="1" applyAlignment="1">
      <alignment horizontal="center" vertical="center"/>
    </xf>
    <xf numFmtId="0" fontId="45" fillId="33" borderId="38" xfId="0" applyFont="1" applyFill="1" applyBorder="1" applyAlignment="1">
      <alignment horizontal="center" vertical="center"/>
    </xf>
    <xf numFmtId="0" fontId="45" fillId="33" borderId="55" xfId="0" applyFont="1" applyFill="1" applyBorder="1" applyAlignment="1">
      <alignment horizontal="center" vertical="center"/>
    </xf>
    <xf numFmtId="0" fontId="47" fillId="33" borderId="33" xfId="0" applyFont="1" applyFill="1" applyBorder="1" applyAlignment="1">
      <alignment horizontal="center" vertical="center"/>
    </xf>
    <xf numFmtId="0" fontId="45" fillId="33" borderId="31" xfId="0" applyFont="1" applyFill="1" applyBorder="1" applyAlignment="1">
      <alignment horizontal="center" vertical="center"/>
    </xf>
    <xf numFmtId="0" fontId="45" fillId="33" borderId="54" xfId="0" applyFont="1" applyFill="1" applyBorder="1" applyAlignment="1">
      <alignment horizontal="center" vertical="center"/>
    </xf>
    <xf numFmtId="4" fontId="47" fillId="33" borderId="105" xfId="0" quotePrefix="1" applyNumberFormat="1" applyFont="1" applyFill="1" applyBorder="1" applyAlignment="1">
      <alignment horizontal="center" vertical="center"/>
    </xf>
    <xf numFmtId="165" fontId="55" fillId="0" borderId="0" xfId="0" applyNumberFormat="1" applyFont="1" applyAlignment="1">
      <alignment horizontal="center" vertical="center"/>
    </xf>
    <xf numFmtId="165" fontId="42" fillId="0" borderId="0" xfId="28" applyFont="1" applyAlignment="1">
      <alignment horizontal="left"/>
    </xf>
    <xf numFmtId="174" fontId="42" fillId="0" borderId="0" xfId="0" applyNumberFormat="1" applyFont="1"/>
    <xf numFmtId="3" fontId="0" fillId="0" borderId="0" xfId="0" applyNumberFormat="1" applyAlignment="1">
      <alignment horizontal="center" vertical="center"/>
    </xf>
    <xf numFmtId="3" fontId="43"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6" fontId="47" fillId="33" borderId="64" xfId="0" applyNumberFormat="1" applyFont="1" applyFill="1" applyBorder="1" applyAlignment="1">
      <alignment horizontal="left" vertical="center" indent="1"/>
    </xf>
    <xf numFmtId="166" fontId="47" fillId="33" borderId="65" xfId="0" applyNumberFormat="1" applyFont="1" applyFill="1" applyBorder="1" applyAlignment="1">
      <alignment horizontal="left" vertical="center" indent="1"/>
    </xf>
    <xf numFmtId="2" fontId="45" fillId="0" borderId="0" xfId="0" applyNumberFormat="1" applyFont="1"/>
    <xf numFmtId="166" fontId="47" fillId="33" borderId="64" xfId="0" quotePrefix="1" applyNumberFormat="1" applyFont="1" applyFill="1" applyBorder="1" applyAlignment="1">
      <alignment horizontal="center" vertical="center"/>
    </xf>
    <xf numFmtId="165" fontId="55" fillId="33" borderId="0" xfId="0" applyNumberFormat="1" applyFont="1" applyFill="1" applyAlignment="1">
      <alignment horizontal="center" vertical="center" shrinkToFit="1"/>
    </xf>
    <xf numFmtId="165" fontId="47" fillId="33" borderId="0" xfId="28" applyFont="1" applyFill="1" applyBorder="1" applyAlignment="1">
      <alignment horizontal="center" vertical="center"/>
    </xf>
    <xf numFmtId="165" fontId="47" fillId="33" borderId="0" xfId="0" applyNumberFormat="1" applyFont="1" applyFill="1" applyAlignment="1">
      <alignment horizontal="center" vertical="center"/>
    </xf>
    <xf numFmtId="39" fontId="47" fillId="33" borderId="0" xfId="0" applyNumberFormat="1" applyFont="1" applyFill="1" applyAlignment="1">
      <alignment horizontal="right" vertical="center" shrinkToFit="1"/>
    </xf>
    <xf numFmtId="170" fontId="47" fillId="33" borderId="0" xfId="28" applyNumberFormat="1" applyFont="1" applyFill="1" applyBorder="1" applyAlignment="1">
      <alignment horizontal="right" vertical="center" wrapText="1" shrinkToFit="1"/>
    </xf>
    <xf numFmtId="39" fontId="47" fillId="33" borderId="0" xfId="28" quotePrefix="1" applyNumberFormat="1" applyFont="1" applyFill="1" applyBorder="1" applyAlignment="1">
      <alignment horizontal="right" vertical="center" shrinkToFit="1"/>
    </xf>
    <xf numFmtId="39" fontId="47" fillId="33" borderId="0" xfId="28" applyNumberFormat="1" applyFont="1" applyFill="1" applyBorder="1" applyAlignment="1">
      <alignment horizontal="right" vertical="center" shrinkToFit="1"/>
    </xf>
    <xf numFmtId="165" fontId="55" fillId="33" borderId="0" xfId="28" applyFont="1" applyFill="1" applyBorder="1" applyAlignment="1">
      <alignment horizontal="center" vertical="center"/>
    </xf>
    <xf numFmtId="165" fontId="55" fillId="33" borderId="0" xfId="28" quotePrefix="1" applyFont="1" applyFill="1" applyBorder="1" applyAlignment="1">
      <alignment horizontal="center" vertical="center"/>
    </xf>
    <xf numFmtId="165" fontId="55" fillId="33" borderId="0" xfId="0" applyNumberFormat="1" applyFont="1" applyFill="1" applyAlignment="1">
      <alignment horizontal="center" vertical="center"/>
    </xf>
    <xf numFmtId="39" fontId="47" fillId="33" borderId="0" xfId="0" applyNumberFormat="1" applyFont="1" applyFill="1" applyAlignment="1">
      <alignment vertical="center" shrinkToFit="1"/>
    </xf>
    <xf numFmtId="0" fontId="47" fillId="0" borderId="19" xfId="40" applyFont="1" applyBorder="1" applyAlignment="1">
      <alignment horizontal="center" vertical="center"/>
    </xf>
    <xf numFmtId="172" fontId="47"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12" xfId="0" applyFont="1" applyBorder="1" applyAlignment="1">
      <alignment horizontal="left" vertical="center" wrapText="1"/>
    </xf>
    <xf numFmtId="15" fontId="69" fillId="33" borderId="93" xfId="0" quotePrefix="1" applyNumberFormat="1" applyFont="1" applyFill="1" applyBorder="1" applyAlignment="1">
      <alignment horizontal="center" vertical="center"/>
    </xf>
    <xf numFmtId="15" fontId="69" fillId="33" borderId="21" xfId="0" quotePrefix="1" applyNumberFormat="1" applyFont="1" applyFill="1" applyBorder="1" applyAlignment="1">
      <alignment horizontal="center" vertical="center"/>
    </xf>
    <xf numFmtId="0" fontId="70" fillId="33" borderId="93" xfId="0" applyFont="1" applyFill="1" applyBorder="1" applyAlignment="1">
      <alignment horizontal="center" vertical="center"/>
    </xf>
    <xf numFmtId="165" fontId="70" fillId="33" borderId="12" xfId="28" applyFont="1" applyFill="1" applyBorder="1" applyAlignment="1">
      <alignment horizontal="center" vertical="center"/>
    </xf>
    <xf numFmtId="165" fontId="70" fillId="33" borderId="19" xfId="28" applyFont="1" applyFill="1" applyBorder="1"/>
    <xf numFmtId="174" fontId="70" fillId="33" borderId="19" xfId="0" applyNumberFormat="1" applyFont="1" applyFill="1" applyBorder="1" applyAlignment="1">
      <alignment horizontal="center" vertical="center"/>
    </xf>
    <xf numFmtId="167" fontId="50" fillId="0" borderId="120" xfId="0" applyNumberFormat="1" applyFont="1" applyBorder="1"/>
    <xf numFmtId="167" fontId="50" fillId="0" borderId="20" xfId="43" applyNumberFormat="1" applyFont="1" applyBorder="1" applyAlignment="1">
      <alignment horizontal="center"/>
    </xf>
    <xf numFmtId="39" fontId="45"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7" fillId="0" borderId="122" xfId="40" applyFont="1" applyBorder="1" applyAlignment="1">
      <alignment horizontal="center"/>
    </xf>
    <xf numFmtId="0" fontId="47" fillId="0" borderId="50" xfId="40" applyFont="1" applyBorder="1" applyAlignment="1">
      <alignment horizontal="center"/>
    </xf>
    <xf numFmtId="0" fontId="47" fillId="0" borderId="44" xfId="40" applyFont="1" applyBorder="1" applyAlignment="1">
      <alignment horizontal="center" vertical="center"/>
    </xf>
    <xf numFmtId="0" fontId="47" fillId="0" borderId="121" xfId="40" applyFont="1" applyBorder="1" applyAlignment="1">
      <alignment horizontal="center" vertical="center"/>
    </xf>
    <xf numFmtId="172" fontId="47" fillId="0" borderId="45" xfId="40" applyNumberFormat="1" applyFont="1" applyBorder="1" applyAlignment="1">
      <alignment horizontal="center" vertical="center"/>
    </xf>
    <xf numFmtId="172" fontId="47" fillId="0" borderId="59" xfId="40" applyNumberFormat="1" applyFont="1" applyBorder="1" applyAlignment="1">
      <alignment horizontal="center" vertical="center"/>
    </xf>
    <xf numFmtId="2" fontId="47" fillId="0" borderId="47" xfId="40" applyNumberFormat="1" applyFont="1" applyBorder="1" applyAlignment="1">
      <alignment horizontal="center"/>
    </xf>
    <xf numFmtId="2" fontId="47" fillId="0" borderId="60" xfId="40" applyNumberFormat="1" applyFont="1" applyBorder="1" applyAlignment="1">
      <alignment horizontal="center"/>
    </xf>
    <xf numFmtId="2" fontId="47" fillId="0" borderId="50" xfId="40" applyNumberFormat="1" applyFont="1" applyBorder="1" applyAlignment="1">
      <alignment horizontal="center"/>
    </xf>
    <xf numFmtId="2" fontId="47" fillId="0" borderId="61" xfId="40" applyNumberFormat="1" applyFont="1" applyBorder="1" applyAlignment="1">
      <alignment horizontal="center"/>
    </xf>
    <xf numFmtId="2" fontId="47" fillId="0" borderId="60" xfId="28" applyNumberFormat="1" applyFont="1" applyFill="1" applyBorder="1" applyAlignment="1" applyProtection="1">
      <alignment horizontal="center" vertical="center"/>
    </xf>
    <xf numFmtId="2" fontId="47" fillId="0" borderId="61" xfId="28" applyNumberFormat="1" applyFont="1" applyFill="1" applyBorder="1" applyAlignment="1" applyProtection="1">
      <alignment horizontal="center" vertical="center"/>
    </xf>
    <xf numFmtId="165" fontId="47" fillId="33" borderId="99" xfId="28" applyFont="1" applyFill="1" applyBorder="1" applyAlignment="1">
      <alignment horizontal="center" vertical="center"/>
    </xf>
    <xf numFmtId="165" fontId="47" fillId="33" borderId="19" xfId="40" applyNumberFormat="1" applyFont="1" applyFill="1" applyBorder="1" applyAlignment="1">
      <alignment vertical="center"/>
    </xf>
    <xf numFmtId="165" fontId="55" fillId="33" borderId="19" xfId="40" applyNumberFormat="1" applyFont="1" applyFill="1" applyBorder="1" applyAlignment="1">
      <alignment vertical="center"/>
    </xf>
    <xf numFmtId="0" fontId="70" fillId="33" borderId="93" xfId="0" applyFont="1" applyFill="1" applyBorder="1" applyAlignment="1">
      <alignment horizontal="left" vertical="center"/>
    </xf>
    <xf numFmtId="0" fontId="70" fillId="33" borderId="102" xfId="0" applyFont="1" applyFill="1" applyBorder="1" applyAlignment="1">
      <alignment horizontal="left" vertical="center"/>
    </xf>
    <xf numFmtId="172" fontId="47" fillId="26" borderId="19" xfId="40" applyNumberFormat="1" applyFont="1" applyFill="1" applyBorder="1" applyAlignment="1">
      <alignment horizontal="center" vertical="center"/>
    </xf>
    <xf numFmtId="165" fontId="47" fillId="26" borderId="19" xfId="40" applyNumberFormat="1" applyFont="1" applyFill="1" applyBorder="1" applyAlignment="1">
      <alignment vertical="center"/>
    </xf>
    <xf numFmtId="172" fontId="47" fillId="38" borderId="19" xfId="40" applyNumberFormat="1" applyFont="1" applyFill="1" applyBorder="1" applyAlignment="1">
      <alignment horizontal="center" vertical="center"/>
    </xf>
    <xf numFmtId="165" fontId="47" fillId="38" borderId="19" xfId="40" applyNumberFormat="1" applyFont="1" applyFill="1" applyBorder="1" applyAlignment="1">
      <alignment vertical="center"/>
    </xf>
    <xf numFmtId="167" fontId="47" fillId="0" borderId="123" xfId="28" quotePrefix="1" applyNumberFormat="1" applyFont="1" applyFill="1" applyBorder="1" applyAlignment="1" applyProtection="1">
      <alignment horizontal="center"/>
    </xf>
    <xf numFmtId="166" fontId="47" fillId="0" borderId="22" xfId="28" quotePrefix="1" applyNumberFormat="1" applyFont="1" applyFill="1" applyBorder="1" applyAlignment="1" applyProtection="1">
      <alignment horizontal="center"/>
    </xf>
    <xf numFmtId="166" fontId="47" fillId="0" borderId="124" xfId="28" quotePrefix="1" applyNumberFormat="1" applyFont="1" applyFill="1" applyBorder="1" applyAlignment="1" applyProtection="1">
      <alignment horizontal="center"/>
    </xf>
    <xf numFmtId="167" fontId="48" fillId="0" borderId="123" xfId="28" quotePrefix="1" applyNumberFormat="1" applyFont="1" applyFill="1" applyBorder="1" applyAlignment="1" applyProtection="1">
      <alignment horizontal="center"/>
    </xf>
    <xf numFmtId="172" fontId="47" fillId="0" borderId="125" xfId="40" applyNumberFormat="1" applyFont="1" applyBorder="1" applyAlignment="1">
      <alignment horizontal="center" vertical="center"/>
    </xf>
    <xf numFmtId="171" fontId="47" fillId="0" borderId="22" xfId="28" applyNumberFormat="1" applyFont="1" applyFill="1" applyBorder="1" applyAlignment="1" applyProtection="1">
      <alignment horizontal="center" vertical="center"/>
    </xf>
    <xf numFmtId="171" fontId="47" fillId="0" borderId="124" xfId="28" applyNumberFormat="1" applyFont="1" applyFill="1" applyBorder="1" applyAlignment="1" applyProtection="1">
      <alignment horizontal="center" vertical="center"/>
    </xf>
    <xf numFmtId="0" fontId="47" fillId="39" borderId="19" xfId="40" applyFont="1" applyFill="1" applyBorder="1" applyAlignment="1">
      <alignment horizontal="center" vertical="center"/>
    </xf>
    <xf numFmtId="167" fontId="48" fillId="0" borderId="59" xfId="28" quotePrefix="1" applyNumberFormat="1" applyFont="1" applyFill="1" applyBorder="1" applyAlignment="1" applyProtection="1">
      <alignment horizontal="center" vertical="center"/>
    </xf>
    <xf numFmtId="167" fontId="48"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7" fillId="33" borderId="0" xfId="0" applyNumberFormat="1" applyFont="1" applyFill="1" applyAlignment="1">
      <alignment vertical="center"/>
    </xf>
    <xf numFmtId="39" fontId="55" fillId="0" borderId="0" xfId="0" applyNumberFormat="1" applyFont="1" applyAlignment="1">
      <alignment horizontal="right" vertical="center" indent="1"/>
    </xf>
    <xf numFmtId="166" fontId="47" fillId="33" borderId="20" xfId="0" applyNumberFormat="1" applyFont="1" applyFill="1" applyBorder="1" applyAlignment="1">
      <alignment horizontal="center" vertical="center"/>
    </xf>
    <xf numFmtId="9" fontId="47" fillId="33" borderId="126" xfId="43" applyFont="1" applyFill="1" applyBorder="1" applyAlignment="1">
      <alignment horizontal="center" vertical="center"/>
    </xf>
    <xf numFmtId="165" fontId="71" fillId="33" borderId="0" xfId="0" applyNumberFormat="1" applyFont="1" applyFill="1" applyAlignment="1">
      <alignment horizontal="center" vertical="center"/>
    </xf>
    <xf numFmtId="165" fontId="47" fillId="0" borderId="0" xfId="28" applyFont="1" applyFill="1" applyBorder="1" applyAlignment="1">
      <alignment horizontal="center" vertical="center"/>
    </xf>
    <xf numFmtId="165" fontId="47" fillId="0" borderId="0" xfId="0" applyNumberFormat="1" applyFont="1" applyAlignment="1">
      <alignment horizontal="center" vertical="center"/>
    </xf>
    <xf numFmtId="39" fontId="47" fillId="0" borderId="0" xfId="0" applyNumberFormat="1" applyFont="1" applyAlignment="1">
      <alignment horizontal="right" vertical="center" indent="1"/>
    </xf>
    <xf numFmtId="39" fontId="55" fillId="0" borderId="0" xfId="28" applyNumberFormat="1" applyFont="1" applyFill="1" applyBorder="1" applyAlignment="1">
      <alignment horizontal="right" vertical="center" indent="1"/>
    </xf>
    <xf numFmtId="39" fontId="47" fillId="0" borderId="0" xfId="28" quotePrefix="1" applyNumberFormat="1" applyFont="1" applyFill="1" applyBorder="1" applyAlignment="1">
      <alignment horizontal="right" vertical="center" indent="1"/>
    </xf>
    <xf numFmtId="39" fontId="55" fillId="0" borderId="0" xfId="28" quotePrefix="1" applyNumberFormat="1" applyFont="1" applyFill="1" applyBorder="1" applyAlignment="1">
      <alignment horizontal="right" vertical="center" indent="1"/>
    </xf>
    <xf numFmtId="165" fontId="55" fillId="0" borderId="0" xfId="28" applyFont="1" applyFill="1" applyBorder="1" applyAlignment="1">
      <alignment horizontal="center" vertical="center"/>
    </xf>
    <xf numFmtId="165" fontId="55" fillId="0" borderId="0" xfId="28" quotePrefix="1" applyFont="1" applyFill="1" applyBorder="1" applyAlignment="1">
      <alignment horizontal="center" vertical="center"/>
    </xf>
    <xf numFmtId="39" fontId="47" fillId="0" borderId="0" xfId="0" applyNumberFormat="1" applyFont="1" applyAlignment="1">
      <alignment vertical="center"/>
    </xf>
    <xf numFmtId="39" fontId="55" fillId="33" borderId="0" xfId="0" applyNumberFormat="1" applyFont="1" applyFill="1" applyAlignment="1">
      <alignment horizontal="right" vertical="center" indent="1"/>
    </xf>
    <xf numFmtId="39" fontId="47" fillId="33" borderId="0" xfId="0" applyNumberFormat="1" applyFont="1" applyFill="1" applyAlignment="1">
      <alignment horizontal="right" vertical="center" indent="1"/>
    </xf>
    <xf numFmtId="39" fontId="55" fillId="33" borderId="0" xfId="28" applyNumberFormat="1" applyFont="1" applyFill="1" applyBorder="1" applyAlignment="1">
      <alignment horizontal="right" vertical="center" indent="1"/>
    </xf>
    <xf numFmtId="39" fontId="47" fillId="33" borderId="0" xfId="28" quotePrefix="1" applyNumberFormat="1" applyFont="1" applyFill="1" applyBorder="1" applyAlignment="1">
      <alignment horizontal="right" vertical="center" indent="1"/>
    </xf>
    <xf numFmtId="39" fontId="55" fillId="33" borderId="0" xfId="28" quotePrefix="1" applyNumberFormat="1" applyFont="1" applyFill="1" applyBorder="1" applyAlignment="1">
      <alignment horizontal="right" vertical="center" indent="1"/>
    </xf>
    <xf numFmtId="165" fontId="70" fillId="33" borderId="0" xfId="28" applyFont="1" applyFill="1" applyBorder="1" applyAlignment="1">
      <alignment horizontal="center" vertical="center"/>
    </xf>
    <xf numFmtId="165" fontId="70" fillId="33" borderId="0" xfId="0" applyNumberFormat="1" applyFont="1" applyFill="1" applyAlignment="1">
      <alignment horizontal="center" vertical="center"/>
    </xf>
    <xf numFmtId="39" fontId="70" fillId="33" borderId="0" xfId="0" applyNumberFormat="1" applyFont="1" applyFill="1" applyAlignment="1">
      <alignment vertical="center"/>
    </xf>
    <xf numFmtId="171" fontId="70" fillId="33" borderId="0" xfId="0" applyNumberFormat="1" applyFont="1" applyFill="1" applyAlignment="1">
      <alignment vertical="center"/>
    </xf>
    <xf numFmtId="165" fontId="71" fillId="33" borderId="0" xfId="28" applyFont="1" applyFill="1" applyBorder="1" applyAlignment="1">
      <alignment vertical="center"/>
    </xf>
    <xf numFmtId="165" fontId="71" fillId="33" borderId="0" xfId="28" applyFont="1" applyFill="1" applyBorder="1" applyAlignment="1">
      <alignment horizontal="center" vertical="center"/>
    </xf>
    <xf numFmtId="165" fontId="71" fillId="33" borderId="0" xfId="28" quotePrefix="1" applyFont="1" applyFill="1" applyBorder="1" applyAlignment="1">
      <alignment horizontal="center" vertical="center"/>
    </xf>
    <xf numFmtId="39" fontId="70" fillId="33" borderId="0" xfId="0" applyNumberFormat="1" applyFont="1" applyFill="1" applyAlignment="1">
      <alignment vertical="center" shrinkToFit="1"/>
    </xf>
    <xf numFmtId="171" fontId="71" fillId="33" borderId="0" xfId="0" applyNumberFormat="1" applyFont="1" applyFill="1" applyAlignment="1">
      <alignment horizontal="right" vertical="center"/>
    </xf>
    <xf numFmtId="171" fontId="70" fillId="33" borderId="0" xfId="0" applyNumberFormat="1" applyFont="1" applyFill="1" applyAlignment="1">
      <alignment horizontal="right" vertical="center"/>
    </xf>
    <xf numFmtId="39" fontId="47" fillId="33" borderId="0" xfId="28" applyNumberFormat="1" applyFont="1" applyFill="1" applyBorder="1" applyAlignment="1">
      <alignment horizontal="right" vertical="center" indent="1"/>
    </xf>
    <xf numFmtId="9" fontId="47" fillId="33" borderId="40" xfId="43" applyFont="1" applyFill="1" applyBorder="1" applyAlignment="1">
      <alignment horizontal="center" vertical="center"/>
    </xf>
    <xf numFmtId="166" fontId="47" fillId="33" borderId="105" xfId="0" applyNumberFormat="1" applyFont="1" applyFill="1" applyBorder="1" applyAlignment="1">
      <alignment horizontal="left" vertical="center" indent="1"/>
    </xf>
    <xf numFmtId="166" fontId="47" fillId="33" borderId="21" xfId="0" applyNumberFormat="1" applyFont="1" applyFill="1" applyBorder="1" applyAlignment="1">
      <alignment horizontal="center" vertical="center"/>
    </xf>
    <xf numFmtId="9" fontId="47" fillId="33" borderId="21" xfId="43" applyFont="1" applyFill="1" applyBorder="1" applyAlignment="1">
      <alignment horizontal="center" vertical="center"/>
    </xf>
    <xf numFmtId="165" fontId="47" fillId="33" borderId="80" xfId="28" applyFont="1" applyFill="1" applyBorder="1" applyAlignment="1">
      <alignment horizontal="center" vertical="center"/>
    </xf>
    <xf numFmtId="39" fontId="55" fillId="33" borderId="20" xfId="0" applyNumberFormat="1" applyFont="1" applyFill="1" applyBorder="1" applyAlignment="1">
      <alignment horizontal="right" vertical="center" indent="1"/>
    </xf>
    <xf numFmtId="9" fontId="55" fillId="33" borderId="35" xfId="43" applyFont="1" applyFill="1" applyBorder="1" applyAlignment="1">
      <alignment horizontal="center" vertical="center"/>
    </xf>
    <xf numFmtId="9" fontId="55" fillId="33" borderId="20" xfId="43" applyFont="1" applyFill="1" applyBorder="1" applyAlignment="1">
      <alignment horizontal="center" vertical="center"/>
    </xf>
    <xf numFmtId="166" fontId="47" fillId="33" borderId="65" xfId="0" applyNumberFormat="1" applyFont="1" applyFill="1" applyBorder="1" applyAlignment="1">
      <alignment horizontal="center" vertical="center"/>
    </xf>
    <xf numFmtId="166" fontId="47" fillId="33" borderId="105" xfId="0" applyNumberFormat="1" applyFont="1" applyFill="1" applyBorder="1" applyAlignment="1">
      <alignment horizontal="center" vertical="center"/>
    </xf>
    <xf numFmtId="9" fontId="47" fillId="33" borderId="67" xfId="43" applyFont="1" applyFill="1" applyBorder="1" applyAlignment="1">
      <alignment horizontal="center" vertical="center"/>
    </xf>
    <xf numFmtId="165" fontId="45" fillId="33" borderId="67" xfId="0" applyNumberFormat="1" applyFont="1" applyFill="1" applyBorder="1" applyAlignment="1">
      <alignment horizontal="center" vertical="center"/>
    </xf>
    <xf numFmtId="0" fontId="45" fillId="33" borderId="67" xfId="0" applyFont="1" applyFill="1" applyBorder="1" applyAlignment="1">
      <alignment horizontal="center" vertical="center"/>
    </xf>
    <xf numFmtId="9" fontId="47" fillId="33" borderId="26" xfId="43" applyFont="1" applyFill="1" applyBorder="1" applyAlignment="1">
      <alignment horizontal="center" vertical="center"/>
    </xf>
    <xf numFmtId="0" fontId="47" fillId="33" borderId="93" xfId="0" applyFont="1" applyFill="1" applyBorder="1" applyAlignment="1">
      <alignment horizontal="left" vertical="center"/>
    </xf>
    <xf numFmtId="1" fontId="79" fillId="33" borderId="93" xfId="0" quotePrefix="1" applyNumberFormat="1" applyFont="1" applyFill="1" applyBorder="1" applyAlignment="1">
      <alignment horizontal="center" vertical="center"/>
    </xf>
    <xf numFmtId="0" fontId="48" fillId="33" borderId="24" xfId="0" applyFont="1" applyFill="1" applyBorder="1" applyAlignment="1">
      <alignment horizontal="center" vertical="center"/>
    </xf>
    <xf numFmtId="0" fontId="48" fillId="33" borderId="11" xfId="0" applyFont="1" applyFill="1" applyBorder="1" applyAlignment="1">
      <alignment horizontal="center" vertical="center"/>
    </xf>
    <xf numFmtId="39" fontId="48" fillId="33" borderId="12" xfId="28" applyNumberFormat="1" applyFont="1" applyFill="1" applyBorder="1" applyAlignment="1">
      <alignment vertical="center"/>
    </xf>
    <xf numFmtId="39" fontId="48" fillId="33" borderId="12" xfId="0" applyNumberFormat="1" applyFont="1" applyFill="1" applyBorder="1" applyAlignment="1">
      <alignment vertical="center"/>
    </xf>
    <xf numFmtId="165" fontId="48" fillId="33" borderId="11" xfId="28" applyFont="1" applyFill="1" applyBorder="1" applyAlignment="1">
      <alignment horizontal="center" vertical="center"/>
    </xf>
    <xf numFmtId="166" fontId="48" fillId="33" borderId="103" xfId="0" applyNumberFormat="1" applyFont="1" applyFill="1" applyBorder="1" applyAlignment="1">
      <alignment horizontal="left" vertical="center" indent="1"/>
    </xf>
    <xf numFmtId="166" fontId="48" fillId="33" borderId="80" xfId="0" applyNumberFormat="1" applyFont="1" applyFill="1" applyBorder="1" applyAlignment="1">
      <alignment horizontal="center" vertical="center"/>
    </xf>
    <xf numFmtId="0" fontId="48" fillId="33" borderId="18" xfId="0" applyFont="1" applyFill="1" applyBorder="1" applyAlignment="1">
      <alignment horizontal="center" vertical="center"/>
    </xf>
    <xf numFmtId="0" fontId="48" fillId="33" borderId="12" xfId="0" applyFont="1" applyFill="1" applyBorder="1" applyAlignment="1">
      <alignment horizontal="center" vertical="center"/>
    </xf>
    <xf numFmtId="39" fontId="48" fillId="33" borderId="11" xfId="28" applyNumberFormat="1" applyFont="1" applyFill="1" applyBorder="1" applyAlignment="1">
      <alignment vertical="center"/>
    </xf>
    <xf numFmtId="39" fontId="48" fillId="33" borderId="11" xfId="0" applyNumberFormat="1" applyFont="1" applyFill="1" applyBorder="1" applyAlignment="1">
      <alignment vertical="center"/>
    </xf>
    <xf numFmtId="165" fontId="48" fillId="33" borderId="12" xfId="28" applyFont="1" applyFill="1" applyBorder="1" applyAlignment="1">
      <alignment horizontal="center" vertical="center"/>
    </xf>
    <xf numFmtId="165" fontId="48" fillId="33" borderId="12" xfId="0" applyNumberFormat="1" applyFont="1" applyFill="1" applyBorder="1" applyAlignment="1">
      <alignment horizontal="center" vertical="center"/>
    </xf>
    <xf numFmtId="165" fontId="48" fillId="33" borderId="12" xfId="28" applyFont="1" applyFill="1" applyBorder="1" applyAlignment="1">
      <alignment vertical="center"/>
    </xf>
    <xf numFmtId="176" fontId="48" fillId="0" borderId="12" xfId="47" applyNumberFormat="1" applyFont="1" applyBorder="1" applyAlignment="1">
      <alignment vertical="center"/>
    </xf>
    <xf numFmtId="166" fontId="48" fillId="0" borderId="12" xfId="49" applyNumberFormat="1" applyFont="1" applyBorder="1" applyAlignment="1">
      <alignment vertical="center"/>
    </xf>
    <xf numFmtId="177" fontId="48" fillId="0" borderId="12" xfId="47" applyNumberFormat="1" applyFont="1" applyBorder="1" applyAlignment="1">
      <alignment vertical="center"/>
    </xf>
    <xf numFmtId="166" fontId="48" fillId="0" borderId="12" xfId="49" quotePrefix="1" applyNumberFormat="1" applyFont="1" applyBorder="1" applyAlignment="1">
      <alignment horizontal="center" vertical="center"/>
    </xf>
    <xf numFmtId="39" fontId="82" fillId="33" borderId="12" xfId="0" applyNumberFormat="1" applyFont="1" applyFill="1" applyBorder="1" applyAlignment="1">
      <alignment vertical="center"/>
    </xf>
    <xf numFmtId="165" fontId="48" fillId="33" borderId="12" xfId="28" quotePrefix="1" applyFont="1" applyFill="1" applyBorder="1" applyAlignment="1">
      <alignment horizontal="center" vertical="center"/>
    </xf>
    <xf numFmtId="165" fontId="48" fillId="33" borderId="11" xfId="28" applyFont="1" applyFill="1" applyBorder="1" applyAlignment="1">
      <alignment vertical="center"/>
    </xf>
    <xf numFmtId="165" fontId="48" fillId="33" borderId="11" xfId="28" quotePrefix="1" applyFont="1" applyFill="1" applyBorder="1" applyAlignment="1">
      <alignment horizontal="center" vertical="center"/>
    </xf>
    <xf numFmtId="165" fontId="48" fillId="33" borderId="12" xfId="28" quotePrefix="1" applyFont="1" applyFill="1" applyBorder="1" applyAlignment="1">
      <alignment vertical="center"/>
    </xf>
    <xf numFmtId="165" fontId="48" fillId="33" borderId="12" xfId="0" applyNumberFormat="1" applyFont="1" applyFill="1" applyBorder="1" applyAlignment="1">
      <alignment vertical="center"/>
    </xf>
    <xf numFmtId="0" fontId="48" fillId="33" borderId="58" xfId="0" applyFont="1" applyFill="1" applyBorder="1" applyAlignment="1">
      <alignment horizontal="center" vertical="center"/>
    </xf>
    <xf numFmtId="39" fontId="48" fillId="33" borderId="58" xfId="28" applyNumberFormat="1" applyFont="1" applyFill="1" applyBorder="1" applyAlignment="1">
      <alignment vertical="center"/>
    </xf>
    <xf numFmtId="39" fontId="48" fillId="33" borderId="58" xfId="0" applyNumberFormat="1" applyFont="1" applyFill="1" applyBorder="1" applyAlignment="1">
      <alignment vertical="center"/>
    </xf>
    <xf numFmtId="0" fontId="48" fillId="33" borderId="14" xfId="0" applyFont="1" applyFill="1" applyBorder="1" applyAlignment="1">
      <alignment horizontal="center" vertical="center"/>
    </xf>
    <xf numFmtId="0" fontId="48" fillId="33" borderId="15" xfId="0" applyFont="1" applyFill="1" applyBorder="1" applyAlignment="1">
      <alignment horizontal="center" vertical="center"/>
    </xf>
    <xf numFmtId="39" fontId="48" fillId="33" borderId="15" xfId="28" applyNumberFormat="1" applyFont="1" applyFill="1" applyBorder="1" applyAlignment="1">
      <alignment vertical="center"/>
    </xf>
    <xf numFmtId="39" fontId="48" fillId="33" borderId="15" xfId="0" applyNumberFormat="1" applyFont="1" applyFill="1" applyBorder="1" applyAlignment="1">
      <alignment vertical="center"/>
    </xf>
    <xf numFmtId="39" fontId="82" fillId="33" borderId="15" xfId="0" applyNumberFormat="1" applyFont="1" applyFill="1" applyBorder="1" applyAlignment="1">
      <alignment horizontal="right" vertical="center" indent="1"/>
    </xf>
    <xf numFmtId="166" fontId="48" fillId="33" borderId="93" xfId="0" applyNumberFormat="1" applyFont="1" applyFill="1" applyBorder="1" applyAlignment="1">
      <alignment horizontal="center" vertical="center"/>
    </xf>
    <xf numFmtId="166" fontId="48" fillId="33" borderId="20" xfId="0" applyNumberFormat="1" applyFont="1" applyFill="1" applyBorder="1" applyAlignment="1">
      <alignment horizontal="center" vertical="center"/>
    </xf>
    <xf numFmtId="0" fontId="48" fillId="33" borderId="32" xfId="0" applyFont="1" applyFill="1" applyBorder="1" applyAlignment="1">
      <alignment horizontal="center" vertical="center"/>
    </xf>
    <xf numFmtId="0" fontId="48" fillId="33" borderId="33" xfId="0" applyFont="1" applyFill="1" applyBorder="1" applyAlignment="1">
      <alignment horizontal="center" vertical="center"/>
    </xf>
    <xf numFmtId="165" fontId="48" fillId="33" borderId="33" xfId="28" applyFont="1" applyFill="1" applyBorder="1" applyAlignment="1">
      <alignment vertical="center"/>
    </xf>
    <xf numFmtId="166" fontId="48" fillId="33" borderId="33" xfId="0" applyNumberFormat="1" applyFont="1" applyFill="1" applyBorder="1" applyAlignment="1">
      <alignment vertical="center"/>
    </xf>
    <xf numFmtId="0" fontId="48" fillId="33" borderId="33" xfId="0" applyFont="1" applyFill="1" applyBorder="1" applyAlignment="1">
      <alignment vertical="center"/>
    </xf>
    <xf numFmtId="9" fontId="48" fillId="33" borderId="33" xfId="43" applyFont="1" applyFill="1" applyBorder="1" applyAlignment="1">
      <alignment vertical="center"/>
    </xf>
    <xf numFmtId="9" fontId="82" fillId="33" borderId="33" xfId="43" applyFont="1" applyFill="1" applyBorder="1" applyAlignment="1">
      <alignment horizontal="center" vertical="center"/>
    </xf>
    <xf numFmtId="9" fontId="48" fillId="33" borderId="106" xfId="43" applyFont="1" applyFill="1" applyBorder="1" applyAlignment="1">
      <alignment horizontal="center" vertical="center"/>
    </xf>
    <xf numFmtId="9" fontId="48" fillId="33" borderId="35" xfId="43" applyFont="1" applyFill="1" applyBorder="1" applyAlignment="1">
      <alignment horizontal="center" vertical="center"/>
    </xf>
    <xf numFmtId="2" fontId="47" fillId="33" borderId="12" xfId="28" quotePrefix="1" applyNumberFormat="1" applyFont="1" applyFill="1" applyBorder="1" applyAlignment="1">
      <alignment horizontal="center" vertical="center"/>
    </xf>
    <xf numFmtId="0" fontId="68" fillId="0" borderId="88" xfId="0" applyFont="1" applyBorder="1"/>
    <xf numFmtId="0" fontId="68" fillId="0" borderId="0" xfId="0" applyFont="1"/>
    <xf numFmtId="0" fontId="68" fillId="0" borderId="89" xfId="0" applyFont="1" applyBorder="1"/>
    <xf numFmtId="15" fontId="79" fillId="33" borderId="93" xfId="0" applyNumberFormat="1" applyFont="1" applyFill="1" applyBorder="1" applyAlignment="1">
      <alignment horizontal="center" vertical="center"/>
    </xf>
    <xf numFmtId="166" fontId="47" fillId="0" borderId="29" xfId="28" quotePrefix="1" applyNumberFormat="1" applyFont="1" applyFill="1" applyBorder="1" applyAlignment="1" applyProtection="1">
      <alignment horizontal="center"/>
    </xf>
    <xf numFmtId="167" fontId="47" fillId="0" borderId="127" xfId="28" quotePrefix="1" applyNumberFormat="1" applyFont="1" applyFill="1" applyBorder="1" applyAlignment="1" applyProtection="1">
      <alignment horizontal="center" vertical="center"/>
    </xf>
    <xf numFmtId="0" fontId="47" fillId="31" borderId="19" xfId="40" applyFont="1" applyFill="1" applyBorder="1" applyAlignment="1">
      <alignment horizontal="center" vertical="center"/>
    </xf>
    <xf numFmtId="0" fontId="50" fillId="27" borderId="33" xfId="0" applyFont="1" applyFill="1" applyBorder="1" applyAlignment="1">
      <alignment horizontal="center" vertical="center"/>
    </xf>
    <xf numFmtId="0" fontId="50" fillId="25" borderId="12" xfId="0" applyFont="1" applyFill="1" applyBorder="1" applyAlignment="1">
      <alignment horizontal="center" vertical="center"/>
    </xf>
    <xf numFmtId="0" fontId="50" fillId="26" borderId="12" xfId="0" applyFont="1" applyFill="1" applyBorder="1" applyAlignment="1">
      <alignment horizontal="center" vertical="center"/>
    </xf>
    <xf numFmtId="0" fontId="50" fillId="27" borderId="11" xfId="0" applyFont="1" applyFill="1" applyBorder="1" applyAlignment="1">
      <alignment horizontal="center" vertical="center"/>
    </xf>
    <xf numFmtId="0" fontId="50" fillId="0" borderId="18" xfId="0" applyFont="1" applyBorder="1" applyAlignment="1">
      <alignment horizontal="center" vertical="center"/>
    </xf>
    <xf numFmtId="0" fontId="50" fillId="0" borderId="12" xfId="0" applyFont="1" applyBorder="1" applyAlignment="1">
      <alignment horizontal="center" vertical="center"/>
    </xf>
    <xf numFmtId="0" fontId="50" fillId="0" borderId="12" xfId="0" applyFont="1" applyBorder="1" applyAlignment="1">
      <alignment vertical="center"/>
    </xf>
    <xf numFmtId="167" fontId="50" fillId="0" borderId="12" xfId="28" applyNumberFormat="1" applyFont="1" applyBorder="1" applyAlignment="1">
      <alignment vertical="center"/>
    </xf>
    <xf numFmtId="165" fontId="50" fillId="0" borderId="12" xfId="28" applyFont="1" applyBorder="1" applyAlignment="1">
      <alignment vertical="center"/>
    </xf>
    <xf numFmtId="165" fontId="50" fillId="0" borderId="12" xfId="28" applyFont="1" applyBorder="1" applyAlignment="1">
      <alignment horizontal="center" vertical="center"/>
    </xf>
    <xf numFmtId="166" fontId="50" fillId="0" borderId="12" xfId="28" applyNumberFormat="1" applyFont="1" applyBorder="1" applyAlignment="1">
      <alignment horizontal="center" vertical="center"/>
    </xf>
    <xf numFmtId="165" fontId="50" fillId="0" borderId="12" xfId="0" applyNumberFormat="1" applyFont="1" applyBorder="1" applyAlignment="1">
      <alignment vertical="center"/>
    </xf>
    <xf numFmtId="166" fontId="50" fillId="0" borderId="12" xfId="28" applyNumberFormat="1" applyFont="1" applyBorder="1" applyAlignment="1">
      <alignment vertical="center"/>
    </xf>
    <xf numFmtId="166" fontId="50" fillId="0" borderId="12" xfId="0" applyNumberFormat="1" applyFont="1" applyBorder="1" applyAlignment="1">
      <alignment vertical="center"/>
    </xf>
    <xf numFmtId="0" fontId="50" fillId="0" borderId="119" xfId="0" applyFont="1" applyBorder="1" applyAlignment="1">
      <alignment vertical="center"/>
    </xf>
    <xf numFmtId="0" fontId="50" fillId="0" borderId="13" xfId="0" applyFont="1" applyBorder="1" applyAlignment="1">
      <alignment horizontal="center" vertical="center"/>
    </xf>
    <xf numFmtId="167" fontId="50" fillId="0" borderId="13" xfId="28" applyNumberFormat="1" applyFont="1" applyBorder="1" applyAlignment="1">
      <alignment vertical="center"/>
    </xf>
    <xf numFmtId="165" fontId="50" fillId="33" borderId="13" xfId="28" applyFont="1" applyFill="1" applyBorder="1" applyAlignment="1">
      <alignment vertical="center"/>
    </xf>
    <xf numFmtId="166" fontId="50" fillId="0" borderId="13" xfId="28" applyNumberFormat="1" applyFont="1" applyBorder="1" applyAlignment="1">
      <alignment vertical="center"/>
    </xf>
    <xf numFmtId="165" fontId="50" fillId="33" borderId="13" xfId="0" applyNumberFormat="1" applyFont="1" applyFill="1" applyBorder="1" applyAlignment="1">
      <alignment vertical="center"/>
    </xf>
    <xf numFmtId="0" fontId="50" fillId="0" borderId="14" xfId="0" applyFont="1" applyBorder="1" applyAlignment="1">
      <alignment vertical="center"/>
    </xf>
    <xf numFmtId="0" fontId="50" fillId="0" borderId="15" xfId="0" applyFont="1" applyBorder="1" applyAlignment="1">
      <alignment horizontal="center" vertical="center"/>
    </xf>
    <xf numFmtId="165" fontId="50" fillId="0" borderId="15" xfId="0" applyNumberFormat="1" applyFont="1" applyBorder="1" applyAlignment="1">
      <alignment horizontal="center" vertical="center"/>
    </xf>
    <xf numFmtId="165" fontId="50" fillId="0" borderId="15" xfId="28" applyFont="1" applyBorder="1" applyAlignment="1">
      <alignment vertical="center"/>
    </xf>
    <xf numFmtId="166" fontId="50" fillId="0" borderId="15" xfId="28" applyNumberFormat="1" applyFont="1" applyBorder="1" applyAlignment="1">
      <alignment vertical="center"/>
    </xf>
    <xf numFmtId="167" fontId="50" fillId="0" borderId="15" xfId="28" quotePrefix="1" applyNumberFormat="1" applyFont="1" applyBorder="1" applyAlignment="1">
      <alignment horizontal="center" vertical="center"/>
    </xf>
    <xf numFmtId="9" fontId="50" fillId="0" borderId="15" xfId="43" applyFont="1" applyBorder="1" applyAlignment="1">
      <alignment horizontal="center" vertical="center"/>
    </xf>
    <xf numFmtId="0" fontId="50" fillId="0" borderId="0" xfId="0" applyFont="1" applyAlignment="1">
      <alignment vertical="center"/>
    </xf>
    <xf numFmtId="0" fontId="51" fillId="0" borderId="0" xfId="0" applyFont="1" applyAlignment="1">
      <alignment vertical="center"/>
    </xf>
    <xf numFmtId="0" fontId="50" fillId="0" borderId="0" xfId="0" quotePrefix="1" applyFont="1" applyAlignment="1">
      <alignment horizontal="center" vertical="center"/>
    </xf>
    <xf numFmtId="0" fontId="50" fillId="31" borderId="0" xfId="0" applyFont="1" applyFill="1" applyAlignment="1">
      <alignment horizontal="center" vertical="center"/>
    </xf>
    <xf numFmtId="0" fontId="50" fillId="29" borderId="0" xfId="0" applyFont="1" applyFill="1" applyAlignment="1">
      <alignment horizontal="center" vertical="center"/>
    </xf>
    <xf numFmtId="0" fontId="50" fillId="27" borderId="0" xfId="0" applyFont="1" applyFill="1" applyAlignment="1">
      <alignment horizontal="center" vertical="center"/>
    </xf>
    <xf numFmtId="9" fontId="50" fillId="0" borderId="0" xfId="0" applyNumberFormat="1" applyFont="1" applyAlignment="1">
      <alignment horizontal="left" vertical="center"/>
    </xf>
    <xf numFmtId="0" fontId="50" fillId="32" borderId="0" xfId="0" applyFont="1" applyFill="1" applyAlignment="1">
      <alignment horizontal="center" vertical="center"/>
    </xf>
    <xf numFmtId="0" fontId="50" fillId="0" borderId="0" xfId="0" quotePrefix="1" applyFont="1" applyAlignment="1">
      <alignment horizontal="right" vertical="center"/>
    </xf>
    <xf numFmtId="0" fontId="50" fillId="0" borderId="63" xfId="0" applyFont="1" applyBorder="1" applyAlignment="1">
      <alignment horizontal="center" vertical="center"/>
    </xf>
    <xf numFmtId="0" fontId="47" fillId="29" borderId="11" xfId="0" applyFont="1" applyFill="1" applyBorder="1" applyAlignment="1">
      <alignment horizontal="center" vertical="center"/>
    </xf>
    <xf numFmtId="0" fontId="47" fillId="30" borderId="11" xfId="0" applyFont="1" applyFill="1" applyBorder="1" applyAlignment="1">
      <alignment horizontal="center" vertical="center"/>
    </xf>
    <xf numFmtId="0" fontId="47" fillId="25" borderId="12" xfId="0" applyFont="1" applyFill="1" applyBorder="1" applyAlignment="1">
      <alignment horizontal="center" vertical="center"/>
    </xf>
    <xf numFmtId="0" fontId="47" fillId="30" borderId="12" xfId="0" applyFont="1" applyFill="1" applyBorder="1" applyAlignment="1">
      <alignment horizontal="center" vertical="center"/>
    </xf>
    <xf numFmtId="0" fontId="47" fillId="27" borderId="80" xfId="0" applyFont="1" applyFill="1" applyBorder="1" applyAlignment="1">
      <alignment horizontal="center" vertical="center"/>
    </xf>
    <xf numFmtId="0" fontId="45" fillId="0" borderId="18" xfId="0" applyFont="1" applyBorder="1" applyAlignment="1">
      <alignment horizontal="center" vertical="center"/>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2" xfId="0" applyFont="1" applyBorder="1" applyAlignment="1">
      <alignment vertical="center"/>
    </xf>
    <xf numFmtId="167" fontId="47" fillId="0" borderId="12" xfId="28" applyNumberFormat="1" applyFont="1" applyFill="1" applyBorder="1" applyAlignment="1">
      <alignment vertical="center"/>
    </xf>
    <xf numFmtId="166" fontId="47" fillId="0" borderId="12" xfId="28" applyNumberFormat="1" applyFont="1" applyFill="1" applyBorder="1" applyAlignment="1">
      <alignment vertical="center"/>
    </xf>
    <xf numFmtId="165" fontId="47" fillId="0" borderId="12" xfId="28" applyFont="1" applyFill="1" applyBorder="1" applyAlignment="1">
      <alignment horizontal="right" vertical="center"/>
    </xf>
    <xf numFmtId="165" fontId="47" fillId="0" borderId="12" xfId="28" applyFont="1" applyFill="1" applyBorder="1" applyAlignment="1">
      <alignment vertical="center"/>
    </xf>
    <xf numFmtId="166" fontId="47" fillId="0" borderId="12" xfId="0" applyNumberFormat="1" applyFont="1" applyBorder="1" applyAlignment="1">
      <alignment vertical="center"/>
    </xf>
    <xf numFmtId="167" fontId="47" fillId="0" borderId="64" xfId="0" applyNumberFormat="1" applyFont="1" applyBorder="1" applyAlignment="1">
      <alignment horizontal="center" vertical="center"/>
    </xf>
    <xf numFmtId="165" fontId="47" fillId="0" borderId="12" xfId="28" applyFont="1" applyFill="1" applyBorder="1" applyAlignment="1">
      <alignment horizontal="center" vertical="center"/>
    </xf>
    <xf numFmtId="166" fontId="47" fillId="0" borderId="12" xfId="0" applyNumberFormat="1" applyFont="1" applyBorder="1" applyAlignment="1">
      <alignment horizontal="center" vertical="center"/>
    </xf>
    <xf numFmtId="0" fontId="45" fillId="0" borderId="119" xfId="0" applyFont="1" applyBorder="1" applyAlignment="1">
      <alignment vertical="center"/>
    </xf>
    <xf numFmtId="0" fontId="47" fillId="0" borderId="13" xfId="0" applyFont="1" applyBorder="1" applyAlignment="1">
      <alignment horizontal="center" vertical="center"/>
    </xf>
    <xf numFmtId="167" fontId="47" fillId="0" borderId="13" xfId="28" applyNumberFormat="1" applyFont="1" applyFill="1" applyBorder="1" applyAlignment="1">
      <alignment vertical="center"/>
    </xf>
    <xf numFmtId="166" fontId="47" fillId="33" borderId="13" xfId="28" applyNumberFormat="1" applyFont="1" applyFill="1" applyBorder="1" applyAlignment="1">
      <alignment vertical="center"/>
    </xf>
    <xf numFmtId="165" fontId="47" fillId="0" borderId="13" xfId="28" applyFont="1" applyFill="1" applyBorder="1" applyAlignment="1">
      <alignment vertical="center"/>
    </xf>
    <xf numFmtId="166" fontId="47" fillId="0" borderId="13" xfId="0" applyNumberFormat="1" applyFont="1" applyBorder="1" applyAlignment="1">
      <alignment vertical="center"/>
    </xf>
    <xf numFmtId="166" fontId="47" fillId="0" borderId="13" xfId="0" applyNumberFormat="1" applyFont="1" applyBorder="1" applyAlignment="1">
      <alignment horizontal="center" vertical="center"/>
    </xf>
    <xf numFmtId="165" fontId="47" fillId="0" borderId="120" xfId="0" applyNumberFormat="1" applyFont="1" applyBorder="1" applyAlignment="1">
      <alignment horizontal="center" vertical="center"/>
    </xf>
    <xf numFmtId="0" fontId="46" fillId="0" borderId="14" xfId="0" applyFont="1" applyBorder="1" applyAlignment="1">
      <alignment vertical="center"/>
    </xf>
    <xf numFmtId="0" fontId="47" fillId="0" borderId="15" xfId="0" applyFont="1" applyBorder="1" applyAlignment="1">
      <alignment horizontal="center" vertical="center"/>
    </xf>
    <xf numFmtId="166" fontId="47" fillId="0" borderId="15" xfId="0" applyNumberFormat="1" applyFont="1" applyBorder="1" applyAlignment="1">
      <alignment horizontal="center" vertical="center"/>
    </xf>
    <xf numFmtId="0" fontId="47" fillId="0" borderId="15" xfId="0" applyFont="1" applyBorder="1" applyAlignment="1">
      <alignment vertical="center"/>
    </xf>
    <xf numFmtId="167" fontId="47" fillId="0" borderId="15" xfId="28" quotePrefix="1" applyNumberFormat="1" applyFont="1" applyFill="1" applyBorder="1" applyAlignment="1">
      <alignment horizontal="center" vertical="center"/>
    </xf>
    <xf numFmtId="9" fontId="47" fillId="0" borderId="15" xfId="43" applyFont="1" applyFill="1" applyBorder="1" applyAlignment="1">
      <alignment horizontal="center" vertical="center"/>
    </xf>
    <xf numFmtId="9" fontId="47" fillId="0" borderId="20" xfId="43" applyFont="1" applyFill="1" applyBorder="1" applyAlignment="1">
      <alignment horizontal="center" vertical="center"/>
    </xf>
    <xf numFmtId="0" fontId="45" fillId="0" borderId="0" xfId="0" applyFont="1" applyAlignment="1">
      <alignment vertical="center"/>
    </xf>
    <xf numFmtId="0" fontId="53" fillId="0" borderId="0" xfId="0" applyFont="1" applyAlignment="1">
      <alignment vertical="center"/>
    </xf>
    <xf numFmtId="0" fontId="52" fillId="0" borderId="0" xfId="0" applyFont="1" applyAlignment="1">
      <alignment vertical="center"/>
    </xf>
    <xf numFmtId="0" fontId="52" fillId="0" borderId="0" xfId="0" quotePrefix="1" applyFont="1" applyAlignment="1">
      <alignment horizontal="center" vertical="center"/>
    </xf>
    <xf numFmtId="0" fontId="50" fillId="0" borderId="0" xfId="0" applyFont="1" applyAlignment="1">
      <alignment horizontal="right" vertical="center"/>
    </xf>
    <xf numFmtId="0" fontId="52" fillId="29" borderId="0" xfId="0" applyFont="1" applyFill="1" applyAlignment="1">
      <alignment horizontal="center" vertical="center"/>
    </xf>
    <xf numFmtId="9" fontId="52" fillId="0" borderId="0" xfId="0" applyNumberFormat="1" applyFont="1" applyAlignment="1">
      <alignment horizontal="left" vertical="center"/>
    </xf>
    <xf numFmtId="0" fontId="52" fillId="32" borderId="0" xfId="0" applyFont="1" applyFill="1" applyAlignment="1">
      <alignment horizontal="center" vertical="center"/>
    </xf>
    <xf numFmtId="0" fontId="47" fillId="0" borderId="63" xfId="0" applyFont="1" applyBorder="1" applyAlignment="1">
      <alignment horizontal="center" vertical="center"/>
    </xf>
    <xf numFmtId="0" fontId="48" fillId="31" borderId="13" xfId="0" applyFont="1" applyFill="1" applyBorder="1" applyAlignment="1">
      <alignment horizontal="center" vertical="center"/>
    </xf>
    <xf numFmtId="0" fontId="48" fillId="31" borderId="10"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6" xfId="0" applyFont="1" applyFill="1" applyBorder="1" applyAlignment="1">
      <alignment horizontal="center" vertical="center"/>
    </xf>
    <xf numFmtId="0" fontId="48" fillId="31" borderId="14" xfId="0" applyFont="1" applyFill="1" applyBorder="1" applyAlignment="1">
      <alignment horizontal="center" vertical="center"/>
    </xf>
    <xf numFmtId="0" fontId="48" fillId="31" borderId="15" xfId="0" applyFont="1" applyFill="1" applyBorder="1" applyAlignment="1">
      <alignment horizontal="center" vertical="center"/>
    </xf>
    <xf numFmtId="0" fontId="48" fillId="31" borderId="93" xfId="0" applyFont="1" applyFill="1" applyBorder="1" applyAlignment="1">
      <alignment horizontal="center" vertical="center"/>
    </xf>
    <xf numFmtId="0" fontId="48" fillId="31" borderId="20" xfId="0" applyFont="1" applyFill="1" applyBorder="1" applyAlignment="1">
      <alignment horizontal="center" vertical="center"/>
    </xf>
    <xf numFmtId="2" fontId="47" fillId="33" borderId="12" xfId="28" applyNumberFormat="1" applyFont="1" applyFill="1" applyBorder="1" applyAlignment="1">
      <alignment horizontal="center" vertical="center"/>
    </xf>
    <xf numFmtId="165" fontId="52" fillId="0" borderId="0" xfId="0" applyNumberFormat="1" applyFont="1" applyAlignment="1">
      <alignment horizontal="center" vertical="center"/>
    </xf>
    <xf numFmtId="39" fontId="52" fillId="0" borderId="0" xfId="0" applyNumberFormat="1" applyFont="1" applyAlignment="1">
      <alignment horizontal="center" vertical="center"/>
    </xf>
    <xf numFmtId="171" fontId="52" fillId="0" borderId="0" xfId="0" applyNumberFormat="1" applyFont="1" applyAlignment="1">
      <alignment horizontal="center" vertical="center"/>
    </xf>
    <xf numFmtId="165" fontId="52" fillId="33" borderId="0" xfId="0" applyNumberFormat="1" applyFont="1" applyFill="1" applyAlignment="1">
      <alignment horizontal="center" vertical="center"/>
    </xf>
    <xf numFmtId="171" fontId="52" fillId="33" borderId="0" xfId="0" applyNumberFormat="1" applyFont="1" applyFill="1" applyAlignment="1">
      <alignment horizontal="center" vertical="center"/>
    </xf>
    <xf numFmtId="165" fontId="52" fillId="33" borderId="97" xfId="28" applyFont="1" applyFill="1" applyBorder="1" applyAlignment="1">
      <alignment horizontal="center" vertical="center"/>
    </xf>
    <xf numFmtId="0" fontId="47" fillId="31" borderId="0" xfId="40" applyFont="1" applyFill="1" applyAlignment="1">
      <alignment vertical="center"/>
    </xf>
    <xf numFmtId="2" fontId="73" fillId="33" borderId="12" xfId="0" applyNumberFormat="1" applyFont="1" applyFill="1" applyBorder="1" applyAlignment="1">
      <alignment horizontal="center"/>
    </xf>
    <xf numFmtId="165" fontId="47" fillId="33" borderId="11" xfId="28" applyFont="1" applyFill="1" applyBorder="1" applyAlignment="1">
      <alignment vertical="center"/>
    </xf>
    <xf numFmtId="4" fontId="47" fillId="31" borderId="19" xfId="40" applyNumberFormat="1" applyFont="1" applyFill="1" applyBorder="1" applyAlignment="1">
      <alignment vertical="center"/>
    </xf>
    <xf numFmtId="4" fontId="47" fillId="39" borderId="19" xfId="40" applyNumberFormat="1" applyFont="1" applyFill="1" applyBorder="1" applyAlignment="1">
      <alignment vertical="center"/>
    </xf>
    <xf numFmtId="2" fontId="73" fillId="33" borderId="42" xfId="0" applyNumberFormat="1" applyFont="1" applyFill="1" applyBorder="1" applyAlignment="1">
      <alignment horizontal="center"/>
    </xf>
    <xf numFmtId="2" fontId="72" fillId="33" borderId="12" xfId="0" applyNumberFormat="1" applyFont="1" applyFill="1" applyBorder="1" applyAlignment="1">
      <alignment horizontal="center"/>
    </xf>
    <xf numFmtId="2" fontId="47" fillId="33" borderId="16" xfId="0" applyNumberFormat="1" applyFont="1" applyFill="1" applyBorder="1" applyAlignment="1">
      <alignment horizontal="center" vertical="center"/>
    </xf>
    <xf numFmtId="2" fontId="52" fillId="33" borderId="12" xfId="0" applyNumberFormat="1" applyFont="1" applyFill="1" applyBorder="1" applyAlignment="1">
      <alignment horizontal="center"/>
    </xf>
    <xf numFmtId="2" fontId="48" fillId="33" borderId="12" xfId="0" applyNumberFormat="1" applyFont="1" applyFill="1" applyBorder="1" applyAlignment="1">
      <alignment horizontal="center" vertical="center"/>
    </xf>
    <xf numFmtId="2" fontId="48" fillId="33" borderId="42" xfId="0" applyNumberFormat="1" applyFont="1" applyFill="1" applyBorder="1" applyAlignment="1">
      <alignment horizontal="center" vertical="center"/>
    </xf>
    <xf numFmtId="2" fontId="82" fillId="33" borderId="12" xfId="0" applyNumberFormat="1" applyFont="1" applyFill="1" applyBorder="1" applyAlignment="1">
      <alignment horizontal="right" vertical="center"/>
    </xf>
    <xf numFmtId="2" fontId="48" fillId="33" borderId="12" xfId="0" applyNumberFormat="1" applyFont="1" applyFill="1" applyBorder="1" applyAlignment="1">
      <alignment horizontal="right" vertical="center"/>
    </xf>
    <xf numFmtId="39" fontId="82" fillId="33" borderId="0" xfId="0" applyNumberFormat="1" applyFont="1" applyFill="1" applyAlignment="1">
      <alignment horizontal="right" vertical="center" indent="1"/>
    </xf>
    <xf numFmtId="166" fontId="47" fillId="33" borderId="12" xfId="28" applyNumberFormat="1" applyFont="1" applyFill="1" applyBorder="1" applyAlignment="1">
      <alignment vertical="center"/>
    </xf>
    <xf numFmtId="165" fontId="50" fillId="33" borderId="12" xfId="28" applyFont="1" applyFill="1" applyBorder="1" applyAlignment="1">
      <alignment vertical="center"/>
    </xf>
    <xf numFmtId="176" fontId="55" fillId="33" borderId="0" xfId="0" applyNumberFormat="1" applyFont="1" applyFill="1" applyAlignment="1">
      <alignment horizontal="center" vertical="center"/>
    </xf>
    <xf numFmtId="165" fontId="55" fillId="33" borderId="0" xfId="0" applyNumberFormat="1" applyFont="1" applyFill="1" applyAlignment="1">
      <alignment vertical="center"/>
    </xf>
    <xf numFmtId="15" fontId="79" fillId="33" borderId="93" xfId="0" quotePrefix="1" applyNumberFormat="1" applyFont="1" applyFill="1" applyBorder="1" applyAlignment="1">
      <alignment horizontal="center" vertical="center"/>
    </xf>
    <xf numFmtId="2" fontId="73" fillId="33" borderId="12" xfId="0" applyNumberFormat="1" applyFont="1" applyFill="1" applyBorder="1"/>
    <xf numFmtId="2" fontId="73" fillId="33" borderId="42" xfId="0" applyNumberFormat="1" applyFont="1" applyFill="1" applyBorder="1"/>
    <xf numFmtId="165" fontId="47" fillId="33" borderId="12" xfId="28" quotePrefix="1" applyFont="1" applyFill="1" applyBorder="1" applyAlignment="1">
      <alignment vertical="center"/>
    </xf>
    <xf numFmtId="165" fontId="47" fillId="33" borderId="11" xfId="28" quotePrefix="1" applyFont="1" applyFill="1" applyBorder="1" applyAlignment="1">
      <alignment vertical="center"/>
    </xf>
    <xf numFmtId="165" fontId="70" fillId="33" borderId="12" xfId="28" applyFont="1" applyFill="1" applyBorder="1" applyAlignment="1">
      <alignment vertical="center"/>
    </xf>
    <xf numFmtId="2" fontId="72" fillId="33" borderId="12" xfId="0" applyNumberFormat="1" applyFont="1" applyFill="1" applyBorder="1"/>
    <xf numFmtId="165" fontId="47" fillId="33" borderId="16" xfId="28" applyFont="1" applyFill="1" applyBorder="1" applyAlignment="1">
      <alignment vertical="center"/>
    </xf>
    <xf numFmtId="166" fontId="47" fillId="33" borderId="19" xfId="0" applyNumberFormat="1" applyFont="1" applyFill="1" applyBorder="1" applyAlignment="1">
      <alignment vertical="center"/>
    </xf>
    <xf numFmtId="39" fontId="55" fillId="33" borderId="93" xfId="0" applyNumberFormat="1" applyFont="1" applyFill="1" applyBorder="1" applyAlignment="1">
      <alignment vertical="center"/>
    </xf>
    <xf numFmtId="9" fontId="47" fillId="33" borderId="19" xfId="43" applyFont="1" applyFill="1" applyBorder="1" applyAlignment="1">
      <alignment vertical="center"/>
    </xf>
    <xf numFmtId="9" fontId="55" fillId="33" borderId="95" xfId="43" applyFont="1" applyFill="1" applyBorder="1" applyAlignment="1">
      <alignment vertical="center"/>
    </xf>
    <xf numFmtId="9" fontId="55" fillId="33" borderId="93" xfId="43" applyFont="1" applyFill="1" applyBorder="1" applyAlignment="1">
      <alignment vertical="center"/>
    </xf>
    <xf numFmtId="0" fontId="45" fillId="33" borderId="0" xfId="0" applyFont="1" applyFill="1" applyAlignment="1">
      <alignment vertical="center"/>
    </xf>
    <xf numFmtId="9" fontId="47" fillId="33" borderId="0" xfId="43" applyFont="1" applyFill="1" applyBorder="1" applyAlignment="1">
      <alignment vertical="center"/>
    </xf>
    <xf numFmtId="15" fontId="65" fillId="33" borderId="93" xfId="0" quotePrefix="1" applyNumberFormat="1" applyFont="1" applyFill="1" applyBorder="1" applyAlignment="1">
      <alignment vertical="center"/>
    </xf>
    <xf numFmtId="0" fontId="47" fillId="33" borderId="10" xfId="0" applyFont="1" applyFill="1" applyBorder="1" applyAlignment="1">
      <alignment vertical="center"/>
    </xf>
    <xf numFmtId="0" fontId="47" fillId="33" borderId="13" xfId="0" applyFont="1" applyFill="1" applyBorder="1" applyAlignment="1">
      <alignment vertical="center"/>
    </xf>
    <xf numFmtId="0" fontId="47" fillId="33" borderId="56" xfId="0" applyFont="1" applyFill="1" applyBorder="1" applyAlignment="1">
      <alignment vertical="center"/>
    </xf>
    <xf numFmtId="0" fontId="47" fillId="33" borderId="31" xfId="0" applyFont="1" applyFill="1" applyBorder="1" applyAlignment="1">
      <alignment vertical="center"/>
    </xf>
    <xf numFmtId="0" fontId="47" fillId="33" borderId="15" xfId="0" applyFont="1" applyFill="1" applyBorder="1" applyAlignment="1">
      <alignment vertical="center"/>
    </xf>
    <xf numFmtId="39" fontId="55" fillId="33" borderId="15" xfId="0" applyNumberFormat="1" applyFont="1" applyFill="1" applyBorder="1" applyAlignment="1">
      <alignment vertical="center"/>
    </xf>
    <xf numFmtId="9" fontId="55" fillId="33" borderId="33" xfId="43" applyFont="1" applyFill="1" applyBorder="1" applyAlignment="1">
      <alignment vertical="center"/>
    </xf>
    <xf numFmtId="9" fontId="55" fillId="33" borderId="15" xfId="43" applyFont="1" applyFill="1" applyBorder="1" applyAlignment="1">
      <alignment vertical="center"/>
    </xf>
    <xf numFmtId="2" fontId="7" fillId="33" borderId="12" xfId="0" applyNumberFormat="1" applyFont="1" applyFill="1" applyBorder="1" applyAlignment="1">
      <alignment horizontal="center" vertical="center"/>
    </xf>
    <xf numFmtId="0" fontId="4" fillId="0" borderId="12" xfId="0" applyFont="1" applyBorder="1" applyAlignment="1">
      <alignment horizontal="left" vertical="center"/>
    </xf>
    <xf numFmtId="180" fontId="47" fillId="33" borderId="16" xfId="0" applyNumberFormat="1" applyFont="1" applyFill="1" applyBorder="1" applyAlignment="1">
      <alignment horizontal="right" vertical="center"/>
    </xf>
    <xf numFmtId="165" fontId="47" fillId="33" borderId="12" xfId="0" applyNumberFormat="1" applyFont="1" applyFill="1" applyBorder="1" applyAlignment="1">
      <alignment vertical="center"/>
    </xf>
    <xf numFmtId="39" fontId="47" fillId="33" borderId="12" xfId="0" applyNumberFormat="1" applyFont="1" applyFill="1" applyBorder="1" applyAlignment="1">
      <alignment vertical="center" shrinkToFit="1"/>
    </xf>
    <xf numFmtId="171" fontId="52" fillId="33" borderId="12" xfId="0" applyNumberFormat="1" applyFont="1" applyFill="1" applyBorder="1" applyAlignment="1">
      <alignment horizontal="center"/>
    </xf>
    <xf numFmtId="165" fontId="55" fillId="33" borderId="12" xfId="28" applyFont="1" applyFill="1" applyBorder="1" applyAlignment="1">
      <alignment vertical="center"/>
    </xf>
    <xf numFmtId="165" fontId="55" fillId="33" borderId="12" xfId="28" quotePrefix="1" applyFont="1" applyFill="1" applyBorder="1" applyAlignment="1">
      <alignment vertical="center"/>
    </xf>
    <xf numFmtId="165" fontId="55" fillId="33" borderId="11" xfId="28" quotePrefix="1" applyFont="1" applyFill="1" applyBorder="1" applyAlignment="1">
      <alignment vertical="center"/>
    </xf>
    <xf numFmtId="165" fontId="55" fillId="33" borderId="12" xfId="0" applyNumberFormat="1" applyFont="1" applyFill="1" applyBorder="1" applyAlignment="1">
      <alignment vertical="center"/>
    </xf>
    <xf numFmtId="166" fontId="55" fillId="33" borderId="12" xfId="0" applyNumberFormat="1" applyFont="1" applyFill="1" applyBorder="1" applyAlignment="1">
      <alignment vertical="center" shrinkToFit="1"/>
    </xf>
    <xf numFmtId="39" fontId="47" fillId="33" borderId="11" xfId="0" applyNumberFormat="1" applyFont="1" applyFill="1" applyBorder="1" applyAlignment="1">
      <alignment vertical="center" shrinkToFit="1"/>
    </xf>
    <xf numFmtId="171" fontId="7" fillId="33" borderId="12" xfId="0" applyNumberFormat="1" applyFont="1" applyFill="1" applyBorder="1" applyAlignment="1">
      <alignment horizontal="center" vertical="center"/>
    </xf>
    <xf numFmtId="165" fontId="55" fillId="33" borderId="12" xfId="28" applyFont="1" applyFill="1" applyBorder="1" applyAlignment="1">
      <alignment horizontal="center" vertical="center"/>
    </xf>
    <xf numFmtId="165" fontId="55" fillId="33" borderId="12" xfId="28" quotePrefix="1" applyFont="1" applyFill="1" applyBorder="1" applyAlignment="1">
      <alignment horizontal="center" vertical="center"/>
    </xf>
    <xf numFmtId="165" fontId="55" fillId="33" borderId="11" xfId="28" quotePrefix="1" applyFont="1" applyFill="1" applyBorder="1" applyAlignment="1">
      <alignment horizontal="center" vertical="center"/>
    </xf>
    <xf numFmtId="165" fontId="55" fillId="33" borderId="12" xfId="0" applyNumberFormat="1" applyFont="1" applyFill="1" applyBorder="1" applyAlignment="1">
      <alignment horizontal="center" vertical="center"/>
    </xf>
    <xf numFmtId="176" fontId="55" fillId="33" borderId="12" xfId="0" applyNumberFormat="1" applyFont="1" applyFill="1" applyBorder="1" applyAlignment="1">
      <alignment horizontal="center" vertical="center"/>
    </xf>
    <xf numFmtId="165" fontId="71" fillId="33" borderId="12" xfId="0" applyNumberFormat="1" applyFont="1" applyFill="1" applyBorder="1" applyAlignment="1">
      <alignment vertical="center"/>
    </xf>
    <xf numFmtId="171" fontId="55" fillId="33" borderId="12" xfId="28" applyNumberFormat="1" applyFont="1" applyFill="1" applyBorder="1" applyAlignment="1">
      <alignment horizontal="center" vertical="center"/>
    </xf>
    <xf numFmtId="176" fontId="55" fillId="33" borderId="12" xfId="28" quotePrefix="1" applyNumberFormat="1" applyFont="1" applyFill="1" applyBorder="1" applyAlignment="1">
      <alignment horizontal="center" vertical="center"/>
    </xf>
    <xf numFmtId="176" fontId="55" fillId="33" borderId="12" xfId="28" applyNumberFormat="1" applyFont="1" applyFill="1" applyBorder="1" applyAlignment="1">
      <alignment horizontal="center" vertical="center"/>
    </xf>
    <xf numFmtId="165" fontId="71" fillId="33" borderId="12" xfId="0" applyNumberFormat="1" applyFont="1" applyFill="1" applyBorder="1" applyAlignment="1">
      <alignment horizontal="center" vertical="center"/>
    </xf>
    <xf numFmtId="171" fontId="52" fillId="33" borderId="11" xfId="0" applyNumberFormat="1" applyFont="1" applyFill="1" applyBorder="1" applyAlignment="1">
      <alignment horizontal="center"/>
    </xf>
    <xf numFmtId="165" fontId="47" fillId="33" borderId="0" xfId="28" applyFont="1" applyFill="1" applyBorder="1" applyAlignment="1">
      <alignment vertical="center"/>
    </xf>
    <xf numFmtId="165" fontId="47" fillId="33" borderId="0" xfId="0" applyNumberFormat="1" applyFont="1" applyFill="1" applyAlignment="1">
      <alignment vertical="center"/>
    </xf>
    <xf numFmtId="165" fontId="48" fillId="27" borderId="11" xfId="28" applyFont="1" applyFill="1" applyBorder="1" applyAlignment="1">
      <alignment horizontal="center" vertical="center"/>
    </xf>
    <xf numFmtId="165" fontId="48" fillId="27" borderId="12" xfId="0" applyNumberFormat="1" applyFont="1" applyFill="1" applyBorder="1" applyAlignment="1">
      <alignment horizontal="center" vertical="center"/>
    </xf>
    <xf numFmtId="39" fontId="48" fillId="27" borderId="12" xfId="0" applyNumberFormat="1" applyFont="1" applyFill="1" applyBorder="1" applyAlignment="1">
      <alignment vertical="center"/>
    </xf>
    <xf numFmtId="171" fontId="48" fillId="27" borderId="12" xfId="0" applyNumberFormat="1" applyFont="1" applyFill="1" applyBorder="1" applyAlignment="1">
      <alignment vertical="center"/>
    </xf>
    <xf numFmtId="165" fontId="82" fillId="27" borderId="12" xfId="0" applyNumberFormat="1" applyFont="1" applyFill="1" applyBorder="1" applyAlignment="1">
      <alignment horizontal="center" vertical="center"/>
    </xf>
    <xf numFmtId="39" fontId="48" fillId="27" borderId="11" xfId="0" applyNumberFormat="1" applyFont="1" applyFill="1" applyBorder="1" applyAlignment="1">
      <alignment vertical="center" shrinkToFit="1"/>
    </xf>
    <xf numFmtId="171" fontId="82" fillId="27" borderId="12" xfId="0" applyNumberFormat="1" applyFont="1" applyFill="1" applyBorder="1" applyAlignment="1">
      <alignment horizontal="right" vertical="center"/>
    </xf>
    <xf numFmtId="171" fontId="48" fillId="27" borderId="12" xfId="0" applyNumberFormat="1" applyFont="1" applyFill="1" applyBorder="1" applyAlignment="1">
      <alignment horizontal="right" vertical="center"/>
    </xf>
    <xf numFmtId="166" fontId="82" fillId="27" borderId="12" xfId="28" applyNumberFormat="1" applyFont="1" applyFill="1" applyBorder="1" applyAlignment="1">
      <alignment horizontal="center" vertical="center"/>
    </xf>
    <xf numFmtId="166" fontId="82" fillId="27" borderId="12" xfId="28" quotePrefix="1" applyNumberFormat="1" applyFont="1" applyFill="1" applyBorder="1" applyAlignment="1">
      <alignment horizontal="center" vertical="center"/>
    </xf>
    <xf numFmtId="166" fontId="82" fillId="27" borderId="11" xfId="28" quotePrefix="1" applyNumberFormat="1" applyFont="1" applyFill="1" applyBorder="1" applyAlignment="1">
      <alignment horizontal="center" vertical="center"/>
    </xf>
    <xf numFmtId="166" fontId="82" fillId="27" borderId="12" xfId="0" applyNumberFormat="1" applyFont="1" applyFill="1" applyBorder="1" applyAlignment="1">
      <alignment horizontal="center" vertical="center"/>
    </xf>
    <xf numFmtId="165" fontId="48" fillId="33" borderId="97" xfId="28" applyFont="1" applyFill="1" applyBorder="1" applyAlignment="1">
      <alignment horizontal="center" vertical="center"/>
    </xf>
    <xf numFmtId="165" fontId="48" fillId="33" borderId="97" xfId="0" applyNumberFormat="1" applyFont="1" applyFill="1" applyBorder="1" applyAlignment="1">
      <alignment horizontal="center" vertical="center"/>
    </xf>
    <xf numFmtId="39" fontId="48" fillId="33" borderId="97" xfId="0" applyNumberFormat="1" applyFont="1" applyFill="1" applyBorder="1" applyAlignment="1">
      <alignment vertical="center"/>
    </xf>
    <xf numFmtId="171" fontId="48" fillId="33" borderId="97" xfId="0" applyNumberFormat="1" applyFont="1" applyFill="1" applyBorder="1" applyAlignment="1">
      <alignment vertical="center"/>
    </xf>
    <xf numFmtId="165" fontId="82" fillId="33" borderId="97" xfId="28" applyFont="1" applyFill="1" applyBorder="1" applyAlignment="1">
      <alignment vertical="center"/>
    </xf>
    <xf numFmtId="171" fontId="55" fillId="33" borderId="0" xfId="28" applyNumberFormat="1" applyFont="1" applyFill="1" applyBorder="1" applyAlignment="1">
      <alignment horizontal="center" vertical="center"/>
    </xf>
    <xf numFmtId="165" fontId="82" fillId="33" borderId="97" xfId="28" applyFont="1" applyFill="1" applyBorder="1" applyAlignment="1">
      <alignment horizontal="center" vertical="center"/>
    </xf>
    <xf numFmtId="165" fontId="82" fillId="33" borderId="97" xfId="28" quotePrefix="1" applyFont="1" applyFill="1" applyBorder="1" applyAlignment="1">
      <alignment horizontal="center" vertical="center"/>
    </xf>
    <xf numFmtId="176" fontId="55" fillId="33" borderId="0" xfId="28" quotePrefix="1" applyNumberFormat="1" applyFont="1" applyFill="1" applyBorder="1" applyAlignment="1">
      <alignment horizontal="center" vertical="center"/>
    </xf>
    <xf numFmtId="165" fontId="82" fillId="33" borderId="97" xfId="0" applyNumberFormat="1" applyFont="1" applyFill="1" applyBorder="1" applyAlignment="1">
      <alignment horizontal="center" vertical="center"/>
    </xf>
    <xf numFmtId="176" fontId="55" fillId="33" borderId="0" xfId="28" applyNumberFormat="1" applyFont="1" applyFill="1" applyBorder="1" applyAlignment="1">
      <alignment horizontal="center" vertical="center"/>
    </xf>
    <xf numFmtId="39" fontId="48" fillId="33" borderId="97" xfId="0" applyNumberFormat="1" applyFont="1" applyFill="1" applyBorder="1" applyAlignment="1">
      <alignment vertical="center" shrinkToFit="1"/>
    </xf>
    <xf numFmtId="171" fontId="82" fillId="33" borderId="97" xfId="0" applyNumberFormat="1" applyFont="1" applyFill="1" applyBorder="1" applyAlignment="1">
      <alignment horizontal="right" vertical="center"/>
    </xf>
    <xf numFmtId="171" fontId="48" fillId="33" borderId="97" xfId="0" applyNumberFormat="1" applyFont="1" applyFill="1" applyBorder="1" applyAlignment="1">
      <alignment horizontal="right" vertical="center"/>
    </xf>
    <xf numFmtId="2" fontId="47" fillId="31" borderId="0" xfId="40" applyNumberFormat="1" applyFont="1" applyFill="1" applyAlignment="1">
      <alignment vertical="center"/>
    </xf>
    <xf numFmtId="0" fontId="85" fillId="0" borderId="0" xfId="40" applyFont="1" applyAlignment="1">
      <alignment horizontal="center"/>
    </xf>
    <xf numFmtId="0" fontId="47" fillId="29" borderId="19" xfId="40" applyFont="1" applyFill="1" applyBorder="1" applyAlignment="1">
      <alignment horizontal="center" vertical="center"/>
    </xf>
    <xf numFmtId="2" fontId="47" fillId="29" borderId="19" xfId="40" applyNumberFormat="1" applyFont="1" applyFill="1" applyBorder="1" applyAlignment="1">
      <alignment vertical="center"/>
    </xf>
    <xf numFmtId="0" fontId="56" fillId="0" borderId="0" xfId="40" applyFont="1"/>
    <xf numFmtId="0" fontId="86" fillId="0" borderId="97" xfId="40" applyFont="1" applyBorder="1" applyAlignment="1">
      <alignment horizontal="center"/>
    </xf>
    <xf numFmtId="0" fontId="86" fillId="0" borderId="0" xfId="40" applyFont="1"/>
    <xf numFmtId="0" fontId="87" fillId="0" borderId="0" xfId="40" applyFont="1"/>
    <xf numFmtId="0" fontId="86" fillId="0" borderId="0" xfId="40" applyFont="1" applyAlignment="1">
      <alignment horizontal="center"/>
    </xf>
    <xf numFmtId="0" fontId="88" fillId="0" borderId="27" xfId="0" applyFont="1" applyBorder="1" applyAlignment="1">
      <alignment horizontal="center" vertical="center"/>
    </xf>
    <xf numFmtId="1" fontId="88" fillId="0" borderId="102" xfId="0" applyNumberFormat="1" applyFont="1" applyBorder="1" applyAlignment="1" applyProtection="1">
      <alignment horizontal="center" vertical="center"/>
      <protection locked="0"/>
    </xf>
    <xf numFmtId="1" fontId="88" fillId="0" borderId="95" xfId="0" applyNumberFormat="1" applyFont="1" applyBorder="1" applyAlignment="1" applyProtection="1">
      <alignment horizontal="center" vertical="center"/>
      <protection locked="0"/>
    </xf>
    <xf numFmtId="1" fontId="88" fillId="0" borderId="96" xfId="0" applyNumberFormat="1" applyFont="1" applyBorder="1" applyAlignment="1" applyProtection="1">
      <alignment horizontal="center" vertical="center"/>
      <protection locked="0"/>
    </xf>
    <xf numFmtId="0" fontId="88" fillId="0" borderId="30" xfId="0" applyFont="1" applyBorder="1" applyAlignment="1">
      <alignment horizontal="center" vertical="center"/>
    </xf>
    <xf numFmtId="0" fontId="88" fillId="0" borderId="98" xfId="0" applyFont="1" applyBorder="1" applyAlignment="1">
      <alignment horizontal="center" vertical="center"/>
    </xf>
    <xf numFmtId="1" fontId="88" fillId="34" borderId="95" xfId="0" applyNumberFormat="1" applyFont="1" applyFill="1" applyBorder="1" applyAlignment="1" applyProtection="1">
      <alignment horizontal="center" vertical="center"/>
      <protection locked="0"/>
    </xf>
    <xf numFmtId="0" fontId="38" fillId="0" borderId="27" xfId="0" applyFont="1" applyBorder="1" applyAlignment="1">
      <alignment horizontal="center" vertical="center"/>
    </xf>
    <xf numFmtId="1" fontId="88" fillId="0" borderId="94" xfId="0" applyNumberFormat="1" applyFont="1" applyBorder="1" applyAlignment="1">
      <alignment horizontal="center" vertical="center"/>
    </xf>
    <xf numFmtId="1" fontId="88" fillId="0" borderId="95" xfId="0" applyNumberFormat="1" applyFont="1" applyBorder="1" applyAlignment="1">
      <alignment horizontal="center" vertical="center"/>
    </xf>
    <xf numFmtId="1" fontId="88" fillId="33" borderId="95" xfId="0" applyNumberFormat="1" applyFont="1" applyFill="1" applyBorder="1" applyAlignment="1">
      <alignment horizontal="center" vertical="center"/>
    </xf>
    <xf numFmtId="1" fontId="88" fillId="33" borderId="96" xfId="0" applyNumberFormat="1" applyFont="1" applyFill="1" applyBorder="1" applyAlignment="1">
      <alignment horizontal="center" vertical="center"/>
    </xf>
    <xf numFmtId="0" fontId="38" fillId="0" borderId="30" xfId="0" applyFont="1" applyBorder="1" applyAlignment="1">
      <alignment horizontal="center" vertical="center"/>
    </xf>
    <xf numFmtId="1" fontId="88" fillId="0" borderId="97" xfId="0" applyNumberFormat="1" applyFont="1" applyBorder="1" applyAlignment="1">
      <alignment horizontal="center" vertical="center"/>
    </xf>
    <xf numFmtId="1" fontId="88" fillId="0" borderId="0" xfId="0" applyNumberFormat="1" applyFont="1" applyAlignment="1">
      <alignment horizontal="center" vertical="center"/>
    </xf>
    <xf numFmtId="1" fontId="88" fillId="33" borderId="0" xfId="0" applyNumberFormat="1" applyFont="1" applyFill="1" applyAlignment="1">
      <alignment horizontal="center" vertical="center"/>
    </xf>
    <xf numFmtId="1" fontId="88" fillId="33" borderId="40" xfId="0" applyNumberFormat="1" applyFont="1" applyFill="1" applyBorder="1" applyAlignment="1">
      <alignment horizontal="center" vertical="center"/>
    </xf>
    <xf numFmtId="0" fontId="38" fillId="0" borderId="23" xfId="0" applyFont="1" applyBorder="1" applyAlignment="1">
      <alignment horizontal="center" vertical="center"/>
    </xf>
    <xf numFmtId="1" fontId="88" fillId="0" borderId="66" xfId="0" applyNumberFormat="1" applyFont="1" applyBorder="1" applyAlignment="1">
      <alignment horizontal="center" vertical="center"/>
    </xf>
    <xf numFmtId="1" fontId="88" fillId="0" borderId="67" xfId="0" applyNumberFormat="1" applyFont="1" applyBorder="1" applyAlignment="1">
      <alignment horizontal="center" vertical="center"/>
    </xf>
    <xf numFmtId="1" fontId="88" fillId="33" borderId="67" xfId="0" applyNumberFormat="1" applyFont="1" applyFill="1" applyBorder="1" applyAlignment="1">
      <alignment horizontal="center" vertical="center"/>
    </xf>
    <xf numFmtId="1" fontId="88" fillId="33" borderId="26" xfId="0" applyNumberFormat="1" applyFont="1" applyFill="1" applyBorder="1" applyAlignment="1">
      <alignment horizontal="center" vertical="center"/>
    </xf>
    <xf numFmtId="0" fontId="88" fillId="0" borderId="23" xfId="0" applyFont="1" applyBorder="1" applyAlignment="1">
      <alignment horizontal="center" vertical="center"/>
    </xf>
    <xf numFmtId="1" fontId="88" fillId="0" borderId="26" xfId="0" applyNumberFormat="1" applyFont="1" applyBorder="1" applyAlignment="1">
      <alignment horizontal="center" vertical="center"/>
    </xf>
    <xf numFmtId="1" fontId="88" fillId="0" borderId="96" xfId="0" applyNumberFormat="1" applyFont="1" applyBorder="1" applyAlignment="1">
      <alignment horizontal="center" vertical="center"/>
    </xf>
    <xf numFmtId="165" fontId="89" fillId="27" borderId="0" xfId="0" applyNumberFormat="1" applyFont="1" applyFill="1" applyAlignment="1">
      <alignment horizontal="center" vertical="center"/>
    </xf>
    <xf numFmtId="166" fontId="48" fillId="33" borderId="80" xfId="0" applyNumberFormat="1" applyFont="1" applyFill="1" applyBorder="1" applyAlignment="1">
      <alignment horizontal="center" vertical="center" wrapText="1"/>
    </xf>
    <xf numFmtId="165" fontId="52" fillId="0" borderId="97" xfId="0" applyNumberFormat="1" applyFont="1" applyBorder="1" applyAlignment="1">
      <alignment horizontal="center" vertical="center"/>
    </xf>
    <xf numFmtId="165" fontId="52" fillId="33" borderId="97" xfId="0" applyNumberFormat="1" applyFont="1" applyFill="1" applyBorder="1" applyAlignment="1">
      <alignment horizontal="center" vertical="center"/>
    </xf>
    <xf numFmtId="39" fontId="52" fillId="0" borderId="97" xfId="0" applyNumberFormat="1" applyFont="1" applyBorder="1" applyAlignment="1">
      <alignment horizontal="center" vertical="center"/>
    </xf>
    <xf numFmtId="171" fontId="52" fillId="0" borderId="97" xfId="0" applyNumberFormat="1" applyFont="1" applyBorder="1" applyAlignment="1">
      <alignment horizontal="center" vertical="center"/>
    </xf>
    <xf numFmtId="39" fontId="82" fillId="33" borderId="38" xfId="0" applyNumberFormat="1" applyFont="1" applyFill="1" applyBorder="1" applyAlignment="1">
      <alignment horizontal="right" vertical="center" indent="1"/>
    </xf>
    <xf numFmtId="165" fontId="89" fillId="33" borderId="0" xfId="0" applyNumberFormat="1" applyFont="1" applyFill="1" applyAlignment="1">
      <alignment horizontal="center" vertical="center"/>
    </xf>
    <xf numFmtId="14" fontId="90" fillId="0" borderId="0" xfId="0" applyNumberFormat="1" applyFont="1" applyAlignment="1">
      <alignment horizontal="center" vertical="center"/>
    </xf>
    <xf numFmtId="0" fontId="91" fillId="33" borderId="0" xfId="0" applyFont="1" applyFill="1" applyAlignment="1">
      <alignment horizontal="center" vertical="center"/>
    </xf>
    <xf numFmtId="2" fontId="47" fillId="0" borderId="0" xfId="40" applyNumberFormat="1" applyFont="1"/>
    <xf numFmtId="4" fontId="47" fillId="29" borderId="19" xfId="40" applyNumberFormat="1" applyFont="1" applyFill="1" applyBorder="1" applyAlignment="1">
      <alignment vertical="center"/>
    </xf>
    <xf numFmtId="0" fontId="47" fillId="38" borderId="19" xfId="40" applyFont="1" applyFill="1" applyBorder="1" applyAlignment="1">
      <alignment horizontal="center" vertical="center"/>
    </xf>
    <xf numFmtId="0" fontId="47" fillId="38" borderId="19" xfId="40" applyFont="1" applyFill="1" applyBorder="1" applyAlignment="1">
      <alignment vertical="center"/>
    </xf>
    <xf numFmtId="2" fontId="47" fillId="38" borderId="19" xfId="40" applyNumberFormat="1" applyFont="1" applyFill="1" applyBorder="1" applyAlignment="1">
      <alignment vertical="center"/>
    </xf>
    <xf numFmtId="2" fontId="47" fillId="33" borderId="0" xfId="40" applyNumberFormat="1" applyFont="1" applyFill="1" applyAlignment="1">
      <alignment vertical="center"/>
    </xf>
    <xf numFmtId="171" fontId="47" fillId="33" borderId="0" xfId="40" applyNumberFormat="1" applyFont="1" applyFill="1" applyAlignment="1">
      <alignment horizontal="center"/>
    </xf>
    <xf numFmtId="181" fontId="47" fillId="0" borderId="0" xfId="40" applyNumberFormat="1" applyFont="1" applyAlignment="1">
      <alignment horizontal="center" vertical="center"/>
    </xf>
    <xf numFmtId="0" fontId="45" fillId="40" borderId="0" xfId="0" applyFont="1" applyFill="1"/>
    <xf numFmtId="2" fontId="47" fillId="0" borderId="95" xfId="0" applyNumberFormat="1" applyFont="1" applyBorder="1" applyAlignment="1" applyProtection="1">
      <alignment horizontal="center" vertical="center"/>
      <protection locked="0"/>
    </xf>
    <xf numFmtId="165" fontId="50" fillId="0" borderId="11" xfId="28" applyFont="1" applyBorder="1" applyAlignment="1">
      <alignment vertical="center"/>
    </xf>
    <xf numFmtId="9" fontId="70" fillId="33" borderId="19" xfId="43" applyFont="1" applyFill="1" applyBorder="1" applyAlignment="1">
      <alignment horizontal="center" vertical="center"/>
    </xf>
    <xf numFmtId="9" fontId="71" fillId="33" borderId="19" xfId="43" applyFont="1" applyFill="1" applyBorder="1" applyAlignment="1">
      <alignment horizontal="center" vertical="center"/>
    </xf>
    <xf numFmtId="0" fontId="47" fillId="33" borderId="34" xfId="0" applyFont="1" applyFill="1" applyBorder="1" applyAlignment="1">
      <alignment horizontal="center" vertical="center"/>
    </xf>
    <xf numFmtId="0" fontId="47" fillId="33" borderId="37" xfId="0" applyFont="1" applyFill="1" applyBorder="1" applyAlignment="1">
      <alignment horizontal="center" vertical="center"/>
    </xf>
    <xf numFmtId="0" fontId="47" fillId="33" borderId="34" xfId="0" applyFont="1" applyFill="1" applyBorder="1" applyAlignment="1">
      <alignment vertical="center"/>
    </xf>
    <xf numFmtId="0" fontId="47" fillId="33" borderId="37" xfId="0" applyFont="1" applyFill="1" applyBorder="1" applyAlignment="1">
      <alignment vertical="center"/>
    </xf>
    <xf numFmtId="176" fontId="48" fillId="0" borderId="11" xfId="47" applyNumberFormat="1" applyFont="1" applyBorder="1" applyAlignment="1">
      <alignment vertical="center"/>
    </xf>
    <xf numFmtId="177" fontId="48" fillId="0" borderId="11" xfId="47" applyNumberFormat="1" applyFont="1" applyBorder="1" applyAlignment="1">
      <alignment vertical="center"/>
    </xf>
    <xf numFmtId="39" fontId="48" fillId="33" borderId="11" xfId="28" quotePrefix="1" applyNumberFormat="1" applyFont="1" applyFill="1" applyBorder="1" applyAlignment="1">
      <alignment vertical="center"/>
    </xf>
    <xf numFmtId="165" fontId="82" fillId="27" borderId="11" xfId="28" applyFont="1" applyFill="1" applyBorder="1" applyAlignment="1">
      <alignment vertical="center"/>
    </xf>
    <xf numFmtId="166" fontId="48" fillId="33" borderId="100" xfId="0" applyNumberFormat="1" applyFont="1" applyFill="1" applyBorder="1" applyAlignment="1">
      <alignment horizontal="left" vertical="center" indent="1"/>
    </xf>
    <xf numFmtId="0" fontId="48" fillId="0" borderId="12" xfId="0" applyFont="1" applyBorder="1" applyAlignment="1">
      <alignment horizontal="center" vertical="center"/>
    </xf>
    <xf numFmtId="0" fontId="48" fillId="0" borderId="64" xfId="0" applyFont="1" applyBorder="1" applyAlignment="1">
      <alignment horizontal="center" vertical="center"/>
    </xf>
    <xf numFmtId="0" fontId="48" fillId="0" borderId="18" xfId="0" applyFont="1" applyBorder="1" applyAlignment="1">
      <alignment horizontal="center" vertical="center"/>
    </xf>
    <xf numFmtId="0" fontId="47" fillId="0" borderId="18" xfId="0" applyFont="1" applyBorder="1" applyAlignment="1">
      <alignment horizontal="center" vertical="center"/>
    </xf>
    <xf numFmtId="0" fontId="48" fillId="0" borderId="12" xfId="0" applyFont="1" applyBorder="1" applyAlignment="1">
      <alignment horizontal="right" vertical="center"/>
    </xf>
    <xf numFmtId="0" fontId="47" fillId="0" borderId="12" xfId="0" applyFont="1" applyBorder="1" applyAlignment="1">
      <alignment horizontal="right" vertical="center"/>
    </xf>
    <xf numFmtId="2" fontId="92" fillId="33" borderId="12" xfId="0" applyNumberFormat="1" applyFont="1" applyFill="1" applyBorder="1" applyAlignment="1">
      <alignment horizontal="center"/>
    </xf>
    <xf numFmtId="165" fontId="47" fillId="33" borderId="12" xfId="28" applyFont="1" applyFill="1" applyBorder="1" applyAlignment="1">
      <alignment horizontal="right" vertical="center"/>
    </xf>
    <xf numFmtId="165" fontId="47" fillId="33" borderId="12" xfId="28" quotePrefix="1" applyFont="1" applyFill="1" applyBorder="1" applyAlignment="1">
      <alignment horizontal="right" vertical="center"/>
    </xf>
    <xf numFmtId="2" fontId="52" fillId="33" borderId="12" xfId="0" applyNumberFormat="1" applyFont="1" applyFill="1" applyBorder="1" applyAlignment="1">
      <alignment horizontal="right" vertical="center"/>
    </xf>
    <xf numFmtId="171" fontId="52" fillId="33" borderId="11" xfId="0" applyNumberFormat="1" applyFont="1" applyFill="1" applyBorder="1" applyAlignment="1">
      <alignment horizontal="right" vertical="center"/>
    </xf>
    <xf numFmtId="2" fontId="73" fillId="33" borderId="12" xfId="0" applyNumberFormat="1" applyFont="1" applyFill="1" applyBorder="1" applyAlignment="1">
      <alignment horizontal="center" vertical="center"/>
    </xf>
    <xf numFmtId="0" fontId="48" fillId="27" borderId="12" xfId="0" applyFont="1" applyFill="1" applyBorder="1" applyAlignment="1">
      <alignment horizontal="right" vertical="center"/>
    </xf>
    <xf numFmtId="167" fontId="47" fillId="0" borderId="12" xfId="28" applyNumberFormat="1" applyFont="1" applyBorder="1" applyAlignment="1">
      <alignment vertical="center"/>
    </xf>
    <xf numFmtId="165" fontId="47" fillId="0" borderId="11" xfId="28" applyFont="1" applyBorder="1" applyAlignment="1">
      <alignment vertical="center"/>
    </xf>
    <xf numFmtId="165" fontId="47" fillId="0" borderId="12" xfId="28" applyFont="1" applyBorder="1" applyAlignment="1">
      <alignment vertical="center"/>
    </xf>
    <xf numFmtId="165" fontId="47" fillId="0" borderId="12" xfId="0" applyNumberFormat="1" applyFont="1" applyBorder="1" applyAlignment="1">
      <alignment vertical="center"/>
    </xf>
    <xf numFmtId="166" fontId="47" fillId="0" borderId="12" xfId="28" applyNumberFormat="1" applyFont="1" applyBorder="1" applyAlignment="1">
      <alignment vertical="center"/>
    </xf>
    <xf numFmtId="1" fontId="88" fillId="0" borderId="93" xfId="0" applyNumberFormat="1" applyFont="1" applyBorder="1" applyAlignment="1" applyProtection="1">
      <alignment horizontal="center" vertical="center"/>
      <protection locked="0"/>
    </xf>
    <xf numFmtId="1" fontId="88" fillId="0" borderId="94" xfId="0" applyNumberFormat="1" applyFont="1" applyBorder="1" applyAlignment="1" applyProtection="1">
      <alignment horizontal="center" vertical="center"/>
      <protection locked="0"/>
    </xf>
    <xf numFmtId="167" fontId="47" fillId="27" borderId="64" xfId="0" applyNumberFormat="1" applyFont="1" applyFill="1" applyBorder="1" applyAlignment="1">
      <alignment horizontal="center" vertical="center"/>
    </xf>
    <xf numFmtId="166" fontId="55" fillId="33" borderId="12" xfId="28" applyNumberFormat="1" applyFont="1" applyFill="1" applyBorder="1" applyAlignment="1">
      <alignment vertical="center"/>
    </xf>
    <xf numFmtId="0" fontId="4" fillId="0" borderId="128" xfId="40" applyBorder="1"/>
    <xf numFmtId="0" fontId="4" fillId="0" borderId="129" xfId="40" applyBorder="1"/>
    <xf numFmtId="0" fontId="4" fillId="0" borderId="130" xfId="40" applyBorder="1"/>
    <xf numFmtId="0" fontId="47" fillId="41" borderId="19" xfId="40" applyFont="1" applyFill="1" applyBorder="1" applyAlignment="1">
      <alignment horizontal="center" vertical="center"/>
    </xf>
    <xf numFmtId="4" fontId="47" fillId="41" borderId="19" xfId="40" applyNumberFormat="1" applyFont="1" applyFill="1" applyBorder="1" applyAlignment="1">
      <alignment vertical="center"/>
    </xf>
    <xf numFmtId="4" fontId="47" fillId="38" borderId="19" xfId="40" applyNumberFormat="1" applyFont="1" applyFill="1" applyBorder="1" applyAlignment="1">
      <alignment vertical="center"/>
    </xf>
    <xf numFmtId="0" fontId="61" fillId="0" borderId="0" xfId="40" applyFont="1" applyAlignment="1">
      <alignment horizontal="center"/>
    </xf>
    <xf numFmtId="0" fontId="61" fillId="0" borderId="0" xfId="40" applyFont="1"/>
    <xf numFmtId="171" fontId="48" fillId="33" borderId="12" xfId="0" applyNumberFormat="1" applyFont="1" applyFill="1" applyBorder="1" applyAlignment="1">
      <alignment vertical="center"/>
    </xf>
    <xf numFmtId="0" fontId="48" fillId="33" borderId="12" xfId="0" applyFont="1" applyFill="1" applyBorder="1" applyAlignment="1">
      <alignment horizontal="right" vertical="center"/>
    </xf>
    <xf numFmtId="165" fontId="82" fillId="33" borderId="11" xfId="28" applyFont="1" applyFill="1" applyBorder="1" applyAlignment="1">
      <alignment vertical="center"/>
    </xf>
    <xf numFmtId="166" fontId="82" fillId="33" borderId="12" xfId="28" applyNumberFormat="1" applyFont="1" applyFill="1" applyBorder="1" applyAlignment="1">
      <alignment horizontal="center" vertical="center"/>
    </xf>
    <xf numFmtId="166" fontId="82" fillId="33" borderId="12" xfId="28" quotePrefix="1" applyNumberFormat="1" applyFont="1" applyFill="1" applyBorder="1" applyAlignment="1">
      <alignment horizontal="center" vertical="center"/>
    </xf>
    <xf numFmtId="166" fontId="82" fillId="33" borderId="11" xfId="28" quotePrefix="1" applyNumberFormat="1" applyFont="1" applyFill="1" applyBorder="1" applyAlignment="1">
      <alignment horizontal="center" vertical="center"/>
    </xf>
    <xf numFmtId="166" fontId="82" fillId="33" borderId="12" xfId="0" applyNumberFormat="1" applyFont="1" applyFill="1" applyBorder="1" applyAlignment="1">
      <alignment horizontal="center" vertical="center"/>
    </xf>
    <xf numFmtId="165" fontId="82" fillId="33" borderId="12" xfId="0" applyNumberFormat="1" applyFont="1" applyFill="1" applyBorder="1" applyAlignment="1">
      <alignment horizontal="center" vertical="center"/>
    </xf>
    <xf numFmtId="39" fontId="48" fillId="33" borderId="11" xfId="0" applyNumberFormat="1" applyFont="1" applyFill="1" applyBorder="1" applyAlignment="1">
      <alignment vertical="center" shrinkToFit="1"/>
    </xf>
    <xf numFmtId="171" fontId="82" fillId="33" borderId="12" xfId="0" applyNumberFormat="1" applyFont="1" applyFill="1" applyBorder="1" applyAlignment="1">
      <alignment horizontal="right" vertical="center"/>
    </xf>
    <xf numFmtId="171" fontId="48" fillId="33" borderId="12" xfId="0" applyNumberFormat="1" applyFont="1" applyFill="1" applyBorder="1" applyAlignment="1">
      <alignment horizontal="right" vertical="center"/>
    </xf>
    <xf numFmtId="1" fontId="88" fillId="33" borderId="95" xfId="0" applyNumberFormat="1" applyFont="1" applyFill="1" applyBorder="1" applyAlignment="1" applyProtection="1">
      <alignment horizontal="center" vertical="center"/>
      <protection locked="0"/>
    </xf>
    <xf numFmtId="165" fontId="82" fillId="33" borderId="0" xfId="0" applyNumberFormat="1" applyFont="1" applyFill="1" applyAlignment="1">
      <alignment horizontal="center" vertical="center"/>
    </xf>
    <xf numFmtId="39" fontId="48" fillId="33" borderId="0" xfId="0" applyNumberFormat="1" applyFont="1" applyFill="1" applyAlignment="1">
      <alignment vertical="center" shrinkToFit="1"/>
    </xf>
    <xf numFmtId="171" fontId="82" fillId="33" borderId="0" xfId="0" applyNumberFormat="1" applyFont="1" applyFill="1" applyAlignment="1">
      <alignment horizontal="right" vertical="center"/>
    </xf>
    <xf numFmtId="171" fontId="48" fillId="33" borderId="0" xfId="0" applyNumberFormat="1" applyFont="1" applyFill="1" applyAlignment="1">
      <alignment horizontal="right" vertical="center"/>
    </xf>
    <xf numFmtId="0" fontId="45" fillId="0" borderId="131" xfId="0" applyFont="1" applyBorder="1" applyAlignment="1">
      <alignment horizontal="center" vertical="center"/>
    </xf>
    <xf numFmtId="0" fontId="0" fillId="0" borderId="132" xfId="0" applyBorder="1" applyAlignment="1">
      <alignment horizontal="center" vertical="center"/>
    </xf>
    <xf numFmtId="0" fontId="0" fillId="0" borderId="131" xfId="0" applyBorder="1" applyAlignment="1">
      <alignment horizontal="center" vertical="center"/>
    </xf>
    <xf numFmtId="0" fontId="45" fillId="0" borderId="132" xfId="0" applyFont="1" applyBorder="1" applyAlignment="1">
      <alignment horizontal="center" vertical="center"/>
    </xf>
    <xf numFmtId="0" fontId="70" fillId="0" borderId="19" xfId="40" applyFont="1" applyBorder="1" applyAlignment="1">
      <alignment horizontal="center" vertical="center"/>
    </xf>
    <xf numFmtId="172" fontId="70" fillId="0" borderId="19" xfId="40" applyNumberFormat="1" applyFont="1" applyBorder="1" applyAlignment="1">
      <alignment horizontal="center" vertical="center"/>
    </xf>
    <xf numFmtId="172" fontId="70" fillId="26" borderId="19" xfId="40" applyNumberFormat="1" applyFont="1" applyFill="1" applyBorder="1" applyAlignment="1">
      <alignment horizontal="center" vertical="center"/>
    </xf>
    <xf numFmtId="172" fontId="70" fillId="38" borderId="19" xfId="40" applyNumberFormat="1" applyFont="1" applyFill="1" applyBorder="1" applyAlignment="1">
      <alignment horizontal="center" vertical="center"/>
    </xf>
    <xf numFmtId="0" fontId="70" fillId="45" borderId="19" xfId="40" applyFont="1" applyFill="1" applyBorder="1" applyAlignment="1">
      <alignment horizontal="center" vertical="center"/>
    </xf>
    <xf numFmtId="0" fontId="70" fillId="29" borderId="19" xfId="40" applyFont="1" applyFill="1" applyBorder="1" applyAlignment="1">
      <alignment horizontal="center" vertical="center"/>
    </xf>
    <xf numFmtId="0" fontId="70" fillId="42" borderId="19" xfId="40" applyFont="1" applyFill="1" applyBorder="1" applyAlignment="1">
      <alignment horizontal="center" vertical="center"/>
    </xf>
    <xf numFmtId="0" fontId="70" fillId="44" borderId="19" xfId="40" applyFont="1" applyFill="1" applyBorder="1" applyAlignment="1">
      <alignment horizontal="center" vertical="center"/>
    </xf>
    <xf numFmtId="0" fontId="70" fillId="43" borderId="19" xfId="40" applyFont="1" applyFill="1" applyBorder="1" applyAlignment="1">
      <alignment horizontal="center" vertical="center"/>
    </xf>
    <xf numFmtId="165" fontId="70" fillId="33" borderId="19" xfId="40" applyNumberFormat="1" applyFont="1" applyFill="1" applyBorder="1" applyAlignment="1">
      <alignment vertical="center"/>
    </xf>
    <xf numFmtId="165" fontId="70" fillId="26" borderId="19" xfId="40" applyNumberFormat="1" applyFont="1" applyFill="1" applyBorder="1" applyAlignment="1">
      <alignment vertical="center"/>
    </xf>
    <xf numFmtId="165" fontId="70" fillId="38" borderId="19" xfId="40" applyNumberFormat="1" applyFont="1" applyFill="1" applyBorder="1" applyAlignment="1">
      <alignment vertical="center"/>
    </xf>
    <xf numFmtId="4" fontId="70" fillId="42" borderId="19" xfId="40" applyNumberFormat="1" applyFont="1" applyFill="1" applyBorder="1" applyAlignment="1">
      <alignment horizontal="center" vertical="center"/>
    </xf>
    <xf numFmtId="4" fontId="70" fillId="44" borderId="19" xfId="40" applyNumberFormat="1" applyFont="1" applyFill="1" applyBorder="1" applyAlignment="1">
      <alignment horizontal="center" vertical="center"/>
    </xf>
    <xf numFmtId="4" fontId="70" fillId="43" borderId="19" xfId="40" applyNumberFormat="1" applyFont="1" applyFill="1" applyBorder="1" applyAlignment="1">
      <alignment horizontal="center" vertical="center"/>
    </xf>
    <xf numFmtId="2" fontId="70" fillId="45" borderId="19" xfId="40" applyNumberFormat="1" applyFont="1" applyFill="1" applyBorder="1" applyAlignment="1">
      <alignment horizontal="center" vertical="center"/>
    </xf>
    <xf numFmtId="165" fontId="70" fillId="45" borderId="19" xfId="40" applyNumberFormat="1" applyFont="1" applyFill="1" applyBorder="1" applyAlignment="1">
      <alignment horizontal="center" vertical="center"/>
    </xf>
    <xf numFmtId="4" fontId="70" fillId="29" borderId="19" xfId="40" applyNumberFormat="1" applyFont="1" applyFill="1" applyBorder="1" applyAlignment="1">
      <alignment horizontal="center" vertical="center"/>
    </xf>
    <xf numFmtId="165" fontId="71" fillId="33" borderId="19" xfId="40" applyNumberFormat="1" applyFont="1" applyFill="1" applyBorder="1" applyAlignment="1">
      <alignment vertical="center"/>
    </xf>
    <xf numFmtId="2" fontId="70" fillId="29" borderId="19" xfId="40" applyNumberFormat="1" applyFont="1" applyFill="1" applyBorder="1" applyAlignment="1">
      <alignment horizontal="center" vertical="center"/>
    </xf>
    <xf numFmtId="2" fontId="70" fillId="42" borderId="19" xfId="40" applyNumberFormat="1" applyFont="1" applyFill="1" applyBorder="1" applyAlignment="1">
      <alignment horizontal="center" vertical="center"/>
    </xf>
    <xf numFmtId="0" fontId="70" fillId="46" borderId="19" xfId="40" applyFont="1" applyFill="1" applyBorder="1" applyAlignment="1">
      <alignment horizontal="center" vertical="center"/>
    </xf>
    <xf numFmtId="4" fontId="70" fillId="46" borderId="19" xfId="40" applyNumberFormat="1" applyFont="1" applyFill="1" applyBorder="1" applyAlignment="1">
      <alignment horizontal="center" vertical="center"/>
    </xf>
    <xf numFmtId="165" fontId="47" fillId="42" borderId="33" xfId="28" applyFont="1" applyFill="1" applyBorder="1" applyAlignment="1">
      <alignment horizontal="center" vertical="center"/>
    </xf>
    <xf numFmtId="0" fontId="47" fillId="42" borderId="35" xfId="0" applyFont="1" applyFill="1" applyBorder="1" applyAlignment="1">
      <alignment horizontal="center" vertical="center"/>
    </xf>
    <xf numFmtId="0" fontId="47" fillId="42" borderId="11" xfId="0" applyFont="1" applyFill="1" applyBorder="1" applyAlignment="1">
      <alignment horizontal="center" vertical="center"/>
    </xf>
    <xf numFmtId="0" fontId="47" fillId="42" borderId="12" xfId="0" applyFont="1" applyFill="1" applyBorder="1" applyAlignment="1">
      <alignment horizontal="center" vertical="center"/>
    </xf>
    <xf numFmtId="0" fontId="47" fillId="42" borderId="80" xfId="0" applyFont="1" applyFill="1" applyBorder="1" applyAlignment="1">
      <alignment horizontal="center" vertical="center"/>
    </xf>
    <xf numFmtId="0" fontId="50" fillId="42" borderId="33" xfId="0" applyFont="1" applyFill="1" applyBorder="1" applyAlignment="1">
      <alignment horizontal="center" vertical="center"/>
    </xf>
    <xf numFmtId="0" fontId="50" fillId="42" borderId="35" xfId="0" applyFont="1" applyFill="1" applyBorder="1" applyAlignment="1">
      <alignment horizontal="center" vertical="center"/>
    </xf>
    <xf numFmtId="0" fontId="45" fillId="42" borderId="11" xfId="0" applyFont="1" applyFill="1" applyBorder="1" applyAlignment="1">
      <alignment horizontal="center" vertical="center"/>
    </xf>
    <xf numFmtId="0" fontId="50" fillId="42" borderId="12" xfId="0" applyFont="1" applyFill="1" applyBorder="1" applyAlignment="1">
      <alignment horizontal="center" vertical="center"/>
    </xf>
    <xf numFmtId="0" fontId="50" fillId="42" borderId="11" xfId="0" applyFont="1" applyFill="1" applyBorder="1" applyAlignment="1">
      <alignment horizontal="center" vertical="center"/>
    </xf>
    <xf numFmtId="0" fontId="45" fillId="42" borderId="80" xfId="0" applyFont="1" applyFill="1" applyBorder="1" applyAlignment="1">
      <alignment horizontal="center" vertical="center"/>
    </xf>
    <xf numFmtId="0" fontId="68" fillId="0" borderId="88" xfId="0" applyFont="1" applyBorder="1" applyAlignment="1">
      <alignment horizontal="center"/>
    </xf>
    <xf numFmtId="0" fontId="68" fillId="0" borderId="0" xfId="0" applyFont="1" applyAlignment="1">
      <alignment horizontal="center"/>
    </xf>
    <xf numFmtId="0" fontId="68" fillId="0" borderId="89" xfId="0" applyFont="1" applyBorder="1" applyAlignment="1">
      <alignment horizontal="center"/>
    </xf>
    <xf numFmtId="0" fontId="36" fillId="0" borderId="88" xfId="0" applyFont="1" applyBorder="1" applyAlignment="1">
      <alignment horizontal="center"/>
    </xf>
    <xf numFmtId="0" fontId="36" fillId="0" borderId="0" xfId="0" applyFont="1" applyAlignment="1">
      <alignment horizontal="center"/>
    </xf>
    <xf numFmtId="0" fontId="36" fillId="0" borderId="89" xfId="0" applyFont="1" applyBorder="1" applyAlignment="1">
      <alignment horizontal="center"/>
    </xf>
    <xf numFmtId="0" fontId="59" fillId="0" borderId="0" xfId="40" applyFont="1" applyAlignment="1">
      <alignment horizontal="center"/>
    </xf>
    <xf numFmtId="0" fontId="61" fillId="0" borderId="0" xfId="40" applyFont="1" applyAlignment="1">
      <alignment horizontal="center"/>
    </xf>
    <xf numFmtId="0" fontId="39" fillId="0" borderId="97"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6" fillId="0" borderId="27" xfId="0" applyFont="1" applyBorder="1" applyAlignment="1">
      <alignment horizontal="center" vertical="center"/>
    </xf>
    <xf numFmtId="0" fontId="36" fillId="0" borderId="23" xfId="0" applyFont="1" applyBorder="1" applyAlignment="1">
      <alignment horizontal="center" vertical="center"/>
    </xf>
    <xf numFmtId="0" fontId="39" fillId="0" borderId="94" xfId="0" applyFont="1" applyBorder="1" applyAlignment="1">
      <alignment horizontal="center" vertical="center"/>
    </xf>
    <xf numFmtId="0" fontId="39" fillId="0" borderId="95" xfId="0" applyFont="1" applyBorder="1" applyAlignment="1">
      <alignment horizontal="center" vertical="center"/>
    </xf>
    <xf numFmtId="0" fontId="39" fillId="0" borderId="96" xfId="0" applyFont="1" applyBorder="1" applyAlignment="1">
      <alignment horizontal="center" vertical="center"/>
    </xf>
    <xf numFmtId="0" fontId="45" fillId="0" borderId="33" xfId="0" applyFont="1" applyBorder="1" applyAlignment="1">
      <alignment horizontal="center" vertical="center"/>
    </xf>
    <xf numFmtId="0" fontId="45" fillId="0" borderId="54" xfId="0" applyFont="1" applyBorder="1" applyAlignment="1">
      <alignment horizontal="center" vertical="center"/>
    </xf>
    <xf numFmtId="0" fontId="78" fillId="33" borderId="0" xfId="0" applyFont="1" applyFill="1" applyAlignment="1">
      <alignment horizontal="center" vertical="center"/>
    </xf>
    <xf numFmtId="0" fontId="66" fillId="33" borderId="0" xfId="0" applyFont="1" applyFill="1" applyAlignment="1">
      <alignment horizontal="center" vertical="center"/>
    </xf>
    <xf numFmtId="0" fontId="48" fillId="31" borderId="35" xfId="0" applyFont="1" applyFill="1" applyBorder="1" applyAlignment="1">
      <alignment horizontal="center" vertical="center"/>
    </xf>
    <xf numFmtId="0" fontId="48" fillId="31" borderId="53" xfId="0" applyFont="1" applyFill="1" applyBorder="1" applyAlignment="1">
      <alignment horizontal="center" vertical="center"/>
    </xf>
    <xf numFmtId="0" fontId="48" fillId="31" borderId="36" xfId="0" applyFont="1" applyFill="1" applyBorder="1" applyAlignment="1">
      <alignment horizontal="center" vertical="center"/>
    </xf>
    <xf numFmtId="0" fontId="48" fillId="31" borderId="32" xfId="0" applyFont="1" applyFill="1" applyBorder="1" applyAlignment="1">
      <alignment horizontal="center" vertical="center"/>
    </xf>
    <xf numFmtId="0" fontId="48" fillId="31" borderId="38" xfId="0" applyFont="1" applyFill="1" applyBorder="1" applyAlignment="1">
      <alignment horizontal="center" vertical="center"/>
    </xf>
    <xf numFmtId="0" fontId="48" fillId="31" borderId="55" xfId="0" applyFont="1" applyFill="1" applyBorder="1" applyAlignment="1">
      <alignment horizontal="center" vertical="center"/>
    </xf>
    <xf numFmtId="0" fontId="48" fillId="31" borderId="33"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4" xfId="0" applyFont="1" applyFill="1" applyBorder="1" applyAlignment="1">
      <alignment horizontal="center" vertical="center"/>
    </xf>
    <xf numFmtId="0" fontId="48" fillId="31" borderId="33" xfId="0" applyFont="1" applyFill="1" applyBorder="1" applyAlignment="1">
      <alignment horizontal="center" vertical="center" wrapText="1"/>
    </xf>
    <xf numFmtId="0" fontId="48" fillId="31" borderId="31" xfId="0" applyFont="1" applyFill="1" applyBorder="1" applyAlignment="1">
      <alignment horizontal="center" vertical="center" wrapText="1"/>
    </xf>
    <xf numFmtId="0" fontId="48" fillId="31" borderId="54" xfId="0" applyFont="1" applyFill="1" applyBorder="1" applyAlignment="1">
      <alignment horizontal="center" vertical="center" wrapText="1"/>
    </xf>
    <xf numFmtId="0" fontId="48" fillId="31" borderId="34" xfId="0" applyFont="1" applyFill="1" applyBorder="1" applyAlignment="1">
      <alignment horizontal="center" vertical="center"/>
    </xf>
    <xf numFmtId="0" fontId="48" fillId="31" borderId="37" xfId="0" applyFont="1" applyFill="1" applyBorder="1" applyAlignment="1">
      <alignment horizontal="center" vertical="center"/>
    </xf>
    <xf numFmtId="0" fontId="48" fillId="31" borderId="106" xfId="0" applyFont="1" applyFill="1" applyBorder="1" applyAlignment="1">
      <alignment horizontal="center" vertical="center"/>
    </xf>
    <xf numFmtId="0" fontId="48" fillId="31" borderId="39" xfId="0" applyFont="1" applyFill="1" applyBorder="1" applyAlignment="1">
      <alignment horizontal="center" vertical="center"/>
    </xf>
    <xf numFmtId="0" fontId="48" fillId="31" borderId="118" xfId="0" applyFont="1" applyFill="1" applyBorder="1" applyAlignment="1">
      <alignment horizontal="center" vertical="center"/>
    </xf>
    <xf numFmtId="0" fontId="38" fillId="0" borderId="0" xfId="0" applyFont="1" applyAlignment="1">
      <alignment horizontal="center"/>
    </xf>
    <xf numFmtId="0" fontId="36" fillId="0" borderId="95" xfId="0" applyFont="1" applyBorder="1" applyAlignment="1">
      <alignment horizontal="center" vertical="center"/>
    </xf>
    <xf numFmtId="0" fontId="36" fillId="0" borderId="67" xfId="0" applyFont="1" applyBorder="1" applyAlignment="1">
      <alignment horizontal="center" vertical="center"/>
    </xf>
    <xf numFmtId="0" fontId="36" fillId="0" borderId="96" xfId="0" applyFont="1" applyBorder="1" applyAlignment="1">
      <alignment horizontal="center" vertical="center"/>
    </xf>
    <xf numFmtId="0" fontId="36" fillId="0" borderId="26" xfId="0" applyFont="1" applyBorder="1" applyAlignment="1">
      <alignment horizontal="center" vertical="center"/>
    </xf>
    <xf numFmtId="0" fontId="36" fillId="0" borderId="94" xfId="0" applyFont="1" applyBorder="1" applyAlignment="1">
      <alignment horizontal="center" vertical="center"/>
    </xf>
    <xf numFmtId="0" fontId="36" fillId="0" borderId="66" xfId="0" applyFont="1" applyBorder="1" applyAlignment="1">
      <alignment horizontal="center" vertical="center"/>
    </xf>
    <xf numFmtId="0" fontId="49" fillId="0" borderId="97" xfId="0" applyFont="1" applyBorder="1" applyAlignment="1">
      <alignment horizontal="center" vertical="center"/>
    </xf>
    <xf numFmtId="0" fontId="49" fillId="0" borderId="0" xfId="0" applyFont="1" applyAlignment="1">
      <alignment horizontal="center" vertical="center"/>
    </xf>
    <xf numFmtId="0" fontId="49" fillId="0" borderId="40" xfId="0" applyFont="1" applyBorder="1" applyAlignment="1">
      <alignment horizontal="center" vertical="center"/>
    </xf>
    <xf numFmtId="0" fontId="49" fillId="0" borderId="94" xfId="0" applyFont="1" applyBorder="1" applyAlignment="1">
      <alignment horizontal="center" vertical="center"/>
    </xf>
    <xf numFmtId="0" fontId="49" fillId="0" borderId="95" xfId="0" applyFont="1" applyBorder="1" applyAlignment="1">
      <alignment horizontal="center" vertical="center"/>
    </xf>
    <xf numFmtId="0" fontId="49" fillId="0" borderId="96" xfId="0" applyFont="1" applyBorder="1" applyAlignment="1">
      <alignment horizontal="center" vertical="center"/>
    </xf>
    <xf numFmtId="0" fontId="45" fillId="0" borderId="32" xfId="0" applyFont="1" applyBorder="1" applyAlignment="1">
      <alignment horizontal="center" vertical="center"/>
    </xf>
    <xf numFmtId="0" fontId="45" fillId="0" borderId="55" xfId="0" applyFont="1" applyBorder="1" applyAlignment="1">
      <alignment horizontal="center" vertical="center"/>
    </xf>
    <xf numFmtId="0" fontId="45" fillId="0" borderId="35" xfId="0" applyFont="1" applyBorder="1" applyAlignment="1">
      <alignment horizontal="center" vertical="center"/>
    </xf>
    <xf numFmtId="0" fontId="45" fillId="0" borderId="36" xfId="0" applyFont="1" applyBorder="1" applyAlignment="1">
      <alignment horizontal="center" vertical="center"/>
    </xf>
    <xf numFmtId="0" fontId="78" fillId="0" borderId="94" xfId="40" applyFont="1" applyBorder="1" applyAlignment="1">
      <alignment horizontal="center"/>
    </xf>
    <xf numFmtId="0" fontId="78" fillId="0" borderId="95" xfId="40" applyFont="1" applyBorder="1" applyAlignment="1">
      <alignment horizontal="center"/>
    </xf>
    <xf numFmtId="0" fontId="79" fillId="0" borderId="97" xfId="40" applyFont="1" applyBorder="1" applyAlignment="1">
      <alignment horizontal="center"/>
    </xf>
    <xf numFmtId="0" fontId="79" fillId="0" borderId="0" xfId="40" applyFont="1" applyAlignment="1">
      <alignment horizontal="center"/>
    </xf>
    <xf numFmtId="0" fontId="5" fillId="0" borderId="97" xfId="40" applyFont="1" applyBorder="1" applyAlignment="1">
      <alignment horizontal="left"/>
    </xf>
    <xf numFmtId="0" fontId="5" fillId="0" borderId="0" xfId="40" applyFont="1" applyAlignment="1">
      <alignment horizontal="left"/>
    </xf>
    <xf numFmtId="0" fontId="50" fillId="0" borderId="0" xfId="0" applyFont="1" applyAlignment="1">
      <alignment horizontal="center" vertical="center"/>
    </xf>
    <xf numFmtId="0" fontId="67" fillId="0" borderId="0" xfId="0" applyFont="1" applyAlignment="1">
      <alignment horizontal="center"/>
    </xf>
    <xf numFmtId="0" fontId="50" fillId="42" borderId="16" xfId="0" applyFont="1" applyFill="1" applyBorder="1" applyAlignment="1">
      <alignment horizontal="center" vertical="center"/>
    </xf>
    <xf numFmtId="0" fontId="45" fillId="42" borderId="12" xfId="0" applyFont="1" applyFill="1" applyBorder="1" applyAlignment="1">
      <alignment horizontal="center" vertical="center"/>
    </xf>
    <xf numFmtId="0" fontId="50" fillId="42" borderId="33" xfId="0" applyFont="1" applyFill="1" applyBorder="1" applyAlignment="1">
      <alignment horizontal="center" vertical="center" wrapText="1"/>
    </xf>
    <xf numFmtId="0" fontId="50" fillId="42" borderId="11" xfId="0" applyFont="1" applyFill="1" applyBorder="1" applyAlignment="1">
      <alignment horizontal="center" vertical="center" wrapText="1"/>
    </xf>
    <xf numFmtId="0" fontId="50" fillId="42" borderId="32" xfId="0" applyFont="1" applyFill="1" applyBorder="1" applyAlignment="1">
      <alignment horizontal="center" vertical="center"/>
    </xf>
    <xf numFmtId="0" fontId="50" fillId="42" borderId="24" xfId="0" applyFont="1" applyFill="1" applyBorder="1" applyAlignment="1">
      <alignment horizontal="center" vertical="center"/>
    </xf>
    <xf numFmtId="0" fontId="50" fillId="42" borderId="34" xfId="0" applyFont="1" applyFill="1" applyBorder="1" applyAlignment="1">
      <alignment horizontal="center" vertical="center"/>
    </xf>
    <xf numFmtId="0" fontId="50" fillId="42" borderId="37" xfId="0" applyFont="1" applyFill="1" applyBorder="1" applyAlignment="1">
      <alignment horizontal="center" vertical="center"/>
    </xf>
    <xf numFmtId="0" fontId="50" fillId="36" borderId="32" xfId="0" applyFont="1" applyFill="1" applyBorder="1" applyAlignment="1">
      <alignment horizontal="center" vertical="center"/>
    </xf>
    <xf numFmtId="0" fontId="50" fillId="36" borderId="24" xfId="0" applyFont="1" applyFill="1" applyBorder="1" applyAlignment="1">
      <alignment horizontal="center" vertical="center"/>
    </xf>
    <xf numFmtId="0" fontId="50" fillId="28" borderId="33" xfId="0" applyFont="1" applyFill="1" applyBorder="1" applyAlignment="1">
      <alignment horizontal="center" vertical="center" wrapText="1"/>
    </xf>
    <xf numFmtId="0" fontId="50" fillId="28" borderId="11" xfId="0" applyFont="1" applyFill="1" applyBorder="1" applyAlignment="1">
      <alignment horizontal="center" vertical="center" wrapText="1"/>
    </xf>
    <xf numFmtId="0" fontId="50" fillId="35" borderId="16" xfId="0" applyFont="1" applyFill="1" applyBorder="1" applyAlignment="1">
      <alignment horizontal="center" vertical="center"/>
    </xf>
    <xf numFmtId="0" fontId="45" fillId="35" borderId="12" xfId="0" applyFont="1" applyFill="1" applyBorder="1" applyAlignment="1">
      <alignment horizontal="center" vertical="center"/>
    </xf>
    <xf numFmtId="0" fontId="50" fillId="25" borderId="34" xfId="0" applyFont="1" applyFill="1" applyBorder="1" applyAlignment="1">
      <alignment horizontal="center" vertical="center"/>
    </xf>
    <xf numFmtId="0" fontId="50" fillId="25" borderId="37" xfId="0" applyFont="1" applyFill="1" applyBorder="1" applyAlignment="1">
      <alignment horizontal="center" vertical="center"/>
    </xf>
    <xf numFmtId="0" fontId="50" fillId="26" borderId="34" xfId="0" applyFont="1" applyFill="1" applyBorder="1" applyAlignment="1">
      <alignment horizontal="center" vertical="center"/>
    </xf>
    <xf numFmtId="0" fontId="50" fillId="26" borderId="37" xfId="0" applyFont="1" applyFill="1" applyBorder="1" applyAlignment="1">
      <alignment horizontal="center" vertical="center"/>
    </xf>
    <xf numFmtId="0" fontId="47" fillId="0" borderId="0" xfId="0" applyFont="1" applyAlignment="1">
      <alignment horizontal="center" vertical="center"/>
    </xf>
    <xf numFmtId="0" fontId="47" fillId="42" borderId="33" xfId="0" applyFont="1" applyFill="1" applyBorder="1" applyAlignment="1">
      <alignment horizontal="center" vertical="center" wrapText="1"/>
    </xf>
    <xf numFmtId="0" fontId="47" fillId="42" borderId="11" xfId="0" applyFont="1" applyFill="1" applyBorder="1" applyAlignment="1">
      <alignment horizontal="center" vertical="center" wrapText="1"/>
    </xf>
    <xf numFmtId="0" fontId="47" fillId="42" borderId="32" xfId="0" applyFont="1" applyFill="1" applyBorder="1" applyAlignment="1">
      <alignment horizontal="center" vertical="center"/>
    </xf>
    <xf numFmtId="0" fontId="47" fillId="42" borderId="24" xfId="0" applyFont="1" applyFill="1" applyBorder="1" applyAlignment="1">
      <alignment horizontal="center" vertical="center"/>
    </xf>
    <xf numFmtId="0" fontId="47" fillId="42" borderId="34" xfId="0" applyFont="1" applyFill="1" applyBorder="1" applyAlignment="1">
      <alignment horizontal="center" vertical="center"/>
    </xf>
    <xf numFmtId="0" fontId="47" fillId="42" borderId="37" xfId="0" applyFont="1" applyFill="1" applyBorder="1" applyAlignment="1">
      <alignment horizontal="center" vertical="center"/>
    </xf>
    <xf numFmtId="0" fontId="47" fillId="36" borderId="32" xfId="0" applyFont="1" applyFill="1" applyBorder="1" applyAlignment="1">
      <alignment horizontal="center" vertical="center"/>
    </xf>
    <xf numFmtId="0" fontId="47" fillId="36" borderId="24" xfId="0" applyFont="1" applyFill="1" applyBorder="1" applyAlignment="1">
      <alignment horizontal="center" vertical="center"/>
    </xf>
    <xf numFmtId="0" fontId="47" fillId="37" borderId="33" xfId="0" applyFont="1" applyFill="1" applyBorder="1" applyAlignment="1">
      <alignment horizontal="center" vertical="center" wrapText="1"/>
    </xf>
    <xf numFmtId="0" fontId="47" fillId="37" borderId="11" xfId="0" applyFont="1" applyFill="1" applyBorder="1" applyAlignment="1">
      <alignment horizontal="center" vertical="center" wrapText="1"/>
    </xf>
    <xf numFmtId="0" fontId="47" fillId="25" borderId="34" xfId="0" applyFont="1" applyFill="1" applyBorder="1" applyAlignment="1">
      <alignment horizontal="center" vertical="center"/>
    </xf>
    <xf numFmtId="0" fontId="47" fillId="25" borderId="37" xfId="0" applyFont="1" applyFill="1" applyBorder="1" applyAlignment="1">
      <alignment horizontal="center" vertical="center"/>
    </xf>
    <xf numFmtId="0" fontId="47" fillId="30" borderId="34" xfId="0" applyFont="1" applyFill="1" applyBorder="1" applyAlignment="1">
      <alignment horizontal="center" vertical="center"/>
    </xf>
    <xf numFmtId="0" fontId="47" fillId="30" borderId="37" xfId="0" applyFont="1" applyFill="1" applyBorder="1" applyAlignment="1">
      <alignment horizontal="center" vertical="center"/>
    </xf>
    <xf numFmtId="0" fontId="61" fillId="0" borderId="0" xfId="40" applyFont="1" applyAlignment="1">
      <alignment horizontal="center" vertical="center"/>
    </xf>
    <xf numFmtId="0" fontId="49" fillId="0" borderId="0" xfId="0" applyFont="1" applyAlignment="1">
      <alignment horizontal="center"/>
    </xf>
    <xf numFmtId="0" fontId="5" fillId="0" borderId="0" xfId="0" applyFont="1" applyAlignment="1">
      <alignment horizontal="center" vertical="center" wrapText="1"/>
    </xf>
  </cellXfs>
  <cellStyles count="9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xr:uid="{00000000-0005-0000-0000-00001D000000}"/>
    <cellStyle name="Comma [0] 2 2" xfId="61" xr:uid="{00000000-0005-0000-0000-00001E000000}"/>
    <cellStyle name="Comma [0] 2 3" xfId="89" xr:uid="{00000000-0005-0000-0000-00001F000000}"/>
    <cellStyle name="Comma [0] 3" xfId="51" xr:uid="{00000000-0005-0000-0000-000020000000}"/>
    <cellStyle name="Comma [0] 4" xfId="58" xr:uid="{00000000-0005-0000-0000-000021000000}"/>
    <cellStyle name="Comma [0] 5" xfId="64" xr:uid="{00000000-0005-0000-0000-000022000000}"/>
    <cellStyle name="Comma [0] 6" xfId="68" xr:uid="{00000000-0005-0000-0000-000023000000}"/>
    <cellStyle name="Comma [0] 7" xfId="71" xr:uid="{00000000-0005-0000-0000-000024000000}"/>
    <cellStyle name="Comma [0] 8" xfId="75" xr:uid="{00000000-0005-0000-0000-000025000000}"/>
    <cellStyle name="Comma [0] 9" xfId="83" xr:uid="{00000000-0005-0000-0000-000026000000}"/>
    <cellStyle name="Comma [0] 9 2" xfId="93" xr:uid="{00000000-0005-0000-0000-000027000000}"/>
    <cellStyle name="Comma 10" xfId="59" xr:uid="{00000000-0005-0000-0000-000028000000}"/>
    <cellStyle name="Comma 11" xfId="60" xr:uid="{00000000-0005-0000-0000-000029000000}"/>
    <cellStyle name="Comma 12" xfId="62" xr:uid="{00000000-0005-0000-0000-00002A000000}"/>
    <cellStyle name="Comma 13" xfId="63" xr:uid="{00000000-0005-0000-0000-00002B000000}"/>
    <cellStyle name="Comma 14" xfId="65" xr:uid="{00000000-0005-0000-0000-00002C000000}"/>
    <cellStyle name="Comma 15" xfId="66" xr:uid="{00000000-0005-0000-0000-00002D000000}"/>
    <cellStyle name="Comma 16" xfId="67" xr:uid="{00000000-0005-0000-0000-00002E000000}"/>
    <cellStyle name="Comma 17" xfId="69" xr:uid="{00000000-0005-0000-0000-00002F000000}"/>
    <cellStyle name="Comma 18" xfId="70" xr:uid="{00000000-0005-0000-0000-000030000000}"/>
    <cellStyle name="Comma 19" xfId="72" xr:uid="{00000000-0005-0000-0000-000031000000}"/>
    <cellStyle name="Comma 2" xfId="48" xr:uid="{00000000-0005-0000-0000-000032000000}"/>
    <cellStyle name="Comma 20" xfId="73" xr:uid="{00000000-0005-0000-0000-000033000000}"/>
    <cellStyle name="Comma 21" xfId="74" xr:uid="{00000000-0005-0000-0000-000034000000}"/>
    <cellStyle name="Comma 22" xfId="76" xr:uid="{00000000-0005-0000-0000-000035000000}"/>
    <cellStyle name="Comma 23" xfId="77" xr:uid="{00000000-0005-0000-0000-000036000000}"/>
    <cellStyle name="Comma 24" xfId="78" xr:uid="{00000000-0005-0000-0000-000037000000}"/>
    <cellStyle name="Comma 25" xfId="79" xr:uid="{00000000-0005-0000-0000-000038000000}"/>
    <cellStyle name="Comma 26" xfId="80" xr:uid="{00000000-0005-0000-0000-000039000000}"/>
    <cellStyle name="Comma 27" xfId="81" xr:uid="{00000000-0005-0000-0000-00003A000000}"/>
    <cellStyle name="Comma 28" xfId="82" xr:uid="{00000000-0005-0000-0000-00003B000000}"/>
    <cellStyle name="Comma 29" xfId="84" xr:uid="{00000000-0005-0000-0000-00003C000000}"/>
    <cellStyle name="Comma 3" xfId="49" xr:uid="{00000000-0005-0000-0000-00003D000000}"/>
    <cellStyle name="Comma 3 2" xfId="90" xr:uid="{00000000-0005-0000-0000-00003E000000}"/>
    <cellStyle name="Comma 30" xfId="85" xr:uid="{00000000-0005-0000-0000-00003F000000}"/>
    <cellStyle name="Comma 31" xfId="86" xr:uid="{00000000-0005-0000-0000-000040000000}"/>
    <cellStyle name="Comma 32" xfId="87" xr:uid="{00000000-0005-0000-0000-000041000000}"/>
    <cellStyle name="Comma 33" xfId="92" xr:uid="{00000000-0005-0000-0000-000042000000}"/>
    <cellStyle name="Comma 4" xfId="50" xr:uid="{00000000-0005-0000-0000-000043000000}"/>
    <cellStyle name="Comma 5" xfId="53" xr:uid="{00000000-0005-0000-0000-000044000000}"/>
    <cellStyle name="Comma 6" xfId="54" xr:uid="{00000000-0005-0000-0000-000045000000}"/>
    <cellStyle name="Comma 7" xfId="55" xr:uid="{00000000-0005-0000-0000-000046000000}"/>
    <cellStyle name="Comma 8" xfId="56" xr:uid="{00000000-0005-0000-0000-000047000000}"/>
    <cellStyle name="Comma 9" xfId="57" xr:uid="{00000000-0005-0000-0000-000048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xr:uid="{00000000-0005-0000-0000-000050000000}"/>
    <cellStyle name="Input" xfId="37" builtinId="20" customBuiltin="1"/>
    <cellStyle name="Linked Cell" xfId="38" builtinId="24" customBuiltin="1"/>
    <cellStyle name="Neutral" xfId="39" builtinId="28" customBuiltin="1"/>
    <cellStyle name="Normal" xfId="0" builtinId="0"/>
    <cellStyle name="Normal 2" xfId="40" xr:uid="{00000000-0005-0000-0000-000055000000}"/>
    <cellStyle name="Normal 2 2" xfId="88" xr:uid="{00000000-0005-0000-0000-000056000000}"/>
    <cellStyle name="Normal 3" xfId="91" xr:uid="{00000000-0005-0000-0000-00005700000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34">
    <dxf>
      <font>
        <strike val="0"/>
        <color theme="0"/>
      </font>
      <fill>
        <patternFill>
          <bgColor rgb="FFFF0000"/>
        </patternFill>
      </fill>
      <border>
        <left style="thin">
          <color indexed="64"/>
        </left>
        <right style="thin">
          <color indexed="64"/>
        </right>
        <top style="thin">
          <color indexed="64"/>
        </top>
        <bottom style="thin">
          <color indexed="64"/>
        </bottom>
      </border>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5757"/>
      <color rgb="FFFF3B3B"/>
      <color rgb="FFF17C1B"/>
      <color rgb="FFFF6600"/>
      <color rgb="FFB5580B"/>
      <color rgb="FFFE4844"/>
      <color rgb="FF0DC0FF"/>
      <color rgb="FF00FF00"/>
      <color rgb="FF3629E3"/>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 41 BENDUNGAN'!$I$4</c:f>
              <c:strCache>
                <c:ptCount val="1"/>
                <c:pt idx="0">
                  <c:v>2020</c:v>
                </c:pt>
              </c:strCache>
            </c:strRef>
          </c:tx>
          <c:spPr>
            <a:ln w="22225">
              <a:solidFill>
                <a:schemeClr val="accent2">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BENDUNGAN'!$I$5:$I$16</c:f>
              <c:numCache>
                <c:formatCode>General</c:formatCode>
                <c:ptCount val="12"/>
                <c:pt idx="0">
                  <c:v>567.41</c:v>
                </c:pt>
                <c:pt idx="1">
                  <c:v>921.06</c:v>
                </c:pt>
                <c:pt idx="2" formatCode="#,##0.00">
                  <c:v>1249.49</c:v>
                </c:pt>
                <c:pt idx="3" formatCode="#,##0.00">
                  <c:v>1313.66</c:v>
                </c:pt>
                <c:pt idx="4" formatCode="#,##0.00">
                  <c:v>1360.06</c:v>
                </c:pt>
                <c:pt idx="5" formatCode="#,##0.00">
                  <c:v>1199.83</c:v>
                </c:pt>
                <c:pt idx="6" formatCode="#,##0.00">
                  <c:v>1037.9100000000001</c:v>
                </c:pt>
                <c:pt idx="7">
                  <c:v>880.21</c:v>
                </c:pt>
                <c:pt idx="8" formatCode="0.00">
                  <c:v>754.08</c:v>
                </c:pt>
                <c:pt idx="9" formatCode="0.00">
                  <c:v>895.81</c:v>
                </c:pt>
                <c:pt idx="10" formatCode="0.00">
                  <c:v>651.01</c:v>
                </c:pt>
                <c:pt idx="11">
                  <c:v>844.47</c:v>
                </c:pt>
              </c:numCache>
            </c:numRef>
          </c:val>
          <c:smooth val="0"/>
          <c:extLst>
            <c:ext xmlns:c16="http://schemas.microsoft.com/office/drawing/2014/chart" uri="{C3380CC4-5D6E-409C-BE32-E72D297353CC}">
              <c16:uniqueId val="{00000000-12BF-43D1-84BA-6BCF1B8116C4}"/>
            </c:ext>
          </c:extLst>
        </c:ser>
        <c:ser>
          <c:idx val="1"/>
          <c:order val="1"/>
          <c:tx>
            <c:strRef>
              <c:f>'GRA JATENG 41 BENDUNGAN'!$J$4</c:f>
              <c:strCache>
                <c:ptCount val="1"/>
                <c:pt idx="0">
                  <c:v>2021</c:v>
                </c:pt>
              </c:strCache>
            </c:strRef>
          </c:tx>
          <c:spPr>
            <a:ln w="22225">
              <a:solidFill>
                <a:schemeClr val="accent3">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BENDUNGAN'!$J$5:$J$16</c:f>
              <c:numCache>
                <c:formatCode>#,##0.00</c:formatCode>
                <c:ptCount val="12"/>
                <c:pt idx="0">
                  <c:v>1322.57</c:v>
                </c:pt>
                <c:pt idx="1">
                  <c:v>1607.82</c:v>
                </c:pt>
                <c:pt idx="2">
                  <c:v>1597.32</c:v>
                </c:pt>
                <c:pt idx="3">
                  <c:v>1539.82</c:v>
                </c:pt>
                <c:pt idx="4">
                  <c:v>1338.46</c:v>
                </c:pt>
                <c:pt idx="5">
                  <c:v>1256.3599999999999</c:v>
                </c:pt>
                <c:pt idx="6">
                  <c:v>1164.6400000000001</c:v>
                </c:pt>
                <c:pt idx="7">
                  <c:v>1015.43</c:v>
                </c:pt>
                <c:pt idx="8">
                  <c:v>889.01</c:v>
                </c:pt>
                <c:pt idx="9" formatCode="0.00">
                  <c:v>665.66</c:v>
                </c:pt>
                <c:pt idx="10" formatCode="0.00">
                  <c:v>822.21</c:v>
                </c:pt>
                <c:pt idx="11" formatCode="0.00">
                  <c:v>954.9</c:v>
                </c:pt>
              </c:numCache>
            </c:numRef>
          </c:val>
          <c:smooth val="0"/>
          <c:extLst>
            <c:ext xmlns:c16="http://schemas.microsoft.com/office/drawing/2014/chart" uri="{C3380CC4-5D6E-409C-BE32-E72D297353CC}">
              <c16:uniqueId val="{00000001-12BF-43D1-84BA-6BCF1B8116C4}"/>
            </c:ext>
          </c:extLst>
        </c:ser>
        <c:ser>
          <c:idx val="2"/>
          <c:order val="2"/>
          <c:tx>
            <c:strRef>
              <c:f>'GRA JATENG 41 BENDUNGAN'!$K$4</c:f>
              <c:strCache>
                <c:ptCount val="1"/>
                <c:pt idx="0">
                  <c:v>2022</c:v>
                </c:pt>
              </c:strCache>
            </c:strRef>
          </c:tx>
          <c:spPr>
            <a:ln w="22225">
              <a:solidFill>
                <a:schemeClr val="bg1">
                  <a:lumMod val="6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BENDUNGAN'!$K$5:$K$16</c:f>
              <c:numCache>
                <c:formatCode>#,##0.00</c:formatCode>
                <c:ptCount val="12"/>
                <c:pt idx="0">
                  <c:v>1111.8800000000001</c:v>
                </c:pt>
                <c:pt idx="1">
                  <c:v>1315.12</c:v>
                </c:pt>
                <c:pt idx="2">
                  <c:v>1509.08</c:v>
                </c:pt>
                <c:pt idx="3">
                  <c:v>1488.37</c:v>
                </c:pt>
                <c:pt idx="4">
                  <c:v>1608.42</c:v>
                </c:pt>
                <c:pt idx="5">
                  <c:v>1585.64</c:v>
                </c:pt>
                <c:pt idx="6">
                  <c:v>1408.6</c:v>
                </c:pt>
                <c:pt idx="7">
                  <c:v>1293.57</c:v>
                </c:pt>
                <c:pt idx="8">
                  <c:v>1097.4000000000001</c:v>
                </c:pt>
                <c:pt idx="9">
                  <c:v>1105.51</c:v>
                </c:pt>
                <c:pt idx="10">
                  <c:v>1092.51</c:v>
                </c:pt>
                <c:pt idx="11">
                  <c:v>986.22</c:v>
                </c:pt>
              </c:numCache>
            </c:numRef>
          </c:val>
          <c:smooth val="0"/>
          <c:extLst>
            <c:ext xmlns:c16="http://schemas.microsoft.com/office/drawing/2014/chart" uri="{C3380CC4-5D6E-409C-BE32-E72D297353CC}">
              <c16:uniqueId val="{00000002-12BF-43D1-84BA-6BCF1B8116C4}"/>
            </c:ext>
          </c:extLst>
        </c:ser>
        <c:ser>
          <c:idx val="3"/>
          <c:order val="3"/>
          <c:tx>
            <c:strRef>
              <c:f>'GRA JATENG 41 BENDUNGAN'!$L$4</c:f>
              <c:strCache>
                <c:ptCount val="1"/>
                <c:pt idx="0">
                  <c:v>2023</c:v>
                </c:pt>
              </c:strCache>
            </c:strRef>
          </c:tx>
          <c:spPr>
            <a:ln w="22225">
              <a:solidFill>
                <a:schemeClr val="accent6">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BENDUNGAN'!$L$5:$L$16</c:f>
              <c:numCache>
                <c:formatCode>#,##0.00</c:formatCode>
                <c:ptCount val="12"/>
                <c:pt idx="0">
                  <c:v>1190.6500000000001</c:v>
                </c:pt>
                <c:pt idx="1">
                  <c:v>1506.49</c:v>
                </c:pt>
                <c:pt idx="2">
                  <c:v>1598.47</c:v>
                </c:pt>
                <c:pt idx="3">
                  <c:v>1519.91</c:v>
                </c:pt>
                <c:pt idx="4">
                  <c:v>1421.71</c:v>
                </c:pt>
                <c:pt idx="5">
                  <c:v>1170.05</c:v>
                </c:pt>
                <c:pt idx="6">
                  <c:v>1045.68</c:v>
                </c:pt>
                <c:pt idx="7">
                  <c:v>998.67</c:v>
                </c:pt>
                <c:pt idx="8">
                  <c:v>749.11</c:v>
                </c:pt>
                <c:pt idx="9">
                  <c:v>524.91999999999996</c:v>
                </c:pt>
                <c:pt idx="10">
                  <c:v>398.73</c:v>
                </c:pt>
                <c:pt idx="11">
                  <c:v>354.24</c:v>
                </c:pt>
              </c:numCache>
            </c:numRef>
          </c:val>
          <c:smooth val="0"/>
          <c:extLst>
            <c:ext xmlns:c16="http://schemas.microsoft.com/office/drawing/2014/chart" uri="{C3380CC4-5D6E-409C-BE32-E72D297353CC}">
              <c16:uniqueId val="{00000003-12BF-43D1-84BA-6BCF1B8116C4}"/>
            </c:ext>
          </c:extLst>
        </c:ser>
        <c:ser>
          <c:idx val="4"/>
          <c:order val="4"/>
          <c:tx>
            <c:strRef>
              <c:f>'GRA JATENG 41 BENDUNGAN'!$M$4</c:f>
              <c:strCache>
                <c:ptCount val="1"/>
                <c:pt idx="0">
                  <c:v>2024</c:v>
                </c:pt>
              </c:strCache>
            </c:strRef>
          </c:tx>
          <c:spPr>
            <a:ln w="22225">
              <a:solidFill>
                <a:srgbClr val="00B0F0"/>
              </a:solidFill>
            </a:ln>
          </c:spPr>
          <c:marker>
            <c:spPr>
              <a:ln>
                <a:solidFill>
                  <a:srgbClr val="00B0F0"/>
                </a:solidFill>
              </a:ln>
            </c:spPr>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BENDUNGAN'!$M$5:$M$16</c:f>
              <c:numCache>
                <c:formatCode>#,##0.00</c:formatCode>
                <c:ptCount val="12"/>
                <c:pt idx="0">
                  <c:v>636.64</c:v>
                </c:pt>
                <c:pt idx="1">
                  <c:v>972.53</c:v>
                </c:pt>
              </c:numCache>
            </c:numRef>
          </c:val>
          <c:smooth val="0"/>
          <c:extLs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28832896"/>
        <c:axId val="28834816"/>
      </c:lineChart>
      <c:catAx>
        <c:axId val="2883289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28834816"/>
        <c:crosses val="autoZero"/>
        <c:auto val="0"/>
        <c:lblAlgn val="ctr"/>
        <c:lblOffset val="100"/>
        <c:tickLblSkip val="1"/>
        <c:tickMarkSkip val="1"/>
        <c:noMultiLvlLbl val="0"/>
      </c:catAx>
      <c:valAx>
        <c:axId val="28834816"/>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28832896"/>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1001.51</c:v>
                </c:pt>
                <c:pt idx="63">
                  <c:v>1011.1</c:v>
                </c:pt>
                <c:pt idx="64">
                  <c:v>1018.26</c:v>
                </c:pt>
                <c:pt idx="67">
                  <c:v>1032.51</c:v>
                </c:pt>
                <c:pt idx="68">
                  <c:v>1036.82</c:v>
                </c:pt>
                <c:pt idx="69">
                  <c:v>1050.28</c:v>
                </c:pt>
                <c:pt idx="70">
                  <c:v>1058.54</c:v>
                </c:pt>
                <c:pt idx="71">
                  <c:v>1082.08</c:v>
                </c:pt>
                <c:pt idx="72">
                  <c:v>1096.43</c:v>
                </c:pt>
                <c:pt idx="73">
                  <c:v>1110.92</c:v>
                </c:pt>
                <c:pt idx="74">
                  <c:v>1140.47</c:v>
                </c:pt>
                <c:pt idx="75">
                  <c:v>1216.26</c:v>
                </c:pt>
                <c:pt idx="76">
                  <c:v>1247.21</c:v>
                </c:pt>
                <c:pt idx="77">
                  <c:v>1206.47</c:v>
                </c:pt>
                <c:pt idx="78">
                  <c:v>1200.8399999999999</c:v>
                </c:pt>
                <c:pt idx="79">
                  <c:v>1212.6600000000001</c:v>
                </c:pt>
                <c:pt idx="80">
                  <c:v>1227</c:v>
                </c:pt>
                <c:pt idx="81">
                  <c:v>1240.1500000000001</c:v>
                </c:pt>
                <c:pt idx="82">
                  <c:v>1247.58</c:v>
                </c:pt>
                <c:pt idx="83">
                  <c:v>1247.92</c:v>
                </c:pt>
                <c:pt idx="84">
                  <c:v>1247.56</c:v>
                </c:pt>
                <c:pt idx="85">
                  <c:v>1250.75</c:v>
                </c:pt>
                <c:pt idx="86">
                  <c:v>1257.21</c:v>
                </c:pt>
                <c:pt idx="87">
                  <c:v>1257.21</c:v>
                </c:pt>
                <c:pt idx="88">
                  <c:v>1256.24</c:v>
                </c:pt>
                <c:pt idx="89">
                  <c:v>1288.42</c:v>
                </c:pt>
                <c:pt idx="90">
                  <c:v>1260.3499999999999</c:v>
                </c:pt>
                <c:pt idx="91">
                  <c:v>1263.81</c:v>
                </c:pt>
                <c:pt idx="95">
                  <c:v>1267.6300000000001</c:v>
                </c:pt>
                <c:pt idx="96">
                  <c:v>1272.18</c:v>
                </c:pt>
                <c:pt idx="97">
                  <c:v>1281.26</c:v>
                </c:pt>
                <c:pt idx="98">
                  <c:v>1293.92</c:v>
                </c:pt>
                <c:pt idx="99">
                  <c:v>1348.07</c:v>
                </c:pt>
                <c:pt idx="100">
                  <c:v>1286.27</c:v>
                </c:pt>
                <c:pt idx="101">
                  <c:v>1287.47</c:v>
                </c:pt>
                <c:pt idx="102">
                  <c:v>1292.76</c:v>
                </c:pt>
                <c:pt idx="103">
                  <c:v>1294.27</c:v>
                </c:pt>
                <c:pt idx="104">
                  <c:v>1313.63</c:v>
                </c:pt>
                <c:pt idx="105">
                  <c:v>1328.9</c:v>
                </c:pt>
                <c:pt idx="106">
                  <c:v>1324.31</c:v>
                </c:pt>
                <c:pt idx="107">
                  <c:v>1334.7</c:v>
                </c:pt>
                <c:pt idx="108">
                  <c:v>1287.47</c:v>
                </c:pt>
                <c:pt idx="109">
                  <c:v>1292.76</c:v>
                </c:pt>
                <c:pt idx="110">
                  <c:v>1294.27</c:v>
                </c:pt>
                <c:pt idx="111">
                  <c:v>1313.63</c:v>
                </c:pt>
                <c:pt idx="112">
                  <c:v>1328.9</c:v>
                </c:pt>
                <c:pt idx="113">
                  <c:v>1324.31</c:v>
                </c:pt>
                <c:pt idx="114">
                  <c:v>1334.7</c:v>
                </c:pt>
                <c:pt idx="115">
                  <c:v>1335.48</c:v>
                </c:pt>
                <c:pt idx="116">
                  <c:v>1327.13</c:v>
                </c:pt>
                <c:pt idx="119">
                  <c:v>1326.59</c:v>
                </c:pt>
                <c:pt idx="120">
                  <c:v>1333.99</c:v>
                </c:pt>
                <c:pt idx="121">
                  <c:v>1337.27</c:v>
                </c:pt>
                <c:pt idx="122">
                  <c:v>1350.11</c:v>
                </c:pt>
                <c:pt idx="123">
                  <c:v>1350.11</c:v>
                </c:pt>
                <c:pt idx="124">
                  <c:v>1357.36</c:v>
                </c:pt>
                <c:pt idx="125">
                  <c:v>1370.29</c:v>
                </c:pt>
                <c:pt idx="126">
                  <c:v>1372.79</c:v>
                </c:pt>
                <c:pt idx="127">
                  <c:v>1376.83</c:v>
                </c:pt>
                <c:pt idx="128">
                  <c:v>1384.87</c:v>
                </c:pt>
                <c:pt idx="129">
                  <c:v>1388.32</c:v>
                </c:pt>
                <c:pt idx="130">
                  <c:v>1390.03</c:v>
                </c:pt>
                <c:pt idx="131">
                  <c:v>1391.62</c:v>
                </c:pt>
                <c:pt idx="132">
                  <c:v>1386.49</c:v>
                </c:pt>
                <c:pt idx="133">
                  <c:v>1380.6</c:v>
                </c:pt>
                <c:pt idx="134">
                  <c:v>1373.84</c:v>
                </c:pt>
                <c:pt idx="135">
                  <c:v>1368.56</c:v>
                </c:pt>
                <c:pt idx="136">
                  <c:v>1360.82</c:v>
                </c:pt>
                <c:pt idx="137">
                  <c:v>1371.1</c:v>
                </c:pt>
                <c:pt idx="138">
                  <c:v>1337.47</c:v>
                </c:pt>
                <c:pt idx="139">
                  <c:v>1334.23</c:v>
                </c:pt>
                <c:pt idx="140">
                  <c:v>1324.3</c:v>
                </c:pt>
                <c:pt idx="141">
                  <c:v>1323.02</c:v>
                </c:pt>
                <c:pt idx="142">
                  <c:v>1306.55</c:v>
                </c:pt>
                <c:pt idx="143">
                  <c:v>1297.3599999999999</c:v>
                </c:pt>
                <c:pt idx="147">
                  <c:v>1291.6500000000001</c:v>
                </c:pt>
                <c:pt idx="148">
                  <c:v>1277.94</c:v>
                </c:pt>
                <c:pt idx="149">
                  <c:v>1266.8900000000001</c:v>
                </c:pt>
                <c:pt idx="150">
                  <c:v>1255.32</c:v>
                </c:pt>
                <c:pt idx="151">
                  <c:v>1241.27</c:v>
                </c:pt>
                <c:pt idx="152">
                  <c:v>1230.77</c:v>
                </c:pt>
                <c:pt idx="153">
                  <c:v>1222.45</c:v>
                </c:pt>
                <c:pt idx="154">
                  <c:v>1211.97</c:v>
                </c:pt>
                <c:pt idx="155">
                  <c:v>1185.6500000000001</c:v>
                </c:pt>
                <c:pt idx="156">
                  <c:v>1185.6500000000001</c:v>
                </c:pt>
                <c:pt idx="157">
                  <c:v>1174.72</c:v>
                </c:pt>
                <c:pt idx="158">
                  <c:v>1174.3</c:v>
                </c:pt>
                <c:pt idx="159">
                  <c:v>1179.25</c:v>
                </c:pt>
                <c:pt idx="160">
                  <c:v>1177.05</c:v>
                </c:pt>
                <c:pt idx="161">
                  <c:v>1171.49</c:v>
                </c:pt>
                <c:pt idx="162">
                  <c:v>1158.29</c:v>
                </c:pt>
                <c:pt idx="163">
                  <c:v>1149.79</c:v>
                </c:pt>
                <c:pt idx="164">
                  <c:v>1135.8800000000001</c:v>
                </c:pt>
                <c:pt idx="165">
                  <c:v>1128.6600000000001</c:v>
                </c:pt>
                <c:pt idx="166">
                  <c:v>1116.18</c:v>
                </c:pt>
                <c:pt idx="167">
                  <c:v>1106.44</c:v>
                </c:pt>
                <c:pt idx="168">
                  <c:v>1099.2</c:v>
                </c:pt>
                <c:pt idx="171">
                  <c:v>1088.48</c:v>
                </c:pt>
                <c:pt idx="172">
                  <c:v>1078.69</c:v>
                </c:pt>
                <c:pt idx="173">
                  <c:v>1066.08</c:v>
                </c:pt>
                <c:pt idx="174">
                  <c:v>1054.7</c:v>
                </c:pt>
                <c:pt idx="175">
                  <c:v>1049.68</c:v>
                </c:pt>
                <c:pt idx="176">
                  <c:v>1033.54</c:v>
                </c:pt>
                <c:pt idx="177">
                  <c:v>1023.31</c:v>
                </c:pt>
                <c:pt idx="178">
                  <c:v>1008.53</c:v>
                </c:pt>
                <c:pt idx="179">
                  <c:v>1001.7</c:v>
                </c:pt>
                <c:pt idx="180">
                  <c:v>994.47</c:v>
                </c:pt>
                <c:pt idx="181">
                  <c:v>986.79</c:v>
                </c:pt>
                <c:pt idx="182">
                  <c:v>978.66</c:v>
                </c:pt>
                <c:pt idx="183">
                  <c:v>971.63</c:v>
                </c:pt>
                <c:pt idx="184">
                  <c:v>967.31</c:v>
                </c:pt>
                <c:pt idx="185">
                  <c:v>954.03</c:v>
                </c:pt>
                <c:pt idx="186">
                  <c:v>947.55</c:v>
                </c:pt>
                <c:pt idx="187">
                  <c:v>939.3</c:v>
                </c:pt>
                <c:pt idx="188">
                  <c:v>923.85</c:v>
                </c:pt>
                <c:pt idx="189">
                  <c:v>923.85</c:v>
                </c:pt>
                <c:pt idx="190">
                  <c:v>911.66</c:v>
                </c:pt>
                <c:pt idx="191">
                  <c:v>910.08</c:v>
                </c:pt>
                <c:pt idx="192">
                  <c:v>921.9</c:v>
                </c:pt>
                <c:pt idx="193">
                  <c:v>914.27</c:v>
                </c:pt>
                <c:pt idx="194">
                  <c:v>909.88</c:v>
                </c:pt>
                <c:pt idx="195">
                  <c:v>904.01</c:v>
                </c:pt>
                <c:pt idx="199">
                  <c:v>897.26</c:v>
                </c:pt>
                <c:pt idx="200">
                  <c:v>892.92</c:v>
                </c:pt>
                <c:pt idx="201">
                  <c:v>864.9</c:v>
                </c:pt>
                <c:pt idx="202">
                  <c:v>887.9</c:v>
                </c:pt>
                <c:pt idx="203">
                  <c:v>883.02</c:v>
                </c:pt>
                <c:pt idx="204">
                  <c:v>877.82</c:v>
                </c:pt>
                <c:pt idx="205">
                  <c:v>875.18</c:v>
                </c:pt>
                <c:pt idx="206">
                  <c:v>873.93</c:v>
                </c:pt>
                <c:pt idx="207">
                  <c:v>869.42</c:v>
                </c:pt>
                <c:pt idx="208">
                  <c:v>865.92</c:v>
                </c:pt>
                <c:pt idx="209">
                  <c:v>820.94</c:v>
                </c:pt>
                <c:pt idx="210">
                  <c:v>826.41</c:v>
                </c:pt>
                <c:pt idx="211">
                  <c:v>814.06</c:v>
                </c:pt>
                <c:pt idx="212">
                  <c:v>816.15</c:v>
                </c:pt>
                <c:pt idx="213">
                  <c:v>809.35</c:v>
                </c:pt>
                <c:pt idx="214">
                  <c:v>805.77</c:v>
                </c:pt>
                <c:pt idx="215">
                  <c:v>800.27</c:v>
                </c:pt>
                <c:pt idx="216">
                  <c:v>793.82</c:v>
                </c:pt>
                <c:pt idx="217">
                  <c:v>788.77</c:v>
                </c:pt>
                <c:pt idx="218">
                  <c:v>784.01</c:v>
                </c:pt>
                <c:pt idx="219">
                  <c:v>779.72</c:v>
                </c:pt>
                <c:pt idx="220">
                  <c:v>772.87</c:v>
                </c:pt>
                <c:pt idx="223">
                  <c:v>747.81</c:v>
                </c:pt>
                <c:pt idx="224">
                  <c:v>756.96</c:v>
                </c:pt>
                <c:pt idx="225">
                  <c:v>751.79</c:v>
                </c:pt>
                <c:pt idx="226">
                  <c:v>747.81</c:v>
                </c:pt>
                <c:pt idx="227">
                  <c:v>742.92</c:v>
                </c:pt>
                <c:pt idx="228">
                  <c:v>732.61</c:v>
                </c:pt>
                <c:pt idx="229">
                  <c:v>730.31</c:v>
                </c:pt>
                <c:pt idx="230">
                  <c:v>724.11</c:v>
                </c:pt>
                <c:pt idx="231">
                  <c:v>718.06</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74451200"/>
        <c:axId val="74493952"/>
      </c:lineChart>
      <c:dateAx>
        <c:axId val="74451200"/>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74493952"/>
        <c:crosses val="autoZero"/>
        <c:auto val="0"/>
        <c:lblOffset val="100"/>
        <c:baseTimeUnit val="days"/>
        <c:majorUnit val="1"/>
        <c:majorTimeUnit val="months"/>
        <c:minorUnit val="1"/>
        <c:minorTimeUnit val="months"/>
      </c:dateAx>
      <c:valAx>
        <c:axId val="74493952"/>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74451200"/>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74529024"/>
        <c:axId val="7453529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74529024"/>
        <c:axId val="74535296"/>
      </c:lineChart>
      <c:catAx>
        <c:axId val="74529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74535296"/>
        <c:crosses val="autoZero"/>
        <c:auto val="0"/>
        <c:lblAlgn val="ctr"/>
        <c:lblOffset val="100"/>
        <c:tickLblSkip val="1"/>
        <c:tickMarkSkip val="1"/>
        <c:noMultiLvlLbl val="0"/>
      </c:catAx>
      <c:valAx>
        <c:axId val="7453529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7452902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1'!$H$9:$H$19</c:f>
              <c:numCache>
                <c:formatCode>_(* #,##0.000_);_(* \(#,##0.000\);_(* "-"??_);_(@_)</c:formatCode>
                <c:ptCount val="11"/>
                <c:pt idx="0">
                  <c:v>20.370999999999999</c:v>
                </c:pt>
                <c:pt idx="1">
                  <c:v>17.984000000000002</c:v>
                </c:pt>
                <c:pt idx="2">
                  <c:v>19.064</c:v>
                </c:pt>
                <c:pt idx="3">
                  <c:v>284.24400000000003</c:v>
                </c:pt>
                <c:pt idx="4">
                  <c:v>203.77</c:v>
                </c:pt>
                <c:pt idx="5">
                  <c:v>15.79</c:v>
                </c:pt>
                <c:pt idx="6">
                  <c:v>157.47</c:v>
                </c:pt>
                <c:pt idx="7">
                  <c:v>10.018000000000001</c:v>
                </c:pt>
                <c:pt idx="8">
                  <c:v>17.55</c:v>
                </c:pt>
                <c:pt idx="9">
                  <c:v>16.2</c:v>
                </c:pt>
                <c:pt idx="10">
                  <c:v>15.04</c:v>
                </c:pt>
              </c:numCache>
            </c:numRef>
          </c:val>
          <c:extLs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1'!$I$9:$I$19</c:f>
              <c:numCache>
                <c:formatCode>_(* #,##0.000_);_(* \(#,##0.000\);_(* "-"??_);_(@_)</c:formatCode>
                <c:ptCount val="11"/>
                <c:pt idx="0">
                  <c:v>15.747</c:v>
                </c:pt>
                <c:pt idx="1">
                  <c:v>23.524000000000001</c:v>
                </c:pt>
                <c:pt idx="2">
                  <c:v>17.282</c:v>
                </c:pt>
                <c:pt idx="3">
                  <c:v>282.60700000000003</c:v>
                </c:pt>
                <c:pt idx="4">
                  <c:v>143.631</c:v>
                </c:pt>
                <c:pt idx="5">
                  <c:v>5.2</c:v>
                </c:pt>
                <c:pt idx="6">
                  <c:v>118.49</c:v>
                </c:pt>
                <c:pt idx="7">
                  <c:v>10.88</c:v>
                </c:pt>
                <c:pt idx="8">
                  <c:v>20.599</c:v>
                </c:pt>
                <c:pt idx="9">
                  <c:v>17.518000000000001</c:v>
                </c:pt>
                <c:pt idx="10">
                  <c:v>13.48</c:v>
                </c:pt>
              </c:numCache>
            </c:numRef>
          </c:val>
          <c:extLs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27056128"/>
        <c:axId val="127066496"/>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1'!$G$9:$G$19</c:f>
              <c:numCache>
                <c:formatCode>_(* #,##0.00_);_(* \(#,##0.00\);_(* "-"??_);_(@_)</c:formatCode>
                <c:ptCount val="11"/>
                <c:pt idx="0">
                  <c:v>52.67</c:v>
                </c:pt>
                <c:pt idx="1">
                  <c:v>72.83</c:v>
                </c:pt>
                <c:pt idx="2">
                  <c:v>461.15</c:v>
                </c:pt>
                <c:pt idx="3">
                  <c:v>79.459999999999994</c:v>
                </c:pt>
                <c:pt idx="4">
                  <c:v>131.09</c:v>
                </c:pt>
                <c:pt idx="5">
                  <c:v>52.63</c:v>
                </c:pt>
                <c:pt idx="6">
                  <c:v>153.22</c:v>
                </c:pt>
                <c:pt idx="7">
                  <c:v>230.06</c:v>
                </c:pt>
                <c:pt idx="8">
                  <c:v>182.69</c:v>
                </c:pt>
                <c:pt idx="9">
                  <c:v>86.89</c:v>
                </c:pt>
                <c:pt idx="10">
                  <c:v>147.03</c:v>
                </c:pt>
              </c:numCache>
            </c:numRef>
          </c:cat>
          <c:val>
            <c:numRef>
              <c:f>'RINCI 1'!$F$9:$F$19</c:f>
              <c:numCache>
                <c:formatCode>_(* #,##0.00_);_(* \(#,##0.00\);_(* "-"??_);_(@_)</c:formatCode>
                <c:ptCount val="11"/>
                <c:pt idx="0">
                  <c:v>53.77</c:v>
                </c:pt>
                <c:pt idx="1">
                  <c:v>71.53</c:v>
                </c:pt>
                <c:pt idx="2">
                  <c:v>461.3</c:v>
                </c:pt>
                <c:pt idx="3">
                  <c:v>79.52</c:v>
                </c:pt>
                <c:pt idx="4">
                  <c:v>132.69999999999999</c:v>
                </c:pt>
                <c:pt idx="5">
                  <c:v>61.79</c:v>
                </c:pt>
                <c:pt idx="6">
                  <c:v>159.63</c:v>
                </c:pt>
                <c:pt idx="7">
                  <c:v>229.91</c:v>
                </c:pt>
                <c:pt idx="8">
                  <c:v>181</c:v>
                </c:pt>
                <c:pt idx="9">
                  <c:v>85.75</c:v>
                </c:pt>
                <c:pt idx="10">
                  <c:v>148.88</c:v>
                </c:pt>
              </c:numCache>
            </c:numRef>
          </c:val>
          <c:smooth val="0"/>
          <c:extLs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1'!$G$9:$G$19</c:f>
              <c:numCache>
                <c:formatCode>_(* #,##0.00_);_(* \(#,##0.00\);_(* "-"??_);_(@_)</c:formatCode>
                <c:ptCount val="11"/>
                <c:pt idx="0">
                  <c:v>52.67</c:v>
                </c:pt>
                <c:pt idx="1">
                  <c:v>72.83</c:v>
                </c:pt>
                <c:pt idx="2">
                  <c:v>461.15</c:v>
                </c:pt>
                <c:pt idx="3">
                  <c:v>79.459999999999994</c:v>
                </c:pt>
                <c:pt idx="4">
                  <c:v>131.09</c:v>
                </c:pt>
                <c:pt idx="5">
                  <c:v>52.63</c:v>
                </c:pt>
                <c:pt idx="6">
                  <c:v>153.22</c:v>
                </c:pt>
                <c:pt idx="7">
                  <c:v>230.06</c:v>
                </c:pt>
                <c:pt idx="8">
                  <c:v>182.69</c:v>
                </c:pt>
                <c:pt idx="9">
                  <c:v>86.89</c:v>
                </c:pt>
                <c:pt idx="10">
                  <c:v>147.03</c:v>
                </c:pt>
              </c:numCache>
            </c:numRef>
          </c:cat>
          <c:val>
            <c:numRef>
              <c:f>'RINCI 1'!$G$9:$G$19</c:f>
              <c:numCache>
                <c:formatCode>_(* #,##0.00_);_(* \(#,##0.00\);_(* "-"??_);_(@_)</c:formatCode>
                <c:ptCount val="11"/>
                <c:pt idx="0">
                  <c:v>52.67</c:v>
                </c:pt>
                <c:pt idx="1">
                  <c:v>72.83</c:v>
                </c:pt>
                <c:pt idx="2">
                  <c:v>461.15</c:v>
                </c:pt>
                <c:pt idx="3">
                  <c:v>79.459999999999994</c:v>
                </c:pt>
                <c:pt idx="4">
                  <c:v>131.09</c:v>
                </c:pt>
                <c:pt idx="5">
                  <c:v>52.63</c:v>
                </c:pt>
                <c:pt idx="6">
                  <c:v>153.22</c:v>
                </c:pt>
                <c:pt idx="7">
                  <c:v>230.06</c:v>
                </c:pt>
                <c:pt idx="8">
                  <c:v>182.69</c:v>
                </c:pt>
                <c:pt idx="9">
                  <c:v>86.89</c:v>
                </c:pt>
                <c:pt idx="10">
                  <c:v>147.03</c:v>
                </c:pt>
              </c:numCache>
            </c:numRef>
          </c:val>
          <c:smooth val="0"/>
          <c:extLs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27068416"/>
        <c:axId val="127144320"/>
      </c:lineChart>
      <c:catAx>
        <c:axId val="12705612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27066496"/>
        <c:crossesAt val="10"/>
        <c:auto val="0"/>
        <c:lblAlgn val="ctr"/>
        <c:lblOffset val="100"/>
        <c:tickLblSkip val="1"/>
        <c:tickMarkSkip val="1"/>
        <c:noMultiLvlLbl val="0"/>
      </c:catAx>
      <c:valAx>
        <c:axId val="127066496"/>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27056128"/>
        <c:crosses val="autoZero"/>
        <c:crossBetween val="between"/>
        <c:majorUnit val="50"/>
      </c:valAx>
      <c:catAx>
        <c:axId val="127068416"/>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27144320"/>
        <c:crosses val="autoZero"/>
        <c:auto val="0"/>
        <c:lblAlgn val="ctr"/>
        <c:lblOffset val="100"/>
        <c:noMultiLvlLbl val="0"/>
      </c:catAx>
      <c:valAx>
        <c:axId val="127144320"/>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27068416"/>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 (2)'!$C$9:$C$18</c:f>
              <c:strCache>
                <c:ptCount val="10"/>
                <c:pt idx="0">
                  <c:v>Malahayu</c:v>
                </c:pt>
                <c:pt idx="1">
                  <c:v>Cacaban</c:v>
                </c:pt>
                <c:pt idx="2">
                  <c:v>Rawapening</c:v>
                </c:pt>
                <c:pt idx="3">
                  <c:v>Kedungombo</c:v>
                </c:pt>
                <c:pt idx="4">
                  <c:v>Wonogiri</c:v>
                </c:pt>
                <c:pt idx="5">
                  <c:v>Sempor</c:v>
                </c:pt>
                <c:pt idx="6">
                  <c:v>Wadaslintang</c:v>
                </c:pt>
                <c:pt idx="7">
                  <c:v>Sudirman</c:v>
                </c:pt>
                <c:pt idx="8">
                  <c:v>Pidekso</c:v>
                </c:pt>
                <c:pt idx="9">
                  <c:v>Logung</c:v>
                </c:pt>
              </c:strCache>
            </c:strRef>
          </c:cat>
          <c:val>
            <c:numRef>
              <c:f>'RINCI 1 (2)'!$H$9:$H$18</c:f>
              <c:numCache>
                <c:formatCode>_(* #,##0.000_);_(* \(#,##0.000\);_(* "-"??_);_(@_)</c:formatCode>
                <c:ptCount val="10"/>
                <c:pt idx="0">
                  <c:v>20.370999999999999</c:v>
                </c:pt>
                <c:pt idx="1">
                  <c:v>17.984000000000002</c:v>
                </c:pt>
                <c:pt idx="2">
                  <c:v>19.064</c:v>
                </c:pt>
                <c:pt idx="3">
                  <c:v>284.24400000000003</c:v>
                </c:pt>
                <c:pt idx="4">
                  <c:v>203.77</c:v>
                </c:pt>
                <c:pt idx="5">
                  <c:v>15.79</c:v>
                </c:pt>
                <c:pt idx="6">
                  <c:v>157.47</c:v>
                </c:pt>
                <c:pt idx="7">
                  <c:v>10.018000000000001</c:v>
                </c:pt>
                <c:pt idx="8">
                  <c:v>17.55</c:v>
                </c:pt>
                <c:pt idx="9">
                  <c:v>16.2</c:v>
                </c:pt>
              </c:numCache>
            </c:numRef>
          </c:val>
          <c:extLst>
            <c:ext xmlns:c16="http://schemas.microsoft.com/office/drawing/2014/chart" uri="{C3380CC4-5D6E-409C-BE32-E72D297353CC}">
              <c16:uniqueId val="{00000000-B743-45C0-819E-F8DC204121A1}"/>
            </c:ext>
          </c:extLst>
        </c:ser>
        <c:ser>
          <c:idx val="0"/>
          <c:order val="1"/>
          <c:spPr>
            <a:pattFill prst="dkUpDiag">
              <a:fgClr>
                <a:srgbClr val="FF9900"/>
              </a:fgClr>
              <a:bgClr>
                <a:srgbClr val="FF6600"/>
              </a:bgClr>
            </a:pattFill>
            <a:ln w="12700">
              <a:solidFill>
                <a:srgbClr val="000000"/>
              </a:solidFill>
              <a:prstDash val="solid"/>
            </a:ln>
          </c:spPr>
          <c:invertIfNegative val="0"/>
          <c:cat>
            <c:strRef>
              <c:f>'RINCI 1 (2)'!$C$9:$C$18</c:f>
              <c:strCache>
                <c:ptCount val="10"/>
                <c:pt idx="0">
                  <c:v>Malahayu</c:v>
                </c:pt>
                <c:pt idx="1">
                  <c:v>Cacaban</c:v>
                </c:pt>
                <c:pt idx="2">
                  <c:v>Rawapening</c:v>
                </c:pt>
                <c:pt idx="3">
                  <c:v>Kedungombo</c:v>
                </c:pt>
                <c:pt idx="4">
                  <c:v>Wonogiri</c:v>
                </c:pt>
                <c:pt idx="5">
                  <c:v>Sempor</c:v>
                </c:pt>
                <c:pt idx="6">
                  <c:v>Wadaslintang</c:v>
                </c:pt>
                <c:pt idx="7">
                  <c:v>Sudirman</c:v>
                </c:pt>
                <c:pt idx="8">
                  <c:v>Pidekso</c:v>
                </c:pt>
                <c:pt idx="9">
                  <c:v>Logung</c:v>
                </c:pt>
              </c:strCache>
            </c:strRef>
          </c:cat>
          <c:val>
            <c:numRef>
              <c:f>'RINCI 1 (2)'!$I$9:$I$18</c:f>
              <c:numCache>
                <c:formatCode>_(* #,##0.000_);_(* \(#,##0.000\);_(* "-"??_);_(@_)</c:formatCode>
                <c:ptCount val="10"/>
                <c:pt idx="0">
                  <c:v>15.747</c:v>
                </c:pt>
                <c:pt idx="1">
                  <c:v>23.524000000000001</c:v>
                </c:pt>
                <c:pt idx="2">
                  <c:v>17.282</c:v>
                </c:pt>
                <c:pt idx="3">
                  <c:v>282.60700000000003</c:v>
                </c:pt>
                <c:pt idx="4">
                  <c:v>143.631</c:v>
                </c:pt>
                <c:pt idx="5">
                  <c:v>5.2</c:v>
                </c:pt>
                <c:pt idx="6">
                  <c:v>118.49</c:v>
                </c:pt>
                <c:pt idx="7">
                  <c:v>10.88</c:v>
                </c:pt>
                <c:pt idx="8">
                  <c:v>20.599</c:v>
                </c:pt>
                <c:pt idx="9">
                  <c:v>17.518000000000001</c:v>
                </c:pt>
              </c:numCache>
            </c:numRef>
          </c:val>
          <c:extLst>
            <c:ext xmlns:c16="http://schemas.microsoft.com/office/drawing/2014/chart" uri="{C3380CC4-5D6E-409C-BE32-E72D297353CC}">
              <c16:uniqueId val="{00000001-B743-45C0-819E-F8DC204121A1}"/>
            </c:ext>
          </c:extLst>
        </c:ser>
        <c:dLbls>
          <c:showLegendKey val="0"/>
          <c:showVal val="0"/>
          <c:showCatName val="0"/>
          <c:showSerName val="0"/>
          <c:showPercent val="0"/>
          <c:showBubbleSize val="0"/>
        </c:dLbls>
        <c:gapWidth val="150"/>
        <c:axId val="127265792"/>
        <c:axId val="127272064"/>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 (2)'!$G$9:$G$18</c:f>
              <c:numCache>
                <c:formatCode>_(* #,##0.00_);_(* \(#,##0.00\);_(* "-"??_);_(@_)</c:formatCode>
                <c:ptCount val="10"/>
                <c:pt idx="0">
                  <c:v>52.67</c:v>
                </c:pt>
                <c:pt idx="1">
                  <c:v>72.83</c:v>
                </c:pt>
                <c:pt idx="2">
                  <c:v>461.15</c:v>
                </c:pt>
                <c:pt idx="3">
                  <c:v>79.459999999999994</c:v>
                </c:pt>
                <c:pt idx="4">
                  <c:v>131.09</c:v>
                </c:pt>
                <c:pt idx="5">
                  <c:v>52.63</c:v>
                </c:pt>
                <c:pt idx="6">
                  <c:v>153.22</c:v>
                </c:pt>
                <c:pt idx="7">
                  <c:v>230.06</c:v>
                </c:pt>
                <c:pt idx="8">
                  <c:v>182.69</c:v>
                </c:pt>
                <c:pt idx="9">
                  <c:v>86.89</c:v>
                </c:pt>
              </c:numCache>
            </c:numRef>
          </c:cat>
          <c:val>
            <c:numRef>
              <c:f>'RINCI 1 (2)'!$F$9:$F$18</c:f>
              <c:numCache>
                <c:formatCode>_(* #,##0.00_);_(* \(#,##0.00\);_(* "-"??_);_(@_)</c:formatCode>
                <c:ptCount val="10"/>
                <c:pt idx="0">
                  <c:v>53.77</c:v>
                </c:pt>
                <c:pt idx="1">
                  <c:v>71.53</c:v>
                </c:pt>
                <c:pt idx="2">
                  <c:v>461.3</c:v>
                </c:pt>
                <c:pt idx="3">
                  <c:v>79.52</c:v>
                </c:pt>
                <c:pt idx="4">
                  <c:v>132.69999999999999</c:v>
                </c:pt>
                <c:pt idx="5">
                  <c:v>61.79</c:v>
                </c:pt>
                <c:pt idx="6">
                  <c:v>159.63</c:v>
                </c:pt>
                <c:pt idx="7">
                  <c:v>229.91</c:v>
                </c:pt>
                <c:pt idx="8">
                  <c:v>181</c:v>
                </c:pt>
                <c:pt idx="9">
                  <c:v>85.75</c:v>
                </c:pt>
              </c:numCache>
            </c:numRef>
          </c:val>
          <c:smooth val="0"/>
          <c:extLst>
            <c:ext xmlns:c16="http://schemas.microsoft.com/office/drawing/2014/chart" uri="{C3380CC4-5D6E-409C-BE32-E72D297353CC}">
              <c16:uniqueId val="{00000002-B743-45C0-819E-F8DC204121A1}"/>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 (2)'!$G$9:$G$18</c:f>
              <c:numCache>
                <c:formatCode>_(* #,##0.00_);_(* \(#,##0.00\);_(* "-"??_);_(@_)</c:formatCode>
                <c:ptCount val="10"/>
                <c:pt idx="0">
                  <c:v>52.67</c:v>
                </c:pt>
                <c:pt idx="1">
                  <c:v>72.83</c:v>
                </c:pt>
                <c:pt idx="2">
                  <c:v>461.15</c:v>
                </c:pt>
                <c:pt idx="3">
                  <c:v>79.459999999999994</c:v>
                </c:pt>
                <c:pt idx="4">
                  <c:v>131.09</c:v>
                </c:pt>
                <c:pt idx="5">
                  <c:v>52.63</c:v>
                </c:pt>
                <c:pt idx="6">
                  <c:v>153.22</c:v>
                </c:pt>
                <c:pt idx="7">
                  <c:v>230.06</c:v>
                </c:pt>
                <c:pt idx="8">
                  <c:v>182.69</c:v>
                </c:pt>
                <c:pt idx="9">
                  <c:v>86.89</c:v>
                </c:pt>
              </c:numCache>
            </c:numRef>
          </c:cat>
          <c:val>
            <c:numRef>
              <c:f>'RINCI 1 (2)'!$G$9:$G$18</c:f>
              <c:numCache>
                <c:formatCode>_(* #,##0.00_);_(* \(#,##0.00\);_(* "-"??_);_(@_)</c:formatCode>
                <c:ptCount val="10"/>
                <c:pt idx="0">
                  <c:v>52.67</c:v>
                </c:pt>
                <c:pt idx="1">
                  <c:v>72.83</c:v>
                </c:pt>
                <c:pt idx="2">
                  <c:v>461.15</c:v>
                </c:pt>
                <c:pt idx="3">
                  <c:v>79.459999999999994</c:v>
                </c:pt>
                <c:pt idx="4">
                  <c:v>131.09</c:v>
                </c:pt>
                <c:pt idx="5">
                  <c:v>52.63</c:v>
                </c:pt>
                <c:pt idx="6">
                  <c:v>153.22</c:v>
                </c:pt>
                <c:pt idx="7">
                  <c:v>230.06</c:v>
                </c:pt>
                <c:pt idx="8">
                  <c:v>182.69</c:v>
                </c:pt>
                <c:pt idx="9">
                  <c:v>86.89</c:v>
                </c:pt>
              </c:numCache>
            </c:numRef>
          </c:val>
          <c:smooth val="0"/>
          <c:extLst>
            <c:ext xmlns:c16="http://schemas.microsoft.com/office/drawing/2014/chart" uri="{C3380CC4-5D6E-409C-BE32-E72D297353CC}">
              <c16:uniqueId val="{00000003-B743-45C0-819E-F8DC204121A1}"/>
            </c:ext>
          </c:extLst>
        </c:ser>
        <c:dLbls>
          <c:showLegendKey val="0"/>
          <c:showVal val="0"/>
          <c:showCatName val="0"/>
          <c:showSerName val="0"/>
          <c:showPercent val="0"/>
          <c:showBubbleSize val="0"/>
        </c:dLbls>
        <c:marker val="1"/>
        <c:smooth val="0"/>
        <c:axId val="127273984"/>
        <c:axId val="127276160"/>
      </c:lineChart>
      <c:catAx>
        <c:axId val="12726579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27272064"/>
        <c:crossesAt val="10"/>
        <c:auto val="0"/>
        <c:lblAlgn val="ctr"/>
        <c:lblOffset val="100"/>
        <c:tickLblSkip val="1"/>
        <c:tickMarkSkip val="1"/>
        <c:noMultiLvlLbl val="0"/>
      </c:catAx>
      <c:valAx>
        <c:axId val="127272064"/>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27265792"/>
        <c:crosses val="autoZero"/>
        <c:crossBetween val="between"/>
        <c:majorUnit val="50"/>
      </c:valAx>
      <c:catAx>
        <c:axId val="127273984"/>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27276160"/>
        <c:crosses val="autoZero"/>
        <c:auto val="0"/>
        <c:lblAlgn val="ctr"/>
        <c:lblOffset val="100"/>
        <c:noMultiLvlLbl val="0"/>
      </c:catAx>
      <c:valAx>
        <c:axId val="127276160"/>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27273984"/>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2'!$H$9:$H$39</c:f>
              <c:numCache>
                <c:formatCode>_(* #,##0.000_);_(* \(#,##0.000\);_(* "-"??_);_(@_)</c:formatCode>
                <c:ptCount val="31"/>
                <c:pt idx="0">
                  <c:v>7.77</c:v>
                </c:pt>
                <c:pt idx="1">
                  <c:v>9.5020000000000007</c:v>
                </c:pt>
                <c:pt idx="2">
                  <c:v>2.9239999999999999</c:v>
                </c:pt>
                <c:pt idx="3">
                  <c:v>0.17599999999999999</c:v>
                </c:pt>
                <c:pt idx="4">
                  <c:v>0.43099999999999999</c:v>
                </c:pt>
                <c:pt idx="5">
                  <c:v>2.6160000000000001</c:v>
                </c:pt>
                <c:pt idx="6">
                  <c:v>1.5429999999999999</c:v>
                </c:pt>
                <c:pt idx="7">
                  <c:v>0.40300000000000002</c:v>
                </c:pt>
                <c:pt idx="8">
                  <c:v>4.0000000000000001E-3</c:v>
                </c:pt>
                <c:pt idx="9">
                  <c:v>3.9E-2</c:v>
                </c:pt>
                <c:pt idx="10">
                  <c:v>9.8000000000000004E-2</c:v>
                </c:pt>
                <c:pt idx="11">
                  <c:v>0.27800000000000002</c:v>
                </c:pt>
                <c:pt idx="12">
                  <c:v>0.19900000000000001</c:v>
                </c:pt>
                <c:pt idx="13">
                  <c:v>5.5E-2</c:v>
                </c:pt>
                <c:pt idx="14">
                  <c:v>0.11600000000000001</c:v>
                </c:pt>
                <c:pt idx="15">
                  <c:v>0.125</c:v>
                </c:pt>
                <c:pt idx="16">
                  <c:v>7.0000000000000001E-3</c:v>
                </c:pt>
                <c:pt idx="17">
                  <c:v>0.111</c:v>
                </c:pt>
                <c:pt idx="18">
                  <c:v>9.2999999999999999E-2</c:v>
                </c:pt>
                <c:pt idx="19">
                  <c:v>1.371</c:v>
                </c:pt>
                <c:pt idx="20">
                  <c:v>0.67300000000000004</c:v>
                </c:pt>
                <c:pt idx="21">
                  <c:v>0.27800000000000002</c:v>
                </c:pt>
                <c:pt idx="22">
                  <c:v>0.28599999999999998</c:v>
                </c:pt>
                <c:pt idx="23">
                  <c:v>0.10100000000000001</c:v>
                </c:pt>
                <c:pt idx="24">
                  <c:v>1.234</c:v>
                </c:pt>
                <c:pt idx="25">
                  <c:v>5.2999999999999999E-2</c:v>
                </c:pt>
                <c:pt idx="26">
                  <c:v>6.2E-2</c:v>
                </c:pt>
                <c:pt idx="27">
                  <c:v>5.7359999999999998</c:v>
                </c:pt>
                <c:pt idx="28">
                  <c:v>1.496</c:v>
                </c:pt>
                <c:pt idx="29">
                  <c:v>2.0129999999999999</c:v>
                </c:pt>
                <c:pt idx="30">
                  <c:v>0.872</c:v>
                </c:pt>
              </c:numCache>
            </c:numRef>
          </c:val>
          <c:extLs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27736448"/>
        <c:axId val="127926656"/>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2'!$I$9:$I$39</c:f>
              <c:numCache>
                <c:formatCode>_(* #,##0.000_);_(* \(#,##0.000\);_(* "-"??_);_(@_)</c:formatCode>
                <c:ptCount val="31"/>
                <c:pt idx="0">
                  <c:v>7.67</c:v>
                </c:pt>
                <c:pt idx="1">
                  <c:v>9.5269999999999992</c:v>
                </c:pt>
                <c:pt idx="2">
                  <c:v>2.9449999999999998</c:v>
                </c:pt>
                <c:pt idx="3">
                  <c:v>0.17399999999999999</c:v>
                </c:pt>
                <c:pt idx="4">
                  <c:v>0.44400000000000001</c:v>
                </c:pt>
                <c:pt idx="5">
                  <c:v>3.8519999999999999</c:v>
                </c:pt>
                <c:pt idx="6">
                  <c:v>1.883</c:v>
                </c:pt>
                <c:pt idx="7">
                  <c:v>0.41899999999999998</c:v>
                </c:pt>
                <c:pt idx="8">
                  <c:v>6.0000000000000001E-3</c:v>
                </c:pt>
                <c:pt idx="9">
                  <c:v>4.2000000000000003E-2</c:v>
                </c:pt>
                <c:pt idx="10">
                  <c:v>0.14899999999999999</c:v>
                </c:pt>
                <c:pt idx="11">
                  <c:v>5.8000000000000003E-2</c:v>
                </c:pt>
                <c:pt idx="12">
                  <c:v>0.36099999999999999</c:v>
                </c:pt>
                <c:pt idx="13">
                  <c:v>2.1000000000000001E-2</c:v>
                </c:pt>
                <c:pt idx="14">
                  <c:v>6.9000000000000006E-2</c:v>
                </c:pt>
                <c:pt idx="15">
                  <c:v>3.9E-2</c:v>
                </c:pt>
                <c:pt idx="16">
                  <c:v>0.159</c:v>
                </c:pt>
                <c:pt idx="17">
                  <c:v>0.104</c:v>
                </c:pt>
                <c:pt idx="18">
                  <c:v>0.20899999999999999</c:v>
                </c:pt>
                <c:pt idx="19">
                  <c:v>0.66800000000000004</c:v>
                </c:pt>
                <c:pt idx="20">
                  <c:v>0.52</c:v>
                </c:pt>
                <c:pt idx="21">
                  <c:v>5.8000000000000003E-2</c:v>
                </c:pt>
                <c:pt idx="22">
                  <c:v>0.379</c:v>
                </c:pt>
                <c:pt idx="23">
                  <c:v>1.0999999999999999E-2</c:v>
                </c:pt>
                <c:pt idx="24">
                  <c:v>1.89</c:v>
                </c:pt>
                <c:pt idx="25">
                  <c:v>3.2000000000000001E-2</c:v>
                </c:pt>
                <c:pt idx="26">
                  <c:v>3.7999999999999999E-2</c:v>
                </c:pt>
                <c:pt idx="27">
                  <c:v>4.4080000000000004</c:v>
                </c:pt>
                <c:pt idx="28">
                  <c:v>2.028</c:v>
                </c:pt>
                <c:pt idx="29">
                  <c:v>1.93</c:v>
                </c:pt>
                <c:pt idx="30">
                  <c:v>1.4550000000000001</c:v>
                </c:pt>
              </c:numCache>
            </c:numRef>
          </c:val>
          <c:smooth val="0"/>
          <c:extLs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27928576"/>
        <c:axId val="127938560"/>
      </c:lineChart>
      <c:catAx>
        <c:axId val="12773644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27926656"/>
        <c:crosses val="autoZero"/>
        <c:auto val="1"/>
        <c:lblAlgn val="ctr"/>
        <c:lblOffset val="100"/>
        <c:tickMarkSkip val="1"/>
        <c:noMultiLvlLbl val="0"/>
      </c:catAx>
      <c:valAx>
        <c:axId val="127926656"/>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27736448"/>
        <c:crosses val="autoZero"/>
        <c:crossBetween val="between"/>
        <c:majorUnit val="0.5"/>
      </c:valAx>
      <c:catAx>
        <c:axId val="127928576"/>
        <c:scaling>
          <c:orientation val="minMax"/>
        </c:scaling>
        <c:delete val="1"/>
        <c:axPos val="b"/>
        <c:numFmt formatCode="General" sourceLinked="1"/>
        <c:majorTickMark val="out"/>
        <c:minorTickMark val="none"/>
        <c:tickLblPos val="nextTo"/>
        <c:crossAx val="127938560"/>
        <c:crosses val="autoZero"/>
        <c:auto val="1"/>
        <c:lblAlgn val="ctr"/>
        <c:lblOffset val="100"/>
        <c:noMultiLvlLbl val="0"/>
      </c:catAx>
      <c:valAx>
        <c:axId val="127938560"/>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27928576"/>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2'!$F$9:$F$39</c:f>
              <c:numCache>
                <c:formatCode>_(* #,##0.00_);_(* \(#,##0.00\);_(* "-"??_);_(@_)</c:formatCode>
                <c:ptCount val="31"/>
                <c:pt idx="0">
                  <c:v>339.5</c:v>
                </c:pt>
                <c:pt idx="1">
                  <c:v>206.8</c:v>
                </c:pt>
                <c:pt idx="2">
                  <c:v>314.93</c:v>
                </c:pt>
                <c:pt idx="3">
                  <c:v>114.93</c:v>
                </c:pt>
                <c:pt idx="4">
                  <c:v>116.58</c:v>
                </c:pt>
                <c:pt idx="5">
                  <c:v>42.73</c:v>
                </c:pt>
                <c:pt idx="6">
                  <c:v>49.01</c:v>
                </c:pt>
                <c:pt idx="7">
                  <c:v>74.48</c:v>
                </c:pt>
                <c:pt idx="8">
                  <c:v>79.900000000000006</c:v>
                </c:pt>
                <c:pt idx="9">
                  <c:v>61.67</c:v>
                </c:pt>
                <c:pt idx="10">
                  <c:v>44.98</c:v>
                </c:pt>
                <c:pt idx="11">
                  <c:v>321.27999999999997</c:v>
                </c:pt>
                <c:pt idx="12">
                  <c:v>106.56</c:v>
                </c:pt>
                <c:pt idx="13">
                  <c:v>200.63</c:v>
                </c:pt>
                <c:pt idx="14">
                  <c:v>219.27</c:v>
                </c:pt>
                <c:pt idx="15">
                  <c:v>191.55</c:v>
                </c:pt>
                <c:pt idx="16">
                  <c:v>161.51</c:v>
                </c:pt>
                <c:pt idx="17">
                  <c:v>221.03</c:v>
                </c:pt>
                <c:pt idx="18">
                  <c:v>240.81</c:v>
                </c:pt>
                <c:pt idx="19">
                  <c:v>146.51</c:v>
                </c:pt>
                <c:pt idx="20">
                  <c:v>199.21</c:v>
                </c:pt>
                <c:pt idx="21">
                  <c:v>321.27999999999997</c:v>
                </c:pt>
                <c:pt idx="22">
                  <c:v>125.83</c:v>
                </c:pt>
                <c:pt idx="23">
                  <c:v>278.42</c:v>
                </c:pt>
                <c:pt idx="24">
                  <c:v>96.38</c:v>
                </c:pt>
                <c:pt idx="25">
                  <c:v>188.84</c:v>
                </c:pt>
                <c:pt idx="26">
                  <c:v>169.76</c:v>
                </c:pt>
                <c:pt idx="27">
                  <c:v>139.06</c:v>
                </c:pt>
                <c:pt idx="28">
                  <c:v>237.21</c:v>
                </c:pt>
                <c:pt idx="29">
                  <c:v>118.24</c:v>
                </c:pt>
                <c:pt idx="30">
                  <c:v>108.85</c:v>
                </c:pt>
              </c:numCache>
            </c:numRef>
          </c:val>
          <c:extLs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2'!$G$9:$G$39</c:f>
              <c:numCache>
                <c:formatCode>_(* #,##0.00_);_(* \(#,##0.00\);_(* "-"??_);_(@_)</c:formatCode>
                <c:ptCount val="31"/>
                <c:pt idx="0">
                  <c:v>339.38</c:v>
                </c:pt>
                <c:pt idx="1">
                  <c:v>207.01</c:v>
                </c:pt>
                <c:pt idx="2">
                  <c:v>315.08</c:v>
                </c:pt>
                <c:pt idx="3">
                  <c:v>115.09</c:v>
                </c:pt>
                <c:pt idx="4">
                  <c:v>116.95</c:v>
                </c:pt>
                <c:pt idx="5">
                  <c:v>43.2</c:v>
                </c:pt>
                <c:pt idx="6">
                  <c:v>49.9</c:v>
                </c:pt>
                <c:pt idx="7">
                  <c:v>74.430000000000007</c:v>
                </c:pt>
                <c:pt idx="8">
                  <c:v>79.959999999999994</c:v>
                </c:pt>
                <c:pt idx="9">
                  <c:v>61.7</c:v>
                </c:pt>
                <c:pt idx="10">
                  <c:v>45.2</c:v>
                </c:pt>
                <c:pt idx="11">
                  <c:v>317.10000000000002</c:v>
                </c:pt>
                <c:pt idx="12">
                  <c:v>107.6</c:v>
                </c:pt>
                <c:pt idx="13">
                  <c:v>199.69</c:v>
                </c:pt>
                <c:pt idx="14">
                  <c:v>218.15</c:v>
                </c:pt>
                <c:pt idx="15">
                  <c:v>190.27</c:v>
                </c:pt>
                <c:pt idx="16">
                  <c:v>164.27</c:v>
                </c:pt>
                <c:pt idx="17">
                  <c:v>220.89</c:v>
                </c:pt>
                <c:pt idx="18">
                  <c:v>241.86</c:v>
                </c:pt>
                <c:pt idx="19">
                  <c:v>144.80000000000001</c:v>
                </c:pt>
                <c:pt idx="20">
                  <c:v>198.61</c:v>
                </c:pt>
                <c:pt idx="21">
                  <c:v>317.10000000000002</c:v>
                </c:pt>
                <c:pt idx="22">
                  <c:v>126.62</c:v>
                </c:pt>
                <c:pt idx="23">
                  <c:v>275.87</c:v>
                </c:pt>
                <c:pt idx="24">
                  <c:v>97.56</c:v>
                </c:pt>
                <c:pt idx="25">
                  <c:v>188.24</c:v>
                </c:pt>
                <c:pt idx="26">
                  <c:v>168.77</c:v>
                </c:pt>
                <c:pt idx="27">
                  <c:v>138.46</c:v>
                </c:pt>
                <c:pt idx="28">
                  <c:v>238.3</c:v>
                </c:pt>
                <c:pt idx="29">
                  <c:v>118.19</c:v>
                </c:pt>
                <c:pt idx="30">
                  <c:v>109.69</c:v>
                </c:pt>
              </c:numCache>
            </c:numRef>
          </c:val>
          <c:extLs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27985920"/>
        <c:axId val="141717504"/>
      </c:barChart>
      <c:catAx>
        <c:axId val="127985920"/>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41717504"/>
        <c:crossesAt val="0"/>
        <c:auto val="0"/>
        <c:lblAlgn val="ctr"/>
        <c:lblOffset val="100"/>
        <c:tickLblSkip val="1"/>
        <c:tickMarkSkip val="1"/>
        <c:noMultiLvlLbl val="0"/>
      </c:catAx>
      <c:valAx>
        <c:axId val="14171750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27985920"/>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(2)'!$H$9:$H$39</c:f>
              <c:numCache>
                <c:formatCode>_(* #,##0.000_);_(* \(#,##0.000\);_(* "-"??_);_(@_)</c:formatCode>
                <c:ptCount val="31"/>
                <c:pt idx="0">
                  <c:v>7.77</c:v>
                </c:pt>
                <c:pt idx="1">
                  <c:v>9.5020000000000007</c:v>
                </c:pt>
                <c:pt idx="2">
                  <c:v>2.9239999999999999</c:v>
                </c:pt>
                <c:pt idx="3">
                  <c:v>0.17599999999999999</c:v>
                </c:pt>
                <c:pt idx="4">
                  <c:v>0.43099999999999999</c:v>
                </c:pt>
                <c:pt idx="5">
                  <c:v>2.6160000000000001</c:v>
                </c:pt>
                <c:pt idx="6">
                  <c:v>1.5429999999999999</c:v>
                </c:pt>
                <c:pt idx="7">
                  <c:v>0.40300000000000002</c:v>
                </c:pt>
                <c:pt idx="8">
                  <c:v>4.0000000000000001E-3</c:v>
                </c:pt>
                <c:pt idx="9">
                  <c:v>3.9E-2</c:v>
                </c:pt>
                <c:pt idx="10">
                  <c:v>9.8000000000000004E-2</c:v>
                </c:pt>
                <c:pt idx="11">
                  <c:v>0.27800000000000002</c:v>
                </c:pt>
                <c:pt idx="12">
                  <c:v>0.19900000000000001</c:v>
                </c:pt>
                <c:pt idx="13">
                  <c:v>5.5E-2</c:v>
                </c:pt>
                <c:pt idx="14">
                  <c:v>0.11600000000000001</c:v>
                </c:pt>
                <c:pt idx="15">
                  <c:v>0.125</c:v>
                </c:pt>
                <c:pt idx="16">
                  <c:v>7.0000000000000001E-3</c:v>
                </c:pt>
                <c:pt idx="17">
                  <c:v>0.111</c:v>
                </c:pt>
                <c:pt idx="18">
                  <c:v>9.2999999999999999E-2</c:v>
                </c:pt>
                <c:pt idx="19">
                  <c:v>1.371</c:v>
                </c:pt>
                <c:pt idx="20">
                  <c:v>0.67300000000000004</c:v>
                </c:pt>
                <c:pt idx="21">
                  <c:v>0.27800000000000002</c:v>
                </c:pt>
                <c:pt idx="22">
                  <c:v>0.28599999999999998</c:v>
                </c:pt>
                <c:pt idx="23">
                  <c:v>0.10100000000000001</c:v>
                </c:pt>
                <c:pt idx="24">
                  <c:v>1.234</c:v>
                </c:pt>
                <c:pt idx="25">
                  <c:v>5.2999999999999999E-2</c:v>
                </c:pt>
                <c:pt idx="26">
                  <c:v>6.2E-2</c:v>
                </c:pt>
                <c:pt idx="27">
                  <c:v>5.7359999999999998</c:v>
                </c:pt>
                <c:pt idx="28">
                  <c:v>1.496</c:v>
                </c:pt>
                <c:pt idx="29">
                  <c:v>2.0129999999999999</c:v>
                </c:pt>
                <c:pt idx="30">
                  <c:v>0.872</c:v>
                </c:pt>
              </c:numCache>
            </c:numRef>
          </c:val>
          <c:extLs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42586240"/>
        <c:axId val="142587776"/>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(2)'!$I$9:$I$39</c:f>
              <c:numCache>
                <c:formatCode>_(* #,##0.000_);_(* \(#,##0.000\);_(* "-"??_);_(@_)</c:formatCode>
                <c:ptCount val="31"/>
                <c:pt idx="0">
                  <c:v>7.67</c:v>
                </c:pt>
                <c:pt idx="1">
                  <c:v>9.5269999999999992</c:v>
                </c:pt>
                <c:pt idx="2">
                  <c:v>2.9449999999999998</c:v>
                </c:pt>
                <c:pt idx="3">
                  <c:v>0.17399999999999999</c:v>
                </c:pt>
                <c:pt idx="4">
                  <c:v>0.44400000000000001</c:v>
                </c:pt>
                <c:pt idx="5">
                  <c:v>3.8519999999999999</c:v>
                </c:pt>
                <c:pt idx="6">
                  <c:v>1.883</c:v>
                </c:pt>
                <c:pt idx="7">
                  <c:v>0.41899999999999998</c:v>
                </c:pt>
                <c:pt idx="8">
                  <c:v>6.0000000000000001E-3</c:v>
                </c:pt>
                <c:pt idx="9">
                  <c:v>4.2000000000000003E-2</c:v>
                </c:pt>
                <c:pt idx="10">
                  <c:v>0.14899999999999999</c:v>
                </c:pt>
                <c:pt idx="11">
                  <c:v>5.8000000000000003E-2</c:v>
                </c:pt>
                <c:pt idx="12">
                  <c:v>0.36099999999999999</c:v>
                </c:pt>
                <c:pt idx="13">
                  <c:v>2.1000000000000001E-2</c:v>
                </c:pt>
                <c:pt idx="14">
                  <c:v>6.9000000000000006E-2</c:v>
                </c:pt>
                <c:pt idx="15">
                  <c:v>3.9E-2</c:v>
                </c:pt>
                <c:pt idx="16">
                  <c:v>0.159</c:v>
                </c:pt>
                <c:pt idx="17">
                  <c:v>0.104</c:v>
                </c:pt>
                <c:pt idx="18">
                  <c:v>0.20899999999999999</c:v>
                </c:pt>
                <c:pt idx="19">
                  <c:v>0.66800000000000004</c:v>
                </c:pt>
                <c:pt idx="20">
                  <c:v>0.52</c:v>
                </c:pt>
                <c:pt idx="21">
                  <c:v>5.8000000000000003E-2</c:v>
                </c:pt>
                <c:pt idx="22">
                  <c:v>0.379</c:v>
                </c:pt>
                <c:pt idx="23">
                  <c:v>1.0999999999999999E-2</c:v>
                </c:pt>
                <c:pt idx="24">
                  <c:v>1.89</c:v>
                </c:pt>
                <c:pt idx="25">
                  <c:v>3.2000000000000001E-2</c:v>
                </c:pt>
                <c:pt idx="26">
                  <c:v>3.7999999999999999E-2</c:v>
                </c:pt>
                <c:pt idx="27">
                  <c:v>4.4080000000000004</c:v>
                </c:pt>
                <c:pt idx="28">
                  <c:v>2.028</c:v>
                </c:pt>
                <c:pt idx="29">
                  <c:v>1.93</c:v>
                </c:pt>
                <c:pt idx="30">
                  <c:v>1.4550000000000001</c:v>
                </c:pt>
              </c:numCache>
            </c:numRef>
          </c:val>
          <c:smooth val="0"/>
          <c:extLs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42589952"/>
        <c:axId val="142591488"/>
      </c:lineChart>
      <c:catAx>
        <c:axId val="142586240"/>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42587776"/>
        <c:crosses val="autoZero"/>
        <c:auto val="1"/>
        <c:lblAlgn val="ctr"/>
        <c:lblOffset val="100"/>
        <c:tickMarkSkip val="1"/>
        <c:noMultiLvlLbl val="0"/>
      </c:catAx>
      <c:valAx>
        <c:axId val="142587776"/>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42586240"/>
        <c:crosses val="autoZero"/>
        <c:crossBetween val="between"/>
        <c:majorUnit val="0.5"/>
      </c:valAx>
      <c:catAx>
        <c:axId val="142589952"/>
        <c:scaling>
          <c:orientation val="minMax"/>
        </c:scaling>
        <c:delete val="1"/>
        <c:axPos val="b"/>
        <c:numFmt formatCode="General" sourceLinked="1"/>
        <c:majorTickMark val="out"/>
        <c:minorTickMark val="none"/>
        <c:tickLblPos val="nextTo"/>
        <c:crossAx val="142591488"/>
        <c:crosses val="autoZero"/>
        <c:auto val="1"/>
        <c:lblAlgn val="ctr"/>
        <c:lblOffset val="100"/>
        <c:noMultiLvlLbl val="0"/>
      </c:catAx>
      <c:valAx>
        <c:axId val="142591488"/>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42589952"/>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(2)'!$F$9:$F$39</c:f>
              <c:numCache>
                <c:formatCode>_(* #,##0.00_);_(* \(#,##0.00\);_(* "-"??_);_(@_)</c:formatCode>
                <c:ptCount val="31"/>
                <c:pt idx="0">
                  <c:v>339.5</c:v>
                </c:pt>
                <c:pt idx="1">
                  <c:v>206.8</c:v>
                </c:pt>
                <c:pt idx="2">
                  <c:v>314.93</c:v>
                </c:pt>
                <c:pt idx="3">
                  <c:v>114.93</c:v>
                </c:pt>
                <c:pt idx="4">
                  <c:v>116.58</c:v>
                </c:pt>
                <c:pt idx="5">
                  <c:v>42.73</c:v>
                </c:pt>
                <c:pt idx="6">
                  <c:v>49.01</c:v>
                </c:pt>
                <c:pt idx="7">
                  <c:v>74.48</c:v>
                </c:pt>
                <c:pt idx="8">
                  <c:v>79.900000000000006</c:v>
                </c:pt>
                <c:pt idx="9">
                  <c:v>61.67</c:v>
                </c:pt>
                <c:pt idx="10">
                  <c:v>44.98</c:v>
                </c:pt>
                <c:pt idx="11">
                  <c:v>321.27999999999997</c:v>
                </c:pt>
                <c:pt idx="12">
                  <c:v>106.56</c:v>
                </c:pt>
                <c:pt idx="13">
                  <c:v>200.63</c:v>
                </c:pt>
                <c:pt idx="14">
                  <c:v>219.27</c:v>
                </c:pt>
                <c:pt idx="15">
                  <c:v>191.55</c:v>
                </c:pt>
                <c:pt idx="16">
                  <c:v>161.51</c:v>
                </c:pt>
                <c:pt idx="17">
                  <c:v>221.03</c:v>
                </c:pt>
                <c:pt idx="18">
                  <c:v>240.81</c:v>
                </c:pt>
                <c:pt idx="19">
                  <c:v>146.51</c:v>
                </c:pt>
                <c:pt idx="20">
                  <c:v>199.21</c:v>
                </c:pt>
                <c:pt idx="21">
                  <c:v>321.27999999999997</c:v>
                </c:pt>
                <c:pt idx="22">
                  <c:v>125.83</c:v>
                </c:pt>
                <c:pt idx="23">
                  <c:v>278.42</c:v>
                </c:pt>
                <c:pt idx="24">
                  <c:v>96.38</c:v>
                </c:pt>
                <c:pt idx="25">
                  <c:v>188.84</c:v>
                </c:pt>
                <c:pt idx="26">
                  <c:v>169.76</c:v>
                </c:pt>
                <c:pt idx="27">
                  <c:v>139.06</c:v>
                </c:pt>
                <c:pt idx="28">
                  <c:v>237.21</c:v>
                </c:pt>
                <c:pt idx="29">
                  <c:v>118.24</c:v>
                </c:pt>
                <c:pt idx="30">
                  <c:v>108.85</c:v>
                </c:pt>
              </c:numCache>
            </c:numRef>
          </c:val>
          <c:extLs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(2)'!$G$9:$G$39</c:f>
              <c:numCache>
                <c:formatCode>_(* #,##0.00_);_(* \(#,##0.00\);_(* "-"??_);_(@_)</c:formatCode>
                <c:ptCount val="31"/>
                <c:pt idx="0">
                  <c:v>339.38</c:v>
                </c:pt>
                <c:pt idx="1">
                  <c:v>207.01</c:v>
                </c:pt>
                <c:pt idx="2">
                  <c:v>315.08</c:v>
                </c:pt>
                <c:pt idx="3">
                  <c:v>115.09</c:v>
                </c:pt>
                <c:pt idx="4">
                  <c:v>116.95</c:v>
                </c:pt>
                <c:pt idx="5">
                  <c:v>43.2</c:v>
                </c:pt>
                <c:pt idx="6">
                  <c:v>49.9</c:v>
                </c:pt>
                <c:pt idx="7">
                  <c:v>74.430000000000007</c:v>
                </c:pt>
                <c:pt idx="8">
                  <c:v>79.959999999999994</c:v>
                </c:pt>
                <c:pt idx="9">
                  <c:v>61.7</c:v>
                </c:pt>
                <c:pt idx="10">
                  <c:v>45.2</c:v>
                </c:pt>
                <c:pt idx="11">
                  <c:v>317.10000000000002</c:v>
                </c:pt>
                <c:pt idx="12">
                  <c:v>107.6</c:v>
                </c:pt>
                <c:pt idx="13">
                  <c:v>199.69</c:v>
                </c:pt>
                <c:pt idx="14">
                  <c:v>218.15</c:v>
                </c:pt>
                <c:pt idx="15">
                  <c:v>190.27</c:v>
                </c:pt>
                <c:pt idx="16">
                  <c:v>164.27</c:v>
                </c:pt>
                <c:pt idx="17">
                  <c:v>220.89</c:v>
                </c:pt>
                <c:pt idx="18">
                  <c:v>241.86</c:v>
                </c:pt>
                <c:pt idx="19">
                  <c:v>144.80000000000001</c:v>
                </c:pt>
                <c:pt idx="20">
                  <c:v>198.61</c:v>
                </c:pt>
                <c:pt idx="21">
                  <c:v>317.10000000000002</c:v>
                </c:pt>
                <c:pt idx="22">
                  <c:v>126.62</c:v>
                </c:pt>
                <c:pt idx="23">
                  <c:v>275.87</c:v>
                </c:pt>
                <c:pt idx="24">
                  <c:v>97.56</c:v>
                </c:pt>
                <c:pt idx="25">
                  <c:v>188.24</c:v>
                </c:pt>
                <c:pt idx="26">
                  <c:v>168.77</c:v>
                </c:pt>
                <c:pt idx="27">
                  <c:v>138.46</c:v>
                </c:pt>
                <c:pt idx="28">
                  <c:v>238.3</c:v>
                </c:pt>
                <c:pt idx="29">
                  <c:v>118.19</c:v>
                </c:pt>
                <c:pt idx="30">
                  <c:v>109.69</c:v>
                </c:pt>
              </c:numCache>
            </c:numRef>
          </c:val>
          <c:extLs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42966784"/>
        <c:axId val="142968320"/>
      </c:barChart>
      <c:catAx>
        <c:axId val="142966784"/>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42968320"/>
        <c:crossesAt val="0"/>
        <c:auto val="0"/>
        <c:lblAlgn val="ctr"/>
        <c:lblOffset val="100"/>
        <c:tickLblSkip val="1"/>
        <c:tickMarkSkip val="1"/>
        <c:noMultiLvlLbl val="0"/>
      </c:catAx>
      <c:valAx>
        <c:axId val="142968320"/>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42966784"/>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(3)'!$H$9:$H$39</c:f>
              <c:numCache>
                <c:formatCode>_(* #,##0.000_);_(* \(#,##0.000\);_(* "-"??_);_(@_)</c:formatCode>
                <c:ptCount val="31"/>
                <c:pt idx="0">
                  <c:v>7.77</c:v>
                </c:pt>
                <c:pt idx="1">
                  <c:v>9.5020000000000007</c:v>
                </c:pt>
                <c:pt idx="2">
                  <c:v>2.9239999999999999</c:v>
                </c:pt>
                <c:pt idx="3">
                  <c:v>0.17599999999999999</c:v>
                </c:pt>
                <c:pt idx="4">
                  <c:v>0.43099999999999999</c:v>
                </c:pt>
                <c:pt idx="5">
                  <c:v>2.6160000000000001</c:v>
                </c:pt>
                <c:pt idx="6">
                  <c:v>1.5429999999999999</c:v>
                </c:pt>
                <c:pt idx="7">
                  <c:v>0.40300000000000002</c:v>
                </c:pt>
                <c:pt idx="8">
                  <c:v>4.0000000000000001E-3</c:v>
                </c:pt>
                <c:pt idx="9">
                  <c:v>3.9E-2</c:v>
                </c:pt>
                <c:pt idx="10">
                  <c:v>9.8000000000000004E-2</c:v>
                </c:pt>
                <c:pt idx="11">
                  <c:v>0.27800000000000002</c:v>
                </c:pt>
                <c:pt idx="12">
                  <c:v>0.19900000000000001</c:v>
                </c:pt>
                <c:pt idx="13">
                  <c:v>5.5E-2</c:v>
                </c:pt>
                <c:pt idx="14">
                  <c:v>0.11600000000000001</c:v>
                </c:pt>
                <c:pt idx="15">
                  <c:v>0.125</c:v>
                </c:pt>
                <c:pt idx="16">
                  <c:v>7.0000000000000001E-3</c:v>
                </c:pt>
                <c:pt idx="17">
                  <c:v>0.111</c:v>
                </c:pt>
                <c:pt idx="18">
                  <c:v>9.2999999999999999E-2</c:v>
                </c:pt>
                <c:pt idx="19">
                  <c:v>1.371</c:v>
                </c:pt>
                <c:pt idx="20">
                  <c:v>0.67300000000000004</c:v>
                </c:pt>
                <c:pt idx="21">
                  <c:v>0.27800000000000002</c:v>
                </c:pt>
                <c:pt idx="22">
                  <c:v>0.28599999999999998</c:v>
                </c:pt>
                <c:pt idx="23">
                  <c:v>0.10100000000000001</c:v>
                </c:pt>
                <c:pt idx="24">
                  <c:v>1.234</c:v>
                </c:pt>
                <c:pt idx="25">
                  <c:v>5.2999999999999999E-2</c:v>
                </c:pt>
                <c:pt idx="26">
                  <c:v>6.2E-2</c:v>
                </c:pt>
                <c:pt idx="27">
                  <c:v>5.7359999999999998</c:v>
                </c:pt>
                <c:pt idx="28">
                  <c:v>1.496</c:v>
                </c:pt>
                <c:pt idx="29">
                  <c:v>2.0129999999999999</c:v>
                </c:pt>
                <c:pt idx="30">
                  <c:v>0.872</c:v>
                </c:pt>
              </c:numCache>
            </c:numRef>
          </c:val>
          <c:extLst>
            <c:ext xmlns:c16="http://schemas.microsoft.com/office/drawing/2014/chart" uri="{C3380CC4-5D6E-409C-BE32-E72D297353CC}">
              <c16:uniqueId val="{00000000-2DE7-4C20-BE76-D7EFA524CC84}"/>
            </c:ext>
          </c:extLst>
        </c:ser>
        <c:dLbls>
          <c:showLegendKey val="0"/>
          <c:showVal val="0"/>
          <c:showCatName val="0"/>
          <c:showSerName val="0"/>
          <c:showPercent val="0"/>
          <c:showBubbleSize val="0"/>
        </c:dLbls>
        <c:gapWidth val="150"/>
        <c:axId val="147916672"/>
        <c:axId val="147918208"/>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(3)'!$I$9:$I$39</c:f>
              <c:numCache>
                <c:formatCode>_(* #,##0.000_);_(* \(#,##0.000\);_(* "-"??_);_(@_)</c:formatCode>
                <c:ptCount val="31"/>
                <c:pt idx="0">
                  <c:v>7.67</c:v>
                </c:pt>
                <c:pt idx="1">
                  <c:v>9.5269999999999992</c:v>
                </c:pt>
                <c:pt idx="2">
                  <c:v>2.9449999999999998</c:v>
                </c:pt>
                <c:pt idx="3">
                  <c:v>0.17399999999999999</c:v>
                </c:pt>
                <c:pt idx="4">
                  <c:v>0.44400000000000001</c:v>
                </c:pt>
                <c:pt idx="5">
                  <c:v>3.8519999999999999</c:v>
                </c:pt>
                <c:pt idx="6">
                  <c:v>1.883</c:v>
                </c:pt>
                <c:pt idx="7">
                  <c:v>0.41899999999999998</c:v>
                </c:pt>
                <c:pt idx="8">
                  <c:v>6.0000000000000001E-3</c:v>
                </c:pt>
                <c:pt idx="9">
                  <c:v>4.2000000000000003E-2</c:v>
                </c:pt>
                <c:pt idx="10">
                  <c:v>0.14899999999999999</c:v>
                </c:pt>
                <c:pt idx="11">
                  <c:v>5.8000000000000003E-2</c:v>
                </c:pt>
                <c:pt idx="12">
                  <c:v>0.36099999999999999</c:v>
                </c:pt>
                <c:pt idx="13">
                  <c:v>2.1000000000000001E-2</c:v>
                </c:pt>
                <c:pt idx="14">
                  <c:v>6.9000000000000006E-2</c:v>
                </c:pt>
                <c:pt idx="15">
                  <c:v>3.9E-2</c:v>
                </c:pt>
                <c:pt idx="16">
                  <c:v>0.159</c:v>
                </c:pt>
                <c:pt idx="17">
                  <c:v>0.104</c:v>
                </c:pt>
                <c:pt idx="18">
                  <c:v>0.20899999999999999</c:v>
                </c:pt>
                <c:pt idx="19">
                  <c:v>0.66800000000000004</c:v>
                </c:pt>
                <c:pt idx="20">
                  <c:v>0.52</c:v>
                </c:pt>
                <c:pt idx="21">
                  <c:v>5.8000000000000003E-2</c:v>
                </c:pt>
                <c:pt idx="22">
                  <c:v>0.379</c:v>
                </c:pt>
                <c:pt idx="23">
                  <c:v>1.0999999999999999E-2</c:v>
                </c:pt>
                <c:pt idx="24">
                  <c:v>1.89</c:v>
                </c:pt>
                <c:pt idx="25">
                  <c:v>3.2000000000000001E-2</c:v>
                </c:pt>
                <c:pt idx="26">
                  <c:v>3.7999999999999999E-2</c:v>
                </c:pt>
                <c:pt idx="27">
                  <c:v>4.4080000000000004</c:v>
                </c:pt>
                <c:pt idx="28">
                  <c:v>2.028</c:v>
                </c:pt>
                <c:pt idx="29">
                  <c:v>1.93</c:v>
                </c:pt>
                <c:pt idx="30">
                  <c:v>1.4550000000000001</c:v>
                </c:pt>
              </c:numCache>
            </c:numRef>
          </c:val>
          <c:smooth val="0"/>
          <c:extLst>
            <c:ext xmlns:c16="http://schemas.microsoft.com/office/drawing/2014/chart" uri="{C3380CC4-5D6E-409C-BE32-E72D297353CC}">
              <c16:uniqueId val="{00000001-2DE7-4C20-BE76-D7EFA524CC84}"/>
            </c:ext>
          </c:extLst>
        </c:ser>
        <c:dLbls>
          <c:showLegendKey val="0"/>
          <c:showVal val="0"/>
          <c:showCatName val="0"/>
          <c:showSerName val="0"/>
          <c:showPercent val="0"/>
          <c:showBubbleSize val="0"/>
        </c:dLbls>
        <c:marker val="1"/>
        <c:smooth val="0"/>
        <c:axId val="147920384"/>
        <c:axId val="147921920"/>
      </c:lineChart>
      <c:catAx>
        <c:axId val="147916672"/>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47918208"/>
        <c:crosses val="autoZero"/>
        <c:auto val="1"/>
        <c:lblAlgn val="ctr"/>
        <c:lblOffset val="100"/>
        <c:tickMarkSkip val="1"/>
        <c:noMultiLvlLbl val="0"/>
      </c:catAx>
      <c:valAx>
        <c:axId val="147918208"/>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47916672"/>
        <c:crosses val="autoZero"/>
        <c:crossBetween val="between"/>
        <c:majorUnit val="0.5"/>
      </c:valAx>
      <c:catAx>
        <c:axId val="147920384"/>
        <c:scaling>
          <c:orientation val="minMax"/>
        </c:scaling>
        <c:delete val="1"/>
        <c:axPos val="b"/>
        <c:numFmt formatCode="General" sourceLinked="1"/>
        <c:majorTickMark val="out"/>
        <c:minorTickMark val="none"/>
        <c:tickLblPos val="nextTo"/>
        <c:crossAx val="147921920"/>
        <c:crosses val="autoZero"/>
        <c:auto val="1"/>
        <c:lblAlgn val="ctr"/>
        <c:lblOffset val="100"/>
        <c:noMultiLvlLbl val="0"/>
      </c:catAx>
      <c:valAx>
        <c:axId val="147921920"/>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47920384"/>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(3)'!$F$9:$F$39</c:f>
              <c:numCache>
                <c:formatCode>_(* #,##0.00_);_(* \(#,##0.00\);_(* "-"??_);_(@_)</c:formatCode>
                <c:ptCount val="31"/>
                <c:pt idx="0">
                  <c:v>339.5</c:v>
                </c:pt>
                <c:pt idx="1">
                  <c:v>206.8</c:v>
                </c:pt>
                <c:pt idx="2">
                  <c:v>314.93</c:v>
                </c:pt>
                <c:pt idx="3">
                  <c:v>114.93</c:v>
                </c:pt>
                <c:pt idx="4">
                  <c:v>116.58</c:v>
                </c:pt>
                <c:pt idx="5">
                  <c:v>42.73</c:v>
                </c:pt>
                <c:pt idx="6">
                  <c:v>49.01</c:v>
                </c:pt>
                <c:pt idx="7">
                  <c:v>74.48</c:v>
                </c:pt>
                <c:pt idx="8">
                  <c:v>79.900000000000006</c:v>
                </c:pt>
                <c:pt idx="9">
                  <c:v>61.67</c:v>
                </c:pt>
                <c:pt idx="10">
                  <c:v>44.98</c:v>
                </c:pt>
                <c:pt idx="11">
                  <c:v>321.27999999999997</c:v>
                </c:pt>
                <c:pt idx="12">
                  <c:v>106.56</c:v>
                </c:pt>
                <c:pt idx="13">
                  <c:v>200.63</c:v>
                </c:pt>
                <c:pt idx="14">
                  <c:v>219.27</c:v>
                </c:pt>
                <c:pt idx="15">
                  <c:v>191.55</c:v>
                </c:pt>
                <c:pt idx="16">
                  <c:v>161.51</c:v>
                </c:pt>
                <c:pt idx="17">
                  <c:v>221.03</c:v>
                </c:pt>
                <c:pt idx="18">
                  <c:v>240.81</c:v>
                </c:pt>
                <c:pt idx="19">
                  <c:v>146.51</c:v>
                </c:pt>
                <c:pt idx="20">
                  <c:v>199.21</c:v>
                </c:pt>
                <c:pt idx="21">
                  <c:v>321.27999999999997</c:v>
                </c:pt>
                <c:pt idx="22">
                  <c:v>125.83</c:v>
                </c:pt>
                <c:pt idx="23">
                  <c:v>278.42</c:v>
                </c:pt>
                <c:pt idx="24">
                  <c:v>96.38</c:v>
                </c:pt>
                <c:pt idx="25">
                  <c:v>188.84</c:v>
                </c:pt>
                <c:pt idx="26">
                  <c:v>169.76</c:v>
                </c:pt>
                <c:pt idx="27">
                  <c:v>139.06</c:v>
                </c:pt>
                <c:pt idx="28">
                  <c:v>237.21</c:v>
                </c:pt>
                <c:pt idx="29">
                  <c:v>118.24</c:v>
                </c:pt>
                <c:pt idx="30">
                  <c:v>108.85</c:v>
                </c:pt>
              </c:numCache>
            </c:numRef>
          </c:val>
          <c:extLst>
            <c:ext xmlns:c16="http://schemas.microsoft.com/office/drawing/2014/chart" uri="{C3380CC4-5D6E-409C-BE32-E72D297353CC}">
              <c16:uniqueId val="{00000000-BDD6-4CB5-AB3E-C57574F51182}"/>
            </c:ext>
          </c:extLst>
        </c:ser>
        <c:ser>
          <c:idx val="0"/>
          <c:order val="1"/>
          <c:tx>
            <c:v>Elevasi Realisasi</c:v>
          </c:tx>
          <c:spPr>
            <a:ln w="25400">
              <a:solidFill>
                <a:srgbClr val="FF0000"/>
              </a:solidFill>
              <a:prstDash val="solid"/>
            </a:ln>
          </c:spPr>
          <c:invertIfNegative val="0"/>
          <c:cat>
            <c:strRef>
              <c:f>'RINCI 2 (3)'!$C$9:$C$39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(3)'!$G$9:$G$39</c:f>
              <c:numCache>
                <c:formatCode>_(* #,##0.00_);_(* \(#,##0.00\);_(* "-"??_);_(@_)</c:formatCode>
                <c:ptCount val="31"/>
                <c:pt idx="0">
                  <c:v>339.38</c:v>
                </c:pt>
                <c:pt idx="1">
                  <c:v>207.01</c:v>
                </c:pt>
                <c:pt idx="2">
                  <c:v>315.08</c:v>
                </c:pt>
                <c:pt idx="3">
                  <c:v>115.09</c:v>
                </c:pt>
                <c:pt idx="4">
                  <c:v>116.95</c:v>
                </c:pt>
                <c:pt idx="5">
                  <c:v>43.2</c:v>
                </c:pt>
                <c:pt idx="6">
                  <c:v>49.9</c:v>
                </c:pt>
                <c:pt idx="7">
                  <c:v>74.430000000000007</c:v>
                </c:pt>
                <c:pt idx="8">
                  <c:v>79.959999999999994</c:v>
                </c:pt>
                <c:pt idx="9">
                  <c:v>61.7</c:v>
                </c:pt>
                <c:pt idx="10">
                  <c:v>45.2</c:v>
                </c:pt>
                <c:pt idx="11">
                  <c:v>317.10000000000002</c:v>
                </c:pt>
                <c:pt idx="12">
                  <c:v>107.6</c:v>
                </c:pt>
                <c:pt idx="13">
                  <c:v>199.69</c:v>
                </c:pt>
                <c:pt idx="14">
                  <c:v>218.15</c:v>
                </c:pt>
                <c:pt idx="15">
                  <c:v>190.27</c:v>
                </c:pt>
                <c:pt idx="16">
                  <c:v>164.27</c:v>
                </c:pt>
                <c:pt idx="17">
                  <c:v>220.89</c:v>
                </c:pt>
                <c:pt idx="18">
                  <c:v>241.86</c:v>
                </c:pt>
                <c:pt idx="19">
                  <c:v>144.80000000000001</c:v>
                </c:pt>
                <c:pt idx="20">
                  <c:v>198.61</c:v>
                </c:pt>
                <c:pt idx="21">
                  <c:v>317.10000000000002</c:v>
                </c:pt>
                <c:pt idx="22">
                  <c:v>126.62</c:v>
                </c:pt>
                <c:pt idx="23">
                  <c:v>275.87</c:v>
                </c:pt>
                <c:pt idx="24">
                  <c:v>97.56</c:v>
                </c:pt>
                <c:pt idx="25">
                  <c:v>188.24</c:v>
                </c:pt>
                <c:pt idx="26">
                  <c:v>168.77</c:v>
                </c:pt>
                <c:pt idx="27">
                  <c:v>138.46</c:v>
                </c:pt>
                <c:pt idx="28">
                  <c:v>238.3</c:v>
                </c:pt>
                <c:pt idx="29">
                  <c:v>118.19</c:v>
                </c:pt>
                <c:pt idx="30">
                  <c:v>109.69</c:v>
                </c:pt>
              </c:numCache>
            </c:numRef>
          </c:val>
          <c:extLst>
            <c:ext xmlns:c16="http://schemas.microsoft.com/office/drawing/2014/chart" uri="{C3380CC4-5D6E-409C-BE32-E72D297353CC}">
              <c16:uniqueId val="{00000001-BDD6-4CB5-AB3E-C57574F51182}"/>
            </c:ext>
          </c:extLst>
        </c:ser>
        <c:dLbls>
          <c:showLegendKey val="0"/>
          <c:showVal val="0"/>
          <c:showCatName val="0"/>
          <c:showSerName val="0"/>
          <c:showPercent val="0"/>
          <c:showBubbleSize val="0"/>
        </c:dLbls>
        <c:gapWidth val="150"/>
        <c:axId val="149165568"/>
        <c:axId val="149167104"/>
      </c:barChart>
      <c:catAx>
        <c:axId val="149165568"/>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49167104"/>
        <c:crossesAt val="0"/>
        <c:auto val="0"/>
        <c:lblAlgn val="ctr"/>
        <c:lblOffset val="100"/>
        <c:tickLblSkip val="1"/>
        <c:tickMarkSkip val="1"/>
        <c:noMultiLvlLbl val="0"/>
      </c:catAx>
      <c:valAx>
        <c:axId val="14916710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49165568"/>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 6 TAHUN</a:t>
            </a:r>
          </a:p>
        </c:rich>
      </c:tx>
      <c:overlay val="0"/>
      <c:spPr>
        <a:noFill/>
        <a:ln w="25400">
          <a:noFill/>
        </a:ln>
      </c:spPr>
    </c:title>
    <c:autoTitleDeleted val="0"/>
    <c:plotArea>
      <c:layout/>
      <c:lineChart>
        <c:grouping val="standard"/>
        <c:varyColors val="0"/>
        <c:ser>
          <c:idx val="0"/>
          <c:order val="0"/>
          <c:tx>
            <c:strRef>
              <c:f>'GRA JATENG'!$H$4</c:f>
              <c:strCache>
                <c:ptCount val="1"/>
                <c:pt idx="0">
                  <c:v>2019</c:v>
                </c:pt>
              </c:strCache>
            </c:strRef>
          </c:tx>
          <c:spPr>
            <a:ln w="38100">
              <a:solidFill>
                <a:srgbClr val="7030A0"/>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8575">
              <a:solidFill>
                <a:srgbClr val="92D050"/>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857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857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8575">
              <a:solidFill>
                <a:srgbClr val="0DC0FF"/>
              </a:solidFill>
            </a:ln>
          </c:spPr>
          <c:marker>
            <c:spPr>
              <a:ln w="28575">
                <a:solidFill>
                  <a:srgbClr val="0DC0FF"/>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1007.63</c:v>
                </c:pt>
                <c:pt idx="8">
                  <c:v>754.15</c:v>
                </c:pt>
                <c:pt idx="9">
                  <c:v>532.83000000000004</c:v>
                </c:pt>
                <c:pt idx="10">
                  <c:v>405.54</c:v>
                </c:pt>
                <c:pt idx="11">
                  <c:v>375.35</c:v>
                </c:pt>
              </c:numCache>
            </c:numRef>
          </c:val>
          <c:smooth val="0"/>
          <c:extLst>
            <c:ext xmlns:c16="http://schemas.microsoft.com/office/drawing/2014/chart" uri="{C3380CC4-5D6E-409C-BE32-E72D297353CC}">
              <c16:uniqueId val="{00000004-12BF-43D1-84BA-6BCF1B8116C4}"/>
            </c:ext>
          </c:extLst>
        </c:ser>
        <c:ser>
          <c:idx val="5"/>
          <c:order val="5"/>
          <c:tx>
            <c:strRef>
              <c:f>'GRA JATENG'!$M$4</c:f>
              <c:strCache>
                <c:ptCount val="1"/>
                <c:pt idx="0">
                  <c:v>2024</c:v>
                </c:pt>
              </c:strCache>
            </c:strRef>
          </c:tx>
          <c:spPr>
            <a:ln w="38100">
              <a:solidFill>
                <a:srgbClr val="FF0000"/>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JATENG'!$M$5:$M$16</c:f>
              <c:numCache>
                <c:formatCode>#,##0.00</c:formatCode>
                <c:ptCount val="12"/>
                <c:pt idx="0">
                  <c:v>650.96</c:v>
                </c:pt>
                <c:pt idx="1">
                  <c:v>989.06</c:v>
                </c:pt>
                <c:pt idx="2">
                  <c:v>1286.27</c:v>
                </c:pt>
                <c:pt idx="3">
                  <c:v>1390.03</c:v>
                </c:pt>
                <c:pt idx="4">
                  <c:v>1099.2</c:v>
                </c:pt>
                <c:pt idx="5">
                  <c:v>864.9</c:v>
                </c:pt>
                <c:pt idx="6">
                  <c:v>718.06</c:v>
                </c:pt>
              </c:numCache>
            </c:numRef>
          </c:val>
          <c:smooth val="0"/>
          <c:extLst>
            <c:ext xmlns:c16="http://schemas.microsoft.com/office/drawing/2014/chart" uri="{C3380CC4-5D6E-409C-BE32-E72D297353CC}">
              <c16:uniqueId val="{00000000-7FC2-4AE1-BF5D-D93EE8CD69AD}"/>
            </c:ext>
          </c:extLst>
        </c:ser>
        <c:dLbls>
          <c:showLegendKey val="0"/>
          <c:showVal val="0"/>
          <c:showCatName val="0"/>
          <c:showSerName val="0"/>
          <c:showPercent val="0"/>
          <c:showBubbleSize val="0"/>
        </c:dLbls>
        <c:smooth val="0"/>
        <c:axId val="28925312"/>
        <c:axId val="28931200"/>
      </c:lineChart>
      <c:catAx>
        <c:axId val="2892531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28931200"/>
        <c:crosses val="autoZero"/>
        <c:auto val="0"/>
        <c:lblAlgn val="ctr"/>
        <c:lblOffset val="100"/>
        <c:tickLblSkip val="1"/>
        <c:tickMarkSkip val="1"/>
        <c:noMultiLvlLbl val="0"/>
      </c:catAx>
      <c:valAx>
        <c:axId val="28931200"/>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28925312"/>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5 tahun</a:t>
            </a:r>
          </a:p>
        </c:rich>
      </c:tx>
      <c:layout>
        <c:manualLayout>
          <c:xMode val="edge"/>
          <c:yMode val="edge"/>
          <c:x val="0.14536679454595189"/>
          <c:y val="2.0043840364380748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Ref>
          </c:val>
          <c:smooth val="0"/>
          <c:extLs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Ref>
          </c:val>
          <c:smooth val="0"/>
          <c:extLs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Ref>
          </c:val>
          <c:smooth val="0"/>
          <c:extLs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Ref>
          </c:val>
          <c:smooth val="0"/>
          <c:extLs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Ref>
          </c:val>
          <c:smooth val="0"/>
          <c:extLst>
            <c:ext xmlns:c16="http://schemas.microsoft.com/office/drawing/2014/chart" uri="{C3380CC4-5D6E-409C-BE32-E72D297353CC}">
              <c16:uniqueId val="{00000000-92DB-4C40-A9E6-8951C291CE4A}"/>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Ref>
          </c:val>
          <c:smooth val="0"/>
          <c:extLst>
            <c:ext xmlns:c16="http://schemas.microsoft.com/office/drawing/2014/chart" uri="{C3380CC4-5D6E-409C-BE32-E72D297353CC}">
              <c16:uniqueId val="{00000001-92DB-4C40-A9E6-8951C291CE4A}"/>
            </c:ext>
          </c:extLst>
        </c:ser>
        <c:ser>
          <c:idx val="7"/>
          <c:order val="7"/>
          <c:tx>
            <c:strRef>
              <c:f>GRAOMBO!$J$4</c:f>
              <c:strCache>
                <c:ptCount val="1"/>
                <c:pt idx="0">
                  <c:v>2018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Ref>
          </c:val>
          <c:smooth val="0"/>
          <c:extLst>
            <c:ext xmlns:c16="http://schemas.microsoft.com/office/drawing/2014/chart" uri="{C3380CC4-5D6E-409C-BE32-E72D297353CC}">
              <c16:uniqueId val="{00000002-92DB-4C40-A9E6-8951C291CE4A}"/>
            </c:ext>
          </c:extLst>
        </c:ser>
        <c:ser>
          <c:idx val="8"/>
          <c:order val="8"/>
          <c:tx>
            <c:strRef>
              <c:f>GRAOMBO!$K$4</c:f>
              <c:strCache>
                <c:ptCount val="1"/>
                <c:pt idx="0">
                  <c:v>2019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Ref>
          </c:val>
          <c:smooth val="0"/>
          <c:extLst>
            <c:ext xmlns:c16="http://schemas.microsoft.com/office/drawing/2014/chart" uri="{C3380CC4-5D6E-409C-BE32-E72D297353CC}">
              <c16:uniqueId val="{00000003-92DB-4C40-A9E6-8951C291CE4A}"/>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c:ext xmlns:c16="http://schemas.microsoft.com/office/drawing/2014/chart" uri="{C3380CC4-5D6E-409C-BE32-E72D297353CC}">
              <c16:uniqueId val="{00000004-92DB-4C40-A9E6-8951C291CE4A}"/>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pt idx="7">
                  <c:v>515.13599999999997</c:v>
                </c:pt>
                <c:pt idx="8">
                  <c:v>419.43</c:v>
                </c:pt>
                <c:pt idx="9">
                  <c:v>250.96899999999999</c:v>
                </c:pt>
                <c:pt idx="10">
                  <c:v>304.113</c:v>
                </c:pt>
                <c:pt idx="11">
                  <c:v>379.69099999999997</c:v>
                </c:pt>
              </c:numCache>
            </c:numRef>
          </c:val>
          <c:smooth val="0"/>
          <c:extLst>
            <c:ext xmlns:c16="http://schemas.microsoft.com/office/drawing/2014/chart" uri="{C3380CC4-5D6E-409C-BE32-E72D297353CC}">
              <c16:uniqueId val="{00000005-92DB-4C40-A9E6-8951C291CE4A}"/>
            </c:ext>
          </c:extLst>
        </c:ser>
        <c:ser>
          <c:idx val="11"/>
          <c:order val="11"/>
          <c:tx>
            <c:strRef>
              <c:f>GRAOMBO!$N$4</c:f>
              <c:strCache>
                <c:ptCount val="1"/>
                <c:pt idx="0">
                  <c:v>2022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GRAOMBO!$N$5:$N$16</c:f>
              <c:numCache>
                <c:formatCode>0.00</c:formatCode>
                <c:ptCount val="12"/>
                <c:pt idx="0">
                  <c:v>536.09100000000001</c:v>
                </c:pt>
                <c:pt idx="1">
                  <c:v>615.56799999999998</c:v>
                </c:pt>
                <c:pt idx="2">
                  <c:v>629.72900000000004</c:v>
                </c:pt>
                <c:pt idx="3">
                  <c:v>651.19100000000003</c:v>
                </c:pt>
                <c:pt idx="4">
                  <c:v>659.45899999999995</c:v>
                </c:pt>
                <c:pt idx="5">
                  <c:v>652.64499999999998</c:v>
                </c:pt>
                <c:pt idx="6">
                  <c:v>658.48199999999997</c:v>
                </c:pt>
                <c:pt idx="7">
                  <c:v>658.48199999999997</c:v>
                </c:pt>
                <c:pt idx="8">
                  <c:v>526.76</c:v>
                </c:pt>
                <c:pt idx="9">
                  <c:v>497.23</c:v>
                </c:pt>
                <c:pt idx="10">
                  <c:v>448.70699999999999</c:v>
                </c:pt>
                <c:pt idx="11">
                  <c:v>427.70800000000003</c:v>
                </c:pt>
              </c:numCache>
            </c:numRef>
          </c:val>
          <c:smooth val="0"/>
          <c:extLst>
            <c:ext xmlns:c16="http://schemas.microsoft.com/office/drawing/2014/chart" uri="{C3380CC4-5D6E-409C-BE32-E72D297353CC}">
              <c16:uniqueId val="{00000006-92DB-4C40-A9E6-8951C291CE4A}"/>
            </c:ext>
          </c:extLst>
        </c:ser>
        <c:ser>
          <c:idx val="12"/>
          <c:order val="12"/>
          <c:tx>
            <c:strRef>
              <c:f>GRAOMBO!$O$4</c:f>
              <c:strCache>
                <c:ptCount val="1"/>
                <c:pt idx="0">
                  <c:v>2023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GRAOMBO!$O$5:$O$16</c:f>
              <c:numCache>
                <c:formatCode>0.000</c:formatCode>
                <c:ptCount val="12"/>
                <c:pt idx="0">
                  <c:v>526.76</c:v>
                </c:pt>
                <c:pt idx="1">
                  <c:v>623.05200000000002</c:v>
                </c:pt>
                <c:pt idx="2">
                  <c:v>698.8</c:v>
                </c:pt>
                <c:pt idx="3">
                  <c:v>657.99400000000003</c:v>
                </c:pt>
                <c:pt idx="4">
                  <c:v>615.56799999999998</c:v>
                </c:pt>
                <c:pt idx="5">
                  <c:v>542.82299999999998</c:v>
                </c:pt>
                <c:pt idx="6">
                  <c:v>524.67100000000005</c:v>
                </c:pt>
                <c:pt idx="7">
                  <c:v>508.983</c:v>
                </c:pt>
                <c:pt idx="8">
                  <c:v>375.03800000000001</c:v>
                </c:pt>
                <c:pt idx="9">
                  <c:v>206.13499999999999</c:v>
                </c:pt>
                <c:pt idx="10">
                  <c:v>104.161</c:v>
                </c:pt>
                <c:pt idx="11">
                  <c:v>92.977000000000004</c:v>
                </c:pt>
              </c:numCache>
            </c:numRef>
          </c:val>
          <c:smooth val="0"/>
          <c:extLst>
            <c:ext xmlns:c16="http://schemas.microsoft.com/office/drawing/2014/chart" uri="{C3380CC4-5D6E-409C-BE32-E72D297353CC}">
              <c16:uniqueId val="{00000007-92DB-4C40-A9E6-8951C291CE4A}"/>
            </c:ext>
          </c:extLst>
        </c:ser>
        <c:ser>
          <c:idx val="13"/>
          <c:order val="13"/>
          <c:tx>
            <c:strRef>
              <c:f>GRAOMBO!$P$4</c:f>
              <c:strCache>
                <c:ptCount val="1"/>
                <c:pt idx="0">
                  <c:v>2024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GRAOMBO!$P$5:$P$16</c:f>
              <c:numCache>
                <c:formatCode>0.000</c:formatCode>
                <c:ptCount val="12"/>
                <c:pt idx="0">
                  <c:v>217.96899999999999</c:v>
                </c:pt>
                <c:pt idx="1">
                  <c:v>372.726</c:v>
                </c:pt>
                <c:pt idx="2">
                  <c:v>386.06900000000002</c:v>
                </c:pt>
              </c:numCache>
            </c:numRef>
          </c:val>
          <c:smooth val="0"/>
          <c:extLst>
            <c:ext xmlns:c16="http://schemas.microsoft.com/office/drawing/2014/chart" uri="{C3380CC4-5D6E-409C-BE32-E72D297353CC}">
              <c16:uniqueId val="{00000008-92DB-4C40-A9E6-8951C291CE4A}"/>
            </c:ext>
          </c:extLst>
        </c:ser>
        <c:dLbls>
          <c:showLegendKey val="0"/>
          <c:showVal val="0"/>
          <c:showCatName val="0"/>
          <c:showSerName val="0"/>
          <c:showPercent val="0"/>
          <c:showBubbleSize val="0"/>
        </c:dLbls>
        <c:marker val="1"/>
        <c:smooth val="0"/>
        <c:axId val="155009024"/>
        <c:axId val="155010560"/>
      </c:lineChart>
      <c:catAx>
        <c:axId val="15500902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5010560"/>
        <c:crosses val="autoZero"/>
        <c:auto val="0"/>
        <c:lblAlgn val="ctr"/>
        <c:lblOffset val="100"/>
        <c:tickLblSkip val="1"/>
        <c:tickMarkSkip val="1"/>
        <c:noMultiLvlLbl val="0"/>
      </c:catAx>
      <c:valAx>
        <c:axId val="155010560"/>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5009024"/>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 2017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c:ext xmlns:c16="http://schemas.microsoft.com/office/drawing/2014/chart" uri="{C3380CC4-5D6E-409C-BE32-E72D297353CC}">
              <c16:uniqueId val="{00000000-D43A-467E-9BF8-89FD7BDFA0CD}"/>
            </c:ext>
          </c:extLst>
        </c:ser>
        <c:ser>
          <c:idx val="1"/>
          <c:order val="1"/>
          <c:tx>
            <c:strRef>
              <c:f>'GR GJMUNGKUR'!$G$4</c:f>
              <c:strCache>
                <c:ptCount val="1"/>
                <c:pt idx="0">
                  <c:v> 2018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c:ext xmlns:c16="http://schemas.microsoft.com/office/drawing/2014/chart" uri="{C3380CC4-5D6E-409C-BE32-E72D297353CC}">
              <c16:uniqueId val="{00000001-D43A-467E-9BF8-89FD7BDFA0CD}"/>
            </c:ext>
          </c:extLst>
        </c:ser>
        <c:ser>
          <c:idx val="2"/>
          <c:order val="2"/>
          <c:tx>
            <c:strRef>
              <c:f>'GR GJMUNGKUR'!$H$4</c:f>
              <c:strCache>
                <c:ptCount val="1"/>
                <c:pt idx="0">
                  <c:v> 2019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c:ext xmlns:c16="http://schemas.microsoft.com/office/drawing/2014/chart" uri="{C3380CC4-5D6E-409C-BE32-E72D297353CC}">
              <c16:uniqueId val="{00000002-D43A-467E-9BF8-89FD7BDFA0CD}"/>
            </c:ext>
          </c:extLst>
        </c:ser>
        <c:ser>
          <c:idx val="3"/>
          <c:order val="3"/>
          <c:tx>
            <c:strRef>
              <c:f>'GR GJMUNGKUR'!$I$4</c:f>
              <c:strCache>
                <c:ptCount val="1"/>
                <c:pt idx="0">
                  <c:v> 2020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c:ext xmlns:c16="http://schemas.microsoft.com/office/drawing/2014/chart" uri="{C3380CC4-5D6E-409C-BE32-E72D297353CC}">
              <c16:uniqueId val="{00000003-D43A-467E-9BF8-89FD7BDFA0CD}"/>
            </c:ext>
          </c:extLst>
        </c:ser>
        <c:ser>
          <c:idx val="4"/>
          <c:order val="4"/>
          <c:tx>
            <c:strRef>
              <c:f>'GR GJMUNGKUR'!$J$4</c:f>
              <c:strCache>
                <c:ptCount val="1"/>
                <c:pt idx="0">
                  <c:v> 2021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55375872"/>
        <c:axId val="155381760"/>
      </c:lineChart>
      <c:catAx>
        <c:axId val="15537587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5381760"/>
        <c:crossesAt val="0"/>
        <c:auto val="0"/>
        <c:lblAlgn val="ctr"/>
        <c:lblOffset val="100"/>
        <c:tickLblSkip val="1"/>
        <c:tickMarkSkip val="1"/>
        <c:noMultiLvlLbl val="0"/>
      </c:catAx>
      <c:valAx>
        <c:axId val="155381760"/>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5375872"/>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 2016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c:ext xmlns:c16="http://schemas.microsoft.com/office/drawing/2014/chart" uri="{C3380CC4-5D6E-409C-BE32-E72D297353CC}">
              <c16:uniqueId val="{00000000-8251-427C-977C-3D7E465353EA}"/>
            </c:ext>
          </c:extLst>
        </c:ser>
        <c:ser>
          <c:idx val="1"/>
          <c:order val="1"/>
          <c:tx>
            <c:strRef>
              <c:f>GRAWDLTG!$H$4</c:f>
              <c:strCache>
                <c:ptCount val="1"/>
                <c:pt idx="0">
                  <c:v> 2017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c:ext xmlns:c16="http://schemas.microsoft.com/office/drawing/2014/chart" uri="{C3380CC4-5D6E-409C-BE32-E72D297353CC}">
              <c16:uniqueId val="{00000001-8251-427C-977C-3D7E465353EA}"/>
            </c:ext>
          </c:extLst>
        </c:ser>
        <c:ser>
          <c:idx val="2"/>
          <c:order val="2"/>
          <c:tx>
            <c:strRef>
              <c:f>GRAWDLTG!$I$4</c:f>
              <c:strCache>
                <c:ptCount val="1"/>
                <c:pt idx="0">
                  <c:v> 2018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c:ext xmlns:c16="http://schemas.microsoft.com/office/drawing/2014/chart" uri="{C3380CC4-5D6E-409C-BE32-E72D297353CC}">
              <c16:uniqueId val="{00000002-8251-427C-977C-3D7E465353EA}"/>
            </c:ext>
          </c:extLst>
        </c:ser>
        <c:ser>
          <c:idx val="3"/>
          <c:order val="3"/>
          <c:tx>
            <c:strRef>
              <c:f>GRAWDLTG!$J$4</c:f>
              <c:strCache>
                <c:ptCount val="1"/>
                <c:pt idx="0">
                  <c:v> 2019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c:ext xmlns:c16="http://schemas.microsoft.com/office/drawing/2014/chart" uri="{C3380CC4-5D6E-409C-BE32-E72D297353CC}">
              <c16:uniqueId val="{00000003-8251-427C-977C-3D7E465353EA}"/>
            </c:ext>
          </c:extLst>
        </c:ser>
        <c:ser>
          <c:idx val="4"/>
          <c:order val="4"/>
          <c:tx>
            <c:strRef>
              <c:f>GRAWDLTG!$K$4</c:f>
              <c:strCache>
                <c:ptCount val="1"/>
                <c:pt idx="0">
                  <c:v> 2020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c:ext xmlns:c16="http://schemas.microsoft.com/office/drawing/2014/chart" uri="{C3380CC4-5D6E-409C-BE32-E72D297353CC}">
              <c16:uniqueId val="{00000004-8251-427C-977C-3D7E465353EA}"/>
            </c:ext>
          </c:extLst>
        </c:ser>
        <c:ser>
          <c:idx val="5"/>
          <c:order val="5"/>
          <c:tx>
            <c:strRef>
              <c:f>GRAWDLTG!$L$4</c:f>
              <c:strCache>
                <c:ptCount val="1"/>
                <c:pt idx="0">
                  <c:v> 2021 </c:v>
                </c:pt>
              </c:strCache>
            </c:strRef>
          </c:tx>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60977280"/>
        <c:axId val="160978816"/>
      </c:lineChart>
      <c:catAx>
        <c:axId val="1609772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60978816"/>
        <c:crossesAt val="0"/>
        <c:auto val="0"/>
        <c:lblAlgn val="ctr"/>
        <c:lblOffset val="100"/>
        <c:tickMarkSkip val="1"/>
        <c:noMultiLvlLbl val="0"/>
      </c:catAx>
      <c:valAx>
        <c:axId val="160978816"/>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6097728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 2015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GRASPOR!$F$5:$F$16</c:f>
            </c:numRef>
          </c:val>
          <c:smooth val="0"/>
          <c:extLst>
            <c:ext xmlns:c16="http://schemas.microsoft.com/office/drawing/2014/chart" uri="{C3380CC4-5D6E-409C-BE32-E72D297353CC}">
              <c16:uniqueId val="{00000000-E449-4B8A-A1E0-62343286B5A7}"/>
            </c:ext>
          </c:extLst>
        </c:ser>
        <c:ser>
          <c:idx val="1"/>
          <c:order val="1"/>
          <c:tx>
            <c:strRef>
              <c:f>GRASPOR!$G$4</c:f>
              <c:strCache>
                <c:ptCount val="1"/>
                <c:pt idx="0">
                  <c:v> 2016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c:ext xmlns:c16="http://schemas.microsoft.com/office/drawing/2014/chart" uri="{C3380CC4-5D6E-409C-BE32-E72D297353CC}">
              <c16:uniqueId val="{00000001-E449-4B8A-A1E0-62343286B5A7}"/>
            </c:ext>
          </c:extLst>
        </c:ser>
        <c:ser>
          <c:idx val="2"/>
          <c:order val="2"/>
          <c:tx>
            <c:strRef>
              <c:f>GRASPOR!$H$4</c:f>
              <c:strCache>
                <c:ptCount val="1"/>
                <c:pt idx="0">
                  <c:v> 2017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c:ext xmlns:c16="http://schemas.microsoft.com/office/drawing/2014/chart" uri="{C3380CC4-5D6E-409C-BE32-E72D297353CC}">
              <c16:uniqueId val="{00000002-E449-4B8A-A1E0-62343286B5A7}"/>
            </c:ext>
          </c:extLst>
        </c:ser>
        <c:ser>
          <c:idx val="3"/>
          <c:order val="3"/>
          <c:tx>
            <c:strRef>
              <c:f>GRASPOR!$I$4</c:f>
              <c:strCache>
                <c:ptCount val="1"/>
                <c:pt idx="0">
                  <c:v> 2018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c:ext xmlns:c16="http://schemas.microsoft.com/office/drawing/2014/chart" uri="{C3380CC4-5D6E-409C-BE32-E72D297353CC}">
              <c16:uniqueId val="{00000003-E449-4B8A-A1E0-62343286B5A7}"/>
            </c:ext>
          </c:extLst>
        </c:ser>
        <c:ser>
          <c:idx val="4"/>
          <c:order val="4"/>
          <c:tx>
            <c:strRef>
              <c:f>GRASPOR!$J$4</c:f>
              <c:strCache>
                <c:ptCount val="1"/>
                <c:pt idx="0">
                  <c:v> 2019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c:ext xmlns:c16="http://schemas.microsoft.com/office/drawing/2014/chart" uri="{C3380CC4-5D6E-409C-BE32-E72D297353CC}">
              <c16:uniqueId val="{00000004-E449-4B8A-A1E0-62343286B5A7}"/>
            </c:ext>
          </c:extLst>
        </c:ser>
        <c:ser>
          <c:idx val="5"/>
          <c:order val="5"/>
          <c:tx>
            <c:strRef>
              <c:f>GRASPOR!$K$4</c:f>
              <c:strCache>
                <c:ptCount val="1"/>
                <c:pt idx="0">
                  <c:v> 2020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c:ext xmlns:c16="http://schemas.microsoft.com/office/drawing/2014/chart" uri="{C3380CC4-5D6E-409C-BE32-E72D297353CC}">
              <c16:uniqueId val="{00000005-E449-4B8A-A1E0-62343286B5A7}"/>
            </c:ext>
          </c:extLst>
        </c:ser>
        <c:ser>
          <c:idx val="6"/>
          <c:order val="6"/>
          <c:tx>
            <c:strRef>
              <c:f>GRASPOR!$L$4</c:f>
              <c:strCache>
                <c:ptCount val="1"/>
                <c:pt idx="0">
                  <c:v> 2021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61406336"/>
        <c:axId val="161416320"/>
      </c:lineChart>
      <c:catAx>
        <c:axId val="16140633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61416320"/>
        <c:crosses val="autoZero"/>
        <c:auto val="0"/>
        <c:lblAlgn val="ctr"/>
        <c:lblOffset val="100"/>
        <c:tickLblSkip val="1"/>
        <c:tickMarkSkip val="1"/>
        <c:noMultiLvlLbl val="0"/>
      </c:catAx>
      <c:valAx>
        <c:axId val="161416320"/>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61406336"/>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c:ext xmlns:c16="http://schemas.microsoft.com/office/drawing/2014/chart" uri="{C3380CC4-5D6E-409C-BE32-E72D297353CC}">
              <c16:uniqueId val="{00000000-ABF8-4B74-80F6-348C2D6B84A4}"/>
            </c:ext>
          </c:extLst>
        </c:ser>
        <c:ser>
          <c:idx val="1"/>
          <c:order val="1"/>
          <c:tx>
            <c:strRef>
              <c:f>GDIRMAN!$H$5</c:f>
              <c:strCache>
                <c:ptCount val="1"/>
                <c:pt idx="0">
                  <c:v> 2017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c:ext xmlns:c16="http://schemas.microsoft.com/office/drawing/2014/chart" uri="{C3380CC4-5D6E-409C-BE32-E72D297353CC}">
              <c16:uniqueId val="{00000001-ABF8-4B74-80F6-348C2D6B84A4}"/>
            </c:ext>
          </c:extLst>
        </c:ser>
        <c:ser>
          <c:idx val="2"/>
          <c:order val="2"/>
          <c:tx>
            <c:strRef>
              <c:f>GDIRMAN!$I$5</c:f>
              <c:strCache>
                <c:ptCount val="1"/>
                <c:pt idx="0">
                  <c:v> 2018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c:ext xmlns:c16="http://schemas.microsoft.com/office/drawing/2014/chart" uri="{C3380CC4-5D6E-409C-BE32-E72D297353CC}">
              <c16:uniqueId val="{00000002-ABF8-4B74-80F6-348C2D6B84A4}"/>
            </c:ext>
          </c:extLst>
        </c:ser>
        <c:ser>
          <c:idx val="3"/>
          <c:order val="3"/>
          <c:tx>
            <c:strRef>
              <c:f>GDIRMAN!$J$5</c:f>
              <c:strCache>
                <c:ptCount val="1"/>
                <c:pt idx="0">
                  <c:v> 2019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c:ext xmlns:c16="http://schemas.microsoft.com/office/drawing/2014/chart" uri="{C3380CC4-5D6E-409C-BE32-E72D297353CC}">
              <c16:uniqueId val="{00000003-ABF8-4B74-80F6-348C2D6B84A4}"/>
            </c:ext>
          </c:extLst>
        </c:ser>
        <c:ser>
          <c:idx val="4"/>
          <c:order val="4"/>
          <c:tx>
            <c:strRef>
              <c:f>GDIRMAN!$K$5</c:f>
              <c:strCache>
                <c:ptCount val="1"/>
                <c:pt idx="0">
                  <c:v> 2020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c:ext xmlns:c16="http://schemas.microsoft.com/office/drawing/2014/chart" uri="{C3380CC4-5D6E-409C-BE32-E72D297353CC}">
              <c16:uniqueId val="{00000004-ABF8-4B74-80F6-348C2D6B84A4}"/>
            </c:ext>
          </c:extLst>
        </c:ser>
        <c:ser>
          <c:idx val="5"/>
          <c:order val="5"/>
          <c:tx>
            <c:strRef>
              <c:f>GDIRMAN!$L$5</c:f>
              <c:strCache>
                <c:ptCount val="1"/>
                <c:pt idx="0">
                  <c:v> 2021 </c:v>
                </c:pt>
              </c:strCache>
            </c:strRef>
          </c:tx>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61539584"/>
        <c:axId val="161541120"/>
      </c:lineChart>
      <c:catAx>
        <c:axId val="16153958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61541120"/>
        <c:crosses val="autoZero"/>
        <c:auto val="0"/>
        <c:lblAlgn val="ctr"/>
        <c:lblOffset val="100"/>
        <c:tickLblSkip val="1"/>
        <c:tickMarkSkip val="1"/>
        <c:noMultiLvlLbl val="0"/>
      </c:catAx>
      <c:valAx>
        <c:axId val="161541120"/>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6153958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15.747</c:v>
                </c:pt>
                <c:pt idx="1">
                  <c:v>23.524000000000001</c:v>
                </c:pt>
                <c:pt idx="2">
                  <c:v>17.282</c:v>
                </c:pt>
                <c:pt idx="3">
                  <c:v>282.60700000000003</c:v>
                </c:pt>
                <c:pt idx="4">
                  <c:v>143.631</c:v>
                </c:pt>
                <c:pt idx="5">
                  <c:v>5.2</c:v>
                </c:pt>
                <c:pt idx="6">
                  <c:v>118.49</c:v>
                </c:pt>
                <c:pt idx="7">
                  <c:v>10.88</c:v>
                </c:pt>
              </c:numCache>
            </c:numRef>
          </c:val>
          <c:extLs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62267904"/>
        <c:axId val="162269440"/>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15.747</c:v>
                </c:pt>
                <c:pt idx="1">
                  <c:v>23.524000000000001</c:v>
                </c:pt>
                <c:pt idx="2">
                  <c:v>17.282</c:v>
                </c:pt>
                <c:pt idx="3">
                  <c:v>282.60700000000003</c:v>
                </c:pt>
                <c:pt idx="4">
                  <c:v>143.631</c:v>
                </c:pt>
                <c:pt idx="5">
                  <c:v>5.2</c:v>
                </c:pt>
                <c:pt idx="6">
                  <c:v>118.49</c:v>
                </c:pt>
                <c:pt idx="7">
                  <c:v>10.88</c:v>
                </c:pt>
              </c:numCache>
            </c:numRef>
          </c:cat>
          <c:val>
            <c:numRef>
              <c:f>'RINCI 1'!$F$9:$F$16</c:f>
              <c:numCache>
                <c:formatCode>_(* #,##0.00_);_(* \(#,##0.00\);_(* "-"??_);_(@_)</c:formatCode>
                <c:ptCount val="8"/>
                <c:pt idx="0">
                  <c:v>53.77</c:v>
                </c:pt>
                <c:pt idx="1">
                  <c:v>71.53</c:v>
                </c:pt>
                <c:pt idx="2">
                  <c:v>461.3</c:v>
                </c:pt>
                <c:pt idx="3">
                  <c:v>79.52</c:v>
                </c:pt>
                <c:pt idx="4">
                  <c:v>132.69999999999999</c:v>
                </c:pt>
                <c:pt idx="5">
                  <c:v>61.79</c:v>
                </c:pt>
                <c:pt idx="6">
                  <c:v>159.63</c:v>
                </c:pt>
                <c:pt idx="7">
                  <c:v>229.91</c:v>
                </c:pt>
              </c:numCache>
            </c:numRef>
          </c:val>
          <c:smooth val="0"/>
          <c:extLs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15.747</c:v>
                </c:pt>
                <c:pt idx="1">
                  <c:v>23.524000000000001</c:v>
                </c:pt>
                <c:pt idx="2">
                  <c:v>17.282</c:v>
                </c:pt>
                <c:pt idx="3">
                  <c:v>282.60700000000003</c:v>
                </c:pt>
                <c:pt idx="4">
                  <c:v>143.631</c:v>
                </c:pt>
                <c:pt idx="5">
                  <c:v>5.2</c:v>
                </c:pt>
                <c:pt idx="6">
                  <c:v>118.49</c:v>
                </c:pt>
                <c:pt idx="7">
                  <c:v>10.88</c:v>
                </c:pt>
              </c:numCache>
            </c:numRef>
          </c:cat>
          <c:val>
            <c:numRef>
              <c:f>'RINCI 1'!$G$9:$G$16</c:f>
              <c:numCache>
                <c:formatCode>_(* #,##0.00_);_(* \(#,##0.00\);_(* "-"??_);_(@_)</c:formatCode>
                <c:ptCount val="8"/>
                <c:pt idx="0">
                  <c:v>52.67</c:v>
                </c:pt>
                <c:pt idx="1">
                  <c:v>72.83</c:v>
                </c:pt>
                <c:pt idx="2">
                  <c:v>461.15</c:v>
                </c:pt>
                <c:pt idx="3">
                  <c:v>79.459999999999994</c:v>
                </c:pt>
                <c:pt idx="4">
                  <c:v>131.09</c:v>
                </c:pt>
                <c:pt idx="5">
                  <c:v>52.63</c:v>
                </c:pt>
                <c:pt idx="6">
                  <c:v>153.22</c:v>
                </c:pt>
                <c:pt idx="7">
                  <c:v>230.06</c:v>
                </c:pt>
              </c:numCache>
            </c:numRef>
          </c:val>
          <c:smooth val="0"/>
          <c:extLs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62283904"/>
        <c:axId val="162285824"/>
      </c:lineChart>
      <c:catAx>
        <c:axId val="16226790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2269440"/>
        <c:crossesAt val="10"/>
        <c:auto val="0"/>
        <c:lblAlgn val="ctr"/>
        <c:lblOffset val="100"/>
        <c:tickLblSkip val="1"/>
        <c:tickMarkSkip val="1"/>
        <c:noMultiLvlLbl val="0"/>
      </c:catAx>
      <c:valAx>
        <c:axId val="162269440"/>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62267904"/>
        <c:crosses val="autoZero"/>
        <c:crossBetween val="between"/>
        <c:majorUnit val="100"/>
      </c:valAx>
      <c:catAx>
        <c:axId val="162283904"/>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62285824"/>
        <c:crosses val="autoZero"/>
        <c:auto val="0"/>
        <c:lblAlgn val="ctr"/>
        <c:lblOffset val="100"/>
        <c:noMultiLvlLbl val="0"/>
      </c:catAx>
      <c:valAx>
        <c:axId val="162285824"/>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2283904"/>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DATA!$N$39</c:f>
              <c:strCache>
                <c:ptCount val="1"/>
                <c:pt idx="0">
                  <c:v>Maximum</c:v>
                </c:pt>
              </c:strCache>
            </c:strRef>
          </c:tx>
          <c:spPr>
            <a:ln w="22225"/>
          </c:spPr>
          <c:cat>
            <c:strRef>
              <c:f>DATA!$O$5:$Z$6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DATA!$O$39:$Z$39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DATA!$N$40</c:f>
              <c:strCache>
                <c:ptCount val="1"/>
                <c:pt idx="0">
                  <c:v>Rerata bulanan</c:v>
                </c:pt>
              </c:strCache>
            </c:strRef>
          </c:tx>
          <c:spPr>
            <a:ln w="22225"/>
          </c:spPr>
          <c:val>
            <c:numRef>
              <c:f>DATA!$O$40:$Z$40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DATA!$N$41</c:f>
              <c:strCache>
                <c:ptCount val="1"/>
                <c:pt idx="0">
                  <c:v>Minimum</c:v>
                </c:pt>
              </c:strCache>
            </c:strRef>
          </c:tx>
          <c:spPr>
            <a:ln w="22225"/>
          </c:spPr>
          <c:val>
            <c:numRef>
              <c:f>DATA!$O$41:$Z$41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63530624"/>
        <c:axId val="163532160"/>
      </c:lineChart>
      <c:catAx>
        <c:axId val="163530624"/>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63532160"/>
        <c:crosses val="autoZero"/>
        <c:auto val="1"/>
        <c:lblAlgn val="ctr"/>
        <c:lblOffset val="100"/>
        <c:noMultiLvlLbl val="0"/>
      </c:catAx>
      <c:valAx>
        <c:axId val="163532160"/>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63530624"/>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63666560"/>
        <c:axId val="163668736"/>
      </c:barChart>
      <c:catAx>
        <c:axId val="163666560"/>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63668736"/>
        <c:crossesAt val="0"/>
        <c:auto val="0"/>
        <c:lblAlgn val="ctr"/>
        <c:lblOffset val="100"/>
        <c:tickLblSkip val="1"/>
        <c:tickMarkSkip val="1"/>
        <c:noMultiLvlLbl val="0"/>
      </c:catAx>
      <c:valAx>
        <c:axId val="163668736"/>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63666560"/>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DATA!$AR$67:$AR$457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0</c:v>
                </c:pt>
                <c:pt idx="63">
                  <c:v>0</c:v>
                </c:pt>
                <c:pt idx="64">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c:ext xmlns:c16="http://schemas.microsoft.com/office/drawing/2014/chart" uri="{C3380CC4-5D6E-409C-BE32-E72D297353CC}">
              <c16:uniqueId val="{00000000-FD4C-4C33-9FD6-9B175A490731}"/>
            </c:ext>
          </c:extLst>
        </c:ser>
        <c:ser>
          <c:idx val="1"/>
          <c:order val="1"/>
          <c:tx>
            <c:strRef>
              <c:f>DATA!$AB$2</c:f>
              <c:strCache>
                <c:ptCount val="1"/>
                <c:pt idx="0">
                  <c:v>Volume  Harian  Bendungan  se Jawa Tengah  ( Juta  m3)</c:v>
                </c:pt>
              </c:strCache>
            </c:strRef>
          </c:tx>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163723520"/>
        <c:axId val="163733504"/>
      </c:lineChart>
      <c:dateAx>
        <c:axId val="163723520"/>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3733504"/>
        <c:crosses val="autoZero"/>
        <c:auto val="0"/>
        <c:lblOffset val="100"/>
        <c:baseTimeUnit val="days"/>
        <c:majorUnit val="1"/>
        <c:majorTimeUnit val="months"/>
        <c:minorUnit val="1"/>
        <c:minorTimeUnit val="months"/>
      </c:dateAx>
      <c:valAx>
        <c:axId val="16373350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3723520"/>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63944704"/>
        <c:axId val="164430208"/>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63944704"/>
        <c:axId val="164430208"/>
      </c:lineChart>
      <c:catAx>
        <c:axId val="163944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4430208"/>
        <c:crosses val="autoZero"/>
        <c:auto val="0"/>
        <c:lblAlgn val="ctr"/>
        <c:lblOffset val="100"/>
        <c:tickLblSkip val="1"/>
        <c:tickMarkSkip val="1"/>
        <c:noMultiLvlLbl val="0"/>
      </c:catAx>
      <c:valAx>
        <c:axId val="164430208"/>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394470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 2016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c:ext xmlns:c16="http://schemas.microsoft.com/office/drawing/2014/chart" uri="{C3380CC4-5D6E-409C-BE32-E72D297353CC}">
              <c16:uniqueId val="{00000000-EAE7-48C2-98A4-A7D4EAA5E2D7}"/>
            </c:ext>
          </c:extLst>
        </c:ser>
        <c:ser>
          <c:idx val="1"/>
          <c:order val="1"/>
          <c:tx>
            <c:strRef>
              <c:f>GRAHAYU!$H$4</c:f>
              <c:strCache>
                <c:ptCount val="1"/>
                <c:pt idx="0">
                  <c:v> 2017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c:ext xmlns:c16="http://schemas.microsoft.com/office/drawing/2014/chart" uri="{C3380CC4-5D6E-409C-BE32-E72D297353CC}">
              <c16:uniqueId val="{00000001-EAE7-48C2-98A4-A7D4EAA5E2D7}"/>
            </c:ext>
          </c:extLst>
        </c:ser>
        <c:ser>
          <c:idx val="2"/>
          <c:order val="2"/>
          <c:tx>
            <c:strRef>
              <c:f>GRAHAYU!$I$4</c:f>
              <c:strCache>
                <c:ptCount val="1"/>
                <c:pt idx="0">
                  <c:v> 2018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c:ext xmlns:c16="http://schemas.microsoft.com/office/drawing/2014/chart" uri="{C3380CC4-5D6E-409C-BE32-E72D297353CC}">
              <c16:uniqueId val="{00000002-EAE7-48C2-98A4-A7D4EAA5E2D7}"/>
            </c:ext>
          </c:extLst>
        </c:ser>
        <c:ser>
          <c:idx val="3"/>
          <c:order val="3"/>
          <c:tx>
            <c:strRef>
              <c:f>GRAHAYU!$J$4</c:f>
              <c:strCache>
                <c:ptCount val="1"/>
                <c:pt idx="0">
                  <c:v> 2019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c:ext xmlns:c16="http://schemas.microsoft.com/office/drawing/2014/chart" uri="{C3380CC4-5D6E-409C-BE32-E72D297353CC}">
              <c16:uniqueId val="{00000003-EAE7-48C2-98A4-A7D4EAA5E2D7}"/>
            </c:ext>
          </c:extLst>
        </c:ser>
        <c:ser>
          <c:idx val="4"/>
          <c:order val="4"/>
          <c:tx>
            <c:strRef>
              <c:f>GRAHAYU!$K$4</c:f>
              <c:strCache>
                <c:ptCount val="1"/>
                <c:pt idx="0">
                  <c:v> 2020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c:ext xmlns:c16="http://schemas.microsoft.com/office/drawing/2014/chart" uri="{C3380CC4-5D6E-409C-BE32-E72D297353CC}">
              <c16:uniqueId val="{00000004-EAE7-48C2-98A4-A7D4EAA5E2D7}"/>
            </c:ext>
          </c:extLst>
        </c:ser>
        <c:ser>
          <c:idx val="5"/>
          <c:order val="5"/>
          <c:tx>
            <c:strRef>
              <c:f>GRAHAYU!$L$4</c:f>
              <c:strCache>
                <c:ptCount val="1"/>
                <c:pt idx="0">
                  <c:v> 2021 </c:v>
                </c:pt>
              </c:strCache>
            </c:strRef>
          </c:tx>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28997120"/>
        <c:axId val="28998656"/>
      </c:lineChart>
      <c:catAx>
        <c:axId val="28997120"/>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28998656"/>
        <c:crosses val="autoZero"/>
        <c:auto val="0"/>
        <c:lblAlgn val="ctr"/>
        <c:lblOffset val="100"/>
        <c:tickLblSkip val="1"/>
        <c:tickMarkSkip val="1"/>
        <c:noMultiLvlLbl val="0"/>
      </c:catAx>
      <c:valAx>
        <c:axId val="28998656"/>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2899712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GRARWNING!$K$4</c:f>
              <c:strCache>
                <c:ptCount val="1"/>
                <c:pt idx="0">
                  <c:v> 2020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c:ext xmlns:c16="http://schemas.microsoft.com/office/drawing/2014/chart" uri="{C3380CC4-5D6E-409C-BE32-E72D297353CC}">
              <c16:uniqueId val="{00000000-6CCF-40BF-958D-AB7CE1EAA091}"/>
            </c:ext>
          </c:extLst>
        </c:ser>
        <c:ser>
          <c:idx val="1"/>
          <c:order val="1"/>
          <c:tx>
            <c:strRef>
              <c:f>GRARWNING!$L$4</c:f>
              <c:strCache>
                <c:ptCount val="1"/>
                <c:pt idx="0">
                  <c:v> 2021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pt idx="7">
                  <c:v>35.72</c:v>
                </c:pt>
                <c:pt idx="8">
                  <c:v>31.46</c:v>
                </c:pt>
                <c:pt idx="9">
                  <c:v>23.26</c:v>
                </c:pt>
                <c:pt idx="10">
                  <c:v>31.12</c:v>
                </c:pt>
                <c:pt idx="11">
                  <c:v>31.26</c:v>
                </c:pt>
              </c:numCache>
            </c:numRef>
          </c:val>
          <c:smooth val="0"/>
          <c:extLst>
            <c:ext xmlns:c16="http://schemas.microsoft.com/office/drawing/2014/chart" uri="{C3380CC4-5D6E-409C-BE32-E72D297353CC}">
              <c16:uniqueId val="{00000001-6CCF-40BF-958D-AB7CE1EAA091}"/>
            </c:ext>
          </c:extLst>
        </c:ser>
        <c:ser>
          <c:idx val="2"/>
          <c:order val="2"/>
          <c:tx>
            <c:strRef>
              <c:f>GRARWNING!$M$4</c:f>
              <c:strCache>
                <c:ptCount val="1"/>
                <c:pt idx="0">
                  <c:v> 2022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GRARWNING!$M$5:$M$16</c:f>
              <c:numCache>
                <c:formatCode>_(* #,##0.000_);_(* \(#,##0.000\);_(* "-"??_);_(@_)</c:formatCode>
                <c:ptCount val="12"/>
                <c:pt idx="0">
                  <c:v>36.28</c:v>
                </c:pt>
                <c:pt idx="1">
                  <c:v>37.79</c:v>
                </c:pt>
                <c:pt idx="2">
                  <c:v>44.06</c:v>
                </c:pt>
                <c:pt idx="3">
                  <c:v>43.63</c:v>
                </c:pt>
                <c:pt idx="4">
                  <c:v>28.02</c:v>
                </c:pt>
                <c:pt idx="5">
                  <c:v>19.559999999999999</c:v>
                </c:pt>
                <c:pt idx="6">
                  <c:v>17.510000000000002</c:v>
                </c:pt>
                <c:pt idx="7">
                  <c:v>17.28</c:v>
                </c:pt>
                <c:pt idx="8">
                  <c:v>17.399999999999999</c:v>
                </c:pt>
                <c:pt idx="9">
                  <c:v>17.98</c:v>
                </c:pt>
                <c:pt idx="10">
                  <c:v>23.12</c:v>
                </c:pt>
                <c:pt idx="11">
                  <c:v>20.32</c:v>
                </c:pt>
              </c:numCache>
            </c:numRef>
          </c:val>
          <c:smooth val="0"/>
          <c:extLst>
            <c:ext xmlns:c16="http://schemas.microsoft.com/office/drawing/2014/chart" uri="{C3380CC4-5D6E-409C-BE32-E72D297353CC}">
              <c16:uniqueId val="{00000002-6CCF-40BF-958D-AB7CE1EAA091}"/>
            </c:ext>
          </c:extLst>
        </c:ser>
        <c:ser>
          <c:idx val="3"/>
          <c:order val="3"/>
          <c:tx>
            <c:strRef>
              <c:f>GRARWNING!$N$4</c:f>
              <c:strCache>
                <c:ptCount val="1"/>
                <c:pt idx="0">
                  <c:v> 2023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GRARWNING!$N$5:$N$16</c:f>
              <c:numCache>
                <c:formatCode>_(* #,##0.000_);_(* \(#,##0.000\);_(* "-"??_);_(@_)</c:formatCode>
                <c:ptCount val="12"/>
                <c:pt idx="0">
                  <c:v>24.68</c:v>
                </c:pt>
                <c:pt idx="1">
                  <c:v>25.12</c:v>
                </c:pt>
                <c:pt idx="2">
                  <c:v>30.78</c:v>
                </c:pt>
                <c:pt idx="3">
                  <c:v>30.95</c:v>
                </c:pt>
                <c:pt idx="4">
                  <c:v>27.7</c:v>
                </c:pt>
                <c:pt idx="5">
                  <c:v>15.61</c:v>
                </c:pt>
                <c:pt idx="6">
                  <c:v>14.15</c:v>
                </c:pt>
                <c:pt idx="7">
                  <c:v>13.75</c:v>
                </c:pt>
                <c:pt idx="8">
                  <c:v>12.79</c:v>
                </c:pt>
                <c:pt idx="9">
                  <c:v>11.86</c:v>
                </c:pt>
                <c:pt idx="10">
                  <c:v>13.95</c:v>
                </c:pt>
                <c:pt idx="11">
                  <c:v>19.059999999999999</c:v>
                </c:pt>
              </c:numCache>
            </c:numRef>
          </c:val>
          <c:smooth val="0"/>
          <c:extLst>
            <c:ext xmlns:c16="http://schemas.microsoft.com/office/drawing/2014/chart" uri="{C3380CC4-5D6E-409C-BE32-E72D297353CC}">
              <c16:uniqueId val="{00000003-6CCF-40BF-958D-AB7CE1EAA091}"/>
            </c:ext>
          </c:extLst>
        </c:ser>
        <c:ser>
          <c:idx val="4"/>
          <c:order val="4"/>
          <c:tx>
            <c:strRef>
              <c:f>GRARWNING!$O$4</c:f>
              <c:strCache>
                <c:ptCount val="1"/>
                <c:pt idx="0">
                  <c:v> 2024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GRARWNING!$O$5:$O$16</c:f>
              <c:numCache>
                <c:formatCode>_(* #,##0.000_);_(* \(#,##0.000\);_(* "-"??_);_(@_)</c:formatCode>
                <c:ptCount val="12"/>
                <c:pt idx="0">
                  <c:v>26.77</c:v>
                </c:pt>
                <c:pt idx="1">
                  <c:v>43.21</c:v>
                </c:pt>
                <c:pt idx="2">
                  <c:v>46.21</c:v>
                </c:pt>
              </c:numCache>
            </c:numRef>
          </c:val>
          <c:smooth val="0"/>
          <c:extLst>
            <c:ext xmlns:c16="http://schemas.microsoft.com/office/drawing/2014/chart" uri="{C3380CC4-5D6E-409C-BE32-E72D297353CC}">
              <c16:uniqueId val="{00000004-6CCF-40BF-958D-AB7CE1EAA091}"/>
            </c:ext>
          </c:extLst>
        </c:ser>
        <c:dLbls>
          <c:showLegendKey val="0"/>
          <c:showVal val="0"/>
          <c:showCatName val="0"/>
          <c:showSerName val="0"/>
          <c:showPercent val="0"/>
          <c:showBubbleSize val="0"/>
        </c:dLbls>
        <c:marker val="1"/>
        <c:smooth val="0"/>
        <c:axId val="42547456"/>
        <c:axId val="50982912"/>
      </c:lineChart>
      <c:catAx>
        <c:axId val="42547456"/>
        <c:scaling>
          <c:orientation val="minMax"/>
        </c:scaling>
        <c:delete val="0"/>
        <c:axPos val="b"/>
        <c:numFmt formatCode="General" sourceLinked="0"/>
        <c:majorTickMark val="none"/>
        <c:minorTickMark val="none"/>
        <c:tickLblPos val="nextTo"/>
        <c:txPr>
          <a:bodyPr/>
          <a:lstStyle/>
          <a:p>
            <a:pPr>
              <a:defRPr lang="en-GB"/>
            </a:pPr>
            <a:endParaRPr lang="en-US"/>
          </a:p>
        </c:txPr>
        <c:crossAx val="50982912"/>
        <c:crosses val="autoZero"/>
        <c:auto val="1"/>
        <c:lblAlgn val="ctr"/>
        <c:lblOffset val="100"/>
        <c:noMultiLvlLbl val="0"/>
      </c:catAx>
      <c:valAx>
        <c:axId val="50982912"/>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42547456"/>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 2016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c:ext xmlns:c16="http://schemas.microsoft.com/office/drawing/2014/chart" uri="{C3380CC4-5D6E-409C-BE32-E72D297353CC}">
              <c16:uniqueId val="{00000000-D957-4EAA-BEA8-986B7C779C5A}"/>
            </c:ext>
          </c:extLst>
        </c:ser>
        <c:ser>
          <c:idx val="1"/>
          <c:order val="1"/>
          <c:tx>
            <c:strRef>
              <c:f>GRACABAN!$H$4</c:f>
              <c:strCache>
                <c:ptCount val="1"/>
                <c:pt idx="0">
                  <c:v> 2017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c:ext xmlns:c16="http://schemas.microsoft.com/office/drawing/2014/chart" uri="{C3380CC4-5D6E-409C-BE32-E72D297353CC}">
              <c16:uniqueId val="{00000001-D957-4EAA-BEA8-986B7C779C5A}"/>
            </c:ext>
          </c:extLst>
        </c:ser>
        <c:ser>
          <c:idx val="2"/>
          <c:order val="2"/>
          <c:tx>
            <c:strRef>
              <c:f>GRACABAN!$I$4</c:f>
              <c:strCache>
                <c:ptCount val="1"/>
                <c:pt idx="0">
                  <c:v> 2018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c:ext xmlns:c16="http://schemas.microsoft.com/office/drawing/2014/chart" uri="{C3380CC4-5D6E-409C-BE32-E72D297353CC}">
              <c16:uniqueId val="{00000002-D957-4EAA-BEA8-986B7C779C5A}"/>
            </c:ext>
          </c:extLst>
        </c:ser>
        <c:ser>
          <c:idx val="3"/>
          <c:order val="3"/>
          <c:tx>
            <c:strRef>
              <c:f>GRACABAN!$J$4</c:f>
              <c:strCache>
                <c:ptCount val="1"/>
                <c:pt idx="0">
                  <c:v> 2019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c:ext xmlns:c16="http://schemas.microsoft.com/office/drawing/2014/chart" uri="{C3380CC4-5D6E-409C-BE32-E72D297353CC}">
              <c16:uniqueId val="{00000003-D957-4EAA-BEA8-986B7C779C5A}"/>
            </c:ext>
          </c:extLst>
        </c:ser>
        <c:ser>
          <c:idx val="4"/>
          <c:order val="4"/>
          <c:tx>
            <c:strRef>
              <c:f>GRACABAN!$K$4</c:f>
              <c:strCache>
                <c:ptCount val="1"/>
                <c:pt idx="0">
                  <c:v> 2020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c:ext xmlns:c16="http://schemas.microsoft.com/office/drawing/2014/chart" uri="{C3380CC4-5D6E-409C-BE32-E72D297353CC}">
              <c16:uniqueId val="{00000004-D957-4EAA-BEA8-986B7C779C5A}"/>
            </c:ext>
          </c:extLst>
        </c:ser>
        <c:ser>
          <c:idx val="5"/>
          <c:order val="5"/>
          <c:tx>
            <c:strRef>
              <c:f>GRACABAN!$L$4</c:f>
              <c:strCache>
                <c:ptCount val="1"/>
                <c:pt idx="0">
                  <c:v> 2021 </c:v>
                </c:pt>
              </c:strCache>
            </c:strRef>
          </c:tx>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64913408"/>
        <c:axId val="64914944"/>
      </c:lineChart>
      <c:catAx>
        <c:axId val="64913408"/>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64914944"/>
        <c:crosses val="autoZero"/>
        <c:auto val="0"/>
        <c:lblAlgn val="ctr"/>
        <c:lblOffset val="100"/>
        <c:tickLblSkip val="1"/>
        <c:tickMarkSkip val="1"/>
        <c:noMultiLvlLbl val="0"/>
      </c:catAx>
      <c:valAx>
        <c:axId val="64914944"/>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64913408"/>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 2016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c:ext xmlns:c16="http://schemas.microsoft.com/office/drawing/2014/chart" uri="{C3380CC4-5D6E-409C-BE32-E72D297353CC}">
              <c16:uniqueId val="{00000000-F16B-4456-AD80-FF8BD5B4CAB4}"/>
            </c:ext>
          </c:extLst>
        </c:ser>
        <c:ser>
          <c:idx val="1"/>
          <c:order val="1"/>
          <c:tx>
            <c:strRef>
              <c:f>GRAJATIBARANG!$H$4</c:f>
              <c:strCache>
                <c:ptCount val="1"/>
                <c:pt idx="0">
                  <c:v> 2017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c:ext xmlns:c16="http://schemas.microsoft.com/office/drawing/2014/chart" uri="{C3380CC4-5D6E-409C-BE32-E72D297353CC}">
              <c16:uniqueId val="{00000001-F16B-4456-AD80-FF8BD5B4CAB4}"/>
            </c:ext>
          </c:extLst>
        </c:ser>
        <c:ser>
          <c:idx val="2"/>
          <c:order val="2"/>
          <c:tx>
            <c:strRef>
              <c:f>GRAJATIBARANG!$I$4</c:f>
              <c:strCache>
                <c:ptCount val="1"/>
                <c:pt idx="0">
                  <c:v> 2018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c:ext xmlns:c16="http://schemas.microsoft.com/office/drawing/2014/chart" uri="{C3380CC4-5D6E-409C-BE32-E72D297353CC}">
              <c16:uniqueId val="{00000002-F16B-4456-AD80-FF8BD5B4CAB4}"/>
            </c:ext>
          </c:extLst>
        </c:ser>
        <c:ser>
          <c:idx val="3"/>
          <c:order val="3"/>
          <c:tx>
            <c:strRef>
              <c:f>GRAJATIBARANG!$J$4</c:f>
              <c:strCache>
                <c:ptCount val="1"/>
                <c:pt idx="0">
                  <c:v> 2019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c:ext xmlns:c16="http://schemas.microsoft.com/office/drawing/2014/chart" uri="{C3380CC4-5D6E-409C-BE32-E72D297353CC}">
              <c16:uniqueId val="{00000003-F16B-4456-AD80-FF8BD5B4CAB4}"/>
            </c:ext>
          </c:extLst>
        </c:ser>
        <c:ser>
          <c:idx val="4"/>
          <c:order val="4"/>
          <c:tx>
            <c:strRef>
              <c:f>GRAJATIBARANG!$K$4</c:f>
              <c:strCache>
                <c:ptCount val="1"/>
                <c:pt idx="0">
                  <c:v> 2020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c:ext xmlns:c16="http://schemas.microsoft.com/office/drawing/2014/chart" uri="{C3380CC4-5D6E-409C-BE32-E72D297353CC}">
              <c16:uniqueId val="{00000004-F16B-4456-AD80-FF8BD5B4CAB4}"/>
            </c:ext>
          </c:extLst>
        </c:ser>
        <c:ser>
          <c:idx val="5"/>
          <c:order val="5"/>
          <c:tx>
            <c:strRef>
              <c:f>GRAJATIBARANG!$L$4</c:f>
              <c:strCache>
                <c:ptCount val="1"/>
                <c:pt idx="0">
                  <c:v> 2021 </c:v>
                </c:pt>
              </c:strCache>
            </c:strRef>
          </c:tx>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65120128"/>
        <c:axId val="65121664"/>
      </c:lineChart>
      <c:catAx>
        <c:axId val="6512012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65121664"/>
        <c:crossesAt val="0"/>
        <c:auto val="0"/>
        <c:lblAlgn val="ctr"/>
        <c:lblOffset val="100"/>
        <c:tickMarkSkip val="1"/>
        <c:noMultiLvlLbl val="0"/>
      </c:catAx>
      <c:valAx>
        <c:axId val="65121664"/>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6512012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74058368"/>
        <c:axId val="74060160"/>
      </c:lineChart>
      <c:catAx>
        <c:axId val="74058368"/>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74060160"/>
        <c:crosses val="autoZero"/>
        <c:auto val="0"/>
        <c:lblAlgn val="ctr"/>
        <c:lblOffset val="100"/>
        <c:tickLblSkip val="1"/>
        <c:tickMarkSkip val="1"/>
        <c:noMultiLvlLbl val="0"/>
      </c:catAx>
      <c:valAx>
        <c:axId val="74060160"/>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74058368"/>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28792704"/>
        <c:axId val="28794240"/>
      </c:lineChart>
      <c:catAx>
        <c:axId val="28792704"/>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28794240"/>
        <c:crosses val="autoZero"/>
        <c:auto val="1"/>
        <c:lblAlgn val="ctr"/>
        <c:lblOffset val="100"/>
        <c:noMultiLvlLbl val="0"/>
      </c:catAx>
      <c:valAx>
        <c:axId val="28794240"/>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28792704"/>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74422912"/>
        <c:axId val="74429184"/>
      </c:barChart>
      <c:catAx>
        <c:axId val="74422912"/>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74429184"/>
        <c:crossesAt val="0"/>
        <c:auto val="0"/>
        <c:lblAlgn val="ctr"/>
        <c:lblOffset val="100"/>
        <c:tickLblSkip val="1"/>
        <c:tickMarkSkip val="1"/>
        <c:noMultiLvlLbl val="0"/>
      </c:catAx>
      <c:valAx>
        <c:axId val="7442918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74422912"/>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423307</xdr:colOff>
      <xdr:row>3</xdr:row>
      <xdr:rowOff>105831</xdr:rowOff>
    </xdr:from>
    <xdr:to>
      <xdr:col>6</xdr:col>
      <xdr:colOff>104024</xdr:colOff>
      <xdr:row>10</xdr:row>
      <xdr:rowOff>508</xdr:rowOff>
    </xdr:to>
    <xdr:pic>
      <xdr:nvPicPr>
        <xdr:cNvPr id="4" name="Picture 3">
          <a:extLst>
            <a:ext uri="{FF2B5EF4-FFF2-40B4-BE49-F238E27FC236}">
              <a16:creationId xmlns:a16="http://schemas.microsoft.com/office/drawing/2014/main" id="{CA60CC96-9904-45DE-A1F5-0FB4F46BFEC5}"/>
            </a:ext>
          </a:extLst>
        </xdr:cNvPr>
        <xdr:cNvPicPr>
          <a:picLocks noChangeAspect="1"/>
        </xdr:cNvPicPr>
      </xdr:nvPicPr>
      <xdr:blipFill>
        <a:blip xmlns:r="http://schemas.openxmlformats.org/officeDocument/2006/relationships" r:embed="rId1"/>
        <a:stretch>
          <a:fillRect/>
        </a:stretch>
      </xdr:blipFill>
      <xdr:spPr>
        <a:xfrm>
          <a:off x="2349474" y="603248"/>
          <a:ext cx="908383" cy="1005927"/>
        </a:xfrm>
        <a:prstGeom prst="rect">
          <a:avLst/>
        </a:prstGeom>
      </xdr:spPr>
    </xdr:pic>
    <xdr:clientData/>
  </xdr:twoCellAnchor>
  <xdr:twoCellAnchor editAs="oneCell">
    <xdr:from>
      <xdr:col>1</xdr:col>
      <xdr:colOff>179917</xdr:colOff>
      <xdr:row>15</xdr:row>
      <xdr:rowOff>105831</xdr:rowOff>
    </xdr:from>
    <xdr:to>
      <xdr:col>9</xdr:col>
      <xdr:colOff>524458</xdr:colOff>
      <xdr:row>36</xdr:row>
      <xdr:rowOff>27627</xdr:rowOff>
    </xdr:to>
    <xdr:pic>
      <xdr:nvPicPr>
        <xdr:cNvPr id="7" name="Picture 6">
          <a:extLst>
            <a:ext uri="{FF2B5EF4-FFF2-40B4-BE49-F238E27FC236}">
              <a16:creationId xmlns:a16="http://schemas.microsoft.com/office/drawing/2014/main" id="{9FB5FE87-A69D-4F79-A262-9461745762CD}"/>
            </a:ext>
          </a:extLst>
        </xdr:cNvPr>
        <xdr:cNvPicPr>
          <a:picLocks noChangeAspect="1"/>
        </xdr:cNvPicPr>
      </xdr:nvPicPr>
      <xdr:blipFill>
        <a:blip xmlns:r="http://schemas.openxmlformats.org/officeDocument/2006/relationships" r:embed="rId2"/>
        <a:stretch>
          <a:fillRect/>
        </a:stretch>
      </xdr:blipFill>
      <xdr:spPr>
        <a:xfrm>
          <a:off x="264584" y="2614081"/>
          <a:ext cx="5255207" cy="32555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122463</xdr:colOff>
      <xdr:row>22</xdr:row>
      <xdr:rowOff>10583</xdr:rowOff>
    </xdr:from>
    <xdr:to>
      <xdr:col>4</xdr:col>
      <xdr:colOff>1129393</xdr:colOff>
      <xdr:row>27</xdr:row>
      <xdr:rowOff>24190</xdr:rowOff>
    </xdr:to>
    <xdr:sp macro="" textlink="">
      <xdr:nvSpPr>
        <xdr:cNvPr id="5" name="Snip Diagonal Corner Rectangle 4">
          <a:extLst>
            <a:ext uri="{FF2B5EF4-FFF2-40B4-BE49-F238E27FC236}">
              <a16:creationId xmlns:a16="http://schemas.microsoft.com/office/drawing/2014/main" id="{00000000-0008-0000-0900-000005000000}"/>
            </a:ext>
          </a:extLst>
        </xdr:cNvPr>
        <xdr:cNvSpPr/>
      </xdr:nvSpPr>
      <xdr:spPr>
        <a:xfrm>
          <a:off x="394606" y="3902226"/>
          <a:ext cx="2775858" cy="830035"/>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id="{00000000-0008-0000-09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44 BENDUNGAN =</a:t>
          </a:r>
          <a:endParaRPr lang="en-US" sz="1400">
            <a:effectLst/>
          </a:endParaRPr>
        </a:p>
        <a:p>
          <a:pPr algn="ctr"/>
          <a:r>
            <a:rPr lang="en-US" sz="1400" b="1">
              <a:solidFill>
                <a:schemeClr val="lt1"/>
              </a:solidFill>
              <a:effectLst/>
              <a:latin typeface="+mn-lt"/>
              <a:ea typeface="+mn-ea"/>
              <a:cs typeface="+mn-cs"/>
            </a:rPr>
            <a:t>11 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id="{00000000-0008-0000-09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id="{00000000-0008-0000-09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id="{00000000-0008-0000-09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id="{00000000-0008-0000-09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id="{00000000-0008-0000-09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id="{00000000-0008-0000-09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id="{00000000-0008-0000-09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29</xdr:row>
      <xdr:rowOff>38100</xdr:rowOff>
    </xdr:from>
    <xdr:to>
      <xdr:col>9</xdr:col>
      <xdr:colOff>942975</xdr:colOff>
      <xdr:row>61</xdr:row>
      <xdr:rowOff>85725</xdr:rowOff>
    </xdr:to>
    <xdr:graphicFrame macro="">
      <xdr:nvGraphicFramePr>
        <xdr:cNvPr id="37848247" name="Chart 6">
          <a:extLst>
            <a:ext uri="{FF2B5EF4-FFF2-40B4-BE49-F238E27FC236}">
              <a16:creationId xmlns:a16="http://schemas.microsoft.com/office/drawing/2014/main" id="{00000000-0008-0000-0A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3.xml><?xml version="1.0" encoding="utf-8"?>
<xdr:wsDr xmlns:xdr="http://schemas.openxmlformats.org/drawingml/2006/spreadsheetDrawing" xmlns:a="http://schemas.openxmlformats.org/drawingml/2006/main">
  <xdr:twoCellAnchor>
    <xdr:from>
      <xdr:col>1</xdr:col>
      <xdr:colOff>9525</xdr:colOff>
      <xdr:row>28</xdr:row>
      <xdr:rowOff>38100</xdr:rowOff>
    </xdr:from>
    <xdr:to>
      <xdr:col>9</xdr:col>
      <xdr:colOff>942975</xdr:colOff>
      <xdr:row>60</xdr:row>
      <xdr:rowOff>85725</xdr:rowOff>
    </xdr:to>
    <xdr:graphicFrame macro="">
      <xdr:nvGraphicFramePr>
        <xdr:cNvPr id="2" name="Chart 6">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a16="http://schemas.microsoft.com/office/drawing/2014/main" id="{00000000-0008-0000-0C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a16="http://schemas.microsoft.com/office/drawing/2014/main" id="{00000000-0008-0000-0C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0</xdr:colOff>
      <xdr:row>97</xdr:row>
      <xdr:rowOff>9525</xdr:rowOff>
    </xdr:from>
    <xdr:to>
      <xdr:col>10</xdr:col>
      <xdr:colOff>0</xdr:colOff>
      <xdr:row>124</xdr:row>
      <xdr:rowOff>19050</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52</xdr:row>
      <xdr:rowOff>0</xdr:rowOff>
    </xdr:from>
    <xdr:to>
      <xdr:col>10</xdr:col>
      <xdr:colOff>0</xdr:colOff>
      <xdr:row>90</xdr:row>
      <xdr:rowOff>95250</xdr:rowOff>
    </xdr:to>
    <xdr:graphicFrame macro="">
      <xdr:nvGraphicFramePr>
        <xdr:cNvPr id="3" name="Chart 4">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0</xdr:colOff>
      <xdr:row>97</xdr:row>
      <xdr:rowOff>9525</xdr:rowOff>
    </xdr:from>
    <xdr:to>
      <xdr:col>10</xdr:col>
      <xdr:colOff>0</xdr:colOff>
      <xdr:row>124</xdr:row>
      <xdr:rowOff>19050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52</xdr:row>
      <xdr:rowOff>0</xdr:rowOff>
    </xdr:from>
    <xdr:to>
      <xdr:col>10</xdr:col>
      <xdr:colOff>0</xdr:colOff>
      <xdr:row>90</xdr:row>
      <xdr:rowOff>95250</xdr:rowOff>
    </xdr:to>
    <xdr:graphicFrame macro="">
      <xdr:nvGraphicFramePr>
        <xdr:cNvPr id="3" name="Chart 4">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0</xdr:colOff>
      <xdr:row>20</xdr:row>
      <xdr:rowOff>0</xdr:rowOff>
    </xdr:from>
    <xdr:to>
      <xdr:col>15</xdr:col>
      <xdr:colOff>1090083</xdr:colOff>
      <xdr:row>54</xdr:row>
      <xdr:rowOff>10583</xdr:rowOff>
    </xdr:to>
    <xdr:graphicFrame macro="">
      <xdr:nvGraphicFramePr>
        <xdr:cNvPr id="37833911" name="Chart 1">
          <a:extLst>
            <a:ext uri="{FF2B5EF4-FFF2-40B4-BE49-F238E27FC236}">
              <a16:creationId xmlns:a16="http://schemas.microsoft.com/office/drawing/2014/main" id="{00000000-0008-0000-0F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36</xdr:row>
      <xdr:rowOff>95241</xdr:rowOff>
    </xdr:from>
    <xdr:to>
      <xdr:col>8</xdr:col>
      <xdr:colOff>793734</xdr:colOff>
      <xdr:row>38</xdr:row>
      <xdr:rowOff>42325</xdr:rowOff>
    </xdr:to>
    <xdr:sp macro="" textlink="">
      <xdr:nvSpPr>
        <xdr:cNvPr id="3" name="Rectangular Callout 2">
          <a:extLst>
            <a:ext uri="{FF2B5EF4-FFF2-40B4-BE49-F238E27FC236}">
              <a16:creationId xmlns:a16="http://schemas.microsoft.com/office/drawing/2014/main" id="{00000000-0008-0000-0F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2</xdr:col>
      <xdr:colOff>517525</xdr:colOff>
      <xdr:row>38</xdr:row>
      <xdr:rowOff>110067</xdr:rowOff>
    </xdr:from>
    <xdr:to>
      <xdr:col>11</xdr:col>
      <xdr:colOff>444500</xdr:colOff>
      <xdr:row>39</xdr:row>
      <xdr:rowOff>148166</xdr:rowOff>
    </xdr:to>
    <xdr:sp macro="" textlink="">
      <xdr:nvSpPr>
        <xdr:cNvPr id="10" name="Rectangular Callout 9">
          <a:extLst>
            <a:ext uri="{FF2B5EF4-FFF2-40B4-BE49-F238E27FC236}">
              <a16:creationId xmlns:a16="http://schemas.microsoft.com/office/drawing/2014/main" id="{00000000-0008-0000-0F00-00000A000000}"/>
            </a:ext>
          </a:extLst>
        </xdr:cNvPr>
        <xdr:cNvSpPr/>
      </xdr:nvSpPr>
      <xdr:spPr>
        <a:xfrm>
          <a:off x="1586442" y="8005234"/>
          <a:ext cx="826558" cy="196849"/>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217,969</a:t>
          </a:r>
        </a:p>
      </xdr:txBody>
    </xdr:sp>
    <xdr:clientData/>
  </xdr:twoCellAnchor>
  <xdr:twoCellAnchor>
    <xdr:from>
      <xdr:col>1</xdr:col>
      <xdr:colOff>836086</xdr:colOff>
      <xdr:row>43</xdr:row>
      <xdr:rowOff>21157</xdr:rowOff>
    </xdr:from>
    <xdr:to>
      <xdr:col>2</xdr:col>
      <xdr:colOff>412751</xdr:colOff>
      <xdr:row>43</xdr:row>
      <xdr:rowOff>148166</xdr:rowOff>
    </xdr:to>
    <xdr:sp macro="" textlink="">
      <xdr:nvSpPr>
        <xdr:cNvPr id="5" name="Rectangle 4">
          <a:extLst>
            <a:ext uri="{FF2B5EF4-FFF2-40B4-BE49-F238E27FC236}">
              <a16:creationId xmlns:a16="http://schemas.microsoft.com/office/drawing/2014/main" id="{00000000-0008-0000-0F00-000005000000}"/>
            </a:ext>
          </a:extLst>
        </xdr:cNvPr>
        <xdr:cNvSpPr/>
      </xdr:nvSpPr>
      <xdr:spPr>
        <a:xfrm rot="10800000" flipV="1">
          <a:off x="1047753" y="8075074"/>
          <a:ext cx="433915" cy="127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id="{00000000-0008-0000-10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id="{00000000-0008-0000-11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id="{00000000-0008-0000-12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id="{00000000-0008-0000-13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id="{00000000-0008-0000-15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18</xdr:row>
      <xdr:rowOff>47625</xdr:rowOff>
    </xdr:from>
    <xdr:to>
      <xdr:col>13</xdr:col>
      <xdr:colOff>152400</xdr:colOff>
      <xdr:row>50</xdr:row>
      <xdr:rowOff>95250</xdr:rowOff>
    </xdr:to>
    <xdr:graphicFrame macro="">
      <xdr:nvGraphicFramePr>
        <xdr:cNvPr id="37823671" name="Chart 1">
          <a:extLst>
            <a:ext uri="{FF2B5EF4-FFF2-40B4-BE49-F238E27FC236}">
              <a16:creationId xmlns:a16="http://schemas.microsoft.com/office/drawing/2014/main" id="{00000000-0008-0000-02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2" name="Chart 3">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572860</xdr:colOff>
      <xdr:row>47</xdr:row>
      <xdr:rowOff>95250</xdr:rowOff>
    </xdr:from>
    <xdr:to>
      <xdr:col>40</xdr:col>
      <xdr:colOff>503464</xdr:colOff>
      <xdr:row>64</xdr:row>
      <xdr:rowOff>1361</xdr:rowOff>
    </xdr:to>
    <xdr:graphicFrame macro="">
      <xdr:nvGraphicFramePr>
        <xdr:cNvPr id="4" name="Chart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5" name="Chart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8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id="{00000000-0008-0000-03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14</xdr:col>
      <xdr:colOff>876300</xdr:colOff>
      <xdr:row>44</xdr:row>
      <xdr:rowOff>114299</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id="{00000000-0008-0000-05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id="{00000000-0008-0000-07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a16="http://schemas.microsoft.com/office/drawing/2014/main" id="{00000000-0008-0000-08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a16="http://schemas.microsoft.com/office/drawing/2014/main" id="{00000000-0008-0000-08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13607</xdr:rowOff>
    </xdr:from>
    <xdr:to>
      <xdr:col>40</xdr:col>
      <xdr:colOff>462642</xdr:colOff>
      <xdr:row>63</xdr:row>
      <xdr:rowOff>123825</xdr:rowOff>
    </xdr:to>
    <xdr:graphicFrame macro="">
      <xdr:nvGraphicFramePr>
        <xdr:cNvPr id="37818079" name="Chart 3">
          <a:extLst>
            <a:ext uri="{FF2B5EF4-FFF2-40B4-BE49-F238E27FC236}">
              <a16:creationId xmlns:a16="http://schemas.microsoft.com/office/drawing/2014/main" id="{00000000-0008-0000-08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a16="http://schemas.microsoft.com/office/drawing/2014/main" id="{00000000-0008-0000-08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8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0.xml"/><Relationship Id="rId1" Type="http://schemas.openxmlformats.org/officeDocument/2006/relationships/printerSettings" Target="../printerSettings/printerSettings24.bin"/><Relationship Id="rId4" Type="http://schemas.openxmlformats.org/officeDocument/2006/relationships/ctrlProp" Target="../ctrlProps/ctrlProp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J56"/>
  <sheetViews>
    <sheetView tabSelected="1" zoomScale="90" zoomScaleNormal="90" workbookViewId="0">
      <selection activeCell="R34" sqref="R34"/>
    </sheetView>
  </sheetViews>
  <sheetFormatPr defaultRowHeight="12.75" x14ac:dyDescent="0.2"/>
  <cols>
    <col min="1" max="1" width="1.28515625" customWidth="1"/>
  </cols>
  <sheetData>
    <row r="2" spans="2:10" ht="13.5" thickBot="1" x14ac:dyDescent="0.25"/>
    <row r="3" spans="2:10" ht="13.5" thickTop="1" x14ac:dyDescent="0.2">
      <c r="B3" s="240"/>
      <c r="C3" s="241"/>
      <c r="D3" s="241"/>
      <c r="E3" s="241"/>
      <c r="F3" s="241"/>
      <c r="G3" s="241"/>
      <c r="H3" s="241"/>
      <c r="I3" s="241"/>
      <c r="J3" s="242"/>
    </row>
    <row r="4" spans="2:10" x14ac:dyDescent="0.2">
      <c r="B4" s="243"/>
      <c r="J4" s="244"/>
    </row>
    <row r="5" spans="2:10" x14ac:dyDescent="0.2">
      <c r="B5" s="243"/>
      <c r="J5" s="244"/>
    </row>
    <row r="6" spans="2:10" x14ac:dyDescent="0.2">
      <c r="B6" s="243"/>
      <c r="J6" s="244"/>
    </row>
    <row r="7" spans="2:10" x14ac:dyDescent="0.2">
      <c r="B7" s="243"/>
      <c r="J7" s="244"/>
    </row>
    <row r="8" spans="2:10" x14ac:dyDescent="0.2">
      <c r="B8" s="243"/>
      <c r="J8" s="244"/>
    </row>
    <row r="9" spans="2:10" x14ac:dyDescent="0.2">
      <c r="B9" s="243"/>
      <c r="J9" s="244"/>
    </row>
    <row r="10" spans="2:10" x14ac:dyDescent="0.2">
      <c r="B10" s="243"/>
      <c r="J10" s="244"/>
    </row>
    <row r="11" spans="2:10" x14ac:dyDescent="0.2">
      <c r="B11" s="243"/>
      <c r="J11" s="244"/>
    </row>
    <row r="12" spans="2:10" ht="15.75" customHeight="1" x14ac:dyDescent="0.4">
      <c r="B12" s="552"/>
      <c r="C12" s="553"/>
      <c r="D12" s="553"/>
      <c r="E12" s="553"/>
      <c r="F12" s="553"/>
      <c r="G12" s="553"/>
      <c r="H12" s="553"/>
      <c r="I12" s="553"/>
      <c r="J12" s="554"/>
    </row>
    <row r="13" spans="2:10" ht="14.25" customHeight="1" x14ac:dyDescent="0.4">
      <c r="B13" s="552"/>
      <c r="C13" s="553"/>
      <c r="D13" s="553"/>
      <c r="E13" s="553"/>
      <c r="F13" s="553"/>
      <c r="G13" s="553"/>
      <c r="H13" s="553"/>
      <c r="I13" s="553"/>
      <c r="J13" s="554"/>
    </row>
    <row r="14" spans="2:10" ht="15.75" customHeight="1" x14ac:dyDescent="0.4">
      <c r="B14" s="552"/>
      <c r="C14" s="553"/>
      <c r="D14" s="553"/>
      <c r="E14" s="553"/>
      <c r="F14" s="553"/>
      <c r="G14" s="553"/>
      <c r="H14" s="553"/>
      <c r="I14" s="553"/>
      <c r="J14" s="554"/>
    </row>
    <row r="15" spans="2:10" x14ac:dyDescent="0.2">
      <c r="B15" s="243"/>
      <c r="J15" s="244"/>
    </row>
    <row r="16" spans="2:10" x14ac:dyDescent="0.2">
      <c r="B16" s="243"/>
      <c r="J16" s="244"/>
    </row>
    <row r="17" spans="2:10" x14ac:dyDescent="0.2">
      <c r="B17" s="243"/>
      <c r="J17" s="244"/>
    </row>
    <row r="18" spans="2:10" x14ac:dyDescent="0.2">
      <c r="B18" s="243"/>
      <c r="J18" s="244"/>
    </row>
    <row r="19" spans="2:10" x14ac:dyDescent="0.2">
      <c r="B19" s="243"/>
      <c r="J19" s="244"/>
    </row>
    <row r="20" spans="2:10" x14ac:dyDescent="0.2">
      <c r="B20" s="243"/>
      <c r="J20" s="244"/>
    </row>
    <row r="21" spans="2:10" x14ac:dyDescent="0.2">
      <c r="B21" s="243"/>
      <c r="J21" s="244"/>
    </row>
    <row r="22" spans="2:10" x14ac:dyDescent="0.2">
      <c r="B22" s="243"/>
      <c r="J22" s="244"/>
    </row>
    <row r="23" spans="2:10" x14ac:dyDescent="0.2">
      <c r="B23" s="243"/>
      <c r="J23" s="244"/>
    </row>
    <row r="24" spans="2:10" x14ac:dyDescent="0.2">
      <c r="B24" s="243"/>
      <c r="J24" s="244"/>
    </row>
    <row r="25" spans="2:10" x14ac:dyDescent="0.2">
      <c r="B25" s="243"/>
      <c r="J25" s="244"/>
    </row>
    <row r="26" spans="2:10" x14ac:dyDescent="0.2">
      <c r="B26" s="243"/>
      <c r="J26" s="244"/>
    </row>
    <row r="27" spans="2:10" ht="12.75" customHeight="1" x14ac:dyDescent="0.2">
      <c r="B27" s="243"/>
      <c r="J27" s="244"/>
    </row>
    <row r="28" spans="2:10" ht="12.75" customHeight="1" x14ac:dyDescent="0.2">
      <c r="B28" s="243"/>
      <c r="J28" s="244"/>
    </row>
    <row r="29" spans="2:10" ht="12.75" customHeight="1" x14ac:dyDescent="0.2">
      <c r="B29" s="243"/>
      <c r="J29" s="244"/>
    </row>
    <row r="30" spans="2:10" ht="12.75" customHeight="1" x14ac:dyDescent="0.2">
      <c r="B30" s="243"/>
      <c r="J30" s="244"/>
    </row>
    <row r="31" spans="2:10" x14ac:dyDescent="0.2">
      <c r="B31" s="243"/>
      <c r="J31" s="244"/>
    </row>
    <row r="32" spans="2:10" x14ac:dyDescent="0.2">
      <c r="B32" s="243"/>
      <c r="J32" s="244"/>
    </row>
    <row r="33" spans="2:10" x14ac:dyDescent="0.2">
      <c r="B33" s="243"/>
      <c r="J33" s="244"/>
    </row>
    <row r="34" spans="2:10" x14ac:dyDescent="0.2">
      <c r="B34" s="243"/>
      <c r="J34" s="244"/>
    </row>
    <row r="35" spans="2:10" x14ac:dyDescent="0.2">
      <c r="B35" s="243"/>
      <c r="J35" s="244"/>
    </row>
    <row r="36" spans="2:10" x14ac:dyDescent="0.2">
      <c r="B36" s="243"/>
      <c r="J36" s="244"/>
    </row>
    <row r="37" spans="2:10" ht="15" customHeight="1" x14ac:dyDescent="0.3">
      <c r="B37" s="899"/>
      <c r="C37" s="900"/>
      <c r="D37" s="900"/>
      <c r="E37" s="900"/>
      <c r="F37" s="900"/>
      <c r="G37" s="900"/>
      <c r="H37" s="900"/>
      <c r="I37" s="900"/>
      <c r="J37" s="901"/>
    </row>
    <row r="38" spans="2:10" x14ac:dyDescent="0.2">
      <c r="B38" s="243"/>
      <c r="J38" s="244"/>
    </row>
    <row r="39" spans="2:10" ht="20.25" x14ac:dyDescent="0.3">
      <c r="B39" s="899" t="s">
        <v>353</v>
      </c>
      <c r="C39" s="900"/>
      <c r="D39" s="900"/>
      <c r="E39" s="900"/>
      <c r="F39" s="900"/>
      <c r="G39" s="900"/>
      <c r="H39" s="900"/>
      <c r="I39" s="900"/>
      <c r="J39" s="901"/>
    </row>
    <row r="40" spans="2:10" x14ac:dyDescent="0.2">
      <c r="B40" s="243"/>
      <c r="J40" s="244"/>
    </row>
    <row r="41" spans="2:10" x14ac:dyDescent="0.2">
      <c r="B41" s="243"/>
      <c r="J41" s="244"/>
    </row>
    <row r="42" spans="2:10" ht="15" customHeight="1" x14ac:dyDescent="0.2">
      <c r="B42" s="243"/>
      <c r="J42" s="244"/>
    </row>
    <row r="43" spans="2:10" ht="26.25" customHeight="1" x14ac:dyDescent="0.4">
      <c r="B43" s="896" t="s">
        <v>292</v>
      </c>
      <c r="C43" s="897"/>
      <c r="D43" s="897"/>
      <c r="E43" s="897"/>
      <c r="F43" s="897"/>
      <c r="G43" s="897"/>
      <c r="H43" s="897"/>
      <c r="I43" s="897"/>
      <c r="J43" s="898"/>
    </row>
    <row r="44" spans="2:10" ht="26.25" x14ac:dyDescent="0.4">
      <c r="B44" s="896" t="s">
        <v>293</v>
      </c>
      <c r="C44" s="897"/>
      <c r="D44" s="897"/>
      <c r="E44" s="897"/>
      <c r="F44" s="897"/>
      <c r="G44" s="897"/>
      <c r="H44" s="897"/>
      <c r="I44" s="897"/>
      <c r="J44" s="898"/>
    </row>
    <row r="45" spans="2:10" ht="26.25" x14ac:dyDescent="0.4">
      <c r="B45" s="896" t="s">
        <v>178</v>
      </c>
      <c r="C45" s="897"/>
      <c r="D45" s="897"/>
      <c r="E45" s="897"/>
      <c r="F45" s="897"/>
      <c r="G45" s="897"/>
      <c r="H45" s="897"/>
      <c r="I45" s="897"/>
      <c r="J45" s="898"/>
    </row>
    <row r="46" spans="2:10" x14ac:dyDescent="0.2">
      <c r="B46" s="243"/>
      <c r="J46" s="244"/>
    </row>
    <row r="47" spans="2:10" x14ac:dyDescent="0.2">
      <c r="B47" s="243"/>
      <c r="J47" s="244"/>
    </row>
    <row r="48" spans="2:10" x14ac:dyDescent="0.2">
      <c r="B48" s="243"/>
      <c r="J48" s="244"/>
    </row>
    <row r="49" spans="2:10" x14ac:dyDescent="0.2">
      <c r="B49" s="243"/>
      <c r="J49" s="244"/>
    </row>
    <row r="50" spans="2:10" x14ac:dyDescent="0.2">
      <c r="B50" s="243"/>
      <c r="J50" s="244"/>
    </row>
    <row r="51" spans="2:10" x14ac:dyDescent="0.2">
      <c r="B51" s="243"/>
      <c r="J51" s="244"/>
    </row>
    <row r="52" spans="2:10" x14ac:dyDescent="0.2">
      <c r="B52" s="243"/>
      <c r="J52" s="244"/>
    </row>
    <row r="53" spans="2:10" x14ac:dyDescent="0.2">
      <c r="B53" s="243"/>
      <c r="J53" s="244"/>
    </row>
    <row r="54" spans="2:10" x14ac:dyDescent="0.2">
      <c r="B54" s="243"/>
      <c r="J54" s="244"/>
    </row>
    <row r="55" spans="2:10" ht="13.5" thickBot="1" x14ac:dyDescent="0.25">
      <c r="B55" s="245"/>
      <c r="C55" s="246"/>
      <c r="D55" s="246"/>
      <c r="E55" s="246"/>
      <c r="F55" s="246"/>
      <c r="G55" s="246"/>
      <c r="H55" s="246"/>
      <c r="I55" s="246"/>
      <c r="J55" s="247"/>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1:AI63"/>
  <sheetViews>
    <sheetView showGridLines="0" topLeftCell="B1" zoomScale="70" zoomScaleNormal="70" workbookViewId="0">
      <selection activeCell="M66" sqref="M66"/>
    </sheetView>
  </sheetViews>
  <sheetFormatPr defaultRowHeight="12.75" x14ac:dyDescent="0.2"/>
  <cols>
    <col min="1" max="1" width="4" style="234" customWidth="1"/>
    <col min="2" max="2" width="6.85546875" style="234" customWidth="1"/>
    <col min="3" max="4" width="9.7109375" style="234" customWidth="1"/>
    <col min="5" max="5" width="20.7109375" style="234" customWidth="1"/>
    <col min="6" max="6" width="3.28515625" style="234" customWidth="1"/>
    <col min="7" max="8" width="9.7109375" style="234" customWidth="1"/>
    <col min="9" max="9" width="20.7109375" style="234" customWidth="1"/>
    <col min="10" max="10" width="3.5703125" style="234" customWidth="1"/>
    <col min="11" max="12" width="9.7109375" style="234" customWidth="1"/>
    <col min="13" max="13" width="20.7109375" style="234" customWidth="1"/>
    <col min="14" max="14" width="4.42578125" style="234" customWidth="1"/>
    <col min="15" max="16" width="9.7109375" style="234" customWidth="1"/>
    <col min="17" max="17" width="20.7109375" style="234" customWidth="1"/>
    <col min="18" max="18" width="4.5703125" style="234" customWidth="1"/>
    <col min="19" max="19" width="4.28515625" style="234" hidden="1" customWidth="1"/>
    <col min="20" max="20" width="18.5703125" style="234" hidden="1" customWidth="1"/>
    <col min="21" max="21" width="14.28515625" style="234" hidden="1" customWidth="1"/>
    <col min="22" max="22" width="10.140625" style="234" hidden="1" customWidth="1"/>
    <col min="23" max="26" width="9.140625" style="234" hidden="1" customWidth="1"/>
    <col min="27" max="27" width="4.28515625" style="234" hidden="1" customWidth="1"/>
    <col min="28" max="28" width="21.5703125" style="234" hidden="1" customWidth="1"/>
    <col min="29" max="29" width="12.85546875" style="234" hidden="1" customWidth="1"/>
    <col min="30" max="30" width="3.7109375" style="234" hidden="1" customWidth="1"/>
    <col min="31" max="33" width="9.140625" style="234" hidden="1" customWidth="1"/>
    <col min="34" max="34" width="9.140625" style="234" customWidth="1"/>
    <col min="35" max="35" width="1.7109375" style="234" customWidth="1"/>
    <col min="36" max="36" width="9.140625" style="234" customWidth="1"/>
    <col min="37" max="16384" width="9.140625" style="234"/>
  </cols>
  <sheetData>
    <row r="1" spans="2:35" ht="23.25" x14ac:dyDescent="0.35">
      <c r="B1" s="950" t="s">
        <v>331</v>
      </c>
      <c r="C1" s="951"/>
      <c r="D1" s="951"/>
      <c r="E1" s="951"/>
      <c r="F1" s="951"/>
      <c r="G1" s="951"/>
      <c r="H1" s="951"/>
      <c r="I1" s="951"/>
      <c r="J1" s="951"/>
      <c r="K1" s="951"/>
      <c r="L1" s="951"/>
      <c r="M1" s="951"/>
      <c r="N1" s="951"/>
      <c r="O1" s="951"/>
      <c r="P1" s="951"/>
      <c r="Q1" s="951"/>
      <c r="R1" s="287"/>
      <c r="S1" s="325" t="s">
        <v>161</v>
      </c>
      <c r="T1" s="282" t="s">
        <v>162</v>
      </c>
      <c r="U1" s="282" t="s">
        <v>163</v>
      </c>
      <c r="V1" s="282"/>
      <c r="W1" s="282" t="s">
        <v>164</v>
      </c>
      <c r="X1" s="282" t="s">
        <v>165</v>
      </c>
      <c r="Y1" s="282"/>
      <c r="Z1" s="282"/>
      <c r="AA1" s="325" t="s">
        <v>161</v>
      </c>
      <c r="AB1" s="282" t="s">
        <v>162</v>
      </c>
      <c r="AC1" s="282" t="s">
        <v>163</v>
      </c>
      <c r="AD1" s="282"/>
      <c r="AE1" s="282" t="s">
        <v>164</v>
      </c>
      <c r="AF1" s="282" t="s">
        <v>165</v>
      </c>
      <c r="AG1" s="282"/>
      <c r="AH1" s="282"/>
      <c r="AI1" s="283"/>
    </row>
    <row r="2" spans="2:35" ht="15.75" customHeight="1" x14ac:dyDescent="0.35">
      <c r="B2" s="952" t="s">
        <v>352</v>
      </c>
      <c r="C2" s="953"/>
      <c r="D2" s="953"/>
      <c r="E2" s="953"/>
      <c r="F2" s="953"/>
      <c r="G2" s="953"/>
      <c r="H2" s="953"/>
      <c r="I2" s="953"/>
      <c r="J2" s="953"/>
      <c r="K2" s="953"/>
      <c r="L2" s="953"/>
      <c r="M2" s="953"/>
      <c r="N2" s="953"/>
      <c r="O2" s="953"/>
      <c r="P2" s="953"/>
      <c r="Q2" s="953"/>
      <c r="R2" s="287"/>
      <c r="S2" s="326">
        <v>1</v>
      </c>
      <c r="T2" s="234" t="str">
        <f>IF('RINCI 1'!J9=0,"Kosong",IF('RINCI 1'!J9&lt;85,"Di Bawah Rencana",IF('RINCI 1'!J9&gt;100,"Di Atas Rencana","Sesuai Rencana")))</f>
        <v>Di Bawah Rencana</v>
      </c>
      <c r="U2" s="234" t="s">
        <v>28</v>
      </c>
      <c r="W2" s="234" t="s">
        <v>166</v>
      </c>
      <c r="X2" s="234" t="str">
        <f t="array" ref="X2">IF(ISERROR(INDEX($T$1:$U$10,SMALL(IF($T$1:$T$10=$X$1,ROW($T$1:$T$10)),ROW(1:1)),2)),"",INDEX($T$1:$U$10,SMALL(IF($T$1:$T$10=$X$1,ROW($T$1:$T$10)),ROW(1:1)),2))</f>
        <v/>
      </c>
      <c r="AA2" s="326">
        <v>1</v>
      </c>
      <c r="AB2" s="234" t="str">
        <f>IF('RINCI 2'!J9=0,"Kosong",IF('RINCI 2'!J9&lt;85,"Di Bawah Rencana",IF('RINCI 2'!J9&gt;100,"Di Atas Rencana","Sesuai Rencana")))</f>
        <v>Sesuai Rencana</v>
      </c>
      <c r="AC2" s="234" t="s">
        <v>29</v>
      </c>
      <c r="AE2" s="234" t="s">
        <v>166</v>
      </c>
      <c r="AF2" s="234" t="str">
        <f>IF(ISERROR(INDEX($AB$1:$AC$33,SMALL(IF($AB$1:$AB$33=$AF$1,ROW($AB$1:$AB$33)),ROW(1:1)),2)),"",INDEX($AB$1:$AC$33,SMALL(IF($AB$1:$AB$33=$AF$1,ROW($AB$1:$AB$33)),ROW(1:1)),2))</f>
        <v>Penjalin</v>
      </c>
      <c r="AI2" s="284"/>
    </row>
    <row r="3" spans="2:35" ht="15.75" x14ac:dyDescent="0.25">
      <c r="B3" s="285"/>
      <c r="C3" s="235"/>
      <c r="D3" s="235"/>
      <c r="E3" s="235"/>
      <c r="F3" s="235"/>
      <c r="G3" s="235"/>
      <c r="H3" s="235"/>
      <c r="I3" s="235"/>
      <c r="J3" s="235"/>
      <c r="K3" s="235"/>
      <c r="L3" s="235"/>
      <c r="M3" s="235"/>
      <c r="N3" s="235"/>
      <c r="O3" s="235"/>
      <c r="P3" s="236"/>
      <c r="Q3" s="236"/>
      <c r="R3" s="287"/>
      <c r="S3" s="326">
        <v>2</v>
      </c>
      <c r="T3" s="234" t="str">
        <f>IF('RINCI 1'!J10=0,"Kosong",IF('RINCI 1'!J10&lt;85,"Di Bawah Rencana",IF('RINCI 1'!J10&gt;100,"Di Atas Rencana","Sesuai Rencana")))</f>
        <v>Di Atas Rencana</v>
      </c>
      <c r="U3" s="234" t="s">
        <v>30</v>
      </c>
      <c r="AA3" s="326">
        <v>2</v>
      </c>
      <c r="AB3" s="234" t="str">
        <f>IF('RINCI 2'!J10=0,"Kosong",IF('RINCI 2'!J10&lt;85,"Di Bawah Rencana",IF('RINCI 2'!J10&gt;100,"Di Atas Rencana","Sesuai Rencana")))</f>
        <v>Di Atas Rencana</v>
      </c>
      <c r="AC3" s="234" t="s">
        <v>32</v>
      </c>
      <c r="AI3" s="284"/>
    </row>
    <row r="4" spans="2:35" ht="15.75" x14ac:dyDescent="0.2">
      <c r="B4" s="286"/>
      <c r="C4" s="237"/>
      <c r="D4" s="237"/>
      <c r="E4" s="237"/>
      <c r="F4" s="237"/>
      <c r="G4" s="237"/>
      <c r="H4" s="237"/>
      <c r="I4" s="237"/>
      <c r="J4" s="237"/>
      <c r="K4" s="237"/>
      <c r="L4" s="237"/>
      <c r="M4" s="237"/>
      <c r="N4" s="237"/>
      <c r="O4" s="237"/>
      <c r="P4" s="238"/>
      <c r="Q4" s="238"/>
      <c r="R4" s="287"/>
      <c r="S4" s="326">
        <v>3</v>
      </c>
      <c r="T4" s="234" t="str">
        <f>IF('RINCI 1'!J11=0,"Kosong",IF('RINCI 1'!J11&lt;85,"Di Bawah Rencana",IF('RINCI 1'!J11&gt;100,"Di Atas Rencana","Sesuai Rencana")))</f>
        <v>Sesuai Rencana</v>
      </c>
      <c r="U4" s="234" t="s">
        <v>31</v>
      </c>
      <c r="W4" s="234" t="s">
        <v>164</v>
      </c>
      <c r="X4" s="234" t="s">
        <v>167</v>
      </c>
      <c r="AA4" s="326">
        <v>3</v>
      </c>
      <c r="AB4" s="234" t="str">
        <f>IF('RINCI 2'!J11=0,"Kosong",IF('RINCI 2'!J11&lt;85,"Di Bawah Rencana",IF('RINCI 2'!J11&gt;100,"Di Atas Rencana","Sesuai Rencana")))</f>
        <v>Di Atas Rencana</v>
      </c>
      <c r="AC4" s="234" t="s">
        <v>33</v>
      </c>
      <c r="AE4" s="234" t="s">
        <v>164</v>
      </c>
      <c r="AF4" s="234" t="s">
        <v>168</v>
      </c>
      <c r="AI4" s="284"/>
    </row>
    <row r="5" spans="2:35" ht="15.75" x14ac:dyDescent="0.2">
      <c r="B5" s="286"/>
      <c r="C5" s="237"/>
      <c r="D5" s="237"/>
      <c r="E5" s="237"/>
      <c r="F5" s="237"/>
      <c r="G5" s="237"/>
      <c r="H5" s="237"/>
      <c r="I5" s="237"/>
      <c r="J5" s="237"/>
      <c r="K5" s="237"/>
      <c r="L5" s="237"/>
      <c r="M5" s="237"/>
      <c r="N5" s="237"/>
      <c r="O5" s="237"/>
      <c r="P5" s="238"/>
      <c r="Q5" s="238"/>
      <c r="R5" s="287"/>
      <c r="S5" s="326">
        <v>4</v>
      </c>
      <c r="T5" s="234" t="str">
        <f>IF('RINCI 1'!J12=0,"Kosong",IF('RINCI 1'!J12&lt;85,"Di Bawah Rencana",IF('RINCI 1'!J12&gt;100,"Di Atas Rencana","Sesuai Rencana")))</f>
        <v>Sesuai Rencana</v>
      </c>
      <c r="U5" s="234" t="s">
        <v>34</v>
      </c>
      <c r="W5" s="234" t="s">
        <v>166</v>
      </c>
      <c r="X5" s="234" t="str">
        <f t="array" ref="X5">IF(ISERROR(INDEX($T$1:$U$10,SMALL(IF($T$1:$T$10=$X$4,ROW($T$1:$T$10)),ROW(1:1)),2)),"",INDEX($T$1:$U$10,SMALL(IF($T$1:$T$10=$X$4,ROW($T$1:$T$10)),ROW(1:1)),2))</f>
        <v>Malahayu</v>
      </c>
      <c r="AA5" s="326">
        <v>4</v>
      </c>
      <c r="AB5" s="234" t="str">
        <f>IF('RINCI 2'!J12=0,"Kosong",IF('RINCI 2'!J12&lt;85,"Di Bawah Rencana",IF('RINCI 2'!J12&gt;100,"Di Atas Rencana","Sesuai Rencana")))</f>
        <v>Sesuai Rencana</v>
      </c>
      <c r="AC5" s="234" t="s">
        <v>35</v>
      </c>
      <c r="AE5" s="234" t="s">
        <v>166</v>
      </c>
      <c r="AF5" s="234" t="str">
        <f t="array" ref="AF5">IF(ISERROR(INDEX($AB$1:$AC$33,SMALL(IF($AB$1:$AB$33=$AF$4,ROW($AB$1:$AB$33)),ROW(1:1)),2)),"",INDEX($AB$1:$AC$33,SMALL(IF($AB$1:$AB$33=$AF$4,ROW($AB$1:$AB$33)),ROW(1:1)),2))</f>
        <v>Plumbon</v>
      </c>
      <c r="AI5" s="284"/>
    </row>
    <row r="6" spans="2:35" x14ac:dyDescent="0.2">
      <c r="B6" s="287"/>
      <c r="R6" s="287"/>
      <c r="S6" s="326">
        <v>5</v>
      </c>
      <c r="T6" s="234" t="str">
        <f>IF('RINCI 1'!J13=0,"Kosong",IF('RINCI 1'!J13&lt;85,"Di Bawah Rencana",IF('RINCI 1'!J13&gt;100,"Di Atas Rencana","Sesuai Rencana")))</f>
        <v>Di Bawah Rencana</v>
      </c>
      <c r="U6" s="234" t="s">
        <v>44</v>
      </c>
      <c r="AA6" s="326">
        <v>5</v>
      </c>
      <c r="AB6" s="234" t="str">
        <f>IF('RINCI 2'!J13=0,"Kosong",IF('RINCI 2'!J13&lt;85,"Di Bawah Rencana",IF('RINCI 2'!J13&gt;100,"Di Atas Rencana","Sesuai Rencana")))</f>
        <v>Di Atas Rencana</v>
      </c>
      <c r="AC6" s="234" t="s">
        <v>36</v>
      </c>
      <c r="AI6" s="284"/>
    </row>
    <row r="7" spans="2:35" x14ac:dyDescent="0.2">
      <c r="B7" s="287"/>
      <c r="L7" s="239"/>
      <c r="M7" s="239"/>
      <c r="N7" s="239"/>
      <c r="O7" s="239"/>
      <c r="R7" s="287"/>
      <c r="S7" s="326">
        <v>6</v>
      </c>
      <c r="T7" s="234" t="str">
        <f>IF('RINCI 1'!J14=0,"Kosong",IF('RINCI 1'!J14&lt;85,"Di Bawah Rencana",IF('RINCI 1'!J14&gt;100,"Di Atas Rencana","Sesuai Rencana")))</f>
        <v>Di Bawah Rencana</v>
      </c>
      <c r="U7" s="234" t="s">
        <v>64</v>
      </c>
      <c r="W7" s="234" t="s">
        <v>164</v>
      </c>
      <c r="X7" s="234" t="s">
        <v>169</v>
      </c>
      <c r="AA7" s="326">
        <v>6</v>
      </c>
      <c r="AB7" s="234" t="str">
        <f>IF('RINCI 2'!J14=0,"Kosong",IF('RINCI 2'!J14&lt;85,"Di Bawah Rencana",IF('RINCI 2'!J14&gt;100,"Di Atas Rencana","Sesuai Rencana")))</f>
        <v>Di Atas Rencana</v>
      </c>
      <c r="AC7" s="234" t="s">
        <v>37</v>
      </c>
      <c r="AE7" s="234" t="s">
        <v>164</v>
      </c>
      <c r="AF7" s="234" t="s">
        <v>169</v>
      </c>
      <c r="AI7" s="284"/>
    </row>
    <row r="8" spans="2:35" x14ac:dyDescent="0.2">
      <c r="B8" s="287"/>
      <c r="L8" s="239"/>
      <c r="M8" s="239"/>
      <c r="N8" s="239"/>
      <c r="O8" s="239"/>
      <c r="R8" s="287"/>
      <c r="S8" s="326">
        <v>7</v>
      </c>
      <c r="T8" s="234" t="str">
        <f>IF('RINCI 1'!J15=0,"Kosong",IF('RINCI 1'!J15&lt;85,"Di Bawah Rencana",IF('RINCI 1'!J15&gt;100,"Di Atas Rencana","Sesuai Rencana")))</f>
        <v>Di Bawah Rencana</v>
      </c>
      <c r="U8" s="234" t="s">
        <v>65</v>
      </c>
      <c r="W8" s="234" t="s">
        <v>166</v>
      </c>
      <c r="X8" s="234" t="str">
        <f t="array" ref="X8">IF(ISERROR(INDEX($T$1:$U$10,SMALL(IF($T$1:$T$10=$X$7,ROW($T$1:$T$10)),ROW(1:1)),2)),"",INDEX($T$1:$U$10,SMALL(IF($T$1:$T$10=$X$7,ROW($T$1:$T$10)),ROW(1:1)),2))</f>
        <v>Rawapening</v>
      </c>
      <c r="AA8" s="326">
        <v>7</v>
      </c>
      <c r="AB8" s="234" t="str">
        <f>IF('RINCI 2'!J15=0,"Kosong",IF('RINCI 2'!J15&lt;85,"Di Bawah Rencana",IF('RINCI 2'!J15&gt;100,"Di Atas Rencana","Sesuai Rencana")))</f>
        <v>Di Atas Rencana</v>
      </c>
      <c r="AC8" s="234" t="s">
        <v>39</v>
      </c>
      <c r="AE8" s="234" t="s">
        <v>166</v>
      </c>
      <c r="AF8" s="234" t="str">
        <f t="array" ref="AF8">IF(ISERROR(INDEX($AB$1:$AC$33,SMALL(IF($AB$1:$AB$33=$AF$7,ROW($AB$1:$AB$33)),ROW(1:1)),2)),"",INDEX($AB$1:$AC$33,SMALL(IF($AB$1:$AB$33=$AF$7,ROW($AB$1:$AB$33)),ROW(1:1)),2))</f>
        <v>Penjalin</v>
      </c>
      <c r="AI8" s="284"/>
    </row>
    <row r="9" spans="2:35" x14ac:dyDescent="0.2">
      <c r="B9" s="287"/>
      <c r="L9" s="239"/>
      <c r="M9" s="239"/>
      <c r="N9" s="239"/>
      <c r="O9" s="239"/>
      <c r="R9" s="287"/>
      <c r="S9" s="326">
        <v>8</v>
      </c>
      <c r="T9" s="234" t="str">
        <f>IF('RINCI 1'!J16=0,"Kosong",IF('RINCI 1'!J16&lt;85,"Di Bawah Rencana",IF('RINCI 1'!J16&gt;100,"Di Atas Rencana","Sesuai Rencana")))</f>
        <v>Di Atas Rencana</v>
      </c>
      <c r="U9" s="234" t="s">
        <v>66</v>
      </c>
      <c r="X9" s="234" t="str">
        <f t="array" ref="X9">IF(ISERROR(INDEX($T$1:$U$10,SMALL(IF($T$1:$T$10=$X$7,ROW($T$1:$T$10)),ROW(5:5)),2)),"",INDEX($T$1:$U$10,SMALL(IF($T$1:$T$10=$X$7,ROW($T$1:$T$10)),ROW(5:5)),2))</f>
        <v/>
      </c>
      <c r="AA9" s="326">
        <v>8</v>
      </c>
      <c r="AB9" s="234" t="str">
        <f>IF('RINCI 2'!J16=0,"Kosong",IF('RINCI 2'!J16&lt;85,"Di Bawah Rencana",IF('RINCI 2'!J16&gt;100,"Di Atas Rencana","Sesuai Rencana")))</f>
        <v>Di Atas Rencana</v>
      </c>
      <c r="AC9" s="234" t="s">
        <v>40</v>
      </c>
      <c r="AI9" s="284"/>
    </row>
    <row r="10" spans="2:35" x14ac:dyDescent="0.2">
      <c r="B10" s="287"/>
      <c r="L10" s="239"/>
      <c r="M10" s="239"/>
      <c r="N10" s="239"/>
      <c r="O10" s="239"/>
      <c r="R10" s="287"/>
      <c r="S10" s="326">
        <v>9</v>
      </c>
      <c r="T10" s="234" t="str">
        <f>IF('RINCI 1'!J19=0,"Kosong",IF('RINCI 1'!J19&lt;85,"Di Bawah Rencana",IF('RINCI 1'!J19&gt;100,"Di Atas Rencana","Sesuai Rencana")))</f>
        <v>Sesuai Rencana</v>
      </c>
      <c r="U10" s="234" t="s">
        <v>217</v>
      </c>
      <c r="W10" s="234" t="s">
        <v>164</v>
      </c>
      <c r="X10" s="234" t="s">
        <v>170</v>
      </c>
      <c r="AA10" s="326">
        <v>9</v>
      </c>
      <c r="AB10" s="234" t="str">
        <f>IF('RINCI 2'!J17=0,"Kosong",IF('RINCI 2'!J17&lt;85,"Di Bawah Rencana",IF('RINCI 2'!J17&gt;100,"Di Atas Rencana","Sesuai Rencana")))</f>
        <v>Di Atas Rencana</v>
      </c>
      <c r="AC10" s="234" t="s">
        <v>41</v>
      </c>
      <c r="AE10" s="234" t="s">
        <v>164</v>
      </c>
      <c r="AF10" s="234" t="s">
        <v>170</v>
      </c>
      <c r="AI10" s="284"/>
    </row>
    <row r="11" spans="2:35" x14ac:dyDescent="0.2">
      <c r="B11" s="287"/>
      <c r="L11" s="239"/>
      <c r="M11" s="239"/>
      <c r="N11" s="239"/>
      <c r="O11" s="239"/>
      <c r="R11" s="287"/>
      <c r="S11" s="234">
        <v>10</v>
      </c>
      <c r="T11" s="234" t="str">
        <f>IF('RINCI 1'!J20=0,"Kosong",IF('RINCI 1'!J20&lt;85,"Di Bawah Rencana",IF('RINCI 1'!J20&gt;100,"Di Atas Rencana","Sesuai Rencana")))</f>
        <v>Sesuai Rencana</v>
      </c>
      <c r="U11" s="234" t="s">
        <v>335</v>
      </c>
      <c r="W11" s="234" t="s">
        <v>166</v>
      </c>
      <c r="X11" s="234" t="str">
        <f t="array" ref="X11">IF(ISERROR(INDEX($T$1:$U$10,SMALL(IF($T$1:$T$10=$X$10,ROW($T$1:$T$10)),ROW(1:1)),2)),"",INDEX($T$1:$U$10,SMALL(IF($T$1:$T$10=$X$10,ROW($T$1:$T$10)),ROW(1:1)),2))</f>
        <v>Cacaban</v>
      </c>
      <c r="AA11" s="326">
        <v>10</v>
      </c>
      <c r="AB11" s="234" t="str">
        <f>IF('RINCI 2'!J18=0,"Kosong",IF('RINCI 2'!J18&lt;85,"Di Bawah Rencana",IF('RINCI 2'!J18&gt;100,"Di Atas Rencana","Sesuai Rencana")))</f>
        <v>Di Atas Rencana</v>
      </c>
      <c r="AC11" s="234" t="s">
        <v>42</v>
      </c>
      <c r="AE11" s="234" t="s">
        <v>166</v>
      </c>
      <c r="AF11" s="234" t="str">
        <f t="array" ref="AF11">IF(ISERROR(INDEX($AB$1:$AC$33,SMALL(IF($AB$1:$AB$33=$AF$10,ROW($AB$1:$AB$33)),ROW(1:1)),2)),"",INDEX($AB$1:$AC$33,SMALL(IF($AB$1:$AB$33=$AF$10,ROW($AB$1:$AB$33)),ROW(1:1)),2))</f>
        <v>Gembong</v>
      </c>
      <c r="AI11" s="284"/>
    </row>
    <row r="12" spans="2:35" x14ac:dyDescent="0.2">
      <c r="B12" s="287"/>
      <c r="L12" s="239"/>
      <c r="M12" s="239"/>
      <c r="N12" s="239"/>
      <c r="O12" s="239"/>
      <c r="R12" s="287"/>
      <c r="S12" s="234">
        <v>11</v>
      </c>
      <c r="T12" s="234" t="str">
        <f>IF('RINCI 1'!J21=0,"Kosong",IF('RINCI 1'!J21&lt;85,"Di Bawah Rencana",IF('RINCI 1'!J21&gt;100,"Di Atas Rencana","Sesuai Rencana")))</f>
        <v>Kosong</v>
      </c>
      <c r="U12" s="234" t="s">
        <v>336</v>
      </c>
      <c r="X12" s="234" t="str">
        <f t="array" ref="X12">IF(ISERROR(INDEX($T$1:$U$10,SMALL(IF($T$1:$T$10=$X$7,ROW($T$1:$T$10)),ROW(8:8)),2)),"",INDEX($T$1:$U$10,SMALL(IF($T$1:$T$10=$X$7,ROW($T$1:$T$10)),ROW(8:8)),2))</f>
        <v/>
      </c>
      <c r="AA12" s="326">
        <v>11</v>
      </c>
      <c r="AB12" s="234" t="str">
        <f>IF('RINCI 2'!J19=0,"Kosong",IF('RINCI 2'!J19&lt;85,"Di Bawah Rencana",IF('RINCI 2'!J19&gt;100,"Di Atas Rencana","Sesuai Rencana")))</f>
        <v>Di Atas Rencana</v>
      </c>
      <c r="AC12" s="234" t="s">
        <v>43</v>
      </c>
      <c r="AI12" s="284"/>
    </row>
    <row r="13" spans="2:35" x14ac:dyDescent="0.2">
      <c r="B13" s="287"/>
      <c r="L13" s="239"/>
      <c r="M13" s="239"/>
      <c r="N13" s="239"/>
      <c r="O13" s="239"/>
      <c r="R13" s="287"/>
      <c r="X13" s="234" t="str">
        <f t="array" ref="X13">IF(ISERROR(INDEX($T$1:$U$10,SMALL(IF($T$1:$T$10=$X$7,ROW($T$1:$T$10)),ROW(9:9)),2)),"",INDEX($T$1:$U$10,SMALL(IF($T$1:$T$10=$X$7,ROW($T$1:$T$10)),ROW(9:9)),2))</f>
        <v/>
      </c>
      <c r="AA13" s="326">
        <v>12</v>
      </c>
      <c r="AB13" s="234" t="str">
        <f>IF('RINCI 2'!J21=0,"Kosong",IF('RINCI 2'!J21&lt;85,"Di Bawah Rencana",IF('RINCI 2'!J21&gt;100,"Di Atas Rencana","Sesuai Rencana")))</f>
        <v>Di Atas Rencana</v>
      </c>
      <c r="AC13" s="234" t="s">
        <v>45</v>
      </c>
      <c r="AF13" s="234" t="str">
        <f t="array" ref="AF13">IF(ISERROR(INDEX($AB$1:$AC$33,SMALL(IF($AB$1:$AB$33=$AF$1,ROW($AB$1:$AB$33)),ROW(12:12)),2)),"",INDEX($AB$1:$AC$33,SMALL(IF($AB$1:$AB$33=$AF$1,ROW($AB$1:$AB$33)),ROW(12:12)),2))</f>
        <v/>
      </c>
      <c r="AI13" s="284"/>
    </row>
    <row r="14" spans="2:35" x14ac:dyDescent="0.2">
      <c r="B14" s="287"/>
      <c r="L14" s="239"/>
      <c r="M14" s="239"/>
      <c r="N14" s="239"/>
      <c r="O14" s="239"/>
      <c r="R14" s="287"/>
      <c r="X14" s="234" t="str">
        <f t="array" ref="X14">IF(ISERROR(INDEX($T$1:$U$10,SMALL(IF($T$1:$T$10=$X$7,ROW($T$1:$T$10)),ROW(10:10)),2)),"",INDEX($T$1:$U$10,SMALL(IF($T$1:$T$10=$X$7,ROW($T$1:$T$10)),ROW(10:10)),2))</f>
        <v/>
      </c>
      <c r="AA14" s="326">
        <v>13</v>
      </c>
      <c r="AB14" s="234" t="str">
        <f>IF('RINCI 2'!J22=0,"Kosong",IF('RINCI 2'!J22&lt;85,"Di Bawah Rencana",IF('RINCI 2'!J22&gt;100,"Di Atas Rencana","Sesuai Rencana")))</f>
        <v>Di Bawah Rencana</v>
      </c>
      <c r="AC14" s="234" t="s">
        <v>46</v>
      </c>
      <c r="AF14" s="234" t="str">
        <f t="array" ref="AF14">IF(ISERROR(INDEX($AB$1:$AC$33,SMALL(IF($AB$1:$AB$33=$AF$1,ROW($AB$1:$AB$33)),ROW(13:13)),2)),"",INDEX($AB$1:$AC$33,SMALL(IF($AB$1:$AB$33=$AF$1,ROW($AB$1:$AB$33)),ROW(13:13)),2))</f>
        <v/>
      </c>
      <c r="AI14" s="284"/>
    </row>
    <row r="15" spans="2:35" x14ac:dyDescent="0.2">
      <c r="B15" s="287"/>
      <c r="L15" s="239"/>
      <c r="M15" s="239"/>
      <c r="N15" s="239"/>
      <c r="O15" s="239"/>
      <c r="R15" s="287"/>
      <c r="X15" s="234" t="str">
        <f t="array" ref="X15">IF(ISERROR(INDEX($T$1:$U$10,SMALL(IF($T$1:$T$10=$X$7,ROW($T$1:$T$10)),ROW(11:11)),2)),"",INDEX($T$1:$U$10,SMALL(IF($T$1:$T$10=$X$7,ROW($T$1:$T$10)),ROW(11:11)),2))</f>
        <v/>
      </c>
      <c r="AA15" s="326">
        <v>14</v>
      </c>
      <c r="AB15" s="234" t="str">
        <f>IF('RINCI 2'!J23=0,"Kosong",IF('RINCI 2'!J23&lt;85,"Di Bawah Rencana",IF('RINCI 2'!J23&gt;100,"Di Atas Rencana","Sesuai Rencana")))</f>
        <v>Di Bawah Rencana</v>
      </c>
      <c r="AC15" s="234" t="s">
        <v>47</v>
      </c>
      <c r="AF15" s="234" t="str">
        <f t="array" ref="AF15">IF(ISERROR(INDEX($AB$1:$AC$33,SMALL(IF($AB$1:$AB$33=$AF$1,ROW($AB$1:$AB$33)),ROW(14:14)),2)),"",INDEX($AB$1:$AC$33,SMALL(IF($AB$1:$AB$33=$AF$1,ROW($AB$1:$AB$33)),ROW(14:14)),2))</f>
        <v/>
      </c>
      <c r="AI15" s="284"/>
    </row>
    <row r="16" spans="2:35" x14ac:dyDescent="0.2">
      <c r="B16" s="287"/>
      <c r="L16" s="239"/>
      <c r="M16" s="239"/>
      <c r="N16" s="239"/>
      <c r="O16" s="239"/>
      <c r="R16" s="287"/>
      <c r="X16" s="234" t="str">
        <f t="array" ref="X16">IF(ISERROR(INDEX($T$1:$U$10,SMALL(IF($T$1:$T$10=$X$1,ROW($T$1:$T$10)),ROW(15:15)),2)),"",INDEX($T$1:$U$10,SMALL(IF($T$1:$T$10=$X$1,ROW($T$1:$T$10)),ROW(15:15)),2))</f>
        <v/>
      </c>
      <c r="AA16" s="326">
        <v>15</v>
      </c>
      <c r="AB16" s="234" t="str">
        <f>IF('RINCI 2'!J24=0,"Kosong",IF('RINCI 2'!J24&lt;85,"Di Bawah Rencana",IF('RINCI 2'!J24&gt;100,"Di Atas Rencana","Sesuai Rencana")))</f>
        <v>Di Bawah Rencana</v>
      </c>
      <c r="AC16" s="234" t="s">
        <v>48</v>
      </c>
      <c r="AF16" s="234" t="str">
        <f t="array" ref="AF16">IF(ISERROR(INDEX($AB$1:$AC$33,SMALL(IF($AB$1:$AB$33=$AF$1,ROW($AB$1:$AB$33)),ROW(15:15)),2)),"",INDEX($AB$1:$AC$33,SMALL(IF($AB$1:$AB$33=$AF$1,ROW($AB$1:$AB$33)),ROW(15:15)),2))</f>
        <v/>
      </c>
      <c r="AI16" s="284"/>
    </row>
    <row r="17" spans="2:35" x14ac:dyDescent="0.2">
      <c r="B17" s="287"/>
      <c r="L17" s="239"/>
      <c r="M17" s="239"/>
      <c r="N17" s="239"/>
      <c r="O17" s="239"/>
      <c r="R17" s="287"/>
      <c r="X17" s="234" t="str">
        <f t="array" ref="X17">IF(ISERROR(INDEX($AB$1:$AC$33,SMALL(IF($AB$1:$AB$33=$X$11,ROW($AB$1:$AB$33)),ROW(16:16)),2)),"",INDEX($AB$1:$AC$33,SMALL(IF($AB$1:$AB$33=$X$11,ROW($AB$1:$AB$33)),ROW(16:16)),2))</f>
        <v/>
      </c>
      <c r="AA17" s="326">
        <v>16</v>
      </c>
      <c r="AB17" s="234" t="str">
        <f>IF('RINCI 2'!J25=0,"Kosong",IF('RINCI 2'!J25&lt;85,"Di Bawah Rencana",IF('RINCI 2'!J25&gt;100,"Di Atas Rencana","Sesuai Rencana")))</f>
        <v>Di Atas Rencana</v>
      </c>
      <c r="AC17" s="234" t="s">
        <v>49</v>
      </c>
      <c r="AI17" s="284"/>
    </row>
    <row r="18" spans="2:35" x14ac:dyDescent="0.2">
      <c r="B18" s="287"/>
      <c r="L18" s="234" t="str">
        <f t="array" ref="L18">IF(ISERROR(INDEX($T$1:$U$10,SMALL(IF($T$1:$T$10=$X$10,ROW($T$1:$T$10)),ROW(10:10)),2)),"",INDEX($T$1:$U$10,SMALL(IF($T$1:$T$10=$X$10,ROW($T$1:$T$10)),ROW(10:10)),2))</f>
        <v/>
      </c>
      <c r="R18" s="287"/>
      <c r="X18" s="234" t="str">
        <f t="array" ref="X18">IF(ISERROR(INDEX($AB$1:$AC$33,SMALL(IF($AB$1:$AB$33=$X$11,ROW($AB$1:$AB$33)),ROW(17:17)),2)),"",INDEX($AB$1:$AC$33,SMALL(IF($AB$1:$AB$33=$X$11,ROW($AB$1:$AB$33)),ROW(17:17)),2))</f>
        <v/>
      </c>
      <c r="AA18" s="326">
        <v>17</v>
      </c>
      <c r="AB18" s="234" t="str">
        <f>IF('RINCI 2'!J26=0,"Kosong",IF('RINCI 2'!J26&lt;85,"Di Bawah Rencana",IF('RINCI 2'!J26&gt;100,"Di Atas Rencana","Sesuai Rencana")))</f>
        <v>Sesuai Rencana</v>
      </c>
      <c r="AC18" s="234" t="s">
        <v>50</v>
      </c>
      <c r="AI18" s="284"/>
    </row>
    <row r="19" spans="2:35" x14ac:dyDescent="0.2">
      <c r="B19" s="287"/>
      <c r="L19" s="234" t="str">
        <f t="array" ref="L19">IF(ISERROR(INDEX($T$1:$U$10,SMALL(IF($T$1:$T$10=$X$10,ROW($T$1:$T$10)),ROW(11:11)),2)),"",INDEX($T$1:$U$10,SMALL(IF($T$1:$T$10=$X$10,ROW($T$1:$T$10)),ROW(11:11)),2))</f>
        <v/>
      </c>
      <c r="R19" s="287"/>
      <c r="X19" s="234" t="str">
        <f t="array" ref="X19">IF(ISERROR(INDEX($AB$1:$AC$33,SMALL(IF($AB$1:$AB$33=$X$11,ROW($AB$1:$AB$33)),ROW(18:18)),2)),"",INDEX($AB$1:$AC$33,SMALL(IF($AB$1:$AB$33=$X$11,ROW($AB$1:$AB$33)),ROW(18:18)),2))</f>
        <v/>
      </c>
      <c r="AA19" s="326">
        <v>18</v>
      </c>
      <c r="AB19" s="234" t="str">
        <f>IF('RINCI 2'!J27=0,"Kosong",IF('RINCI 2'!J27&lt;85,"Di Bawah Rencana",IF('RINCI 2'!J27&gt;100,"Di Atas Rencana","Sesuai Rencana")))</f>
        <v>Di Atas Rencana</v>
      </c>
      <c r="AC19" s="234" t="s">
        <v>51</v>
      </c>
      <c r="AI19" s="284"/>
    </row>
    <row r="20" spans="2:35" x14ac:dyDescent="0.2">
      <c r="B20" s="287"/>
      <c r="L20" s="234" t="str">
        <f t="array" ref="L20">IF(ISERROR(INDEX($T$1:$U$10,SMALL(IF($T$1:$T$10=$X$10,ROW($T$1:$T$10)),ROW(12:12)),2)),"",INDEX($T$1:$U$10,SMALL(IF($T$1:$T$10=$X$10,ROW($T$1:$T$10)),ROW(12:12)),2))</f>
        <v/>
      </c>
      <c r="R20" s="287"/>
      <c r="X20" s="234" t="str">
        <f t="array" ref="X20">IF(ISERROR(INDEX($AB$1:$AC$33,SMALL(IF($AB$1:$AB$33=$X$11,ROW($AB$1:$AB$33)),ROW(19:19)),2)),"",INDEX($AB$1:$AC$33,SMALL(IF($AB$1:$AB$33=$X$11,ROW($AB$1:$AB$33)),ROW(19:19)),2))</f>
        <v/>
      </c>
      <c r="AA20" s="326">
        <v>19</v>
      </c>
      <c r="AB20" s="234" t="str">
        <f>IF('RINCI 2'!J28=0,"Kosong",IF('RINCI 2'!J28&lt;85,"Di Bawah Rencana",IF('RINCI 2'!J28&gt;100,"Di Atas Rencana","Sesuai Rencana")))</f>
        <v>Di Bawah Rencana</v>
      </c>
      <c r="AC20" s="234" t="s">
        <v>52</v>
      </c>
      <c r="AI20" s="284"/>
    </row>
    <row r="21" spans="2:35" x14ac:dyDescent="0.2">
      <c r="B21" s="287"/>
      <c r="L21" s="234" t="str">
        <f t="array" ref="L21">IF(ISERROR(INDEX($T$1:$U$10,SMALL(IF($T$1:$T$10=$X$10,ROW($T$1:$T$10)),ROW(13:13)),2)),"",INDEX($T$1:$U$10,SMALL(IF($T$1:$T$10=$X$10,ROW($T$1:$T$10)),ROW(13:13)),2))</f>
        <v/>
      </c>
      <c r="R21" s="287"/>
      <c r="X21" s="234" t="str">
        <f t="array" ref="X21">IF(ISERROR(INDEX($AB$1:$AC$33,SMALL(IF($AB$1:$AB$33=$X$11,ROW($AB$1:$AB$33)),ROW(20:20)),2)),"",INDEX($AB$1:$AC$33,SMALL(IF($AB$1:$AB$33=$X$11,ROW($AB$1:$AB$33)),ROW(20:20)),2))</f>
        <v/>
      </c>
      <c r="AA21" s="326">
        <v>20</v>
      </c>
      <c r="AB21" s="234" t="str">
        <f>IF('RINCI 2'!J29=0,"Kosong",IF('RINCI 2'!J29&lt;85,"Di Bawah Rencana",IF('RINCI 2'!J29&gt;100,"Di Atas Rencana","Sesuai Rencana")))</f>
        <v>Di Bawah Rencana</v>
      </c>
      <c r="AC21" s="234" t="s">
        <v>53</v>
      </c>
      <c r="AI21" s="284"/>
    </row>
    <row r="22" spans="2:35" x14ac:dyDescent="0.2">
      <c r="B22" s="287"/>
      <c r="L22" s="234" t="str">
        <f t="array" ref="L22">IF(ISERROR(INDEX($T$1:$U$10,SMALL(IF($T$1:$T$10=$X$10,ROW($T$1:$T$10)),ROW(14:14)),2)),"",INDEX($T$1:$U$10,SMALL(IF($T$1:$T$10=$X$10,ROW($T$1:$T$10)),ROW(14:14)),2))</f>
        <v/>
      </c>
      <c r="R22" s="287"/>
      <c r="X22" s="234" t="str">
        <f t="array" ref="X22">IF(ISERROR(INDEX($AB$1:$AC$33,SMALL(IF($AB$1:$AB$33=$X$11,ROW($AB$1:$AB$33)),ROW(21:21)),2)),"",INDEX($AB$1:$AC$33,SMALL(IF($AB$1:$AB$33=$X$11,ROW($AB$1:$AB$33)),ROW(21:21)),2))</f>
        <v/>
      </c>
      <c r="AA22" s="326">
        <v>21</v>
      </c>
      <c r="AB22" s="234" t="str">
        <f>IF('RINCI 2'!J30=0,"Kosong",IF('RINCI 2'!J30&lt;85,"Di Bawah Rencana",IF('RINCI 2'!J30&gt;100,"Di Atas Rencana","Sesuai Rencana")))</f>
        <v>Di Bawah Rencana</v>
      </c>
      <c r="AC22" s="234" t="s">
        <v>54</v>
      </c>
      <c r="AI22" s="284"/>
    </row>
    <row r="23" spans="2:35" x14ac:dyDescent="0.2">
      <c r="B23" s="287"/>
      <c r="L23" s="234" t="str">
        <f t="array" ref="L23">IF(ISERROR(INDEX($T$1:$U$10,SMALL(IF($T$1:$T$10=$X$10,ROW($T$1:$T$10)),ROW(15:15)),2)),"",INDEX($T$1:$U$10,SMALL(IF($T$1:$T$10=$X$10,ROW($T$1:$T$10)),ROW(15:15)),2))</f>
        <v/>
      </c>
      <c r="R23" s="287"/>
      <c r="X23" s="234" t="str">
        <f t="array" ref="X23">IF(ISERROR(INDEX($AB$1:$AC$33,SMALL(IF($AB$1:$AB$33=$X$11,ROW($AB$1:$AB$33)),ROW(22:22)),2)),"",INDEX($AB$1:$AC$33,SMALL(IF($AB$1:$AB$33=$X$11,ROW($AB$1:$AB$33)),ROW(22:22)),2))</f>
        <v/>
      </c>
      <c r="AA23" s="326">
        <v>22</v>
      </c>
      <c r="AB23" s="234" t="str">
        <f>IF('RINCI 2'!J31=0,"Kosong",IF('RINCI 2'!J31&lt;85,"Di Bawah Rencana",IF('RINCI 2'!J31&gt;100,"Di Atas Rencana","Sesuai Rencana")))</f>
        <v>Di Atas Rencana</v>
      </c>
      <c r="AC23" s="234" t="s">
        <v>55</v>
      </c>
      <c r="AI23" s="284"/>
    </row>
    <row r="24" spans="2:35" x14ac:dyDescent="0.2">
      <c r="B24" s="751">
        <f>B25+B26</f>
        <v>0</v>
      </c>
      <c r="C24" s="752" t="s">
        <v>272</v>
      </c>
      <c r="D24" s="752"/>
      <c r="E24" s="753"/>
      <c r="F24" s="754">
        <f>'RINCI 2'!J48+'RINCI 1'!J26</f>
        <v>15</v>
      </c>
      <c r="G24" s="752" t="s">
        <v>275</v>
      </c>
      <c r="H24" s="752"/>
      <c r="I24" s="753"/>
      <c r="J24" s="754">
        <f>'RINCI 2'!J47+'RINCI 1'!J25</f>
        <v>8</v>
      </c>
      <c r="K24" s="752" t="s">
        <v>276</v>
      </c>
      <c r="L24" s="753"/>
      <c r="M24" s="753"/>
      <c r="N24" s="754">
        <f>'RINCI 1'!J24+'RINCI 2'!J46</f>
        <v>21</v>
      </c>
      <c r="O24" s="752" t="s">
        <v>277</v>
      </c>
      <c r="P24" s="752"/>
      <c r="Q24" s="753"/>
      <c r="R24" s="287"/>
      <c r="X24" s="234" t="str">
        <f t="array" ref="X24">IF(ISERROR(INDEX($AB$1:$AC$33,SMALL(IF($AB$1:$AB$33=$X$11,ROW($AB$1:$AB$33)),ROW(23:23)),2)),"",INDEX($AB$1:$AC$33,SMALL(IF($AB$1:$AB$33=$X$11,ROW($AB$1:$AB$33)),ROW(23:23)),2))</f>
        <v/>
      </c>
      <c r="AA24" s="326">
        <v>23</v>
      </c>
      <c r="AB24" s="234" t="str">
        <f>IF('RINCI 2'!J32=0,"Kosong",IF('RINCI 2'!J32&lt;85,"Di Bawah Rencana",IF('RINCI 2'!J32&gt;100,"Di Atas Rencana","Sesuai Rencana")))</f>
        <v>Di Bawah Rencana</v>
      </c>
      <c r="AC24" s="234" t="s">
        <v>56</v>
      </c>
      <c r="AI24" s="284"/>
    </row>
    <row r="25" spans="2:35" x14ac:dyDescent="0.2">
      <c r="B25" s="751">
        <f>'RINCI 1'!J27</f>
        <v>0</v>
      </c>
      <c r="C25" s="752" t="s">
        <v>273</v>
      </c>
      <c r="D25" s="752"/>
      <c r="E25" s="753"/>
      <c r="F25" s="754">
        <f>'RINCI 1'!J26</f>
        <v>4</v>
      </c>
      <c r="G25" s="752" t="s">
        <v>273</v>
      </c>
      <c r="H25" s="752"/>
      <c r="I25" s="753"/>
      <c r="J25" s="754">
        <f>'RINCI 1'!J25</f>
        <v>3</v>
      </c>
      <c r="K25" s="752" t="s">
        <v>273</v>
      </c>
      <c r="L25" s="753"/>
      <c r="M25" s="753"/>
      <c r="N25" s="754">
        <f>'RINCI 1'!J24</f>
        <v>4</v>
      </c>
      <c r="O25" s="752" t="s">
        <v>273</v>
      </c>
      <c r="P25" s="752"/>
      <c r="Q25" s="753"/>
      <c r="R25" s="287"/>
      <c r="X25" s="234" t="str">
        <f t="array" ref="X25">IF(ISERROR(INDEX($AB$1:$AC$33,SMALL(IF($AB$1:$AB$33=$X$11,ROW($AB$1:$AB$33)),ROW(24:24)),2)),"",INDEX($AB$1:$AC$33,SMALL(IF($AB$1:$AB$33=$X$11,ROW($AB$1:$AB$33)),ROW(24:24)),2))</f>
        <v/>
      </c>
      <c r="AA25" s="326">
        <v>24</v>
      </c>
      <c r="AB25" s="234" t="str">
        <f>IF('RINCI 2'!J33=0,"Kosong",IF('RINCI 2'!J33&lt;85,"Di Bawah Rencana",IF('RINCI 2'!J33&gt;100,"Di Atas Rencana","Sesuai Rencana")))</f>
        <v>Di Atas Rencana</v>
      </c>
      <c r="AC25" s="234" t="s">
        <v>57</v>
      </c>
      <c r="AI25" s="284"/>
    </row>
    <row r="26" spans="2:35" x14ac:dyDescent="0.2">
      <c r="B26" s="751">
        <v>0</v>
      </c>
      <c r="C26" s="752" t="s">
        <v>274</v>
      </c>
      <c r="D26" s="752"/>
      <c r="E26" s="753"/>
      <c r="F26" s="751">
        <f>'RINCI 2'!J48</f>
        <v>11</v>
      </c>
      <c r="G26" s="752" t="s">
        <v>274</v>
      </c>
      <c r="H26" s="752"/>
      <c r="I26" s="753"/>
      <c r="J26" s="751">
        <f>'RINCI 2'!J47</f>
        <v>5</v>
      </c>
      <c r="K26" s="752" t="s">
        <v>274</v>
      </c>
      <c r="L26" s="753"/>
      <c r="M26" s="753"/>
      <c r="N26" s="754">
        <f>'RINCI 2'!J46</f>
        <v>17</v>
      </c>
      <c r="O26" s="752" t="s">
        <v>274</v>
      </c>
      <c r="P26" s="752"/>
      <c r="Q26" s="753"/>
      <c r="R26" s="287"/>
      <c r="X26" s="234" t="str">
        <f t="array" ref="X26">IF(ISERROR(INDEX($AB$1:$AC$33,SMALL(IF($AB$1:$AB$33=$X$11,ROW($AB$1:$AB$33)),ROW(25:25)),2)),"",INDEX($AB$1:$AC$33,SMALL(IF($AB$1:$AB$33=$X$11,ROW($AB$1:$AB$33)),ROW(25:25)),2))</f>
        <v/>
      </c>
      <c r="AA26" s="326">
        <v>25</v>
      </c>
      <c r="AB26" s="234" t="str">
        <f>IF('RINCI 2'!J34=0,"Kosong",IF('RINCI 2'!J34&lt;85,"Di Bawah Rencana",IF('RINCI 2'!J34&gt;100,"Di Atas Rencana","Sesuai Rencana")))</f>
        <v>Di Bawah Rencana</v>
      </c>
      <c r="AC26" s="234" t="s">
        <v>58</v>
      </c>
      <c r="AI26" s="284"/>
    </row>
    <row r="27" spans="2:35" x14ac:dyDescent="0.2">
      <c r="B27" s="287"/>
      <c r="L27" s="234" t="str">
        <f t="array" ref="L27">IF(ISERROR(INDEX($T$1:$U$10,SMALL(IF($T$1:$T$10=$X$10,ROW($T$1:$T$10)),ROW(19:19)),2)),"",INDEX($T$1:$U$10,SMALL(IF($T$1:$T$10=$X$10,ROW($T$1:$T$10)),ROW(19:19)),2))</f>
        <v/>
      </c>
      <c r="R27" s="287"/>
      <c r="X27" s="234" t="str">
        <f t="array" ref="X27">IF(ISERROR(INDEX($AB$1:$AC$33,SMALL(IF($AB$1:$AB$33=$X$11,ROW($AB$1:$AB$33)),ROW(26:26)),2)),"",INDEX($AB$1:$AC$33,SMALL(IF($AB$1:$AB$33=$X$11,ROW($AB$1:$AB$33)),ROW(26:26)),2))</f>
        <v/>
      </c>
      <c r="AA27" s="326">
        <v>26</v>
      </c>
      <c r="AB27" s="234" t="str">
        <f>IF('RINCI 2'!J35=0,"Kosong",IF('RINCI 2'!J35&lt;85,"Di Bawah Rencana",IF('RINCI 2'!J35&gt;100,"Di Atas Rencana","Sesuai Rencana")))</f>
        <v>Di Bawah Rencana</v>
      </c>
      <c r="AC27" s="234" t="s">
        <v>59</v>
      </c>
      <c r="AI27" s="284"/>
    </row>
    <row r="28" spans="2:35" x14ac:dyDescent="0.2">
      <c r="B28" s="287"/>
      <c r="R28" s="287"/>
      <c r="X28" s="234" t="str">
        <f t="array" ref="X28">IF(ISERROR(INDEX($AB$1:$AC$33,SMALL(IF($AB$1:$AB$33=$X$11,ROW($AB$1:$AB$33)),ROW(27:27)),2)),"",INDEX($AB$1:$AC$33,SMALL(IF($AB$1:$AB$33=$X$11,ROW($AB$1:$AB$33)),ROW(27:27)),2))</f>
        <v/>
      </c>
      <c r="AA28" s="326">
        <v>27</v>
      </c>
      <c r="AB28" s="234" t="str">
        <f>IF('RINCI 2'!J36=0,"Kosong",IF('RINCI 2'!J36&lt;85,"Di Bawah Rencana",IF('RINCI 2'!J36&gt;100,"Di Atas Rencana","Sesuai Rencana")))</f>
        <v>Di Bawah Rencana</v>
      </c>
      <c r="AC28" s="234" t="s">
        <v>60</v>
      </c>
      <c r="AI28" s="284"/>
    </row>
    <row r="29" spans="2:35" x14ac:dyDescent="0.2">
      <c r="B29" s="954" t="s">
        <v>171</v>
      </c>
      <c r="C29" s="955"/>
      <c r="D29" s="955"/>
      <c r="E29" s="955"/>
      <c r="F29" s="955" t="s">
        <v>172</v>
      </c>
      <c r="G29" s="955"/>
      <c r="H29" s="955"/>
      <c r="I29" s="955"/>
      <c r="J29" s="955" t="s">
        <v>173</v>
      </c>
      <c r="K29" s="955"/>
      <c r="L29" s="955"/>
      <c r="M29" s="955"/>
      <c r="N29" s="955" t="s">
        <v>191</v>
      </c>
      <c r="O29" s="955"/>
      <c r="P29" s="955"/>
      <c r="Q29" s="955"/>
      <c r="R29" s="287"/>
      <c r="AA29" s="326">
        <v>28</v>
      </c>
      <c r="AB29" s="234" t="str">
        <f>IF('RINCI 2'!J37=0,"Kosong",IF('RINCI 2'!J37&lt;85,"Di Bawah Rencana",IF('RINCI 2'!J37&gt;100,"Di Atas Rencana","Sesuai Rencana")))</f>
        <v>Di Atas Rencana</v>
      </c>
      <c r="AC29" s="234" t="s">
        <v>61</v>
      </c>
      <c r="AI29" s="284"/>
    </row>
    <row r="30" spans="2:35" x14ac:dyDescent="0.2">
      <c r="B30" s="954" t="s">
        <v>174</v>
      </c>
      <c r="C30" s="955"/>
      <c r="D30" s="955" t="s">
        <v>175</v>
      </c>
      <c r="E30" s="955"/>
      <c r="F30" s="955" t="s">
        <v>174</v>
      </c>
      <c r="G30" s="955"/>
      <c r="H30" s="955" t="s">
        <v>175</v>
      </c>
      <c r="I30" s="955"/>
      <c r="J30" s="955" t="s">
        <v>174</v>
      </c>
      <c r="K30" s="955"/>
      <c r="L30" s="955" t="s">
        <v>175</v>
      </c>
      <c r="M30" s="955"/>
      <c r="N30" s="955" t="s">
        <v>174</v>
      </c>
      <c r="O30" s="955"/>
      <c r="P30" s="955" t="s">
        <v>175</v>
      </c>
      <c r="Q30" s="955"/>
      <c r="R30" s="287"/>
      <c r="AA30" s="326">
        <v>29</v>
      </c>
      <c r="AB30" s="234" t="str">
        <f>IF('RINCI 2'!J38=0,"Kosong",IF('RINCI 2'!J38&lt;85,"Di Bawah Rencana",IF('RINCI 2'!J38&gt;100,"Di Atas Rencana","Sesuai Rencana")))</f>
        <v>Sesuai Rencana</v>
      </c>
      <c r="AC30" s="234" t="s">
        <v>62</v>
      </c>
      <c r="AI30" s="284"/>
    </row>
    <row r="31" spans="2:35" x14ac:dyDescent="0.2">
      <c r="B31" s="287" t="str">
        <f t="array" ref="B31">IF(ISERROR(INDEX($T$1:$U$10,SMALL(IF($T$1:$T$10=$X$1,ROW($T$1:$T$10)),ROW(1:1)),2)),"",INDEX($T$1:$U$10,SMALL(IF($T$1:$T$10=$X$1,ROW($T$1:$T$10)),ROW(1:1)),2))</f>
        <v/>
      </c>
      <c r="D31" s="234" t="str">
        <f t="array" ref="D31">IF(ISERROR(INDEX($AB$1:$AC$33,SMALL(IF($AB$1:$AB$33=$AF$1,ROW($AB$1:$AB$33)),ROW(1:1)),2)),"",INDEX($AB$1:$AC$33,SMALL(IF($AB$1:$AB$33=$AF$1,ROW($AB$1:$AB$33)),ROW(1:1)),2))</f>
        <v/>
      </c>
      <c r="F31" s="234" t="str">
        <f t="array" ref="F31">IF(ISERROR(INDEX($T$1:$U$10,SMALL(IF($T$1:$T$10=$X$4,ROW($T$1:$T$10)),ROW(1:1)),2)),"",INDEX($T$1:$U$10,SMALL(IF($T$1:$T$10=$X$4,ROW($T$1:$T$10)),ROW(1:1)),2))</f>
        <v>Malahayu</v>
      </c>
      <c r="H31" s="234" t="str">
        <f t="array" ref="H31">IF(ISERROR(INDEX($AB$1:$AC$33,SMALL(IF($AB$1:$AB$33=$AF$4,ROW($AB$1:$AB$33)),ROW(1:1)),2)),"",INDEX($AB$1:$AC$33,SMALL(IF($AB$1:$AB$33=$AF$4,ROW($AB$1:$AB$33)),ROW(1:1)),2))</f>
        <v>Plumbon</v>
      </c>
      <c r="J31" s="234" t="str">
        <f t="array" ref="J31">IF(ISERROR(INDEX($T$1:$U$10,SMALL(IF($T$1:$T$10=$X$7,ROW($T$1:$T$10)),ROW(1:1)),2)),"",INDEX($T$1:$U$10,SMALL(IF($T$1:$T$10=$X$7,ROW($T$1:$T$10)),ROW(1:1)),2))</f>
        <v>Rawapening</v>
      </c>
      <c r="L31" s="234" t="str">
        <f t="array" ref="L31">IF(ISERROR(INDEX($AB$1:$AC$33,SMALL(IF($AB$1:$AB$33=$AF$7,ROW($AB$1:$AB$33)),ROW(1:1)),2)),"",INDEX($AB$1:$AC$33,SMALL(IF($AB$1:$AB$33=$AF$7,ROW($AB$1:$AB$33)),ROW(1:1)),2))</f>
        <v>Penjalin</v>
      </c>
      <c r="N31" s="234" t="str">
        <f t="array" ref="N31">IF(ISERROR(INDEX($T$1:$U$10,SMALL(IF($T$1:$T$10=$X$10,ROW($T$1:$T$10)),ROW(1:1)),2)),"",INDEX($T$1:$U$10,SMALL(IF($T$1:$T$10=$X$10,ROW($T$1:$T$10)),ROW(1:1)),2))</f>
        <v>Cacaban</v>
      </c>
      <c r="P31" s="234" t="str">
        <f t="array" ref="P31">IF(ISERROR(INDEX($AB$1:$AC$33,SMALL(IF($AB$1:$AB$33=$AF$10,ROW($AB$1:$AB$33)),ROW(1:1)),2)),"",INDEX($AB$1:$AC$33,SMALL(IF($AB$1:$AB$33=$AF$10,ROW($AB$1:$AB$33)),ROW(1:1)),2))</f>
        <v>Gembong</v>
      </c>
      <c r="R31" s="287"/>
      <c r="AA31" s="326">
        <v>30</v>
      </c>
      <c r="AB31" s="234" t="str">
        <f>IF('RINCI 2'!J39=0,"Kosong",IF('RINCI 2'!J39&lt;85,"Di Bawah Rencana",IF('RINCI 2'!J39&gt;100,"Di Atas Rencana","Sesuai Rencana")))</f>
        <v>Di Atas Rencana</v>
      </c>
      <c r="AC31" s="234" t="s">
        <v>63</v>
      </c>
      <c r="AI31" s="284"/>
    </row>
    <row r="32" spans="2:35" x14ac:dyDescent="0.2">
      <c r="B32" s="287" t="str">
        <f t="array" ref="B32">IF(ISERROR(INDEX($T$1:$U$10,SMALL(IF($T$1:$T$10=$X$1,ROW($T$1:$T$10)),ROW(2:2)),2)),"",INDEX($T$1:$U$10,SMALL(IF($T$1:$T$10=$X$1,ROW($T$1:$T$10)),ROW(2:2)),2))</f>
        <v/>
      </c>
      <c r="D32" s="234" t="str">
        <f t="array" ref="D32">IF(ISERROR(INDEX($AB$1:$AC$33,SMALL(IF($AB$1:$AB$33=$AF$1,ROW($AB$1:$AB$33)),ROW(2:2)),2)),"",INDEX($AB$1:$AC$33,SMALL(IF($AB$1:$AB$33=$AF$1,ROW($AB$1:$AB$33)),ROW(2:2)),2))</f>
        <v/>
      </c>
      <c r="F32" s="234" t="str">
        <f t="array" ref="F32">IF(ISERROR(INDEX($T$1:$U$10,SMALL(IF($T$1:$T$10=$X$4,ROW($T$1:$T$10)),ROW(2:2)),2)),"",INDEX($T$1:$U$10,SMALL(IF($T$1:$T$10=$X$4,ROW($T$1:$T$10)),ROW(2:2)),2))</f>
        <v>Wonogiri</v>
      </c>
      <c r="H32" s="234" t="str">
        <f t="array" ref="H32">IF(ISERROR(INDEX($AB$1:$AC$33,SMALL(IF($AB$1:$AB$33=$AF$4,ROW($AB$1:$AB$33)),ROW(2:2)),2)),"",INDEX($AB$1:$AC$33,SMALL(IF($AB$1:$AB$33=$AF$4,ROW($AB$1:$AB$33)),ROW(2:2)),2))</f>
        <v>Songputri</v>
      </c>
      <c r="J32" s="234" t="str">
        <f t="array" ref="J32">IF(ISERROR(INDEX($T$1:$U$10,SMALL(IF($T$1:$T$10=$X$7,ROW($T$1:$T$10)),ROW(2:2)),2)),"",INDEX($T$1:$U$10,SMALL(IF($T$1:$T$10=$X$7,ROW($T$1:$T$10)),ROW(2:2)),2))</f>
        <v>Kedungombo</v>
      </c>
      <c r="L32" s="234" t="str">
        <f t="array" ref="L32">IF(ISERROR(INDEX($AB$1:$AC$33,SMALL(IF($AB$1:$AB$33=$AF$7,ROW($AB$1:$AB$33)),ROW(2:2)),2)),"",INDEX($AB$1:$AC$33,SMALL(IF($AB$1:$AB$33=$AF$7,ROW($AB$1:$AB$33)),ROW(2:2)),2))</f>
        <v>Tempuran</v>
      </c>
      <c r="N32" s="234" t="str">
        <f t="array" ref="N32">IF(ISERROR(INDEX($T$1:$U$10,SMALL(IF($T$1:$T$10=$X$10,ROW($T$1:$T$10)),ROW(2:2)),2)),"",INDEX($T$1:$U$10,SMALL(IF($T$1:$T$10=$X$10,ROW($T$1:$T$10)),ROW(2:2)),2))</f>
        <v>Sudirman</v>
      </c>
      <c r="P32" s="234" t="str">
        <f t="array" ref="P32">IF(ISERROR(INDEX($AB$1:$AC$33,SMALL(IF($AB$1:$AB$33=$AF$10,ROW($AB$1:$AB$33)),ROW(2:2)),2)),"",INDEX($AB$1:$AC$33,SMALL(IF($AB$1:$AB$33=$AF$10,ROW($AB$1:$AB$33)),ROW(2:2)),2))</f>
        <v>Gunungrowo</v>
      </c>
      <c r="R32" s="287"/>
      <c r="AA32" s="326">
        <v>31</v>
      </c>
      <c r="AB32" s="234" t="str">
        <f>IF('RINCI 2'!J40=0,"Kosong",IF('RINCI 2'!J40&lt;85,"Di Bawah Rencana",IF('RINCI 2'!J40&gt;100,"Di Atas Rencana","Sesuai Rencana")))</f>
        <v>Di Atas Rencana</v>
      </c>
      <c r="AC32" s="234" t="s">
        <v>212</v>
      </c>
      <c r="AI32" s="284"/>
    </row>
    <row r="33" spans="2:35" x14ac:dyDescent="0.2">
      <c r="B33" s="287" t="str">
        <f t="array" ref="B33">IF(ISERROR(INDEX($T$1:$U$10,SMALL(IF($T$1:$T$10=$X$1,ROW($T$1:$T$10)),ROW(3:3)),2)),"",INDEX($T$1:$U$10,SMALL(IF($T$1:$T$10=$X$1,ROW($T$1:$T$10)),ROW(3:3)),2))</f>
        <v/>
      </c>
      <c r="D33" s="234" t="str">
        <f t="array" ref="D33">IF(ISERROR(INDEX($AB$1:$AC$33,SMALL(IF($AB$1:$AB$33=$AF$1,ROW($AB$1:$AB$33)),ROW(3:3)),2)),"",INDEX($AB$1:$AC$33,SMALL(IF($AB$1:$AB$33=$AF$1,ROW($AB$1:$AB$33)),ROW(3:3)),2))</f>
        <v/>
      </c>
      <c r="F33" s="234" t="str">
        <f t="array" ref="F33">IF(ISERROR(INDEX($T$1:$U$10,SMALL(IF($T$1:$T$10=$X$4,ROW($T$1:$T$10)),ROW(3:3)),2)),"",INDEX($T$1:$U$10,SMALL(IF($T$1:$T$10=$X$4,ROW($T$1:$T$10)),ROW(3:3)),2))</f>
        <v>Sempor</v>
      </c>
      <c r="H33" s="234" t="str">
        <f t="array" ref="H33">IF(ISERROR(INDEX($AB$1:$AC$33,SMALL(IF($AB$1:$AB$33=$AF$4,ROW($AB$1:$AB$33)),ROW(3:3)),2)),"",INDEX($AB$1:$AC$33,SMALL(IF($AB$1:$AB$33=$AF$4,ROW($AB$1:$AB$33)),ROW(3:3)),2))</f>
        <v>Parangjoho</v>
      </c>
      <c r="J33" s="234" t="str">
        <f t="array" ref="J33">IF(ISERROR(INDEX($T$1:$U$10,SMALL(IF($T$1:$T$10=$X$7,ROW($T$1:$T$10)),ROW(3:3)),2)),"",INDEX($T$1:$U$10,SMALL(IF($T$1:$T$10=$X$7,ROW($T$1:$T$10)),ROW(3:3)),2))</f>
        <v>Jatibarang</v>
      </c>
      <c r="L33" s="234" t="str">
        <f t="array" ref="L33">IF(ISERROR(INDEX($AB$1:$AC$33,SMALL(IF($AB$1:$AB$33=$AF$7,ROW($AB$1:$AB$33)),ROW(3:3)),2)),"",INDEX($AB$1:$AC$33,SMALL(IF($AB$1:$AB$33=$AF$7,ROW($AB$1:$AB$33)),ROW(3:3)),2))</f>
        <v>Nawangan</v>
      </c>
      <c r="N33" s="234" t="s">
        <v>337</v>
      </c>
      <c r="P33" s="234" t="str">
        <f t="array" ref="P33">IF(ISERROR(INDEX($AB$1:$AC$33,SMALL(IF($AB$1:$AB$33=$AF$10,ROW($AB$1:$AB$33)),ROW(3:3)),2)),"",INDEX($AB$1:$AC$33,SMALL(IF($AB$1:$AB$33=$AF$10,ROW($AB$1:$AB$33)),ROW(3:3)),2))</f>
        <v>Greneng</v>
      </c>
      <c r="R33" s="287"/>
      <c r="AA33" s="326">
        <v>32</v>
      </c>
      <c r="AB33" s="234" t="str">
        <f>IF('RINCI 2'!J41=0,"Kosong",IF('RINCI 2'!J41&lt;85,"Di Bawah Rencana",IF('RINCI 2'!J41&gt;100,"Di Atas Rencana","Sesuai Rencana")))</f>
        <v>Sesuai Rencana</v>
      </c>
      <c r="AC33" s="234" t="s">
        <v>213</v>
      </c>
      <c r="AI33" s="284"/>
    </row>
    <row r="34" spans="2:35" x14ac:dyDescent="0.2">
      <c r="B34" s="287" t="str">
        <f t="array" ref="B34">IF(ISERROR(INDEX($T$1:$U$10,SMALL(IF($T$1:$T$10=$X$1,ROW($T$1:$T$10)),ROW(4:4)),2)),"",INDEX($T$1:$U$10,SMALL(IF($T$1:$T$10=$X$1,ROW($T$1:$T$10)),ROW(4:4)),2))</f>
        <v/>
      </c>
      <c r="D34" s="234" t="str">
        <f t="array" ref="D34">IF(ISERROR(INDEX($AB$1:$AC$33,SMALL(IF($AB$1:$AB$33=$AF$1,ROW($AB$1:$AB$33)),ROW(4:4)),2)),"",INDEX($AB$1:$AC$33,SMALL(IF($AB$1:$AB$33=$AF$1,ROW($AB$1:$AB$33)),ROW(4:4)),2))</f>
        <v/>
      </c>
      <c r="F34" s="234" t="str">
        <f t="array" ref="F34">IF(ISERROR(INDEX($T$1:$U$10,SMALL(IF($T$1:$T$10=$X$4,ROW($T$1:$T$10)),ROW(4:4)),2)),"",INDEX($T$1:$U$10,SMALL(IF($T$1:$T$10=$X$4,ROW($T$1:$T$10)),ROW(4:4)),2))</f>
        <v>Wadaslintang</v>
      </c>
      <c r="H34" s="234" t="str">
        <f t="array" ref="H34">IF(ISERROR(INDEX($AB$1:$AC$33,SMALL(IF($AB$1:$AB$33=$AF$4,ROW($AB$1:$AB$33)),ROW(4:4)),2)),"",INDEX($AB$1:$AC$33,SMALL(IF($AB$1:$AB$33=$AF$4,ROW($AB$1:$AB$33)),ROW(4:4)),2))</f>
        <v>Lalung</v>
      </c>
      <c r="J34" s="234" t="str">
        <f t="array" ref="J34">IF(ISERROR(INDEX($T$1:$U$10,SMALL(IF($T$1:$T$10=$X$7,ROW($T$1:$T$10)),ROW(4:4)),2)),"",INDEX($T$1:$U$10,SMALL(IF($T$1:$T$10=$X$7,ROW($T$1:$T$10)),ROW(4:4)),2))</f>
        <v/>
      </c>
      <c r="L34" s="234" t="str">
        <f t="array" ref="L34">IF(ISERROR(INDEX($AB$1:$AC$33,SMALL(IF($AB$1:$AB$33=$AF$7,ROW($AB$1:$AB$33)),ROW(4:4)),2)),"",INDEX($AB$1:$AC$33,SMALL(IF($AB$1:$AB$33=$AF$7,ROW($AB$1:$AB$33)),ROW(4:4)),2))</f>
        <v>Jombor</v>
      </c>
      <c r="N34" s="234" t="s">
        <v>336</v>
      </c>
      <c r="P34" s="234" t="str">
        <f t="array" ref="P34">IF(ISERROR(INDEX($AB$1:$AC$33,SMALL(IF($AB$1:$AB$33=$AF$10,ROW($AB$1:$AB$33)),ROW(4:4)),2)),"",INDEX($AB$1:$AC$33,SMALL(IF($AB$1:$AB$33=$AF$10,ROW($AB$1:$AB$33)),ROW(4:4)),2))</f>
        <v>Lodanwetan</v>
      </c>
      <c r="R34" s="287"/>
      <c r="AA34" s="326"/>
      <c r="AI34" s="284"/>
    </row>
    <row r="35" spans="2:35" x14ac:dyDescent="0.2">
      <c r="B35" s="287" t="str">
        <f t="array" ref="B35">IF(ISERROR(INDEX($T$1:$U$10,SMALL(IF($T$1:$T$10=$X$1,ROW($T$1:$T$10)),ROW(5:5)),2)),"",INDEX($T$1:$U$10,SMALL(IF($T$1:$T$10=$X$1,ROW($T$1:$T$10)),ROW(5:5)),2))</f>
        <v/>
      </c>
      <c r="D35" s="234" t="str">
        <f t="array" ref="D35">IF(ISERROR(INDEX($AB$1:$AC$33,SMALL(IF($AB$1:$AB$33=$AF$1,ROW($AB$1:$AB$33)),ROW(5:5)),2)),"",INDEX($AB$1:$AC$33,SMALL(IF($AB$1:$AB$33=$AF$1,ROW($AB$1:$AB$33)),ROW(5:5)),2))</f>
        <v/>
      </c>
      <c r="H35" s="234" t="str">
        <f t="array" ref="H35">IF(ISERROR(INDEX($AB$1:$AC$33,SMALL(IF($AB$1:$AB$33=$AF$4,ROW($AB$1:$AB$33)),ROW(5:5)),2)),"",INDEX($AB$1:$AC$33,SMALL(IF($AB$1:$AB$33=$AF$4,ROW($AB$1:$AB$33)),ROW(5:5)),2))</f>
        <v>Delingan</v>
      </c>
      <c r="J35" s="234" t="str">
        <f t="array" ref="J35">IF(ISERROR(INDEX($T$1:$U$10,SMALL(IF($T$1:$T$10=$X$7,ROW($T$1:$T$10)),ROW(5:5)),2)),"",INDEX($T$1:$U$10,SMALL(IF($T$1:$T$10=$X$7,ROW($T$1:$T$10)),ROW(5:5)),2))</f>
        <v/>
      </c>
      <c r="L35" s="234" t="str">
        <f t="array" ref="L35">IF(ISERROR(INDEX($AB$1:$AC$33,SMALL(IF($AB$1:$AB$33=$AF$7,ROW($AB$1:$AB$33)),ROW(5:5)),2)),"",INDEX($AB$1:$AC$33,SMALL(IF($AB$1:$AB$33=$AF$7,ROW($AB$1:$AB$33)),ROW(5:5)),2))</f>
        <v>Panohan</v>
      </c>
      <c r="P35" s="234" t="str">
        <f t="array" ref="P35">IF(ISERROR(INDEX($AB$1:$AC$33,SMALL(IF($AB$1:$AB$33=$AF$10,ROW($AB$1:$AB$33)),ROW(5:5)),2)),"",INDEX($AB$1:$AC$33,SMALL(IF($AB$1:$AB$33=$AF$10,ROW($AB$1:$AB$33)),ROW(5:5)),2))</f>
        <v>Banyukuwung</v>
      </c>
      <c r="R35" s="287"/>
      <c r="AA35" s="326"/>
      <c r="AI35" s="284"/>
    </row>
    <row r="36" spans="2:35" x14ac:dyDescent="0.2">
      <c r="B36" s="287" t="str">
        <f t="array" ref="B36">IF(ISERROR(INDEX($T$1:$U$10,SMALL(IF($T$1:$T$10=$X$1,ROW($T$1:$T$10)),ROW(6:6)),2)),"",INDEX($T$1:$U$10,SMALL(IF($T$1:$T$10=$X$1,ROW($T$1:$T$10)),ROW(6:6)),2))</f>
        <v/>
      </c>
      <c r="D36" s="234" t="str">
        <f t="array" ref="D36">IF(ISERROR(INDEX($AB$1:$AC$33,SMALL(IF($AB$1:$AB$33=$AF$1,ROW($AB$1:$AB$33)),ROW(6:6)),2)),"",INDEX($AB$1:$AC$33,SMALL(IF($AB$1:$AB$33=$AF$1,ROW($AB$1:$AB$33)),ROW(6:6)),2))</f>
        <v/>
      </c>
      <c r="F36" s="234" t="str">
        <f t="array" ref="F36">IF(ISERROR(INDEX($T$1:$U$10,SMALL(IF($T$1:$T$10=$X$4,ROW($T$1:$T$10)),ROW(6:6)),2)),"",INDEX($T$1:$U$10,SMALL(IF($T$1:$T$10=$X$4,ROW($T$1:$T$10)),ROW(6:6)),2))</f>
        <v/>
      </c>
      <c r="H36" s="234" t="str">
        <f t="array" ref="H36">IF(ISERROR(INDEX($AB$1:$AC$33,SMALL(IF($AB$1:$AB$33=$AF$4,ROW($AB$1:$AB$33)),ROW(6:6)),2)),"",INDEX($AB$1:$AC$33,SMALL(IF($AB$1:$AB$33=$AF$4,ROW($AB$1:$AB$33)),ROW(6:6)),2))</f>
        <v>Gebyar</v>
      </c>
      <c r="J36" s="234" t="str">
        <f t="array" ref="J36">IF(ISERROR(INDEX($T$1:$U$10,SMALL(IF($T$1:$T$10=$X$7,ROW($T$1:$T$10)),ROW(6:6)),2)),"",INDEX($T$1:$U$10,SMALL(IF($T$1:$T$10=$X$7,ROW($T$1:$T$10)),ROW(6:6)),2))</f>
        <v/>
      </c>
      <c r="L36" s="234" t="str">
        <f t="array" ref="L36">IF(ISERROR(INDEX($AB$1:$AC$33,SMALL(IF($AB$1:$AB$33=$AF$7,ROW($AB$1:$AB$33)),ROW(6:6)),2)),"",INDEX($AB$1:$AC$33,SMALL(IF($AB$1:$AB$33=$AF$7,ROW($AB$1:$AB$33)),ROW(6:6)),2))</f>
        <v/>
      </c>
      <c r="P36" s="234" t="str">
        <f t="array" ref="P36">IF(ISERROR(INDEX($AB$1:$AC$33,SMALL(IF($AB$1:$AB$33=$AF$10,ROW($AB$1:$AB$33)),ROW(6:6)),2)),"",INDEX($AB$1:$AC$33,SMALL(IF($AB$1:$AB$33=$AF$10,ROW($AB$1:$AB$33)),ROW(6:6)),2))</f>
        <v>Nglangon</v>
      </c>
      <c r="R36" s="287"/>
      <c r="AI36" s="284"/>
    </row>
    <row r="37" spans="2:35" x14ac:dyDescent="0.2">
      <c r="B37" s="287" t="str">
        <f t="array" ref="B37">IF(ISERROR(INDEX($T$1:$U$10,SMALL(IF($T$1:$T$10=$X$1,ROW($T$1:$T$10)),ROW(7:7)),2)),"",INDEX($T$1:$U$10,SMALL(IF($T$1:$T$10=$X$1,ROW($T$1:$T$10)),ROW(7:7)),2))</f>
        <v/>
      </c>
      <c r="D37" s="234" t="str">
        <f t="array" ref="D37">IF(ISERROR(INDEX($AB$1:$AC$33,SMALL(IF($AB$1:$AB$33=$AF$1,ROW($AB$1:$AB$33)),ROW(7:7)),2)),"",INDEX($AB$1:$AC$33,SMALL(IF($AB$1:$AB$33=$AF$1,ROW($AB$1:$AB$33)),ROW(7:7)),2))</f>
        <v/>
      </c>
      <c r="F37" s="234" t="str">
        <f t="array" ref="F37">IF(ISERROR(INDEX($T$1:$U$10,SMALL(IF($T$1:$T$10=$X$4,ROW($T$1:$T$10)),ROW(7:7)),2)),"",INDEX($T$1:$U$10,SMALL(IF($T$1:$T$10=$X$4,ROW($T$1:$T$10)),ROW(7:7)),2))</f>
        <v/>
      </c>
      <c r="H37" s="234" t="str">
        <f t="array" ref="H37">IF(ISERROR(INDEX($AB$1:$AC$33,SMALL(IF($AB$1:$AB$33=$AF$4,ROW($AB$1:$AB$33)),ROW(7:7)),2)),"",INDEX($AB$1:$AC$33,SMALL(IF($AB$1:$AB$33=$AF$4,ROW($AB$1:$AB$33)),ROW(7:7)),2))</f>
        <v>Botok</v>
      </c>
      <c r="J37" s="234" t="str">
        <f t="array" ref="J37">IF(ISERROR(INDEX($T$1:$U$10,SMALL(IF($T$1:$T$10=$X$7,ROW($T$1:$T$10)),ROW(7:7)),2)),"",INDEX($T$1:$U$10,SMALL(IF($T$1:$T$10=$X$7,ROW($T$1:$T$10)),ROW(7:7)),2))</f>
        <v/>
      </c>
      <c r="L37" s="234" t="str">
        <f t="array" ref="L37">IF(ISERROR(INDEX($AB$1:$AC$33,SMALL(IF($AB$1:$AB$33=$AF$7,ROW($AB$1:$AB$33)),ROW(7:7)),2)),"",INDEX($AB$1:$AC$33,SMALL(IF($AB$1:$AB$33=$AF$7,ROW($AB$1:$AB$33)),ROW(7:7)),2))</f>
        <v/>
      </c>
      <c r="P37" s="234" t="str">
        <f t="array" ref="P37">IF(ISERROR(INDEX($AB$1:$AC$33,SMALL(IF($AB$1:$AB$33=$AF$10,ROW($AB$1:$AB$33)),ROW(7:7)),2)),"",INDEX($AB$1:$AC$33,SMALL(IF($AB$1:$AB$33=$AF$10,ROW($AB$1:$AB$33)),ROW(7:7)),2))</f>
        <v>Simo</v>
      </c>
      <c r="R37" s="287"/>
      <c r="AI37" s="284"/>
    </row>
    <row r="38" spans="2:35" x14ac:dyDescent="0.2">
      <c r="B38" s="287" t="str">
        <f t="array" ref="B38">IF(ISERROR(INDEX($T$1:$U$10,SMALL(IF($T$1:$T$10=$X$1,ROW($T$1:$T$10)),ROW(8:8)),2)),"",INDEX($T$1:$U$10,SMALL(IF($T$1:$T$10=$X$1,ROW($T$1:$T$10)),ROW(8:8)),2))</f>
        <v/>
      </c>
      <c r="D38" s="234" t="str">
        <f t="array" ref="D38">IF(ISERROR(INDEX($AB$1:$AC$33,SMALL(IF($AB$1:$AB$33=$AF$1,ROW($AB$1:$AB$33)),ROW(8:8)),2)),"",INDEX($AB$1:$AC$33,SMALL(IF($AB$1:$AB$33=$AF$1,ROW($AB$1:$AB$33)),ROW(8:8)),2))</f>
        <v/>
      </c>
      <c r="F38" s="234" t="str">
        <f t="array" ref="F38">IF(ISERROR(INDEX($T$1:$U$10,SMALL(IF($T$1:$T$10=$X$4,ROW($T$1:$T$10)),ROW(8:8)),2)),"",INDEX($T$1:$U$10,SMALL(IF($T$1:$T$10=$X$4,ROW($T$1:$T$10)),ROW(8:8)),2))</f>
        <v/>
      </c>
      <c r="H38" s="234" t="str">
        <f t="array" ref="H38">IF(ISERROR(INDEX($AB$1:$AC$33,SMALL(IF($AB$1:$AB$33=$AF$4,ROW($AB$1:$AB$33)),ROW(8:8)),2)),"",INDEX($AB$1:$AC$33,SMALL(IF($AB$1:$AB$33=$AF$4,ROW($AB$1:$AB$33)),ROW(8:8)),2))</f>
        <v>Blimbing</v>
      </c>
      <c r="J38" s="234" t="str">
        <f t="array" ref="J38">IF(ISERROR(INDEX($T$1:$U$10,SMALL(IF($T$1:$T$10=$X$7,ROW($T$1:$T$10)),ROW(8:8)),2)),"",INDEX($T$1:$U$10,SMALL(IF($T$1:$T$10=$X$7,ROW($T$1:$T$10)),ROW(8:8)),2))</f>
        <v/>
      </c>
      <c r="L38" s="234" t="str">
        <f t="array" ref="L38">IF(ISERROR(INDEX($AB$1:$AC$33,SMALL(IF($AB$1:$AB$33=$AF$7,ROW($AB$1:$AB$33)),ROW(8:8)),2)),"",INDEX($AB$1:$AC$33,SMALL(IF($AB$1:$AB$33=$AF$7,ROW($AB$1:$AB$33)),ROW(8:8)),2))</f>
        <v/>
      </c>
      <c r="N38" s="234" t="str">
        <f t="array" ref="N38">IF(ISERROR(INDEX($T$1:$U$10,SMALL(IF($T$1:$T$10=$X$10,ROW($T$1:$T$10)),ROW(8:8)),2)),"",INDEX($T$1:$U$10,SMALL(IF($T$1:$T$10=$X$10,ROW($T$1:$T$10)),ROW(8:8)),2))</f>
        <v/>
      </c>
      <c r="P38" s="234" t="str">
        <f t="array" ref="P38">IF(ISERROR(INDEX($AB$1:$AC$33,SMALL(IF($AB$1:$AB$33=$AF$10,ROW($AB$1:$AB$33)),ROW(8:8)),2)),"",INDEX($AB$1:$AC$33,SMALL(IF($AB$1:$AB$33=$AF$10,ROW($AB$1:$AB$33)),ROW(8:8)),2))</f>
        <v>Butak</v>
      </c>
      <c r="R38" s="287"/>
      <c r="AI38" s="284"/>
    </row>
    <row r="39" spans="2:35" x14ac:dyDescent="0.2">
      <c r="B39" s="287" t="str">
        <f t="array" ref="B39">IF(ISERROR(INDEX($T$1:$U$10,SMALL(IF($T$1:$T$10=$X$1,ROW($T$1:$T$10)),ROW(9:9)),2)),"",INDEX($T$1:$U$10,SMALL(IF($T$1:$T$10=$X$1,ROW($T$1:$T$10)),ROW(9:9)),2))</f>
        <v/>
      </c>
      <c r="D39" s="234" t="str">
        <f t="array" ref="D39">IF(ISERROR(INDEX($AB$1:$AC$33,SMALL(IF($AB$1:$AB$33=$AF$1,ROW($AB$1:$AB$33)),ROW(9:9)),2)),"",INDEX($AB$1:$AC$33,SMALL(IF($AB$1:$AB$33=$AF$1,ROW($AB$1:$AB$33)),ROW(9:9)),2))</f>
        <v/>
      </c>
      <c r="F39" s="234" t="str">
        <f t="array" ref="F39">IF(ISERROR(INDEX($T$1:$U$10,SMALL(IF($T$1:$T$10=$X$4,ROW($T$1:$T$10)),ROW(9:9)),2)),"",INDEX($T$1:$U$10,SMALL(IF($T$1:$T$10=$X$4,ROW($T$1:$T$10)),ROW(9:9)),2))</f>
        <v/>
      </c>
      <c r="H39" s="234" t="str">
        <f t="array" ref="H39">IF(ISERROR(INDEX($AB$1:$AC$33,SMALL(IF($AB$1:$AB$33=$AF$4,ROW($AB$1:$AB$33)),ROW(9:9)),2)),"",INDEX($AB$1:$AC$33,SMALL(IF($AB$1:$AB$33=$AF$4,ROW($AB$1:$AB$33)),ROW(9:9)),2))</f>
        <v>Brambang</v>
      </c>
      <c r="J39" s="234" t="str">
        <f t="array" ref="J39">IF(ISERROR(INDEX($T$1:$U$10,SMALL(IF($T$1:$T$10=$X$7,ROW($T$1:$T$10)),ROW(9:9)),2)),"",INDEX($T$1:$U$10,SMALL(IF($T$1:$T$10=$X$7,ROW($T$1:$T$10)),ROW(9:9)),2))</f>
        <v/>
      </c>
      <c r="L39" s="234" t="str">
        <f t="array" ref="L39">IF(ISERROR(INDEX($AB$1:$AC$33,SMALL(IF($AB$1:$AB$33=$AF$7,ROW($AB$1:$AB$33)),ROW(9:9)),2)),"",INDEX($AB$1:$AC$33,SMALL(IF($AB$1:$AB$33=$AF$7,ROW($AB$1:$AB$33)),ROW(9:9)),2))</f>
        <v/>
      </c>
      <c r="P39" s="234" t="str">
        <f t="array" ref="P39">IF(ISERROR(INDEX($AB$1:$AC$33,SMALL(IF($AB$1:$AB$33=$AF$10,ROW($AB$1:$AB$33)),ROW(9:9)),2)),"",INDEX($AB$1:$AC$33,SMALL(IF($AB$1:$AB$33=$AF$10,ROW($AB$1:$AB$33)),ROW(9:9)),2))</f>
        <v>Sanggeh</v>
      </c>
      <c r="R39" s="287"/>
      <c r="AI39" s="284"/>
    </row>
    <row r="40" spans="2:35" x14ac:dyDescent="0.2">
      <c r="B40" s="287" t="str">
        <f t="array" ref="B40">IF(ISERROR(INDEX($T$1:$U$10,SMALL(IF($T$1:$T$10=$X$1,ROW($T$1:$T$10)),ROW(10:10)),2)),"",INDEX($T$1:$U$10,SMALL(IF($T$1:$T$10=$X$1,ROW($T$1:$T$10)),ROW(10:10)),2))</f>
        <v/>
      </c>
      <c r="D40" s="234" t="str">
        <f t="array" ref="D40">IF(ISERROR(INDEX($AB$1:$AC$33,SMALL(IF($AB$1:$AB$33=$AF$1,ROW($AB$1:$AB$33)),ROW(10:10)),2)),"",INDEX($AB$1:$AC$33,SMALL(IF($AB$1:$AB$33=$AF$1,ROW($AB$1:$AB$33)),ROW(10:10)),2))</f>
        <v/>
      </c>
      <c r="F40" s="234" t="str">
        <f t="array" ref="F40">IF(ISERROR(INDEX($T$1:$U$10,SMALL(IF($T$1:$T$10=$X$4,ROW($T$1:$T$10)),ROW(10:10)),2)),"",INDEX($T$1:$U$10,SMALL(IF($T$1:$T$10=$X$4,ROW($T$1:$T$10)),ROW(10:10)),2))</f>
        <v/>
      </c>
      <c r="H40" s="234" t="str">
        <f t="array" ref="H40">IF(ISERROR(INDEX($AB$1:$AC$33,SMALL(IF($AB$1:$AB$33=$AF$4,ROW($AB$1:$AB$33)),ROW(10:10)),2)),"",INDEX($AB$1:$AC$33,SMALL(IF($AB$1:$AB$33=$AF$4,ROW($AB$1:$AB$33)),ROW(10:10)),2))</f>
        <v>Cengklik</v>
      </c>
      <c r="J40" s="234" t="str">
        <f t="array" ref="J40">IF(ISERROR(INDEX($T$1:$U$10,SMALL(IF($T$1:$T$10=$X$7,ROW($T$1:$T$10)),ROW(10:10)),2)),"",INDEX($T$1:$U$10,SMALL(IF($T$1:$T$10=$X$7,ROW($T$1:$T$10)),ROW(10:10)),2))</f>
        <v/>
      </c>
      <c r="L40" s="234" t="str">
        <f t="array" ref="L40">IF(ISERROR(INDEX($AB$1:$AC$33,SMALL(IF($AB$1:$AB$33=$AF$7,ROW($AB$1:$AB$33)),ROW(10:10)),2)),"",INDEX($AB$1:$AC$33,SMALL(IF($AB$1:$AB$33=$AF$7,ROW($AB$1:$AB$33)),ROW(10:10)),2))</f>
        <v/>
      </c>
      <c r="P40" s="234" t="str">
        <f t="array" ref="P40">IF(ISERROR(INDEX($AB$1:$AC$33,SMALL(IF($AB$1:$AB$33=$AF$10,ROW($AB$1:$AB$33)),ROW(10:10)),2)),"",INDEX($AB$1:$AC$33,SMALL(IF($AB$1:$AB$33=$AF$10,ROW($AB$1:$AB$33)),ROW(10:10)),2))</f>
        <v>Krisak</v>
      </c>
      <c r="R40" s="287"/>
      <c r="AI40" s="284"/>
    </row>
    <row r="41" spans="2:35" x14ac:dyDescent="0.2">
      <c r="B41" s="287" t="str">
        <f t="array" ref="B41">IF(ISERROR(INDEX($T$1:$U$10,SMALL(IF($T$1:$T$10=$X$1,ROW($T$1:$T$10)),ROW(11:11)),2)),"",INDEX($T$1:$U$10,SMALL(IF($T$1:$T$10=$X$1,ROW($T$1:$T$10)),ROW(11:11)),2))</f>
        <v/>
      </c>
      <c r="D41" s="234" t="str">
        <f t="array" ref="D41">IF(ISERROR(INDEX($AB$1:$AC$33,SMALL(IF($AB$1:$AB$33=$AF$1,ROW($AB$1:$AB$33)),ROW(11:11)),2)),"",INDEX($AB$1:$AC$33,SMALL(IF($AB$1:$AB$33=$AF$1,ROW($AB$1:$AB$33)),ROW(11:11)),2))</f>
        <v/>
      </c>
      <c r="F41" s="234" t="str">
        <f t="array" ref="F41">IF(ISERROR(INDEX($T$1:$U$10,SMALL(IF($T$1:$T$10=$X$4,ROW($T$1:$T$10)),ROW(11:11)),2)),"",INDEX($T$1:$U$10,SMALL(IF($T$1:$T$10=$X$4,ROW($T$1:$T$10)),ROW(11:11)),2))</f>
        <v/>
      </c>
      <c r="H41" s="234" t="s">
        <v>335</v>
      </c>
      <c r="J41" s="234" t="str">
        <f t="array" ref="J41">IF(ISERROR(INDEX($T$1:$U$10,SMALL(IF($T$1:$T$10=$X$7,ROW($T$1:$T$10)),ROW(11:11)),2)),"",INDEX($T$1:$U$10,SMALL(IF($T$1:$T$10=$X$7,ROW($T$1:$T$10)),ROW(11:11)),2))</f>
        <v/>
      </c>
      <c r="L41" s="234" t="str">
        <f t="array" ref="L41">IF(ISERROR(INDEX($AB$1:$AC$33,SMALL(IF($AB$1:$AB$33=$AF$7,ROW($AB$1:$AB$33)),ROW(11:11)),2)),"",INDEX($AB$1:$AC$33,SMALL(IF($AB$1:$AB$33=$AF$7,ROW($AB$1:$AB$33)),ROW(11:11)),2))</f>
        <v/>
      </c>
      <c r="N41" s="234" t="str">
        <f t="array" ref="N41">IF(ISERROR(INDEX($T$1:$U$10,SMALL(IF($T$1:$T$10=$X$10,ROW($T$1:$T$10)),ROW(11:11)),2)),"",INDEX($T$1:$U$10,SMALL(IF($T$1:$T$10=$X$10,ROW($T$1:$T$10)),ROW(11:11)),2))</f>
        <v/>
      </c>
      <c r="P41" s="234" t="str">
        <f t="array" ref="P41">IF(ISERROR(INDEX($AB$1:$AC$33,SMALL(IF($AB$1:$AB$33=$AF$10,ROW($AB$1:$AB$33)),ROW(11:11)),2)),"",INDEX($AB$1:$AC$33,SMALL(IF($AB$1:$AB$33=$AF$10,ROW($AB$1:$AB$33)),ROW(11:11)),2))</f>
        <v>Kedunguling</v>
      </c>
      <c r="R41" s="287"/>
      <c r="AI41" s="284"/>
    </row>
    <row r="42" spans="2:35" x14ac:dyDescent="0.2">
      <c r="B42" s="287"/>
      <c r="D42" s="234" t="str">
        <f t="array" ref="D42">IF(ISERROR(INDEX($AB$1:$AC$33,SMALL(IF($AB$1:$AB$33=$AF$1,ROW($AB$1:$AB$33)),ROW(12:12)),2)),"",INDEX($AB$1:$AC$33,SMALL(IF($AB$1:$AB$33=$AF$1,ROW($AB$1:$AB$33)),ROW(12:12)),2))</f>
        <v/>
      </c>
      <c r="H42" s="234" t="str">
        <f t="array" ref="H42">IF(ISERROR(INDEX($AB$1:$AC$33,SMALL(IF($AB$1:$AB$33=$AF$4,ROW($AB$1:$AB$33)),ROW(12:12)),2)),"",INDEX($AB$1:$AC$33,SMALL(IF($AB$1:$AB$33=$AF$4,ROW($AB$1:$AB$33)),ROW(12:12)),2))</f>
        <v/>
      </c>
      <c r="J42" s="234" t="str">
        <f t="array" ref="J42">IF(ISERROR(INDEX($T$1:$U$10,SMALL(IF($T$1:$T$10=$X$7,ROW($T$1:$T$10)),ROW(12:12)),2)),"",INDEX($T$1:$U$10,SMALL(IF($T$1:$T$10=$X$7,ROW($T$1:$T$10)),ROW(12:12)),2))</f>
        <v/>
      </c>
      <c r="L42" s="234" t="str">
        <f t="array" ref="L42">IF(ISERROR(INDEX($AB$1:$AC$33,SMALL(IF($AB$1:$AB$33=$AF$7,ROW($AB$1:$AB$33)),ROW(12:12)),2)),"",INDEX($AB$1:$AC$33,SMALL(IF($AB$1:$AB$33=$AF$7,ROW($AB$1:$AB$33)),ROW(12:12)),2))</f>
        <v/>
      </c>
      <c r="N42" s="234" t="str">
        <f t="array" ref="N42">IF(ISERROR(INDEX($T$1:$U$10,SMALL(IF($T$1:$T$10=$X$10,ROW($T$1:$T$10)),ROW(12:12)),2)),"",INDEX($T$1:$U$10,SMALL(IF($T$1:$T$10=$X$10,ROW($T$1:$T$10)),ROW(12:12)),2))</f>
        <v/>
      </c>
      <c r="P42" s="234" t="str">
        <f t="array" ref="P42">IF(ISERROR(INDEX($AB$1:$AC$33,SMALL(IF($AB$1:$AB$33=$AF$10,ROW($AB$1:$AB$33)),ROW(12:12)),2)),"",INDEX($AB$1:$AC$33,SMALL(IF($AB$1:$AB$33=$AF$10,ROW($AB$1:$AB$33)),ROW(12:12)),2))</f>
        <v>Ngancar</v>
      </c>
      <c r="Q42" s="330"/>
      <c r="R42" s="287"/>
      <c r="AI42" s="284"/>
    </row>
    <row r="43" spans="2:35" x14ac:dyDescent="0.2">
      <c r="B43" s="287"/>
      <c r="D43" s="234" t="str">
        <f t="array" ref="D43">IF(ISERROR(INDEX($AB$1:$AC$33,SMALL(IF($AB$1:$AB$33=$AF$1,ROW($AB$1:$AB$33)),ROW(13:13)),2)),"",INDEX($AB$1:$AC$33,SMALL(IF($AB$1:$AB$33=$AF$1,ROW($AB$1:$AB$33)),ROW(13:13)),2))</f>
        <v/>
      </c>
      <c r="H43" s="234" t="str">
        <f t="array" ref="H43">IF(ISERROR(INDEX($AB$1:$AC$33,SMALL(IF($AB$1:$AB$33=$AF$4,ROW($AB$1:$AB$33)),ROW(13:13)),2)),"",INDEX($AB$1:$AC$33,SMALL(IF($AB$1:$AB$33=$AF$4,ROW($AB$1:$AB$33)),ROW(13:13)),2))</f>
        <v/>
      </c>
      <c r="J43" s="234" t="str">
        <f t="array" ref="J43">IF(ISERROR(INDEX($T$1:$U$10,SMALL(IF($T$1:$T$10=$X$7,ROW($T$1:$T$10)),ROW(13:13)),2)),"",INDEX($T$1:$U$10,SMALL(IF($T$1:$T$10=$X$7,ROW($T$1:$T$10)),ROW(13:13)),2))</f>
        <v/>
      </c>
      <c r="L43" s="234" t="str">
        <f t="array" ref="L43">IF(ISERROR(INDEX($AB$1:$AC$33,SMALL(IF($AB$1:$AB$33=$AF$7,ROW($AB$1:$AB$33)),ROW(13:13)),2)),"",INDEX($AB$1:$AC$33,SMALL(IF($AB$1:$AB$33=$AF$7,ROW($AB$1:$AB$33)),ROW(13:13)),2))</f>
        <v/>
      </c>
      <c r="P43" s="234" t="str">
        <f t="array" ref="P43">IF(ISERROR(INDEX($AB$1:$AC$33,SMALL(IF($AB$1:$AB$33=$AF$10,ROW($AB$1:$AB$33)),ROW(13:13)),2)),"",INDEX($AB$1:$AC$33,SMALL(IF($AB$1:$AB$33=$AF$10,ROW($AB$1:$AB$33)),ROW(13:13)),2))</f>
        <v>Kembangan</v>
      </c>
      <c r="Q43" s="330"/>
      <c r="R43" s="287"/>
      <c r="AI43" s="284"/>
    </row>
    <row r="44" spans="2:35" x14ac:dyDescent="0.2">
      <c r="B44" s="287"/>
      <c r="D44" s="234" t="str">
        <f t="array" ref="D44">IF(ISERROR(INDEX($AB$1:$AC$33,SMALL(IF($AB$1:$AB$33=$AF$1,ROW($AB$1:$AB$33)),ROW(14:14)),2)),"",INDEX($AB$1:$AC$33,SMALL(IF($AB$1:$AB$33=$AF$1,ROW($AB$1:$AB$33)),ROW(14:14)),2))</f>
        <v/>
      </c>
      <c r="H44" s="234" t="str">
        <f t="array" ref="H44">IF(ISERROR(INDEX($AB$1:$AC$33,SMALL(IF($AB$1:$AB$33=$AF$4,ROW($AB$1:$AB$33)),ROW(14:14)),2)),"",INDEX($AB$1:$AC$33,SMALL(IF($AB$1:$AB$33=$AF$4,ROW($AB$1:$AB$33)),ROW(14:14)),2))</f>
        <v/>
      </c>
      <c r="J44" s="234" t="str">
        <f t="array" ref="J44">IF(ISERROR(INDEX($T$1:$U$10,SMALL(IF($T$1:$T$10=$X$7,ROW($T$1:$T$10)),ROW(14:14)),2)),"",INDEX($T$1:$U$10,SMALL(IF($T$1:$T$10=$X$7,ROW($T$1:$T$10)),ROW(14:14)),2))</f>
        <v/>
      </c>
      <c r="L44" s="234" t="str">
        <f t="array" ref="L44">IF(ISERROR(INDEX($AB$1:$AC$33,SMALL(IF($AB$1:$AB$33=$AF$7,ROW($AB$1:$AB$33)),ROW(14:14)),2)),"",INDEX($AB$1:$AC$33,SMALL(IF($AB$1:$AB$33=$AF$7,ROW($AB$1:$AB$33)),ROW(14:14)),2))</f>
        <v/>
      </c>
      <c r="P44" s="234" t="str">
        <f t="array" ref="P44">IF(ISERROR(INDEX($AB$1:$AC$33,SMALL(IF($AB$1:$AB$33=$AF$10,ROW($AB$1:$AB$33)),ROW(14:14)),2)),"",INDEX($AB$1:$AC$33,SMALL(IF($AB$1:$AB$33=$AF$10,ROW($AB$1:$AB$33)),ROW(14:14)),2))</f>
        <v>Ketro</v>
      </c>
      <c r="Q44" s="330"/>
      <c r="R44" s="287"/>
      <c r="AI44" s="284"/>
    </row>
    <row r="45" spans="2:35" x14ac:dyDescent="0.2">
      <c r="B45" s="287"/>
      <c r="D45" s="234" t="str">
        <f t="array" ref="D45">IF(ISERROR(INDEX($AB$1:$AC$33,SMALL(IF($AB$1:$AB$33=$AF$1,ROW($AB$1:$AB$33)),ROW(15:15)),2)),"",INDEX($AB$1:$AC$33,SMALL(IF($AB$1:$AB$33=$AF$1,ROW($AB$1:$AB$33)),ROW(15:15)),2))</f>
        <v/>
      </c>
      <c r="H45" s="234" t="str">
        <f t="array" ref="H45">IF(ISERROR(INDEX($AB$1:$AC$33,SMALL(IF($AB$1:$AB$33=$AF$4,ROW($AB$1:$AB$33)),ROW(15:15)),2)),"",INDEX($AB$1:$AC$33,SMALL(IF($AB$1:$AB$33=$AF$4,ROW($AB$1:$AB$33)),ROW(15:15)),2))</f>
        <v/>
      </c>
      <c r="J45" s="234" t="str">
        <f t="array" ref="J45">IF(ISERROR(INDEX($T$1:$U$10,SMALL(IF($T$1:$T$10=$X$7,ROW($T$1:$T$10)),ROW(15:15)),2)),"",INDEX($T$1:$U$10,SMALL(IF($T$1:$T$10=$X$7,ROW($T$1:$T$10)),ROW(15:15)),2))</f>
        <v/>
      </c>
      <c r="L45" s="234" t="str">
        <f t="array" ref="L45">IF(ISERROR(INDEX($AB$1:$AC$33,SMALL(IF($AB$1:$AB$33=$AF$7,ROW($AB$1:$AB$33)),ROW(15:15)),2)),"",INDEX($AB$1:$AC$33,SMALL(IF($AB$1:$AB$33=$AF$7,ROW($AB$1:$AB$33)),ROW(15:15)),2))</f>
        <v/>
      </c>
      <c r="P45" s="234" t="str">
        <f t="array" ref="P45">IF(ISERROR(INDEX($AB$1:$AC$33,SMALL(IF($AB$1:$AB$33=$AF$10,ROW($AB$1:$AB$33)),ROW(15:15)),2)),"",INDEX($AB$1:$AC$33,SMALL(IF($AB$1:$AB$33=$AF$10,ROW($AB$1:$AB$33)),ROW(15:15)),2))</f>
        <v>Klego</v>
      </c>
      <c r="Q45" s="330"/>
      <c r="R45" s="287"/>
      <c r="AI45" s="284"/>
    </row>
    <row r="46" spans="2:35" x14ac:dyDescent="0.2">
      <c r="B46" s="287"/>
      <c r="D46" s="234" t="str">
        <f t="array" ref="D46">IF(ISERROR(INDEX($AB$1:$AC$33,SMALL(IF($AB$1:$AB$33=$AF$1,ROW($AB$1:$AB$33)),ROW(16:16)),2)),"",INDEX($AB$1:$AC$33,SMALL(IF($AB$1:$AB$33=$AF$1,ROW($AB$1:$AB$33)),ROW(16:16)),2))</f>
        <v/>
      </c>
      <c r="H46" s="234" t="str">
        <f t="array" ref="H46">IF(ISERROR(INDEX($AB$1:$AC$33,SMALL(IF($AB$1:$AB$33=$AF$4,ROW($AB$1:$AB$33)),ROW(16:16)),2)),"",INDEX($AB$1:$AC$33,SMALL(IF($AB$1:$AB$33=$AF$4,ROW($AB$1:$AB$33)),ROW(16:16)),2))</f>
        <v/>
      </c>
      <c r="J46" s="234" t="str">
        <f t="array" ref="J46">IF(ISERROR(INDEX($T$1:$U$10,SMALL(IF($T$1:$T$10=$X$7,ROW($T$1:$T$10)),ROW(16:16)),2)),"",INDEX($T$1:$U$10,SMALL(IF($T$1:$T$10=$X$7,ROW($T$1:$T$10)),ROW(16:16)),2))</f>
        <v/>
      </c>
      <c r="L46" s="234" t="str">
        <f t="array" ref="L46">IF(ISERROR(INDEX($AB$1:$AC$33,SMALL(IF($AB$1:$AB$33=$AF$7,ROW($AB$1:$AB$33)),ROW(16:16)),2)),"",INDEX($AB$1:$AC$33,SMALL(IF($AB$1:$AB$33=$AF$7,ROW($AB$1:$AB$33)),ROW(16:16)),2))</f>
        <v/>
      </c>
      <c r="P46" s="234" t="str">
        <f t="array" ref="P46">IF(ISERROR(INDEX($AB$1:$AC$33,SMALL(IF($AB$1:$AB$33=$AF$10,ROW($AB$1:$AB$33)),ROW(16:16)),2)),"",INDEX($AB$1:$AC$33,SMALL(IF($AB$1:$AB$33=$AF$10,ROW($AB$1:$AB$33)),ROW(16:16)),2))</f>
        <v>Mulur</v>
      </c>
      <c r="Q46" s="330"/>
      <c r="R46" s="287"/>
      <c r="AI46" s="284"/>
    </row>
    <row r="47" spans="2:35" x14ac:dyDescent="0.2">
      <c r="B47" s="287"/>
      <c r="D47" s="234" t="str">
        <f t="array" ref="D47">IF(ISERROR(INDEX($AB$1:$AC$33,SMALL(IF($AB$1:$AB$33=$AF$1,ROW($AB$1:$AB$33)),ROW(17:17)),2)),"",INDEX($AB$1:$AC$33,SMALL(IF($AB$1:$AB$33=$AF$1,ROW($AB$1:$AB$33)),ROW(17:17)),2))</f>
        <v/>
      </c>
      <c r="H47" s="234" t="str">
        <f t="array" ref="H47">IF(ISERROR(INDEX($AB$1:$AC$33,SMALL(IF($AB$1:$AB$33=$AF$4,ROW($AB$1:$AB$33)),ROW(17:17)),2)),"",INDEX($AB$1:$AC$33,SMALL(IF($AB$1:$AB$33=$AF$4,ROW($AB$1:$AB$33)),ROW(17:17)),2))</f>
        <v/>
      </c>
      <c r="J47" s="234" t="str">
        <f t="array" ref="J47">IF(ISERROR(INDEX($T$1:$U$10,SMALL(IF($T$1:$T$10=$X$7,ROW($T$1:$T$10)),ROW(17:17)),2)),"",INDEX($T$1:$U$10,SMALL(IF($T$1:$T$10=$X$7,ROW($T$1:$T$10)),ROW(17:17)),2))</f>
        <v/>
      </c>
      <c r="L47" s="234" t="str">
        <f t="array" ref="L47">IF(ISERROR(INDEX($AB$1:$AC$33,SMALL(IF($AB$1:$AB$33=$AF$7,ROW($AB$1:$AB$33)),ROW(17:17)),2)),"",INDEX($AB$1:$AC$33,SMALL(IF($AB$1:$AB$33=$AF$7,ROW($AB$1:$AB$33)),ROW(17:17)),2))</f>
        <v/>
      </c>
      <c r="P47" s="234" t="str">
        <f t="array" ref="P47">IF(ISERROR(INDEX($AB$1:$AC$33,SMALL(IF($AB$1:$AB$33=$AF$10,ROW($AB$1:$AB$33)),ROW(17:17)),2)),"",INDEX($AB$1:$AC$33,SMALL(IF($AB$1:$AB$33=$AF$10,ROW($AB$1:$AB$33)),ROW(17:17)),2))</f>
        <v>Grawan</v>
      </c>
      <c r="Q47" s="330"/>
      <c r="R47" s="287"/>
      <c r="AI47" s="284"/>
    </row>
    <row r="48" spans="2:35" ht="13.5" thickBot="1" x14ac:dyDescent="0.25">
      <c r="B48" s="287"/>
      <c r="D48" s="234" t="str">
        <f t="array" ref="D48">IF(ISERROR(INDEX($AB$1:$AC$33,SMALL(IF($AB$1:$AB$33=$AF$1,ROW($AB$1:$AB$33)),ROW(18:18)),2)),"",INDEX($AB$1:$AC$33,SMALL(IF($AB$1:$AB$33=$AF$1,ROW($AB$1:$AB$33)),ROW(18:18)),2))</f>
        <v/>
      </c>
      <c r="H48" s="234" t="str">
        <f t="array" ref="H48">IF(ISERROR(INDEX($AB$1:$AC$33,SMALL(IF($AB$1:$AB$33=$AF$4,ROW($AB$1:$AB$33)),ROW(18:18)),2)),"",INDEX($AB$1:$AC$33,SMALL(IF($AB$1:$AB$33=$AF$4,ROW($AB$1:$AB$33)),ROW(18:18)),2))</f>
        <v/>
      </c>
      <c r="J48" s="234" t="str">
        <f t="array" ref="J48">IF(ISERROR(INDEX($T$1:$U$10,SMALL(IF($T$1:$T$10=$X$7,ROW($T$1:$T$10)),ROW(18:18)),2)),"",INDEX($T$1:$U$10,SMALL(IF($T$1:$T$10=$X$7,ROW($T$1:$T$10)),ROW(18:18)),2))</f>
        <v/>
      </c>
      <c r="L48" s="234" t="str">
        <f t="array" ref="L48">IF(ISERROR(INDEX($AB$1:$AC$33,SMALL(IF($AB$1:$AB$33=$AF$7,ROW($AB$1:$AB$33)),ROW(18:18)),2)),"",INDEX($AB$1:$AC$33,SMALL(IF($AB$1:$AB$33=$AF$7,ROW($AB$1:$AB$33)),ROW(18:18)),2))</f>
        <v/>
      </c>
      <c r="P48" s="234" t="str">
        <f t="array" ref="P48">IF(ISERROR(INDEX($AB$1:$AC$33,SMALL(IF($AB$1:$AB$33=$AF$10,ROW($AB$1:$AB$33)),ROW(18:18)),2)),"",INDEX($AB$1:$AC$33,SMALL(IF($AB$1:$AB$33=$AF$10,ROW($AB$1:$AB$33)),ROW(18:18)),2))</f>
        <v/>
      </c>
      <c r="R48" s="287"/>
      <c r="S48" s="288"/>
      <c r="T48" s="288"/>
      <c r="U48" s="288"/>
      <c r="V48" s="288"/>
      <c r="W48" s="288"/>
      <c r="X48" s="288"/>
      <c r="Y48" s="288"/>
      <c r="Z48" s="288"/>
      <c r="AD48" s="288"/>
      <c r="AE48" s="288"/>
      <c r="AF48" s="288"/>
      <c r="AG48" s="288"/>
      <c r="AH48" s="288"/>
      <c r="AI48" s="284"/>
    </row>
    <row r="49" spans="2:35" ht="13.5" thickBot="1" x14ac:dyDescent="0.25">
      <c r="B49" s="287"/>
      <c r="D49" s="234" t="str">
        <f t="array" ref="D49">IF(ISERROR(INDEX($AB$1:$AC$33,SMALL(IF($AB$1:$AB$33=$AF$1,ROW($AB$1:$AB$33)),ROW(19:19)),2)),"",INDEX($AB$1:$AC$33,SMALL(IF($AB$1:$AB$33=$AF$1,ROW($AB$1:$AB$33)),ROW(19:19)),2))</f>
        <v/>
      </c>
      <c r="H49" s="234" t="str">
        <f t="array" ref="H49">IF(ISERROR(INDEX($AB$1:$AC$33,SMALL(IF($AB$1:$AB$33=$AF$4,ROW($AB$1:$AB$33)),ROW(19:19)),2)),"",INDEX($AB$1:$AC$33,SMALL(IF($AB$1:$AB$33=$AF$4,ROW($AB$1:$AB$33)),ROW(19:19)),2))</f>
        <v/>
      </c>
      <c r="J49" s="234" t="str">
        <f t="array" ref="J49">IF(ISERROR(INDEX($T$1:$U$10,SMALL(IF($T$1:$T$10=$X$7,ROW($T$1:$T$10)),ROW(19:19)),2)),"",INDEX($T$1:$U$10,SMALL(IF($T$1:$T$10=$X$7,ROW($T$1:$T$10)),ROW(19:19)),2))</f>
        <v/>
      </c>
      <c r="L49" s="234" t="str">
        <f t="array" ref="L49">IF(ISERROR(INDEX($AB$1:$AC$33,SMALL(IF($AB$1:$AB$33=$AF$7,ROW($AB$1:$AB$33)),ROW(19:19)),2)),"",INDEX($AB$1:$AC$33,SMALL(IF($AB$1:$AB$33=$AF$7,ROW($AB$1:$AB$33)),ROW(19:19)),2))</f>
        <v/>
      </c>
      <c r="P49" s="234" t="str">
        <f t="array" ref="P49">IF(ISERROR(INDEX($AB$1:$AC$33,SMALL(IF($AB$1:$AB$33=$AF$10,ROW($AB$1:$AB$33)),ROW(19:19)),2)),"",INDEX($AB$1:$AC$33,SMALL(IF($AB$1:$AB$33=$AF$10,ROW($AB$1:$AB$33)),ROW(19:19)),2))</f>
        <v/>
      </c>
      <c r="R49" s="287"/>
      <c r="AA49" s="288"/>
      <c r="AB49" s="288"/>
      <c r="AC49" s="288"/>
      <c r="AI49" s="284"/>
    </row>
    <row r="50" spans="2:35" x14ac:dyDescent="0.2">
      <c r="B50" s="287"/>
      <c r="D50" s="234" t="str">
        <f t="array" ref="D50">IF(ISERROR(INDEX($AB$1:$AC$33,SMALL(IF($AB$1:$AB$33=$AF$1,ROW($AB$1:$AB$33)),ROW(20:20)),2)),"",INDEX($AB$1:$AC$33,SMALL(IF($AB$1:$AB$33=$AF$1,ROW($AB$1:$AB$33)),ROW(20:20)),2))</f>
        <v/>
      </c>
      <c r="H50" s="234" t="str">
        <f t="array" ref="H50">IF(ISERROR(INDEX($AB$1:$AC$33,SMALL(IF($AB$1:$AB$33=$AF$4,ROW($AB$1:$AB$33)),ROW(20:20)),2)),"",INDEX($AB$1:$AC$33,SMALL(IF($AB$1:$AB$33=$AF$4,ROW($AB$1:$AB$33)),ROW(20:20)),2))</f>
        <v/>
      </c>
      <c r="J50" s="234" t="str">
        <f t="array" ref="J50">IF(ISERROR(INDEX($T$1:$U$10,SMALL(IF($T$1:$T$10=$X$7,ROW($T$1:$T$10)),ROW(20:20)),2)),"",INDEX($T$1:$U$10,SMALL(IF($T$1:$T$10=$X$7,ROW($T$1:$T$10)),ROW(20:20)),2))</f>
        <v/>
      </c>
      <c r="L50" s="234" t="str">
        <f t="array" ref="L50">IF(ISERROR(INDEX($AB$1:$AC$33,SMALL(IF($AB$1:$AB$33=$AF$7,ROW($AB$1:$AB$33)),ROW(20:20)),2)),"",INDEX($AB$1:$AC$33,SMALL(IF($AB$1:$AB$33=$AF$7,ROW($AB$1:$AB$33)),ROW(20:20)),2))</f>
        <v/>
      </c>
      <c r="P50" s="234" t="str">
        <f t="array" ref="P50">IF(ISERROR(INDEX($AB$1:$AC$33,SMALL(IF($AB$1:$AB$33=$AF$10,ROW($AB$1:$AB$33)),ROW(20:20)),2)),"",INDEX($AB$1:$AC$33,SMALL(IF($AB$1:$AB$33=$AF$10,ROW($AB$1:$AB$33)),ROW(20:20)),2))</f>
        <v/>
      </c>
      <c r="R50" s="287"/>
      <c r="AI50" s="284"/>
    </row>
    <row r="51" spans="2:35" x14ac:dyDescent="0.2">
      <c r="B51" s="287"/>
      <c r="D51" s="234" t="str">
        <f t="array" ref="D51">IF(ISERROR(INDEX($AB$1:$AC$33,SMALL(IF($AB$1:$AB$33=$AF$1,ROW($AB$1:$AB$33)),ROW(21:21)),2)),"",INDEX($AB$1:$AC$33,SMALL(IF($AB$1:$AB$33=$AF$1,ROW($AB$1:$AB$33)),ROW(21:21)),2))</f>
        <v/>
      </c>
      <c r="H51" s="234" t="str">
        <f t="array" ref="H51">IF(ISERROR(INDEX($AB$1:$AC$33,SMALL(IF($AB$1:$AB$33=$AF$4,ROW($AB$1:$AB$33)),ROW(21:21)),2)),"",INDEX($AB$1:$AC$33,SMALL(IF($AB$1:$AB$33=$AF$4,ROW($AB$1:$AB$33)),ROW(21:21)),2))</f>
        <v/>
      </c>
      <c r="J51" s="234" t="str">
        <f t="array" ref="J51">IF(ISERROR(INDEX($T$1:$U$10,SMALL(IF($T$1:$T$10=$X$7,ROW($T$1:$T$10)),ROW(21:21)),2)),"",INDEX($T$1:$U$10,SMALL(IF($T$1:$T$10=$X$7,ROW($T$1:$T$10)),ROW(21:21)),2))</f>
        <v/>
      </c>
      <c r="L51" s="234" t="str">
        <f t="array" ref="L51">IF(ISERROR(INDEX($AB$1:$AC$33,SMALL(IF($AB$1:$AB$33=$AF$7,ROW($AB$1:$AB$33)),ROW(21:21)),2)),"",INDEX($AB$1:$AC$33,SMALL(IF($AB$1:$AB$33=$AF$7,ROW($AB$1:$AB$33)),ROW(21:21)),2))</f>
        <v/>
      </c>
      <c r="P51" s="234" t="str">
        <f t="array" ref="P51">IF(ISERROR(INDEX($AB$1:$AC$33,SMALL(IF($AB$1:$AB$33=$AF$10,ROW($AB$1:$AB$33)),ROW(21:21)),2)),"",INDEX($AB$1:$AC$33,SMALL(IF($AB$1:$AB$33=$AF$10,ROW($AB$1:$AB$33)),ROW(21:21)),2))</f>
        <v/>
      </c>
      <c r="Q51" s="284"/>
      <c r="R51" s="287"/>
      <c r="AI51" s="284"/>
    </row>
    <row r="52" spans="2:35" x14ac:dyDescent="0.2">
      <c r="B52" s="287"/>
      <c r="D52" s="234" t="str">
        <f t="array" ref="D52">IF(ISERROR(INDEX($AB$1:$AC$33,SMALL(IF($AB$1:$AB$33=$AF$1,ROW($AB$1:$AB$33)),ROW(22:22)),2)),"",INDEX($AB$1:$AC$33,SMALL(IF($AB$1:$AB$33=$AF$1,ROW($AB$1:$AB$33)),ROW(22:22)),2))</f>
        <v/>
      </c>
      <c r="H52" s="234" t="str">
        <f t="array" ref="H52">IF(ISERROR(INDEX($AB$1:$AC$33,SMALL(IF($AB$1:$AB$33=$AF$4,ROW($AB$1:$AB$33)),ROW(22:22)),2)),"",INDEX($AB$1:$AC$33,SMALL(IF($AB$1:$AB$33=$AF$4,ROW($AB$1:$AB$33)),ROW(22:22)),2))</f>
        <v/>
      </c>
      <c r="J52" s="234" t="str">
        <f t="array" ref="J52">IF(ISERROR(INDEX($T$1:$U$10,SMALL(IF($T$1:$T$10=$X$7,ROW($T$1:$T$10)),ROW(22:22)),2)),"",INDEX($T$1:$U$10,SMALL(IF($T$1:$T$10=$X$7,ROW($T$1:$T$10)),ROW(22:22)),2))</f>
        <v/>
      </c>
      <c r="L52" s="234" t="str">
        <f t="array" ref="L52">IF(ISERROR(INDEX($AB$1:$AC$33,SMALL(IF($AB$1:$AB$33=$AF$7,ROW($AB$1:$AB$33)),ROW(22:22)),2)),"",INDEX($AB$1:$AC$33,SMALL(IF($AB$1:$AB$33=$AF$7,ROW($AB$1:$AB$33)),ROW(22:22)),2))</f>
        <v/>
      </c>
      <c r="P52" s="234" t="str">
        <f t="array" ref="P52">IF(ISERROR(INDEX($AB$1:$AC$33,SMALL(IF($AB$1:$AB$33=$AF$10,ROW($AB$1:$AB$33)),ROW(22:22)),2)),"",INDEX($AB$1:$AC$33,SMALL(IF($AB$1:$AB$33=$AF$10,ROW($AB$1:$AB$33)),ROW(22:22)),2))</f>
        <v/>
      </c>
      <c r="Q52" s="284"/>
      <c r="R52" s="287"/>
      <c r="AI52" s="284"/>
    </row>
    <row r="53" spans="2:35" x14ac:dyDescent="0.2">
      <c r="B53" s="287"/>
      <c r="D53" s="234" t="str">
        <f t="array" ref="D53">IF(ISERROR(INDEX($AB$1:$AC$33,SMALL(IF($AB$1:$AB$33=$AF$1,ROW($AB$1:$AB$33)),ROW(23:23)),2)),"",INDEX($AB$1:$AC$33,SMALL(IF($AB$1:$AB$33=$AF$1,ROW($AB$1:$AB$33)),ROW(23:23)),2))</f>
        <v/>
      </c>
      <c r="H53" s="234" t="str">
        <f t="array" ref="H53">IF(ISERROR(INDEX($AB$1:$AC$33,SMALL(IF($AB$1:$AB$33=$AF$4,ROW($AB$1:$AB$33)),ROW(23:23)),2)),"",INDEX($AB$1:$AC$33,SMALL(IF($AB$1:$AB$33=$AF$4,ROW($AB$1:$AB$33)),ROW(23:23)),2))</f>
        <v/>
      </c>
      <c r="J53" s="234" t="str">
        <f t="array" ref="J53">IF(ISERROR(INDEX($T$1:$U$10,SMALL(IF($T$1:$T$10=$X$7,ROW($T$1:$T$10)),ROW(23:23)),2)),"",INDEX($T$1:$U$10,SMALL(IF($T$1:$T$10=$X$7,ROW($T$1:$T$10)),ROW(23:23)),2))</f>
        <v/>
      </c>
      <c r="L53" s="234" t="str">
        <f t="array" ref="L53">IF(ISERROR(INDEX($AB$1:$AC$33,SMALL(IF($AB$1:$AB$33=$AF$7,ROW($AB$1:$AB$33)),ROW(23:23)),2)),"",INDEX($AB$1:$AC$33,SMALL(IF($AB$1:$AB$33=$AF$7,ROW($AB$1:$AB$33)),ROW(23:23)),2))</f>
        <v/>
      </c>
      <c r="P53" s="234" t="str">
        <f t="array" ref="P53">IF(ISERROR(INDEX($AB$1:$AC$33,SMALL(IF($AB$1:$AB$33=$AF$10,ROW($AB$1:$AB$33)),ROW(23:23)),2)),"",INDEX($AB$1:$AC$33,SMALL(IF($AB$1:$AB$33=$AF$10,ROW($AB$1:$AB$33)),ROW(23:23)),2))</f>
        <v/>
      </c>
      <c r="Q53" s="284"/>
      <c r="R53" s="287"/>
      <c r="AI53" s="284"/>
    </row>
    <row r="54" spans="2:35" x14ac:dyDescent="0.2">
      <c r="B54" s="287"/>
      <c r="H54" s="234" t="str">
        <f t="array" ref="H54">IF(ISERROR(INDEX($AB$1:$AC$33,SMALL(IF($AB$1:$AB$33=$AF$4,ROW($AB$1:$AB$33)),ROW(24:24)),2)),"",INDEX($AB$1:$AC$33,SMALL(IF($AB$1:$AB$33=$AF$4,ROW($AB$1:$AB$33)),ROW(24:24)),2))</f>
        <v/>
      </c>
      <c r="P54" s="234" t="str">
        <f t="array" ref="P54">IF(ISERROR(INDEX($AB$1:$AC$33,SMALL(IF($AB$1:$AB$33=$AF$10,ROW($AB$1:$AB$33)),ROW(24:24)),2)),"",INDEX($AB$1:$AC$33,SMALL(IF($AB$1:$AB$33=$AF$10,ROW($AB$1:$AB$33)),ROW(24:24)),2))</f>
        <v/>
      </c>
      <c r="Q54" s="284"/>
    </row>
    <row r="55" spans="2:35" x14ac:dyDescent="0.2">
      <c r="B55" s="287"/>
      <c r="P55" s="234" t="str">
        <f t="array" ref="P55">IF(ISERROR(INDEX($AB$1:$AC$33,SMALL(IF($AB$1:$AB$33=$AF$10,ROW($AB$1:$AB$33)),ROW(25:25)),2)),"",INDEX($AB$1:$AC$33,SMALL(IF($AB$1:$AB$33=$AF$10,ROW($AB$1:$AB$33)),ROW(25:25)),2))</f>
        <v/>
      </c>
      <c r="Q55" s="284"/>
    </row>
    <row r="56" spans="2:35" ht="13.5" thickBot="1" x14ac:dyDescent="0.25">
      <c r="B56" s="834"/>
      <c r="C56" s="835"/>
      <c r="D56" s="835" t="str">
        <f t="array" ref="D56">IF(ISERROR(INDEX($AB$1:$AC$33,SMALL(IF($AB$1:$AB$33=$AF$1,ROW($AB$1:$AB$33)),ROW(28:28)),2)),"",INDEX($AB$1:$AC$33,SMALL(IF($AB$1:$AB$33=$AF$1,ROW($AB$1:$AB$33)),ROW(28:28)),2))</f>
        <v/>
      </c>
      <c r="E56" s="835"/>
      <c r="F56" s="835"/>
      <c r="G56" s="835"/>
      <c r="H56" s="835" t="str">
        <f t="array" ref="H56">IF(ISERROR(INDEX($AB$1:$AC$33,SMALL(IF($AB$1:$AB$33=$AF$4,ROW($AB$1:$AB$33)),ROW(29:29)),2)),"",INDEX($AB$1:$AC$33,SMALL(IF($AB$1:$AB$33=$AF$4,ROW($AB$1:$AB$33)),ROW(29:29)),2))</f>
        <v/>
      </c>
      <c r="I56" s="835"/>
      <c r="J56" s="835" t="str">
        <f t="array" ref="J56">IF(ISERROR(INDEX($T$1:$U$10,SMALL(IF($T$1:$T$10=$X$7,ROW($T$1:$T$10)),ROW(28:28)),2)),"",INDEX($T$1:$U$10,SMALL(IF($T$1:$T$10=$X$7,ROW($T$1:$T$10)),ROW(28:28)),2))</f>
        <v/>
      </c>
      <c r="K56" s="835"/>
      <c r="L56" s="835" t="str">
        <f t="array" ref="L56">IF(ISERROR(INDEX($AB$1:$AC$33,SMALL(IF($AB$1:$AB$33=$AF$7,ROW($AB$1:$AB$33)),ROW(28:28)),2)),"",INDEX($AB$1:$AC$33,SMALL(IF($AB$1:$AB$33=$AF$7,ROW($AB$1:$AB$33)),ROW(28:28)),2))</f>
        <v/>
      </c>
      <c r="M56" s="835"/>
      <c r="N56" s="835"/>
      <c r="O56" s="835"/>
      <c r="P56" s="835"/>
      <c r="Q56" s="836"/>
    </row>
    <row r="57" spans="2:35" x14ac:dyDescent="0.2">
      <c r="D57" s="234" t="str">
        <f t="array" ref="D57">IF(ISERROR(INDEX($AB$1:$AC$33,SMALL(IF($AB$1:$AB$33=$AF$1,ROW($AB$1:$AB$33)),ROW(29:29)),2)),"",INDEX($AB$1:$AC$33,SMALL(IF($AB$1:$AB$33=$AF$1,ROW($AB$1:$AB$33)),ROW(29:29)),2))</f>
        <v/>
      </c>
      <c r="H57" s="234" t="str">
        <f t="array" ref="H57">IF(ISERROR(INDEX($AB$1:$AC$33,SMALL(IF($AB$1:$AB$33=$AF$4,ROW($AB$1:$AB$33)),ROW(30:30)),2)),"",INDEX($AB$1:$AC$33,SMALL(IF($AB$1:$AB$33=$AF$4,ROW($AB$1:$AB$33)),ROW(30:30)),2))</f>
        <v/>
      </c>
      <c r="J57" s="234" t="str">
        <f t="array" ref="J57">IF(ISERROR(INDEX($T$1:$U$10,SMALL(IF($T$1:$T$10=$X$7,ROW($T$1:$T$10)),ROW(29:29)),2)),"",INDEX($T$1:$U$10,SMALL(IF($T$1:$T$10=$X$7,ROW($T$1:$T$10)),ROW(29:29)),2))</f>
        <v/>
      </c>
      <c r="L57" s="234" t="str">
        <f t="array" ref="L57">IF(ISERROR(INDEX($AB$1:$AC$33,SMALL(IF($AB$1:$AB$33=$AF$7,ROW($AB$1:$AB$33)),ROW(29:29)),2)),"",INDEX($AB$1:$AC$33,SMALL(IF($AB$1:$AB$33=$AF$7,ROW($AB$1:$AB$33)),ROW(29:29)),2))</f>
        <v/>
      </c>
    </row>
    <row r="58" spans="2:35" ht="0.75" customHeight="1" x14ac:dyDescent="0.2">
      <c r="B58" s="287"/>
      <c r="D58" s="234" t="str">
        <f t="array" ref="D58">IF(ISERROR(INDEX($AB$1:$AC$33,SMALL(IF($AB$1:$AB$33=$AF$1,ROW($AB$1:$AB$33)),ROW(30:30)),2)),"",INDEX($AB$1:$AC$33,SMALL(IF($AB$1:$AB$33=$AF$1,ROW($AB$1:$AB$33)),ROW(30:30)),2))</f>
        <v/>
      </c>
      <c r="J58" s="234" t="str">
        <f t="array" ref="J58">IF(ISERROR(INDEX($T$1:$U$10,SMALL(IF($T$1:$T$10=$X$7,ROW($T$1:$T$10)),ROW(30:30)),2)),"",INDEX($T$1:$U$10,SMALL(IF($T$1:$T$10=$X$7,ROW($T$1:$T$10)),ROW(30:30)),2))</f>
        <v/>
      </c>
      <c r="L58" s="234" t="str">
        <f t="array" ref="L58">IF(ISERROR(INDEX($AB$1:$AC$33,SMALL(IF($AB$1:$AB$33=$AF$7,ROW($AB$1:$AB$33)),ROW(30:30)),2)),"",INDEX($AB$1:$AC$33,SMALL(IF($AB$1:$AB$33=$AF$7,ROW($AB$1:$AB$33)),ROW(30:30)),2))</f>
        <v/>
      </c>
      <c r="AI58" s="284"/>
    </row>
    <row r="59" spans="2:35" hidden="1" x14ac:dyDescent="0.2">
      <c r="B59" s="287"/>
      <c r="D59" s="234" t="str">
        <f t="array" ref="D59">IF(ISERROR(INDEX($AB$1:$AC$33,SMALL(IF($AB$1:$AB$33=$AF$1,ROW($AB$1:$AB$33)),ROW(31:31)),2)),"",INDEX($AB$1:$AC$33,SMALL(IF($AB$1:$AB$33=$AF$1,ROW($AB$1:$AB$33)),ROW(31:31)),2))</f>
        <v/>
      </c>
      <c r="AI59" s="284"/>
    </row>
    <row r="60" spans="2:35" x14ac:dyDescent="0.2">
      <c r="D60" s="234" t="str">
        <f t="array" ref="D60">IF(ISERROR(INDEX($AB$1:$AC$33,SMALL(IF($AB$1:$AB$33=$AF$1,ROW($AB$1:$AB$33)),ROW(32:32)),2)),"",INDEX($AB$1:$AC$33,SMALL(IF($AB$1:$AB$33=$AF$1,ROW($AB$1:$AB$33)),ROW(32:32)),2))</f>
        <v/>
      </c>
      <c r="P60" s="234" t="str">
        <f t="array" ref="P60">IF(ISERROR(INDEX($AB$1:$AC$33,SMALL(IF($AB$1:$AB$33=$AF$10,ROW($AB$1:$AB$33)),ROW(32:32)),2)),"",INDEX($AB$1:$AC$33,SMALL(IF($AB$1:$AB$33=$AF$10,ROW($AB$1:$AB$33)),ROW(32:32)),2))</f>
        <v/>
      </c>
    </row>
    <row r="61" spans="2:35" x14ac:dyDescent="0.2">
      <c r="D61" s="234" t="str">
        <f t="array" ref="D61">IF(ISERROR(INDEX($AB$1:$AC$33,SMALL(IF($AB$1:$AB$33=$AF$1,ROW($AB$1:$AB$33)),ROW(33:33)),2)),"",INDEX($AB$1:$AC$33,SMALL(IF($AB$1:$AB$33=$AF$1,ROW($AB$1:$AB$33)),ROW(33:33)),2))</f>
        <v/>
      </c>
      <c r="P61" s="234" t="str">
        <f t="array" ref="P61">IF(ISERROR(INDEX($AB$1:$AC$33,SMALL(IF($AB$1:$AB$33=$AF$10,ROW($AB$1:$AB$33)),ROW(33:33)),2)),"",INDEX($AB$1:$AC$33,SMALL(IF($AB$1:$AB$33=$AF$10,ROW($AB$1:$AB$33)),ROW(33:33)),2))</f>
        <v/>
      </c>
    </row>
    <row r="62" spans="2:35" x14ac:dyDescent="0.2">
      <c r="P62" s="234" t="str">
        <f t="array" ref="P62">IF(ISERROR(INDEX($AB$1:$AC$33,SMALL(IF($AB$1:$AB$33=$AF$10,ROW($AB$1:$AB$33)),ROW(34:34)),2)),"",INDEX($AB$1:$AC$33,SMALL(IF($AB$1:$AB$33=$AF$10,ROW($AB$1:$AB$33)),ROW(34:34)),2))</f>
        <v/>
      </c>
    </row>
    <row r="63" spans="2:35" x14ac:dyDescent="0.2">
      <c r="P63" s="234" t="str">
        <f t="array" ref="P63">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L31"/>
  <sheetViews>
    <sheetView showGridLines="0" topLeftCell="A3" zoomScale="90" zoomScaleNormal="90" workbookViewId="0">
      <selection activeCell="N16" sqref="N16"/>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56" t="s">
        <v>156</v>
      </c>
      <c r="C2" s="956"/>
      <c r="D2" s="956"/>
      <c r="E2" s="956"/>
      <c r="F2" s="956"/>
      <c r="G2" s="956"/>
      <c r="H2" s="956"/>
      <c r="I2" s="956"/>
      <c r="J2" s="956"/>
      <c r="K2" s="170"/>
    </row>
    <row r="3" spans="2:12" x14ac:dyDescent="0.2">
      <c r="B3" s="956" t="s">
        <v>252</v>
      </c>
      <c r="C3" s="956"/>
      <c r="D3" s="956"/>
      <c r="E3" s="956"/>
      <c r="F3" s="956"/>
      <c r="G3" s="956"/>
      <c r="H3" s="956"/>
      <c r="I3" s="956"/>
      <c r="J3" s="956"/>
      <c r="K3" s="170"/>
    </row>
    <row r="4" spans="2:12" x14ac:dyDescent="0.2">
      <c r="B4" s="957" t="str">
        <f>+UTAMA!B4</f>
        <v xml:space="preserve">MINGGU KE IV JULI ( 23 JULI S/D 29 JULI 2024 ) dalam Juta m3 </v>
      </c>
      <c r="C4" s="957"/>
      <c r="D4" s="957"/>
      <c r="E4" s="957"/>
      <c r="F4" s="957"/>
      <c r="G4" s="957"/>
      <c r="H4" s="957"/>
      <c r="I4" s="957"/>
      <c r="J4" s="957"/>
      <c r="K4" s="171"/>
    </row>
    <row r="5" spans="2:12" ht="13.5" thickBot="1" x14ac:dyDescent="0.25">
      <c r="B5" s="169"/>
      <c r="C5" s="169"/>
      <c r="D5" s="169"/>
      <c r="E5" s="169"/>
      <c r="F5" s="169"/>
      <c r="G5" s="169"/>
      <c r="H5" s="169"/>
      <c r="I5" s="169"/>
      <c r="J5" s="169"/>
      <c r="K5" s="169"/>
    </row>
    <row r="6" spans="2:12" ht="14.25" x14ac:dyDescent="0.2">
      <c r="B6" s="962" t="s">
        <v>18</v>
      </c>
      <c r="C6" s="960" t="s">
        <v>270</v>
      </c>
      <c r="D6" s="958" t="s">
        <v>92</v>
      </c>
      <c r="E6" s="890" t="s">
        <v>25</v>
      </c>
      <c r="F6" s="964" t="s">
        <v>93</v>
      </c>
      <c r="G6" s="965"/>
      <c r="H6" s="964" t="s">
        <v>157</v>
      </c>
      <c r="I6" s="965"/>
      <c r="J6" s="890" t="s">
        <v>69</v>
      </c>
      <c r="K6" s="891" t="s">
        <v>125</v>
      </c>
    </row>
    <row r="7" spans="2:12" x14ac:dyDescent="0.2">
      <c r="B7" s="963"/>
      <c r="C7" s="961"/>
      <c r="D7" s="959"/>
      <c r="E7" s="892" t="s">
        <v>151</v>
      </c>
      <c r="F7" s="893" t="s">
        <v>94</v>
      </c>
      <c r="G7" s="893" t="s">
        <v>22</v>
      </c>
      <c r="H7" s="893" t="s">
        <v>94</v>
      </c>
      <c r="I7" s="893" t="s">
        <v>22</v>
      </c>
      <c r="J7" s="894" t="s">
        <v>22</v>
      </c>
      <c r="K7" s="895"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28</v>
      </c>
      <c r="D9" s="566">
        <v>35162</v>
      </c>
      <c r="E9" s="567">
        <f>UTAMA!F11</f>
        <v>31.144597999999998</v>
      </c>
      <c r="F9" s="568">
        <f>+UTAMA!G11</f>
        <v>53.77</v>
      </c>
      <c r="G9" s="568">
        <f>+UTAMA!I11</f>
        <v>52.67</v>
      </c>
      <c r="H9" s="569">
        <f>+UTAMA!H11</f>
        <v>20.370999999999999</v>
      </c>
      <c r="I9" s="569">
        <f>+UTAMA!J11</f>
        <v>15.747</v>
      </c>
      <c r="J9" s="175">
        <f>IFERROR(+I9/H9*100%*100,0)</f>
        <v>77.301065239801687</v>
      </c>
      <c r="K9" s="176"/>
    </row>
    <row r="10" spans="2:12" ht="15" customHeight="1" x14ac:dyDescent="0.2">
      <c r="B10" s="563">
        <f t="shared" ref="B10:B19" si="0">+B9+1</f>
        <v>2</v>
      </c>
      <c r="C10" s="565" t="s">
        <v>30</v>
      </c>
      <c r="D10" s="566">
        <v>17481</v>
      </c>
      <c r="E10" s="567">
        <f>UTAMA!F13</f>
        <v>45.13</v>
      </c>
      <c r="F10" s="567">
        <f>+UTAMA!G13</f>
        <v>71.53</v>
      </c>
      <c r="G10" s="570">
        <f>+UTAMA!I13</f>
        <v>72.83</v>
      </c>
      <c r="H10" s="571">
        <f>+UTAMA!H13</f>
        <v>17.984000000000002</v>
      </c>
      <c r="I10" s="572">
        <f>+UTAMA!J13</f>
        <v>23.524000000000001</v>
      </c>
      <c r="J10" s="175">
        <f>IFERROR(+I10/H10*100%*100,0)</f>
        <v>130.80516014234874</v>
      </c>
      <c r="K10" s="176"/>
    </row>
    <row r="11" spans="2:12" ht="15" customHeight="1" x14ac:dyDescent="0.2">
      <c r="B11" s="563">
        <f t="shared" si="0"/>
        <v>3</v>
      </c>
      <c r="C11" s="565" t="s">
        <v>31</v>
      </c>
      <c r="D11" s="566">
        <v>19972</v>
      </c>
      <c r="E11" s="567">
        <f>UTAMA!F14</f>
        <v>49.9</v>
      </c>
      <c r="F11" s="567">
        <f>+UTAMA!G14</f>
        <v>461.3</v>
      </c>
      <c r="G11" s="570">
        <f>+UTAMA!I14</f>
        <v>461.15</v>
      </c>
      <c r="H11" s="571">
        <f>+UTAMA!H14</f>
        <v>19.064</v>
      </c>
      <c r="I11" s="572">
        <f>+UTAMA!J14</f>
        <v>17.282</v>
      </c>
      <c r="J11" s="175">
        <f t="shared" ref="J11:J19" si="1">IFERROR(+I11/H11*100%*100,0)</f>
        <v>90.652538816617707</v>
      </c>
      <c r="K11" s="176"/>
      <c r="L11" s="393"/>
    </row>
    <row r="12" spans="2:12" ht="15" customHeight="1" x14ac:dyDescent="0.2">
      <c r="B12" s="563">
        <f t="shared" si="0"/>
        <v>4</v>
      </c>
      <c r="C12" s="565" t="s">
        <v>34</v>
      </c>
      <c r="D12" s="566">
        <v>59544</v>
      </c>
      <c r="E12" s="567">
        <v>689.09</v>
      </c>
      <c r="F12" s="567">
        <f>+UTAMA!G17</f>
        <v>79.52</v>
      </c>
      <c r="G12" s="567">
        <f>+UTAMA!I17</f>
        <v>79.459999999999994</v>
      </c>
      <c r="H12" s="571">
        <f>+UTAMA!H17</f>
        <v>284.24400000000003</v>
      </c>
      <c r="I12" s="571">
        <f>UTAMA!J17</f>
        <v>282.60700000000003</v>
      </c>
      <c r="J12" s="175">
        <f>IFERROR(+I12/H12*100%*100,0)</f>
        <v>99.424086348348609</v>
      </c>
      <c r="K12" s="177"/>
    </row>
    <row r="13" spans="2:12" ht="15" customHeight="1" x14ac:dyDescent="0.2">
      <c r="B13" s="563">
        <f t="shared" si="0"/>
        <v>5</v>
      </c>
      <c r="C13" s="565" t="s">
        <v>44</v>
      </c>
      <c r="D13" s="566">
        <v>28109</v>
      </c>
      <c r="E13" s="667">
        <f>UTAMA!F27</f>
        <v>398.69</v>
      </c>
      <c r="F13" s="567">
        <f>+UTAMA!G27</f>
        <v>132.69999999999999</v>
      </c>
      <c r="G13" s="570">
        <f>+UTAMA!I27</f>
        <v>131.09</v>
      </c>
      <c r="H13" s="569">
        <f>+UTAMA!H27</f>
        <v>203.77</v>
      </c>
      <c r="I13" s="569">
        <f>+UTAMA!J27</f>
        <v>143.631</v>
      </c>
      <c r="J13" s="175">
        <f t="shared" si="1"/>
        <v>70.486823379300191</v>
      </c>
      <c r="K13" s="177"/>
    </row>
    <row r="14" spans="2:12" ht="15" customHeight="1" x14ac:dyDescent="0.2">
      <c r="B14" s="563">
        <f t="shared" si="0"/>
        <v>6</v>
      </c>
      <c r="C14" s="565" t="s">
        <v>64</v>
      </c>
      <c r="D14" s="566">
        <v>6485</v>
      </c>
      <c r="E14" s="567">
        <f>UTAMA!F49</f>
        <v>38.036000000000001</v>
      </c>
      <c r="F14" s="567">
        <f>+UTAMA!G49</f>
        <v>61.79</v>
      </c>
      <c r="G14" s="570">
        <f>+UTAMA!I49</f>
        <v>52.63</v>
      </c>
      <c r="H14" s="571">
        <f>+UTAMA!H49</f>
        <v>15.79</v>
      </c>
      <c r="I14" s="572">
        <f>+UTAMA!J49</f>
        <v>5.2</v>
      </c>
      <c r="J14" s="175">
        <f>IFERROR(+I14/H14*100%*100,0)</f>
        <v>32.932235592146931</v>
      </c>
      <c r="K14" s="177"/>
    </row>
    <row r="15" spans="2:12" ht="15" customHeight="1" x14ac:dyDescent="0.2">
      <c r="B15" s="563">
        <f t="shared" si="0"/>
        <v>7</v>
      </c>
      <c r="C15" s="565" t="s">
        <v>65</v>
      </c>
      <c r="D15" s="566">
        <v>31109</v>
      </c>
      <c r="E15" s="567">
        <f>UTAMA!F50</f>
        <v>388.72199999999998</v>
      </c>
      <c r="F15" s="567">
        <f>+UTAMA!G50</f>
        <v>159.63</v>
      </c>
      <c r="G15" s="570">
        <f>+UTAMA!I50</f>
        <v>153.22</v>
      </c>
      <c r="H15" s="571">
        <f>+UTAMA!H50</f>
        <v>157.47</v>
      </c>
      <c r="I15" s="572">
        <f>+UTAMA!J50</f>
        <v>118.49</v>
      </c>
      <c r="J15" s="175">
        <f t="shared" si="1"/>
        <v>75.246078618149483</v>
      </c>
      <c r="K15" s="177"/>
    </row>
    <row r="16" spans="2:12" ht="15" customHeight="1" x14ac:dyDescent="0.2">
      <c r="B16" s="563">
        <f t="shared" si="0"/>
        <v>8</v>
      </c>
      <c r="C16" s="565" t="s">
        <v>66</v>
      </c>
      <c r="D16" s="566">
        <v>8400</v>
      </c>
      <c r="E16" s="567">
        <f>UTAMA!F51</f>
        <v>23.24</v>
      </c>
      <c r="F16" s="567">
        <f>+UTAMA!G51</f>
        <v>229.91</v>
      </c>
      <c r="G16" s="570">
        <f>+UTAMA!I51</f>
        <v>230.06</v>
      </c>
      <c r="H16" s="571">
        <f>+UTAMA!H51</f>
        <v>10.018000000000001</v>
      </c>
      <c r="I16" s="572">
        <f>+UTAMA!J51</f>
        <v>10.88</v>
      </c>
      <c r="J16" s="175">
        <f>IFERROR(+I16/H16*100%*100,0)</f>
        <v>108.60451187861848</v>
      </c>
      <c r="K16" s="177"/>
      <c r="L16" s="393"/>
    </row>
    <row r="17" spans="2:12" ht="15" customHeight="1" x14ac:dyDescent="0.2">
      <c r="B17" s="563">
        <f t="shared" si="0"/>
        <v>9</v>
      </c>
      <c r="C17" s="565" t="s">
        <v>336</v>
      </c>
      <c r="D17" s="566">
        <v>1500</v>
      </c>
      <c r="E17" s="800">
        <f>UTAMA!F28</f>
        <v>25</v>
      </c>
      <c r="F17" s="567">
        <f>UTAMA!G28</f>
        <v>181</v>
      </c>
      <c r="G17" s="570">
        <f>UTAMA!I28</f>
        <v>182.69</v>
      </c>
      <c r="H17" s="571">
        <f>UTAMA!H28</f>
        <v>17.55</v>
      </c>
      <c r="I17" s="572">
        <f>UTAMA!J28</f>
        <v>20.599</v>
      </c>
      <c r="J17" s="175">
        <f>IFERROR(+I17/H17*100%*100,0)</f>
        <v>117.37321937321936</v>
      </c>
      <c r="K17" s="177"/>
      <c r="L17" s="393"/>
    </row>
    <row r="18" spans="2:12" ht="15" customHeight="1" x14ac:dyDescent="0.2">
      <c r="B18" s="563">
        <f t="shared" si="0"/>
        <v>10</v>
      </c>
      <c r="C18" s="565" t="s">
        <v>337</v>
      </c>
      <c r="D18" s="566">
        <v>5296</v>
      </c>
      <c r="E18" s="800">
        <f>UTAMA!F343</f>
        <v>20.149999999999999</v>
      </c>
      <c r="F18" s="567">
        <f>UTAMA!G18</f>
        <v>85.75</v>
      </c>
      <c r="G18" s="570">
        <f>UTAMA!I18</f>
        <v>86.89</v>
      </c>
      <c r="H18" s="571">
        <f>UTAMA!H18</f>
        <v>16.2</v>
      </c>
      <c r="I18" s="572">
        <f>UTAMA!J18</f>
        <v>17.518000000000001</v>
      </c>
      <c r="J18" s="175">
        <f t="shared" ref="J18" si="2">IFERROR(+I18/H18*100%*100,0)</f>
        <v>108.13580246913581</v>
      </c>
      <c r="K18" s="177"/>
      <c r="L18" s="393"/>
    </row>
    <row r="19" spans="2:12" ht="15" customHeight="1" x14ac:dyDescent="0.2">
      <c r="B19" s="563">
        <f t="shared" si="0"/>
        <v>11</v>
      </c>
      <c r="C19" s="565" t="s">
        <v>217</v>
      </c>
      <c r="D19" s="566">
        <v>0</v>
      </c>
      <c r="E19" s="421">
        <f>UTAMA!F52</f>
        <v>17.670000000000002</v>
      </c>
      <c r="F19" s="567">
        <f>+UTAMA!G52</f>
        <v>148.88</v>
      </c>
      <c r="G19" s="570">
        <f>+UTAMA!I52</f>
        <v>147.03</v>
      </c>
      <c r="H19" s="571">
        <f>+UTAMA!H52</f>
        <v>15.04</v>
      </c>
      <c r="I19" s="572">
        <f>+UTAMA!J52</f>
        <v>13.48</v>
      </c>
      <c r="J19" s="175">
        <f t="shared" si="1"/>
        <v>89.627659574468083</v>
      </c>
      <c r="K19" s="177"/>
    </row>
    <row r="20" spans="2:12" ht="15" customHeight="1" thickBot="1" x14ac:dyDescent="0.25">
      <c r="B20" s="573"/>
      <c r="C20" s="574" t="s">
        <v>89</v>
      </c>
      <c r="D20" s="575">
        <f>SUM(D9:D16)</f>
        <v>206262</v>
      </c>
      <c r="E20" s="576">
        <f>SUM(E9:E19)</f>
        <v>1726.7725980000002</v>
      </c>
      <c r="F20" s="576"/>
      <c r="G20" s="575"/>
      <c r="H20" s="577">
        <f>SUM(H9:H19)</f>
        <v>777.50099999999998</v>
      </c>
      <c r="I20" s="577">
        <f>SUM(I9:I19)</f>
        <v>668.95800000000008</v>
      </c>
      <c r="J20" s="578">
        <f>I20/H20*100</f>
        <v>86.039503486169167</v>
      </c>
      <c r="K20" s="419"/>
    </row>
    <row r="21" spans="2:12" ht="15" customHeight="1" thickBot="1" x14ac:dyDescent="0.25">
      <c r="B21" s="579"/>
      <c r="C21" s="580" t="s">
        <v>69</v>
      </c>
      <c r="D21" s="580"/>
      <c r="E21" s="581"/>
      <c r="F21" s="582"/>
      <c r="G21" s="583"/>
      <c r="H21" s="584" t="s">
        <v>95</v>
      </c>
      <c r="I21" s="585">
        <f>+I20/H20*100%</f>
        <v>0.86039503486169167</v>
      </c>
      <c r="J21" s="585"/>
      <c r="K21" s="420"/>
    </row>
    <row r="22" spans="2:12" x14ac:dyDescent="0.2">
      <c r="B22" s="586"/>
      <c r="C22" s="587" t="s">
        <v>90</v>
      </c>
      <c r="D22" s="587"/>
      <c r="E22" s="587"/>
      <c r="F22" s="586"/>
      <c r="G22" s="586"/>
      <c r="H22" s="586"/>
      <c r="I22" s="586"/>
      <c r="J22" s="586"/>
      <c r="K22" s="169"/>
    </row>
    <row r="23" spans="2:12" ht="15" customHeight="1" x14ac:dyDescent="0.2">
      <c r="B23" s="586"/>
      <c r="C23" s="586" t="s">
        <v>91</v>
      </c>
      <c r="D23" s="586"/>
      <c r="E23" s="586"/>
      <c r="F23" s="586"/>
      <c r="G23" s="586"/>
      <c r="H23" s="586"/>
      <c r="I23" s="586"/>
      <c r="J23" s="586" t="s">
        <v>96</v>
      </c>
      <c r="K23" s="169"/>
    </row>
    <row r="24" spans="2:12" ht="15" customHeight="1" x14ac:dyDescent="0.2">
      <c r="B24" s="586"/>
      <c r="C24" s="586" t="s">
        <v>97</v>
      </c>
      <c r="D24" s="588" t="s">
        <v>98</v>
      </c>
      <c r="E24" s="588"/>
      <c r="F24" s="586" t="s">
        <v>99</v>
      </c>
      <c r="G24" s="586"/>
      <c r="H24" s="586"/>
      <c r="I24" s="170" t="s">
        <v>177</v>
      </c>
      <c r="J24" s="589">
        <f>COUNTIF(J9:J19,"&gt;100")</f>
        <v>4</v>
      </c>
      <c r="K24" s="171"/>
    </row>
    <row r="25" spans="2:12" ht="15" customHeight="1" x14ac:dyDescent="0.2">
      <c r="B25" s="586"/>
      <c r="C25" s="586" t="s">
        <v>100</v>
      </c>
      <c r="D25" s="588" t="s">
        <v>98</v>
      </c>
      <c r="E25" s="588"/>
      <c r="F25" s="586" t="s">
        <v>101</v>
      </c>
      <c r="G25" s="586"/>
      <c r="H25" s="586"/>
      <c r="I25" s="170" t="s">
        <v>177</v>
      </c>
      <c r="J25" s="590">
        <f>COUNTIFS(J9:J19,"&gt;=85",J9:J19,"&lt;=100")</f>
        <v>3</v>
      </c>
      <c r="K25" s="171"/>
    </row>
    <row r="26" spans="2:12" ht="15" customHeight="1" x14ac:dyDescent="0.2">
      <c r="B26" s="586"/>
      <c r="C26" s="586" t="s">
        <v>102</v>
      </c>
      <c r="D26" s="588" t="s">
        <v>98</v>
      </c>
      <c r="E26" s="588"/>
      <c r="F26" s="586" t="s">
        <v>103</v>
      </c>
      <c r="G26" s="586"/>
      <c r="H26" s="586"/>
      <c r="I26" s="170" t="s">
        <v>177</v>
      </c>
      <c r="J26" s="591">
        <f>COUNTIFS(J9:J19,"&gt;0",J9:J19,"&lt;85")</f>
        <v>4</v>
      </c>
      <c r="K26" s="171"/>
    </row>
    <row r="27" spans="2:12" ht="15" customHeight="1" thickBot="1" x14ac:dyDescent="0.25">
      <c r="B27" s="586"/>
      <c r="C27" s="592">
        <v>0</v>
      </c>
      <c r="D27" s="588" t="s">
        <v>98</v>
      </c>
      <c r="E27" s="588"/>
      <c r="F27" s="586" t="s">
        <v>104</v>
      </c>
      <c r="G27" s="586"/>
      <c r="H27" s="586"/>
      <c r="I27" s="170" t="s">
        <v>177</v>
      </c>
      <c r="J27" s="593">
        <f>COUNTIF(J9:J16,"0")</f>
        <v>0</v>
      </c>
      <c r="K27" s="171"/>
    </row>
    <row r="28" spans="2:12" ht="15" customHeight="1" thickTop="1" x14ac:dyDescent="0.2">
      <c r="B28" s="586"/>
      <c r="C28" s="586"/>
      <c r="D28" s="586"/>
      <c r="E28" s="586"/>
      <c r="F28" s="586"/>
      <c r="G28" s="956" t="s">
        <v>89</v>
      </c>
      <c r="H28" s="956"/>
      <c r="I28" s="594" t="s">
        <v>98</v>
      </c>
      <c r="J28" s="595">
        <f>SUM(J24:J27)</f>
        <v>11</v>
      </c>
      <c r="K28" s="171"/>
    </row>
    <row r="29" spans="2:12" ht="17.100000000000001" customHeight="1" x14ac:dyDescent="0.25">
      <c r="G29" s="172"/>
      <c r="H29" s="172"/>
      <c r="I29" s="173"/>
      <c r="J29" s="172"/>
      <c r="K29" s="172"/>
    </row>
    <row r="30" spans="2:12" ht="17.100000000000001" customHeight="1" x14ac:dyDescent="0.25">
      <c r="G30" s="172"/>
      <c r="H30" s="172"/>
      <c r="I30" s="173"/>
      <c r="J30" s="172"/>
      <c r="K30" s="172"/>
    </row>
    <row r="31" spans="2:12" x14ac:dyDescent="0.2">
      <c r="J31" s="168"/>
      <c r="K31" s="168"/>
    </row>
  </sheetData>
  <mergeCells count="9">
    <mergeCell ref="G28:H28"/>
    <mergeCell ref="B2:J2"/>
    <mergeCell ref="B3:J3"/>
    <mergeCell ref="B4:J4"/>
    <mergeCell ref="D6:D7"/>
    <mergeCell ref="C6:C7"/>
    <mergeCell ref="B6:B7"/>
    <mergeCell ref="H6:I6"/>
    <mergeCell ref="F6:G6"/>
  </mergeCells>
  <phoneticPr fontId="29" type="noConversion"/>
  <conditionalFormatting sqref="J9:J19">
    <cfRule type="cellIs" dxfId="32" priority="1" stopIfTrue="1" operator="between">
      <formula>85</formula>
      <formula>100</formula>
    </cfRule>
    <cfRule type="cellIs" dxfId="31" priority="3" stopIfTrue="1" operator="lessThan">
      <formula>85</formula>
    </cfRule>
    <cfRule type="cellIs" dxfId="30" priority="4" stopIfTrue="1" operator="greaterThan">
      <formula>85</formula>
    </cfRule>
    <cfRule type="cellIs" dxfId="29"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L30"/>
  <sheetViews>
    <sheetView showGridLines="0" zoomScale="90" zoomScaleNormal="90" workbookViewId="0">
      <selection activeCell="A5" sqref="A5:J27"/>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56" t="s">
        <v>156</v>
      </c>
      <c r="C2" s="956"/>
      <c r="D2" s="956"/>
      <c r="E2" s="956"/>
      <c r="F2" s="956"/>
      <c r="G2" s="956"/>
      <c r="H2" s="956"/>
      <c r="I2" s="956"/>
      <c r="J2" s="956"/>
      <c r="K2" s="170"/>
    </row>
    <row r="3" spans="2:12" x14ac:dyDescent="0.2">
      <c r="B3" s="956" t="s">
        <v>252</v>
      </c>
      <c r="C3" s="956"/>
      <c r="D3" s="956"/>
      <c r="E3" s="956"/>
      <c r="F3" s="956"/>
      <c r="G3" s="956"/>
      <c r="H3" s="956"/>
      <c r="I3" s="956"/>
      <c r="J3" s="956"/>
      <c r="K3" s="170"/>
    </row>
    <row r="4" spans="2:12" x14ac:dyDescent="0.2">
      <c r="B4" s="957" t="str">
        <f>+UTAMA!B4</f>
        <v xml:space="preserve">MINGGU KE IV JULI ( 23 JULI S/D 29 JULI 2024 ) dalam Juta m3 </v>
      </c>
      <c r="C4" s="957"/>
      <c r="D4" s="957"/>
      <c r="E4" s="957"/>
      <c r="F4" s="957"/>
      <c r="G4" s="957"/>
      <c r="H4" s="957"/>
      <c r="I4" s="957"/>
      <c r="J4" s="957"/>
      <c r="K4" s="171"/>
    </row>
    <row r="5" spans="2:12" ht="13.5" thickBot="1" x14ac:dyDescent="0.25">
      <c r="B5" s="169"/>
      <c r="C5" s="169"/>
      <c r="D5" s="169"/>
      <c r="E5" s="169"/>
      <c r="F5" s="169"/>
      <c r="G5" s="169"/>
      <c r="H5" s="169"/>
      <c r="I5" s="169"/>
      <c r="J5" s="169"/>
      <c r="K5" s="169"/>
    </row>
    <row r="6" spans="2:12" ht="14.25" x14ac:dyDescent="0.2">
      <c r="B6" s="966" t="s">
        <v>18</v>
      </c>
      <c r="C6" s="968" t="s">
        <v>270</v>
      </c>
      <c r="D6" s="970" t="s">
        <v>92</v>
      </c>
      <c r="E6" s="205" t="s">
        <v>25</v>
      </c>
      <c r="F6" s="972" t="s">
        <v>93</v>
      </c>
      <c r="G6" s="973"/>
      <c r="H6" s="974" t="s">
        <v>157</v>
      </c>
      <c r="I6" s="975"/>
      <c r="J6" s="559" t="s">
        <v>69</v>
      </c>
      <c r="K6" s="203" t="s">
        <v>125</v>
      </c>
    </row>
    <row r="7" spans="2:12" x14ac:dyDescent="0.2">
      <c r="B7" s="967"/>
      <c r="C7" s="969"/>
      <c r="D7" s="971"/>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28</v>
      </c>
      <c r="D9" s="566">
        <v>35162</v>
      </c>
      <c r="E9" s="567">
        <f>UTAMA!F11</f>
        <v>31.144597999999998</v>
      </c>
      <c r="F9" s="568">
        <f>+UTAMA!G11</f>
        <v>53.77</v>
      </c>
      <c r="G9" s="568">
        <f>+UTAMA!I11</f>
        <v>52.67</v>
      </c>
      <c r="H9" s="569">
        <f>+UTAMA!H11</f>
        <v>20.370999999999999</v>
      </c>
      <c r="I9" s="569">
        <f>+UTAMA!J11</f>
        <v>15.747</v>
      </c>
      <c r="J9" s="175">
        <f>IFERROR(+I9/H9*100%*100,0)</f>
        <v>77.301065239801687</v>
      </c>
      <c r="K9" s="176"/>
    </row>
    <row r="10" spans="2:12" ht="15" customHeight="1" x14ac:dyDescent="0.2">
      <c r="B10" s="563">
        <f t="shared" ref="B10:B18" si="0">+B9+1</f>
        <v>2</v>
      </c>
      <c r="C10" s="565" t="s">
        <v>30</v>
      </c>
      <c r="D10" s="566">
        <v>17481</v>
      </c>
      <c r="E10" s="567">
        <f>UTAMA!F13</f>
        <v>45.13</v>
      </c>
      <c r="F10" s="567">
        <f>+UTAMA!G13</f>
        <v>71.53</v>
      </c>
      <c r="G10" s="570">
        <f>+UTAMA!I13</f>
        <v>72.83</v>
      </c>
      <c r="H10" s="571">
        <f>+UTAMA!H13</f>
        <v>17.984000000000002</v>
      </c>
      <c r="I10" s="572">
        <f>+UTAMA!J13</f>
        <v>23.524000000000001</v>
      </c>
      <c r="J10" s="175">
        <f>IFERROR(+I10/H10*100%*100,0)</f>
        <v>130.80516014234874</v>
      </c>
      <c r="K10" s="176"/>
    </row>
    <row r="11" spans="2:12" ht="15" customHeight="1" x14ac:dyDescent="0.2">
      <c r="B11" s="563">
        <f t="shared" si="0"/>
        <v>3</v>
      </c>
      <c r="C11" s="565" t="s">
        <v>31</v>
      </c>
      <c r="D11" s="566">
        <v>19972</v>
      </c>
      <c r="E11" s="567">
        <f>UTAMA!F14</f>
        <v>49.9</v>
      </c>
      <c r="F11" s="567">
        <f>+UTAMA!G14</f>
        <v>461.3</v>
      </c>
      <c r="G11" s="570">
        <f>+UTAMA!I14</f>
        <v>461.15</v>
      </c>
      <c r="H11" s="571">
        <f>+UTAMA!H14</f>
        <v>19.064</v>
      </c>
      <c r="I11" s="572">
        <f>+UTAMA!J14</f>
        <v>17.282</v>
      </c>
      <c r="J11" s="175">
        <f t="shared" ref="J11:J15" si="1">IFERROR(+I11/H11*100%*100,0)</f>
        <v>90.652538816617707</v>
      </c>
      <c r="K11" s="176"/>
      <c r="L11" s="393"/>
    </row>
    <row r="12" spans="2:12" ht="15" customHeight="1" x14ac:dyDescent="0.2">
      <c r="B12" s="563">
        <f t="shared" si="0"/>
        <v>4</v>
      </c>
      <c r="C12" s="565" t="s">
        <v>34</v>
      </c>
      <c r="D12" s="566">
        <v>59544</v>
      </c>
      <c r="E12" s="567">
        <v>689.09</v>
      </c>
      <c r="F12" s="567">
        <f>+UTAMA!G17</f>
        <v>79.52</v>
      </c>
      <c r="G12" s="567">
        <f>+UTAMA!I17</f>
        <v>79.459999999999994</v>
      </c>
      <c r="H12" s="571">
        <f>+UTAMA!H17</f>
        <v>284.24400000000003</v>
      </c>
      <c r="I12" s="571">
        <f>UTAMA!J17</f>
        <v>282.60700000000003</v>
      </c>
      <c r="J12" s="175">
        <f>IFERROR(+I12/H12*100%*100,0)</f>
        <v>99.424086348348609</v>
      </c>
      <c r="K12" s="177"/>
    </row>
    <row r="13" spans="2:12" ht="15" customHeight="1" x14ac:dyDescent="0.2">
      <c r="B13" s="563">
        <f t="shared" si="0"/>
        <v>5</v>
      </c>
      <c r="C13" s="565" t="s">
        <v>44</v>
      </c>
      <c r="D13" s="566">
        <v>28109</v>
      </c>
      <c r="E13" s="667">
        <f>UTAMA!F27</f>
        <v>398.69</v>
      </c>
      <c r="F13" s="567">
        <f>+UTAMA!G27</f>
        <v>132.69999999999999</v>
      </c>
      <c r="G13" s="570">
        <f>+UTAMA!I27</f>
        <v>131.09</v>
      </c>
      <c r="H13" s="569">
        <f>+UTAMA!H27</f>
        <v>203.77</v>
      </c>
      <c r="I13" s="569">
        <f>+UTAMA!J27</f>
        <v>143.631</v>
      </c>
      <c r="J13" s="175">
        <f t="shared" si="1"/>
        <v>70.486823379300191</v>
      </c>
      <c r="K13" s="177"/>
    </row>
    <row r="14" spans="2:12" ht="15" customHeight="1" x14ac:dyDescent="0.2">
      <c r="B14" s="563">
        <f t="shared" si="0"/>
        <v>6</v>
      </c>
      <c r="C14" s="565" t="s">
        <v>64</v>
      </c>
      <c r="D14" s="566">
        <v>6485</v>
      </c>
      <c r="E14" s="567">
        <f>UTAMA!F49</f>
        <v>38.036000000000001</v>
      </c>
      <c r="F14" s="567">
        <f>+UTAMA!G49</f>
        <v>61.79</v>
      </c>
      <c r="G14" s="570">
        <f>+UTAMA!I49</f>
        <v>52.63</v>
      </c>
      <c r="H14" s="571">
        <f>+UTAMA!H49</f>
        <v>15.79</v>
      </c>
      <c r="I14" s="572">
        <f>+UTAMA!J49</f>
        <v>5.2</v>
      </c>
      <c r="J14" s="175">
        <f>IFERROR(+I14/H14*100%*100,0)</f>
        <v>32.932235592146931</v>
      </c>
      <c r="K14" s="177"/>
    </row>
    <row r="15" spans="2:12" ht="15" customHeight="1" x14ac:dyDescent="0.2">
      <c r="B15" s="563">
        <f t="shared" si="0"/>
        <v>7</v>
      </c>
      <c r="C15" s="565" t="s">
        <v>65</v>
      </c>
      <c r="D15" s="566">
        <v>31109</v>
      </c>
      <c r="E15" s="567">
        <f>UTAMA!F50</f>
        <v>388.72199999999998</v>
      </c>
      <c r="F15" s="567">
        <f>+UTAMA!G50</f>
        <v>159.63</v>
      </c>
      <c r="G15" s="570">
        <f>+UTAMA!I50</f>
        <v>153.22</v>
      </c>
      <c r="H15" s="571">
        <f>+UTAMA!H50</f>
        <v>157.47</v>
      </c>
      <c r="I15" s="572">
        <f>+UTAMA!J50</f>
        <v>118.49</v>
      </c>
      <c r="J15" s="175">
        <f t="shared" si="1"/>
        <v>75.246078618149483</v>
      </c>
      <c r="K15" s="177"/>
    </row>
    <row r="16" spans="2:12" ht="15" customHeight="1" x14ac:dyDescent="0.2">
      <c r="B16" s="563">
        <f t="shared" si="0"/>
        <v>8</v>
      </c>
      <c r="C16" s="565" t="s">
        <v>66</v>
      </c>
      <c r="D16" s="566">
        <v>8400</v>
      </c>
      <c r="E16" s="567">
        <f>UTAMA!F51</f>
        <v>23.24</v>
      </c>
      <c r="F16" s="567">
        <f>+UTAMA!G51</f>
        <v>229.91</v>
      </c>
      <c r="G16" s="570">
        <f>+UTAMA!I51</f>
        <v>230.06</v>
      </c>
      <c r="H16" s="571">
        <f>+UTAMA!H51</f>
        <v>10.018000000000001</v>
      </c>
      <c r="I16" s="572">
        <f>+UTAMA!J51</f>
        <v>10.88</v>
      </c>
      <c r="J16" s="175">
        <f>IFERROR(+I16/H16*100%*100,0)</f>
        <v>108.60451187861848</v>
      </c>
      <c r="K16" s="177"/>
      <c r="L16" s="393"/>
    </row>
    <row r="17" spans="2:12" ht="15" customHeight="1" x14ac:dyDescent="0.2">
      <c r="B17" s="563">
        <f t="shared" si="0"/>
        <v>9</v>
      </c>
      <c r="C17" s="565" t="s">
        <v>336</v>
      </c>
      <c r="D17" s="566">
        <v>1500</v>
      </c>
      <c r="E17" s="800">
        <f>UTAMA!F28</f>
        <v>25</v>
      </c>
      <c r="F17" s="567">
        <f>UTAMA!G28</f>
        <v>181</v>
      </c>
      <c r="G17" s="570">
        <f>UTAMA!I28</f>
        <v>182.69</v>
      </c>
      <c r="H17" s="571">
        <f>UTAMA!H28</f>
        <v>17.55</v>
      </c>
      <c r="I17" s="572">
        <f>UTAMA!J28</f>
        <v>20.599</v>
      </c>
      <c r="J17" s="175">
        <f>IFERROR(+I17/H17*100%*100,0)</f>
        <v>117.37321937321936</v>
      </c>
      <c r="K17" s="177"/>
      <c r="L17" s="393"/>
    </row>
    <row r="18" spans="2:12" ht="15" customHeight="1" x14ac:dyDescent="0.2">
      <c r="B18" s="563">
        <f t="shared" si="0"/>
        <v>10</v>
      </c>
      <c r="C18" s="565" t="s">
        <v>337</v>
      </c>
      <c r="D18" s="566">
        <v>5296</v>
      </c>
      <c r="E18" s="800">
        <f>UTAMA!F343</f>
        <v>20.149999999999999</v>
      </c>
      <c r="F18" s="567">
        <f>UTAMA!G18</f>
        <v>85.75</v>
      </c>
      <c r="G18" s="570">
        <f>UTAMA!I18</f>
        <v>86.89</v>
      </c>
      <c r="H18" s="571">
        <f>UTAMA!H18</f>
        <v>16.2</v>
      </c>
      <c r="I18" s="572">
        <f>UTAMA!J18</f>
        <v>17.518000000000001</v>
      </c>
      <c r="J18" s="175">
        <f t="shared" ref="J18" si="2">IFERROR(+I18/H18*100%*100,0)</f>
        <v>108.13580246913581</v>
      </c>
      <c r="K18" s="177"/>
      <c r="L18" s="393"/>
    </row>
    <row r="19" spans="2:12" ht="15" customHeight="1" thickBot="1" x14ac:dyDescent="0.25">
      <c r="B19" s="573"/>
      <c r="C19" s="574" t="s">
        <v>89</v>
      </c>
      <c r="D19" s="575">
        <f>SUM(D9:D16)</f>
        <v>206262</v>
      </c>
      <c r="E19" s="576">
        <f>SUM(E9:E18)</f>
        <v>1709.1025980000002</v>
      </c>
      <c r="F19" s="576"/>
      <c r="G19" s="575"/>
      <c r="H19" s="577">
        <f>SUM(H9:H18)</f>
        <v>762.46100000000001</v>
      </c>
      <c r="I19" s="577">
        <f>SUM(I9:I18)</f>
        <v>655.47800000000007</v>
      </c>
      <c r="J19" s="578">
        <f>I19/H19*100</f>
        <v>85.96872495773556</v>
      </c>
      <c r="K19" s="419"/>
    </row>
    <row r="20" spans="2:12" ht="15" customHeight="1" thickBot="1" x14ac:dyDescent="0.25">
      <c r="B20" s="579"/>
      <c r="C20" s="580" t="s">
        <v>69</v>
      </c>
      <c r="D20" s="580"/>
      <c r="E20" s="581"/>
      <c r="F20" s="582"/>
      <c r="G20" s="583"/>
      <c r="H20" s="584" t="s">
        <v>95</v>
      </c>
      <c r="I20" s="585">
        <f>+I19/H19*100%</f>
        <v>0.85968724957735554</v>
      </c>
      <c r="J20" s="585"/>
      <c r="K20" s="420"/>
    </row>
    <row r="21" spans="2:12" x14ac:dyDescent="0.2">
      <c r="B21" s="586"/>
      <c r="C21" s="587" t="s">
        <v>90</v>
      </c>
      <c r="D21" s="587"/>
      <c r="E21" s="587"/>
      <c r="F21" s="586"/>
      <c r="G21" s="586"/>
      <c r="H21" s="586"/>
      <c r="I21" s="586"/>
      <c r="J21" s="586"/>
      <c r="K21" s="169"/>
    </row>
    <row r="22" spans="2:12" ht="15" customHeight="1" x14ac:dyDescent="0.2">
      <c r="B22" s="586"/>
      <c r="C22" s="586" t="s">
        <v>91</v>
      </c>
      <c r="D22" s="586"/>
      <c r="E22" s="586"/>
      <c r="F22" s="586"/>
      <c r="G22" s="586"/>
      <c r="H22" s="586"/>
      <c r="I22" s="586"/>
      <c r="J22" s="586" t="s">
        <v>96</v>
      </c>
      <c r="K22" s="169"/>
    </row>
    <row r="23" spans="2:12" ht="15" customHeight="1" x14ac:dyDescent="0.2">
      <c r="B23" s="586"/>
      <c r="C23" s="586" t="s">
        <v>97</v>
      </c>
      <c r="D23" s="588" t="s">
        <v>98</v>
      </c>
      <c r="E23" s="588"/>
      <c r="F23" s="586" t="s">
        <v>99</v>
      </c>
      <c r="G23" s="586"/>
      <c r="H23" s="586"/>
      <c r="I23" s="170" t="s">
        <v>177</v>
      </c>
      <c r="J23" s="589">
        <f>COUNTIF(J9:J18,"&gt;100")</f>
        <v>4</v>
      </c>
      <c r="K23" s="171"/>
    </row>
    <row r="24" spans="2:12" ht="15" customHeight="1" x14ac:dyDescent="0.2">
      <c r="B24" s="586"/>
      <c r="C24" s="586" t="s">
        <v>100</v>
      </c>
      <c r="D24" s="588" t="s">
        <v>98</v>
      </c>
      <c r="E24" s="588"/>
      <c r="F24" s="586" t="s">
        <v>101</v>
      </c>
      <c r="G24" s="586"/>
      <c r="H24" s="586"/>
      <c r="I24" s="170" t="s">
        <v>177</v>
      </c>
      <c r="J24" s="590">
        <f>COUNTIFS(J9:J18,"&gt;=85",J9:J18,"&lt;=100")</f>
        <v>2</v>
      </c>
      <c r="K24" s="171"/>
    </row>
    <row r="25" spans="2:12" ht="15" customHeight="1" x14ac:dyDescent="0.2">
      <c r="B25" s="586"/>
      <c r="C25" s="586" t="s">
        <v>102</v>
      </c>
      <c r="D25" s="588" t="s">
        <v>98</v>
      </c>
      <c r="E25" s="588"/>
      <c r="F25" s="586" t="s">
        <v>103</v>
      </c>
      <c r="G25" s="586"/>
      <c r="H25" s="586"/>
      <c r="I25" s="170" t="s">
        <v>177</v>
      </c>
      <c r="J25" s="591">
        <f>COUNTIFS(J9:J18,"&gt;0",J9:J18,"&lt;85")</f>
        <v>4</v>
      </c>
      <c r="K25" s="171"/>
    </row>
    <row r="26" spans="2:12" ht="15" customHeight="1" thickBot="1" x14ac:dyDescent="0.25">
      <c r="B26" s="586"/>
      <c r="C26" s="592">
        <v>0</v>
      </c>
      <c r="D26" s="588" t="s">
        <v>98</v>
      </c>
      <c r="E26" s="588"/>
      <c r="F26" s="586" t="s">
        <v>104</v>
      </c>
      <c r="G26" s="586"/>
      <c r="H26" s="586"/>
      <c r="I26" s="170" t="s">
        <v>177</v>
      </c>
      <c r="J26" s="593">
        <f>COUNTIF(J9:J16,"0")</f>
        <v>0</v>
      </c>
      <c r="K26" s="171"/>
    </row>
    <row r="27" spans="2:12" ht="15" customHeight="1" thickTop="1" x14ac:dyDescent="0.2">
      <c r="B27" s="586"/>
      <c r="C27" s="586"/>
      <c r="D27" s="586"/>
      <c r="E27" s="586"/>
      <c r="F27" s="586"/>
      <c r="G27" s="956" t="s">
        <v>89</v>
      </c>
      <c r="H27" s="956"/>
      <c r="I27" s="594" t="s">
        <v>98</v>
      </c>
      <c r="J27" s="595">
        <f>SUM(J23:J26)</f>
        <v>10</v>
      </c>
      <c r="K27" s="171"/>
    </row>
    <row r="28" spans="2:12" ht="17.100000000000001" customHeight="1" x14ac:dyDescent="0.25">
      <c r="G28" s="172"/>
      <c r="H28" s="172"/>
      <c r="I28" s="173"/>
      <c r="J28" s="172"/>
      <c r="K28" s="172"/>
    </row>
    <row r="29" spans="2:12" ht="17.100000000000001" customHeight="1" x14ac:dyDescent="0.25">
      <c r="G29" s="172"/>
      <c r="H29" s="172"/>
      <c r="I29" s="173"/>
      <c r="J29" s="172"/>
      <c r="K29" s="172"/>
    </row>
    <row r="30" spans="2:12" x14ac:dyDescent="0.2">
      <c r="J30" s="168"/>
      <c r="K30" s="168"/>
    </row>
  </sheetData>
  <mergeCells count="9">
    <mergeCell ref="G27:H27"/>
    <mergeCell ref="B2:J2"/>
    <mergeCell ref="B3:J3"/>
    <mergeCell ref="B4:J4"/>
    <mergeCell ref="B6:B7"/>
    <mergeCell ref="C6:C7"/>
    <mergeCell ref="D6:D7"/>
    <mergeCell ref="F6:G6"/>
    <mergeCell ref="H6:I6"/>
  </mergeCells>
  <conditionalFormatting sqref="J9:J18">
    <cfRule type="cellIs" dxfId="28" priority="1" stopIfTrue="1" operator="between">
      <formula>85</formula>
      <formula>100</formula>
    </cfRule>
    <cfRule type="cellIs" dxfId="27" priority="2" stopIfTrue="1" operator="lessThan">
      <formula>85</formula>
    </cfRule>
    <cfRule type="cellIs" dxfId="26" priority="3" stopIfTrue="1" operator="greaterThan">
      <formula>85</formula>
    </cfRule>
    <cfRule type="cellIs" dxfId="25" priority="4"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P68"/>
  <sheetViews>
    <sheetView showGridLines="0" zoomScale="90" zoomScaleNormal="90" workbookViewId="0">
      <selection activeCell="D13" sqref="D13"/>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76" t="s">
        <v>158</v>
      </c>
      <c r="C2" s="976"/>
      <c r="D2" s="976"/>
      <c r="E2" s="976"/>
      <c r="F2" s="976"/>
      <c r="G2" s="976"/>
      <c r="H2" s="976"/>
      <c r="I2" s="976"/>
      <c r="J2" s="976"/>
    </row>
    <row r="3" spans="2:10" ht="15.75" x14ac:dyDescent="0.2">
      <c r="B3" s="976" t="s">
        <v>252</v>
      </c>
      <c r="C3" s="976"/>
      <c r="D3" s="976"/>
      <c r="E3" s="976"/>
      <c r="F3" s="976"/>
      <c r="G3" s="976"/>
      <c r="H3" s="976"/>
      <c r="I3" s="976"/>
      <c r="J3" s="976"/>
    </row>
    <row r="4" spans="2:10" ht="15.75" x14ac:dyDescent="0.2">
      <c r="B4" s="976" t="str">
        <f>+UTAMA!B4</f>
        <v xml:space="preserve">MINGGU KE IV JULI ( 23 JULI S/D 29 JULI 2024 ) dalam Juta m3 </v>
      </c>
      <c r="C4" s="976"/>
      <c r="D4" s="976"/>
      <c r="E4" s="976"/>
      <c r="F4" s="976"/>
      <c r="G4" s="976"/>
      <c r="H4" s="976"/>
      <c r="I4" s="976"/>
      <c r="J4" s="976"/>
    </row>
    <row r="5" spans="2:10" ht="13.5" customHeight="1" thickBot="1" x14ac:dyDescent="0.25"/>
    <row r="6" spans="2:10" ht="21" customHeight="1" x14ac:dyDescent="0.2">
      <c r="B6" s="979" t="s">
        <v>18</v>
      </c>
      <c r="C6" s="977" t="s">
        <v>270</v>
      </c>
      <c r="D6" s="885" t="s">
        <v>105</v>
      </c>
      <c r="E6" s="885" t="s">
        <v>25</v>
      </c>
      <c r="F6" s="981" t="s">
        <v>106</v>
      </c>
      <c r="G6" s="982"/>
      <c r="H6" s="981" t="s">
        <v>159</v>
      </c>
      <c r="I6" s="982"/>
      <c r="J6" s="886" t="s">
        <v>69</v>
      </c>
    </row>
    <row r="7" spans="2:10" ht="18" customHeight="1" x14ac:dyDescent="0.2">
      <c r="B7" s="980"/>
      <c r="C7" s="978"/>
      <c r="D7" s="887" t="s">
        <v>107</v>
      </c>
      <c r="E7" s="887" t="s">
        <v>152</v>
      </c>
      <c r="F7" s="888" t="s">
        <v>94</v>
      </c>
      <c r="G7" s="888" t="s">
        <v>22</v>
      </c>
      <c r="H7" s="888" t="s">
        <v>94</v>
      </c>
      <c r="I7" s="888" t="s">
        <v>22</v>
      </c>
      <c r="J7" s="889" t="s">
        <v>22</v>
      </c>
    </row>
    <row r="8" spans="2:10" ht="15.75" x14ac:dyDescent="0.2">
      <c r="B8" s="601">
        <v>1</v>
      </c>
      <c r="C8" s="602">
        <v>2</v>
      </c>
      <c r="D8" s="602">
        <v>3</v>
      </c>
      <c r="E8" s="602">
        <v>4</v>
      </c>
      <c r="F8" s="602">
        <v>5</v>
      </c>
      <c r="G8" s="602">
        <v>6</v>
      </c>
      <c r="H8" s="602">
        <v>7</v>
      </c>
      <c r="I8" s="602">
        <v>8</v>
      </c>
      <c r="J8" s="603">
        <v>9</v>
      </c>
    </row>
    <row r="9" spans="2:10" ht="15.75" x14ac:dyDescent="0.2">
      <c r="B9" s="601">
        <v>1</v>
      </c>
      <c r="C9" s="604" t="s">
        <v>29</v>
      </c>
      <c r="D9" s="605">
        <v>28310</v>
      </c>
      <c r="E9" s="606">
        <f>UTAMA!F12</f>
        <v>7.77</v>
      </c>
      <c r="F9" s="607">
        <f>+UTAMA!G12</f>
        <v>339.5</v>
      </c>
      <c r="G9" s="608">
        <f>+UTAMA!I12</f>
        <v>339.38</v>
      </c>
      <c r="H9" s="609">
        <f>+UTAMA!H12</f>
        <v>7.77</v>
      </c>
      <c r="I9" s="609">
        <f>+UTAMA!J12</f>
        <v>7.67</v>
      </c>
      <c r="J9" s="610">
        <f t="shared" ref="J9:J41" si="0">IFERROR(+I9/H9*100%*100,0)</f>
        <v>98.712998712998726</v>
      </c>
    </row>
    <row r="10" spans="2:10" ht="15.75" x14ac:dyDescent="0.2">
      <c r="B10" s="601">
        <f>1+B9</f>
        <v>2</v>
      </c>
      <c r="C10" s="604" t="s">
        <v>32</v>
      </c>
      <c r="D10" s="605">
        <v>4959</v>
      </c>
      <c r="E10" s="606">
        <f>UTAMA!F15</f>
        <v>9.5030000000000001</v>
      </c>
      <c r="F10" s="607">
        <f>+UTAMA!G15</f>
        <v>206.8</v>
      </c>
      <c r="G10" s="608">
        <f>+UTAMA!I15</f>
        <v>207.01</v>
      </c>
      <c r="H10" s="609">
        <f>+UTAMA!H15</f>
        <v>9.5020000000000007</v>
      </c>
      <c r="I10" s="609">
        <f>UTAMA!J15</f>
        <v>9.5269999999999992</v>
      </c>
      <c r="J10" s="610">
        <f t="shared" si="0"/>
        <v>100.26310250473583</v>
      </c>
    </row>
    <row r="11" spans="2:10" ht="15.75" x14ac:dyDescent="0.2">
      <c r="B11" s="601">
        <f t="shared" ref="B11:B41" si="1">+B10+1</f>
        <v>3</v>
      </c>
      <c r="C11" s="604" t="s">
        <v>33</v>
      </c>
      <c r="D11" s="605">
        <v>6052</v>
      </c>
      <c r="E11" s="606">
        <f>UTAMA!F16</f>
        <v>5.1509999999999998</v>
      </c>
      <c r="F11" s="607">
        <f>+UTAMA!G16</f>
        <v>314.93</v>
      </c>
      <c r="G11" s="608">
        <f>+UTAMA!I16</f>
        <v>315.08</v>
      </c>
      <c r="H11" s="609">
        <f>+UTAMA!H16</f>
        <v>2.9239999999999999</v>
      </c>
      <c r="I11" s="609">
        <f>UTAMA!J16</f>
        <v>2.9449999999999998</v>
      </c>
      <c r="J11" s="610">
        <f t="shared" si="0"/>
        <v>100.71819425444598</v>
      </c>
    </row>
    <row r="12" spans="2:10" ht="15.75" x14ac:dyDescent="0.2">
      <c r="B12" s="601">
        <f t="shared" si="1"/>
        <v>4</v>
      </c>
      <c r="C12" s="604" t="s">
        <v>35</v>
      </c>
      <c r="D12" s="605">
        <v>923</v>
      </c>
      <c r="E12" s="606">
        <f>UTAMA!F19</f>
        <v>2.0920000000000001</v>
      </c>
      <c r="F12" s="607">
        <f>+UTAMA!G19</f>
        <v>114.93</v>
      </c>
      <c r="G12" s="611">
        <f>+UTAMA!I19</f>
        <v>115.09</v>
      </c>
      <c r="H12" s="609">
        <f>+UTAMA!H19</f>
        <v>0.17599999999999999</v>
      </c>
      <c r="I12" s="612">
        <f>UTAMA!J19</f>
        <v>0.17399999999999999</v>
      </c>
      <c r="J12" s="610">
        <f t="shared" si="0"/>
        <v>98.86363636363636</v>
      </c>
    </row>
    <row r="13" spans="2:10" ht="15.75" x14ac:dyDescent="0.2">
      <c r="B13" s="601">
        <f t="shared" si="1"/>
        <v>5</v>
      </c>
      <c r="C13" s="604" t="s">
        <v>36</v>
      </c>
      <c r="D13" s="605">
        <v>251</v>
      </c>
      <c r="E13" s="606">
        <f>UTAMA!F20</f>
        <v>2.3530000000000002</v>
      </c>
      <c r="F13" s="607">
        <f>+UTAMA!G20</f>
        <v>116.58</v>
      </c>
      <c r="G13" s="611">
        <f>+UTAMA!I20</f>
        <v>116.95</v>
      </c>
      <c r="H13" s="609">
        <f>+UTAMA!H20</f>
        <v>0.43099999999999999</v>
      </c>
      <c r="I13" s="612">
        <f>UTAMA!J20</f>
        <v>0.44400000000000001</v>
      </c>
      <c r="J13" s="610">
        <f t="shared" si="0"/>
        <v>103.01624129930396</v>
      </c>
    </row>
    <row r="14" spans="2:10" ht="15.75" x14ac:dyDescent="0.2">
      <c r="B14" s="601">
        <f t="shared" si="1"/>
        <v>6</v>
      </c>
      <c r="C14" s="604" t="s">
        <v>37</v>
      </c>
      <c r="D14" s="605">
        <v>440</v>
      </c>
      <c r="E14" s="606">
        <f>UTAMA!F21</f>
        <v>4.5999999999999996</v>
      </c>
      <c r="F14" s="607">
        <f>+UTAMA!G21</f>
        <v>42.73</v>
      </c>
      <c r="G14" s="611">
        <f>+UTAMA!I21</f>
        <v>43.2</v>
      </c>
      <c r="H14" s="609">
        <f>+UTAMA!H21</f>
        <v>2.6160000000000001</v>
      </c>
      <c r="I14" s="612">
        <f>UTAMA!J21</f>
        <v>3.8519999999999999</v>
      </c>
      <c r="J14" s="610">
        <f t="shared" si="0"/>
        <v>147.24770642201835</v>
      </c>
    </row>
    <row r="15" spans="2:10" ht="15.75" x14ac:dyDescent="0.2">
      <c r="B15" s="601">
        <f t="shared" si="1"/>
        <v>7</v>
      </c>
      <c r="C15" s="604" t="s">
        <v>39</v>
      </c>
      <c r="D15" s="605">
        <v>775</v>
      </c>
      <c r="E15" s="606">
        <f>UTAMA!F22</f>
        <v>2.4159999999999999</v>
      </c>
      <c r="F15" s="607">
        <f>+UTAMA!G22</f>
        <v>49.01</v>
      </c>
      <c r="G15" s="608">
        <f>+UTAMA!I22</f>
        <v>49.9</v>
      </c>
      <c r="H15" s="609">
        <f>+UTAMA!H22</f>
        <v>1.5429999999999999</v>
      </c>
      <c r="I15" s="609">
        <f>UTAMA!J22</f>
        <v>1.883</v>
      </c>
      <c r="J15" s="610">
        <f t="shared" si="0"/>
        <v>122.03499675955931</v>
      </c>
    </row>
    <row r="16" spans="2:10" ht="15.75" x14ac:dyDescent="0.2">
      <c r="B16" s="601">
        <f t="shared" si="1"/>
        <v>8</v>
      </c>
      <c r="C16" s="604" t="s">
        <v>40</v>
      </c>
      <c r="D16" s="605">
        <v>750</v>
      </c>
      <c r="E16" s="606">
        <f>UTAMA!F23</f>
        <v>1.093</v>
      </c>
      <c r="F16" s="607">
        <f>+UTAMA!G23</f>
        <v>74.48</v>
      </c>
      <c r="G16" s="608">
        <f>+UTAMA!I23</f>
        <v>74.430000000000007</v>
      </c>
      <c r="H16" s="609">
        <f>+UTAMA!H23</f>
        <v>0.40300000000000002</v>
      </c>
      <c r="I16" s="609">
        <f>UTAMA!J23</f>
        <v>0.41899999999999998</v>
      </c>
      <c r="J16" s="610">
        <f t="shared" si="0"/>
        <v>103.97022332506202</v>
      </c>
    </row>
    <row r="17" spans="2:13" ht="15.75" x14ac:dyDescent="0.2">
      <c r="B17" s="601">
        <f t="shared" si="1"/>
        <v>9</v>
      </c>
      <c r="C17" s="604" t="s">
        <v>41</v>
      </c>
      <c r="D17" s="605">
        <v>482</v>
      </c>
      <c r="E17" s="606">
        <v>0.42899999999999999</v>
      </c>
      <c r="F17" s="607">
        <f>+UTAMA!G24</f>
        <v>79.900000000000006</v>
      </c>
      <c r="G17" s="608">
        <f>+UTAMA!I24</f>
        <v>79.959999999999994</v>
      </c>
      <c r="H17" s="609">
        <f>+UTAMA!H24</f>
        <v>4.0000000000000001E-3</v>
      </c>
      <c r="I17" s="609">
        <f>UTAMA!J24</f>
        <v>6.0000000000000001E-3</v>
      </c>
      <c r="J17" s="610">
        <f t="shared" si="0"/>
        <v>150</v>
      </c>
    </row>
    <row r="18" spans="2:13" ht="15.75" x14ac:dyDescent="0.2">
      <c r="B18" s="601">
        <f t="shared" si="1"/>
        <v>10</v>
      </c>
      <c r="C18" s="604" t="s">
        <v>42</v>
      </c>
      <c r="D18" s="605">
        <v>366</v>
      </c>
      <c r="E18" s="606">
        <f>UTAMA!F25</f>
        <v>0.25</v>
      </c>
      <c r="F18" s="607">
        <f>+UTAMA!G25</f>
        <v>61.67</v>
      </c>
      <c r="G18" s="611">
        <f>+UTAMA!I25</f>
        <v>61.7</v>
      </c>
      <c r="H18" s="609">
        <f>+UTAMA!H25</f>
        <v>3.9E-2</v>
      </c>
      <c r="I18" s="612">
        <f>UTAMA!J25</f>
        <v>4.2000000000000003E-2</v>
      </c>
      <c r="J18" s="832">
        <f t="shared" si="0"/>
        <v>107.69230769230771</v>
      </c>
    </row>
    <row r="19" spans="2:13" ht="15.75" x14ac:dyDescent="0.2">
      <c r="B19" s="601">
        <f>+B18+1</f>
        <v>11</v>
      </c>
      <c r="C19" s="604" t="s">
        <v>43</v>
      </c>
      <c r="D19" s="605">
        <v>260</v>
      </c>
      <c r="E19" s="606">
        <f>UTAMA!F26</f>
        <v>0.38500000000000001</v>
      </c>
      <c r="F19" s="607">
        <f>+UTAMA!G26</f>
        <v>44.98</v>
      </c>
      <c r="G19" s="611">
        <f>+UTAMA!I26</f>
        <v>45.2</v>
      </c>
      <c r="H19" s="609">
        <f>+UTAMA!H26</f>
        <v>9.8000000000000004E-2</v>
      </c>
      <c r="I19" s="612">
        <f>UTAMA!J26</f>
        <v>0.14899999999999999</v>
      </c>
      <c r="J19" s="610">
        <f t="shared" si="0"/>
        <v>152.0408163265306</v>
      </c>
    </row>
    <row r="20" spans="2:13" ht="15.75" x14ac:dyDescent="0.2">
      <c r="B20" s="815">
        <f t="shared" ref="B20:B21" si="2">+B19+1</f>
        <v>12</v>
      </c>
      <c r="C20" s="604" t="s">
        <v>335</v>
      </c>
      <c r="D20" s="825">
        <v>4680</v>
      </c>
      <c r="E20" s="826">
        <f>UTAMA!F36</f>
        <v>9.15</v>
      </c>
      <c r="F20" s="827">
        <f>UTAMA!G39</f>
        <v>321.27999999999997</v>
      </c>
      <c r="G20" s="828">
        <f>UTAMA!I39</f>
        <v>317.10000000000002</v>
      </c>
      <c r="H20" s="829">
        <f>UTAMA!H39</f>
        <v>0.27800000000000002</v>
      </c>
      <c r="I20" s="609">
        <f>UTAMA!J39</f>
        <v>5.8000000000000003E-2</v>
      </c>
      <c r="J20" s="832">
        <f t="shared" si="0"/>
        <v>20.863309352517984</v>
      </c>
    </row>
    <row r="21" spans="2:13" ht="15.75" x14ac:dyDescent="0.2">
      <c r="B21" s="601">
        <f t="shared" si="2"/>
        <v>13</v>
      </c>
      <c r="C21" s="604" t="s">
        <v>45</v>
      </c>
      <c r="D21" s="605">
        <v>340</v>
      </c>
      <c r="E21" s="666">
        <f>UTAMA!F29</f>
        <v>2.3410000000000002</v>
      </c>
      <c r="F21" s="607">
        <f>+UTAMA!G29</f>
        <v>106.56</v>
      </c>
      <c r="G21" s="611">
        <f>+UTAMA!I29</f>
        <v>107.6</v>
      </c>
      <c r="H21" s="609">
        <f>+UTAMA!H29</f>
        <v>0.19900000000000001</v>
      </c>
      <c r="I21" s="612">
        <f>+UTAMA!J29</f>
        <v>0.36099999999999999</v>
      </c>
      <c r="J21" s="610">
        <f t="shared" si="0"/>
        <v>181.40703517587937</v>
      </c>
      <c r="M21" s="798"/>
    </row>
    <row r="22" spans="2:13" ht="15.75" x14ac:dyDescent="0.2">
      <c r="B22" s="601">
        <f>+B21+1</f>
        <v>14</v>
      </c>
      <c r="C22" s="604" t="s">
        <v>46</v>
      </c>
      <c r="D22" s="605">
        <v>392</v>
      </c>
      <c r="E22" s="666">
        <f>UTAMA!F30</f>
        <v>0.32300000000000001</v>
      </c>
      <c r="F22" s="607">
        <f>+UTAMA!G30</f>
        <v>200.63</v>
      </c>
      <c r="G22" s="611">
        <f>+UTAMA!I30</f>
        <v>199.69</v>
      </c>
      <c r="H22" s="609">
        <f>+UTAMA!H30</f>
        <v>5.5E-2</v>
      </c>
      <c r="I22" s="612">
        <f>+UTAMA!J30</f>
        <v>2.1000000000000001E-2</v>
      </c>
      <c r="J22" s="610">
        <f t="shared" si="0"/>
        <v>38.181818181818187</v>
      </c>
    </row>
    <row r="23" spans="2:13" ht="15.75" x14ac:dyDescent="0.2">
      <c r="B23" s="601">
        <f t="shared" si="1"/>
        <v>15</v>
      </c>
      <c r="C23" s="604" t="s">
        <v>47</v>
      </c>
      <c r="D23" s="605">
        <v>394</v>
      </c>
      <c r="E23" s="666">
        <f>UTAMA!F31</f>
        <v>0.42899999999999999</v>
      </c>
      <c r="F23" s="607">
        <f>+UTAMA!G31</f>
        <v>219.27</v>
      </c>
      <c r="G23" s="611">
        <f>+UTAMA!I31</f>
        <v>218.15</v>
      </c>
      <c r="H23" s="609">
        <f>+UTAMA!H31</f>
        <v>0.11600000000000001</v>
      </c>
      <c r="I23" s="612">
        <f>+UTAMA!J31</f>
        <v>6.9000000000000006E-2</v>
      </c>
      <c r="J23" s="610">
        <f t="shared" si="0"/>
        <v>59.482758620689658</v>
      </c>
    </row>
    <row r="24" spans="2:13" ht="15.75" x14ac:dyDescent="0.2">
      <c r="B24" s="601">
        <f t="shared" si="1"/>
        <v>16</v>
      </c>
      <c r="C24" s="604" t="s">
        <v>48</v>
      </c>
      <c r="D24" s="605">
        <v>707</v>
      </c>
      <c r="E24" s="666">
        <f>UTAMA!F32</f>
        <v>0.77100000000000002</v>
      </c>
      <c r="F24" s="607">
        <f>+UTAMA!G32</f>
        <v>191.55</v>
      </c>
      <c r="G24" s="611">
        <f>+UTAMA!I32</f>
        <v>190.27</v>
      </c>
      <c r="H24" s="609">
        <f>+UTAMA!H32</f>
        <v>0.125</v>
      </c>
      <c r="I24" s="612">
        <f>+UTAMA!J32</f>
        <v>3.9E-2</v>
      </c>
      <c r="J24" s="610">
        <f t="shared" si="0"/>
        <v>31.2</v>
      </c>
    </row>
    <row r="25" spans="2:13" ht="15.75" x14ac:dyDescent="0.2">
      <c r="B25" s="601">
        <f>+B24+1</f>
        <v>17</v>
      </c>
      <c r="C25" s="604" t="s">
        <v>49</v>
      </c>
      <c r="D25" s="605">
        <v>92</v>
      </c>
      <c r="E25" s="666">
        <f>UTAMA!F33</f>
        <v>0.22600000000000001</v>
      </c>
      <c r="F25" s="607">
        <f>+UTAMA!G33</f>
        <v>161.51</v>
      </c>
      <c r="G25" s="611">
        <f>+UTAMA!I33</f>
        <v>164.27</v>
      </c>
      <c r="H25" s="609">
        <f>+UTAMA!H33</f>
        <v>7.0000000000000001E-3</v>
      </c>
      <c r="I25" s="612">
        <f>+UTAMA!J33</f>
        <v>0.159</v>
      </c>
      <c r="J25" s="610">
        <f t="shared" si="0"/>
        <v>2271.4285714285716</v>
      </c>
    </row>
    <row r="26" spans="2:13" ht="15.75" x14ac:dyDescent="0.2">
      <c r="B26" s="601">
        <f t="shared" si="1"/>
        <v>18</v>
      </c>
      <c r="C26" s="604" t="s">
        <v>50</v>
      </c>
      <c r="D26" s="605">
        <v>319</v>
      </c>
      <c r="E26" s="666">
        <f>UTAMA!F34</f>
        <v>0.71399999999999997</v>
      </c>
      <c r="F26" s="607">
        <f>+UTAMA!G34</f>
        <v>221.03</v>
      </c>
      <c r="G26" s="611">
        <f>+UTAMA!I34</f>
        <v>220.89</v>
      </c>
      <c r="H26" s="609">
        <f>+UTAMA!H34</f>
        <v>0.111</v>
      </c>
      <c r="I26" s="612">
        <f>+UTAMA!J34</f>
        <v>0.104</v>
      </c>
      <c r="J26" s="610">
        <f t="shared" si="0"/>
        <v>93.693693693693689</v>
      </c>
    </row>
    <row r="27" spans="2:13" ht="15.75" x14ac:dyDescent="0.2">
      <c r="B27" s="601">
        <f t="shared" si="1"/>
        <v>19</v>
      </c>
      <c r="C27" s="604" t="s">
        <v>51</v>
      </c>
      <c r="D27" s="605">
        <v>635</v>
      </c>
      <c r="E27" s="666">
        <f>UTAMA!F35</f>
        <v>1.708</v>
      </c>
      <c r="F27" s="607">
        <f>+UTAMA!G35</f>
        <v>240.81</v>
      </c>
      <c r="G27" s="611">
        <f>+UTAMA!I35</f>
        <v>241.86</v>
      </c>
      <c r="H27" s="609">
        <f>+UTAMA!H35</f>
        <v>9.2999999999999999E-2</v>
      </c>
      <c r="I27" s="612">
        <f>+UTAMA!J35</f>
        <v>0.20899999999999999</v>
      </c>
      <c r="J27" s="610">
        <f t="shared" si="0"/>
        <v>224.73118279569891</v>
      </c>
    </row>
    <row r="28" spans="2:13" ht="15.75" x14ac:dyDescent="0.2">
      <c r="B28" s="601">
        <f t="shared" si="1"/>
        <v>20</v>
      </c>
      <c r="C28" s="604" t="s">
        <v>52</v>
      </c>
      <c r="D28" s="605">
        <v>2000</v>
      </c>
      <c r="E28" s="666">
        <f>UTAMA!F37</f>
        <v>4.3979999999999997</v>
      </c>
      <c r="F28" s="607">
        <f>+UTAMA!G37</f>
        <v>146.51</v>
      </c>
      <c r="G28" s="608">
        <f>+UTAMA!I37</f>
        <v>144.80000000000001</v>
      </c>
      <c r="H28" s="609">
        <f>+UTAMA!H37</f>
        <v>1.371</v>
      </c>
      <c r="I28" s="609">
        <f>+UTAMA!J37</f>
        <v>0.66800000000000004</v>
      </c>
      <c r="J28" s="610">
        <f t="shared" si="0"/>
        <v>48.723559445660101</v>
      </c>
    </row>
    <row r="29" spans="2:13" ht="15.75" x14ac:dyDescent="0.2">
      <c r="B29" s="601">
        <f t="shared" si="1"/>
        <v>21</v>
      </c>
      <c r="C29" s="604" t="s">
        <v>53</v>
      </c>
      <c r="D29" s="605">
        <v>1126</v>
      </c>
      <c r="E29" s="666">
        <f>UTAMA!F38</f>
        <v>3.3109999999999999</v>
      </c>
      <c r="F29" s="607">
        <f>+UTAMA!G38</f>
        <v>199.21</v>
      </c>
      <c r="G29" s="608">
        <f>+UTAMA!I38</f>
        <v>198.61</v>
      </c>
      <c r="H29" s="609">
        <f>+UTAMA!H38</f>
        <v>0.67300000000000004</v>
      </c>
      <c r="I29" s="609">
        <f>+UTAMA!J38</f>
        <v>0.52</v>
      </c>
      <c r="J29" s="610">
        <f t="shared" si="0"/>
        <v>77.265973254086191</v>
      </c>
    </row>
    <row r="30" spans="2:13" ht="15.75" x14ac:dyDescent="0.2">
      <c r="B30" s="601">
        <f t="shared" si="1"/>
        <v>22</v>
      </c>
      <c r="C30" s="604" t="s">
        <v>54</v>
      </c>
      <c r="D30" s="605">
        <v>1531</v>
      </c>
      <c r="E30" s="666">
        <f>UTAMA!F39</f>
        <v>0.64100000000000001</v>
      </c>
      <c r="F30" s="607">
        <f>+UTAMA!G39</f>
        <v>321.27999999999997</v>
      </c>
      <c r="G30" s="611">
        <f>+UTAMA!I39</f>
        <v>317.10000000000002</v>
      </c>
      <c r="H30" s="609">
        <f>+UTAMA!H39</f>
        <v>0.27800000000000002</v>
      </c>
      <c r="I30" s="612">
        <f>+UTAMA!J39</f>
        <v>5.8000000000000003E-2</v>
      </c>
      <c r="J30" s="832">
        <f t="shared" si="0"/>
        <v>20.863309352517984</v>
      </c>
    </row>
    <row r="31" spans="2:13" ht="15.75" x14ac:dyDescent="0.2">
      <c r="B31" s="601">
        <f t="shared" si="1"/>
        <v>23</v>
      </c>
      <c r="C31" s="604" t="s">
        <v>55</v>
      </c>
      <c r="D31" s="605">
        <v>358</v>
      </c>
      <c r="E31" s="666">
        <f>UTAMA!F40</f>
        <v>0.71</v>
      </c>
      <c r="F31" s="607">
        <f>+UTAMA!G40</f>
        <v>125.83</v>
      </c>
      <c r="G31" s="611">
        <f>+UTAMA!I40</f>
        <v>126.62</v>
      </c>
      <c r="H31" s="609">
        <f>+UTAMA!H40</f>
        <v>0.28599999999999998</v>
      </c>
      <c r="I31" s="612">
        <f>+UTAMA!J40</f>
        <v>0.379</v>
      </c>
      <c r="J31" s="610">
        <f t="shared" si="0"/>
        <v>132.51748251748253</v>
      </c>
    </row>
    <row r="32" spans="2:13" ht="15.75" x14ac:dyDescent="0.2">
      <c r="B32" s="601">
        <f t="shared" si="1"/>
        <v>24</v>
      </c>
      <c r="C32" s="604" t="s">
        <v>56</v>
      </c>
      <c r="D32" s="605">
        <v>2488</v>
      </c>
      <c r="E32" s="666">
        <f>UTAMA!F41</f>
        <v>0.48</v>
      </c>
      <c r="F32" s="607">
        <f>+UTAMA!G41</f>
        <v>278.42</v>
      </c>
      <c r="G32" s="608">
        <f>+UTAMA!I41</f>
        <v>275.87</v>
      </c>
      <c r="H32" s="609">
        <f>+UTAMA!H41</f>
        <v>0.10100000000000001</v>
      </c>
      <c r="I32" s="612">
        <f>+UTAMA!J41</f>
        <v>1.0999999999999999E-2</v>
      </c>
      <c r="J32" s="610">
        <f t="shared" si="0"/>
        <v>10.89108910891089</v>
      </c>
    </row>
    <row r="33" spans="2:13" ht="15.75" x14ac:dyDescent="0.2">
      <c r="B33" s="601">
        <f t="shared" si="1"/>
        <v>25</v>
      </c>
      <c r="C33" s="604" t="s">
        <v>57</v>
      </c>
      <c r="D33" s="605">
        <v>426</v>
      </c>
      <c r="E33" s="666">
        <f>UTAMA!F42</f>
        <v>2.8849999999999998</v>
      </c>
      <c r="F33" s="607">
        <f>+UTAMA!G42</f>
        <v>96.38</v>
      </c>
      <c r="G33" s="611">
        <f>+UTAMA!I42</f>
        <v>97.56</v>
      </c>
      <c r="H33" s="609">
        <f>+UTAMA!H42</f>
        <v>1.234</v>
      </c>
      <c r="I33" s="612">
        <f>+UTAMA!J42</f>
        <v>1.89</v>
      </c>
      <c r="J33" s="610">
        <f t="shared" si="0"/>
        <v>153.16045380875204</v>
      </c>
    </row>
    <row r="34" spans="2:13" ht="15.75" x14ac:dyDescent="0.2">
      <c r="B34" s="601">
        <f t="shared" si="1"/>
        <v>26</v>
      </c>
      <c r="C34" s="604" t="s">
        <v>58</v>
      </c>
      <c r="D34" s="605">
        <v>295</v>
      </c>
      <c r="E34" s="666">
        <f>UTAMA!F43</f>
        <v>7.9000000000000001E-2</v>
      </c>
      <c r="F34" s="607">
        <f>+UTAMA!G43</f>
        <v>188.84</v>
      </c>
      <c r="G34" s="611">
        <f>+UTAMA!I43</f>
        <v>188.24</v>
      </c>
      <c r="H34" s="609">
        <f>+UTAMA!H43</f>
        <v>5.2999999999999999E-2</v>
      </c>
      <c r="I34" s="612">
        <f>+UTAMA!J43</f>
        <v>3.2000000000000001E-2</v>
      </c>
      <c r="J34" s="610">
        <f t="shared" si="0"/>
        <v>60.377358490566039</v>
      </c>
    </row>
    <row r="35" spans="2:13" ht="15.75" x14ac:dyDescent="0.2">
      <c r="B35" s="601">
        <f t="shared" si="1"/>
        <v>27</v>
      </c>
      <c r="C35" s="604" t="s">
        <v>59</v>
      </c>
      <c r="D35" s="605">
        <v>708</v>
      </c>
      <c r="E35" s="666">
        <f>UTAMA!F44</f>
        <v>9.6000000000000002E-2</v>
      </c>
      <c r="F35" s="607">
        <f>+UTAMA!G44</f>
        <v>169.76</v>
      </c>
      <c r="G35" s="611">
        <f>+UTAMA!I44</f>
        <v>168.77</v>
      </c>
      <c r="H35" s="609">
        <f>+UTAMA!H44</f>
        <v>6.2E-2</v>
      </c>
      <c r="I35" s="612">
        <f>+UTAMA!J44</f>
        <v>3.7999999999999999E-2</v>
      </c>
      <c r="J35" s="610">
        <f t="shared" si="0"/>
        <v>61.29032258064516</v>
      </c>
    </row>
    <row r="36" spans="2:13" ht="15.75" x14ac:dyDescent="0.2">
      <c r="B36" s="601">
        <f t="shared" si="1"/>
        <v>28</v>
      </c>
      <c r="C36" s="604" t="s">
        <v>60</v>
      </c>
      <c r="D36" s="605">
        <v>1567</v>
      </c>
      <c r="E36" s="666">
        <f>UTAMA!F45</f>
        <v>9.8740000000000006</v>
      </c>
      <c r="F36" s="607">
        <f>+UTAMA!G45</f>
        <v>139.06</v>
      </c>
      <c r="G36" s="608">
        <f>+UTAMA!I45</f>
        <v>138.46</v>
      </c>
      <c r="H36" s="609">
        <f>+UTAMA!H45</f>
        <v>5.7359999999999998</v>
      </c>
      <c r="I36" s="609">
        <f>+UTAMA!J45</f>
        <v>4.4080000000000004</v>
      </c>
      <c r="J36" s="610">
        <f t="shared" si="0"/>
        <v>76.847977684797769</v>
      </c>
    </row>
    <row r="37" spans="2:13" ht="15.75" x14ac:dyDescent="0.2">
      <c r="B37" s="601">
        <f t="shared" si="1"/>
        <v>29</v>
      </c>
      <c r="C37" s="604" t="s">
        <v>61</v>
      </c>
      <c r="D37" s="605">
        <v>1353</v>
      </c>
      <c r="E37" s="666">
        <f>UTAMA!F46</f>
        <v>2.6720000000000002</v>
      </c>
      <c r="F37" s="607">
        <f>+UTAMA!G46</f>
        <v>237.21</v>
      </c>
      <c r="G37" s="608">
        <f>+UTAMA!I46</f>
        <v>238.3</v>
      </c>
      <c r="H37" s="609">
        <f>+UTAMA!H46</f>
        <v>1.496</v>
      </c>
      <c r="I37" s="609">
        <f>+UTAMA!J46</f>
        <v>2.028</v>
      </c>
      <c r="J37" s="832">
        <f t="shared" si="0"/>
        <v>135.56149732620321</v>
      </c>
    </row>
    <row r="38" spans="2:13" ht="15.75" x14ac:dyDescent="0.2">
      <c r="B38" s="601">
        <f t="shared" si="1"/>
        <v>30</v>
      </c>
      <c r="C38" s="604" t="s">
        <v>62</v>
      </c>
      <c r="D38" s="605">
        <v>53</v>
      </c>
      <c r="E38" s="666">
        <f>UTAMA!F47</f>
        <v>4.1539999999999999</v>
      </c>
      <c r="F38" s="607">
        <f>+UTAMA!G47</f>
        <v>118.24</v>
      </c>
      <c r="G38" s="608">
        <f>+UTAMA!I47</f>
        <v>118.19</v>
      </c>
      <c r="H38" s="609">
        <f>+UTAMA!H47</f>
        <v>2.0129999999999999</v>
      </c>
      <c r="I38" s="609">
        <f>+UTAMA!J47</f>
        <v>1.93</v>
      </c>
      <c r="J38" s="610">
        <f t="shared" si="0"/>
        <v>95.876800794833585</v>
      </c>
    </row>
    <row r="39" spans="2:13" ht="15.75" x14ac:dyDescent="0.2">
      <c r="B39" s="601">
        <f t="shared" si="1"/>
        <v>31</v>
      </c>
      <c r="C39" s="604" t="s">
        <v>63</v>
      </c>
      <c r="D39" s="605">
        <v>51</v>
      </c>
      <c r="E39" s="666">
        <f>UTAMA!F48</f>
        <v>2.75</v>
      </c>
      <c r="F39" s="607">
        <f>+UTAMA!G48</f>
        <v>108.85</v>
      </c>
      <c r="G39" s="608">
        <f>+UTAMA!I48</f>
        <v>109.69</v>
      </c>
      <c r="H39" s="609">
        <f>+UTAMA!H48</f>
        <v>0.872</v>
      </c>
      <c r="I39" s="609">
        <f>+UTAMA!J48</f>
        <v>1.4550000000000001</v>
      </c>
      <c r="J39" s="610">
        <f t="shared" si="0"/>
        <v>166.85779816513761</v>
      </c>
    </row>
    <row r="40" spans="2:13" ht="15.75" x14ac:dyDescent="0.2">
      <c r="B40" s="601">
        <f t="shared" si="1"/>
        <v>32</v>
      </c>
      <c r="C40" s="604" t="s">
        <v>212</v>
      </c>
      <c r="D40" s="605">
        <v>0</v>
      </c>
      <c r="E40" s="606">
        <f>UTAMA!F53</f>
        <v>0.47399999999999998</v>
      </c>
      <c r="F40" s="607">
        <f>+UTAMA!G53</f>
        <v>34.74</v>
      </c>
      <c r="G40" s="608">
        <f>+UTAMA!I53</f>
        <v>37.89</v>
      </c>
      <c r="H40" s="609">
        <f>+UTAMA!H53</f>
        <v>0.255</v>
      </c>
      <c r="I40" s="609">
        <f>UTAMA!J53</f>
        <v>0.35799999999999998</v>
      </c>
      <c r="J40" s="610">
        <f t="shared" si="0"/>
        <v>140.39215686274508</v>
      </c>
    </row>
    <row r="41" spans="2:13" ht="15.75" x14ac:dyDescent="0.2">
      <c r="B41" s="601">
        <f t="shared" si="1"/>
        <v>33</v>
      </c>
      <c r="C41" s="604" t="s">
        <v>213</v>
      </c>
      <c r="D41" s="605">
        <v>0</v>
      </c>
      <c r="E41" s="606">
        <f>UTAMA!F54</f>
        <v>0.81699999999999995</v>
      </c>
      <c r="F41" s="607">
        <f>+UTAMA!G54</f>
        <v>70.099999999999994</v>
      </c>
      <c r="G41" s="608">
        <f>+UTAMA!I54</f>
        <v>69.790000000000006</v>
      </c>
      <c r="H41" s="609">
        <f>+UTAMA!H54</f>
        <v>0.76400000000000001</v>
      </c>
      <c r="I41" s="609">
        <f>UTAMA!J54</f>
        <v>0.68700000000000006</v>
      </c>
      <c r="J41" s="610">
        <f t="shared" si="0"/>
        <v>89.921465968586389</v>
      </c>
    </row>
    <row r="42" spans="2:13" ht="16.5" thickBot="1" x14ac:dyDescent="0.25">
      <c r="B42" s="613"/>
      <c r="C42" s="614" t="s">
        <v>89</v>
      </c>
      <c r="D42" s="615">
        <f>SUM(D9:D41)</f>
        <v>63083</v>
      </c>
      <c r="E42" s="616">
        <f>SUM(E9:E41)</f>
        <v>85.044999999999973</v>
      </c>
      <c r="F42" s="617"/>
      <c r="G42" s="617"/>
      <c r="H42" s="618">
        <f>SUM(H9:H41)</f>
        <v>41.684000000000005</v>
      </c>
      <c r="I42" s="619">
        <f>SUM(I9:I41)</f>
        <v>42.592999999999989</v>
      </c>
      <c r="J42" s="620">
        <f>+I42/H42*100%*100</f>
        <v>102.18069283178195</v>
      </c>
    </row>
    <row r="43" spans="2:13" ht="16.5" thickBot="1" x14ac:dyDescent="0.25">
      <c r="B43" s="621" t="s">
        <v>68</v>
      </c>
      <c r="C43" s="622" t="s">
        <v>69</v>
      </c>
      <c r="D43" s="622"/>
      <c r="E43" s="623"/>
      <c r="F43" s="624"/>
      <c r="G43" s="624"/>
      <c r="H43" s="625" t="s">
        <v>95</v>
      </c>
      <c r="I43" s="626">
        <f>+I42/H42*100%</f>
        <v>1.0218069283178195</v>
      </c>
      <c r="J43" s="627"/>
    </row>
    <row r="44" spans="2:13" ht="15" x14ac:dyDescent="0.2">
      <c r="B44" s="628"/>
      <c r="C44" s="629" t="s">
        <v>90</v>
      </c>
      <c r="D44" s="629"/>
      <c r="E44" s="629"/>
      <c r="F44" s="630"/>
      <c r="G44" s="630"/>
      <c r="H44" s="630"/>
      <c r="I44" s="630"/>
      <c r="J44" s="630"/>
    </row>
    <row r="45" spans="2:13" ht="15.75" x14ac:dyDescent="0.25">
      <c r="B45" s="628"/>
      <c r="C45" s="630" t="s">
        <v>91</v>
      </c>
      <c r="D45" s="630"/>
      <c r="E45" s="630"/>
      <c r="F45" s="630"/>
      <c r="G45" s="630"/>
      <c r="H45" s="630"/>
      <c r="I45" s="630"/>
      <c r="J45" s="630"/>
      <c r="M45" s="202"/>
    </row>
    <row r="46" spans="2:13" ht="15" x14ac:dyDescent="0.2">
      <c r="B46" s="628"/>
      <c r="C46" s="630" t="s">
        <v>97</v>
      </c>
      <c r="D46" s="630"/>
      <c r="E46" s="631" t="s">
        <v>98</v>
      </c>
      <c r="F46" s="630" t="s">
        <v>99</v>
      </c>
      <c r="G46" s="630"/>
      <c r="H46" s="630"/>
      <c r="I46" s="632" t="s">
        <v>176</v>
      </c>
      <c r="J46" s="253">
        <f>COUNTIF(J9:J41,"&gt;100")</f>
        <v>17</v>
      </c>
    </row>
    <row r="47" spans="2:13" ht="15" x14ac:dyDescent="0.2">
      <c r="B47" s="628"/>
      <c r="C47" s="630" t="s">
        <v>100</v>
      </c>
      <c r="D47" s="630"/>
      <c r="E47" s="631" t="s">
        <v>98</v>
      </c>
      <c r="F47" s="630" t="s">
        <v>101</v>
      </c>
      <c r="G47" s="630"/>
      <c r="H47" s="630"/>
      <c r="I47" s="632" t="s">
        <v>176</v>
      </c>
      <c r="J47" s="633">
        <f>COUNTIFS(J9:J41,"&gt;=85",J9:J41,"&lt;=100")</f>
        <v>5</v>
      </c>
    </row>
    <row r="48" spans="2:13" ht="15" x14ac:dyDescent="0.2">
      <c r="B48" s="628"/>
      <c r="C48" s="630" t="s">
        <v>102</v>
      </c>
      <c r="D48" s="630"/>
      <c r="E48" s="631" t="s">
        <v>98</v>
      </c>
      <c r="F48" s="630" t="s">
        <v>103</v>
      </c>
      <c r="G48" s="630"/>
      <c r="H48" s="630"/>
      <c r="I48" s="632" t="s">
        <v>176</v>
      </c>
      <c r="J48" s="254">
        <f>COUNTIFS(J9:J41,"&gt;0",J9:J41,"&lt;=85")</f>
        <v>11</v>
      </c>
    </row>
    <row r="49" spans="2:10" ht="15.75" thickBot="1" x14ac:dyDescent="0.25">
      <c r="B49" s="628"/>
      <c r="C49" s="634">
        <v>0</v>
      </c>
      <c r="D49" s="634"/>
      <c r="E49" s="631" t="s">
        <v>98</v>
      </c>
      <c r="F49" s="630" t="s">
        <v>127</v>
      </c>
      <c r="G49" s="630"/>
      <c r="H49" s="630"/>
      <c r="I49" s="632" t="s">
        <v>176</v>
      </c>
      <c r="J49" s="635">
        <v>0</v>
      </c>
    </row>
    <row r="50" spans="2:10" ht="16.5" thickTop="1" x14ac:dyDescent="0.2">
      <c r="B50" s="628"/>
      <c r="C50" s="630"/>
      <c r="D50" s="630"/>
      <c r="E50" s="630"/>
      <c r="F50" s="631"/>
      <c r="G50" s="630"/>
      <c r="H50" s="630"/>
      <c r="I50" s="170" t="s">
        <v>89</v>
      </c>
      <c r="J50" s="636">
        <f>SUM(J46:J49)</f>
        <v>33</v>
      </c>
    </row>
    <row r="68" spans="11:16" ht="15" x14ac:dyDescent="0.25">
      <c r="K68" s="178"/>
      <c r="L68" s="173"/>
      <c r="M68" s="178"/>
      <c r="N68" s="178"/>
      <c r="O68" s="178"/>
      <c r="P68" s="178"/>
    </row>
  </sheetData>
  <mergeCells count="7">
    <mergeCell ref="B2:J2"/>
    <mergeCell ref="B3:J3"/>
    <mergeCell ref="B4:J4"/>
    <mergeCell ref="C6:C7"/>
    <mergeCell ref="B6:B7"/>
    <mergeCell ref="F6:G6"/>
    <mergeCell ref="H6:I6"/>
  </mergeCells>
  <phoneticPr fontId="29" type="noConversion"/>
  <conditionalFormatting sqref="J9:J41">
    <cfRule type="cellIs" dxfId="24" priority="5" stopIfTrue="1" operator="equal">
      <formula>0</formula>
    </cfRule>
    <cfRule type="cellIs" dxfId="23" priority="6" stopIfTrue="1" operator="lessThan">
      <formula>84</formula>
    </cfRule>
    <cfRule type="cellIs" dxfId="22" priority="7" stopIfTrue="1" operator="between">
      <formula>85</formula>
      <formula>100</formula>
    </cfRule>
    <cfRule type="cellIs" dxfId="21" priority="10" stopIfTrue="1" operator="equal">
      <formula>0</formula>
    </cfRule>
    <cfRule type="cellIs" dxfId="20" priority="12" stopIfTrue="1" operator="greaterThan">
      <formula>100</formula>
    </cfRule>
    <cfRule type="cellIs" dxfId="19" priority="13" stopIfTrue="1" operator="between">
      <formula>85</formula>
      <formula>100</formula>
    </cfRule>
  </conditionalFormatting>
  <conditionalFormatting sqref="J30:J41">
    <cfRule type="cellIs" dxfId="18" priority="14" stopIfTrue="1" operator="greaterThan">
      <formula>100</formula>
    </cfRule>
    <cfRule type="cellIs" dxfId="17" priority="15"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P66"/>
  <sheetViews>
    <sheetView showGridLines="0" topLeftCell="A16" zoomScale="90" zoomScaleNormal="90" workbookViewId="0">
      <selection activeCell="L44" sqref="L44"/>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76" t="s">
        <v>158</v>
      </c>
      <c r="C2" s="976"/>
      <c r="D2" s="976"/>
      <c r="E2" s="976"/>
      <c r="F2" s="976"/>
      <c r="G2" s="976"/>
      <c r="H2" s="976"/>
      <c r="I2" s="976"/>
      <c r="J2" s="976"/>
    </row>
    <row r="3" spans="2:10" ht="15.75" x14ac:dyDescent="0.2">
      <c r="B3" s="976" t="s">
        <v>252</v>
      </c>
      <c r="C3" s="976"/>
      <c r="D3" s="976"/>
      <c r="E3" s="976"/>
      <c r="F3" s="976"/>
      <c r="G3" s="976"/>
      <c r="H3" s="976"/>
      <c r="I3" s="976"/>
      <c r="J3" s="976"/>
    </row>
    <row r="4" spans="2:10" ht="15.75" x14ac:dyDescent="0.2">
      <c r="B4" s="976" t="str">
        <f>+UTAMA!B4</f>
        <v xml:space="preserve">MINGGU KE IV JULI ( 23 JULI S/D 29 JULI 2024 ) dalam Juta m3 </v>
      </c>
      <c r="C4" s="976"/>
      <c r="D4" s="976"/>
      <c r="E4" s="976"/>
      <c r="F4" s="976"/>
      <c r="G4" s="976"/>
      <c r="H4" s="976"/>
      <c r="I4" s="976"/>
      <c r="J4" s="976"/>
    </row>
    <row r="5" spans="2:10" ht="13.5" customHeight="1" thickBot="1" x14ac:dyDescent="0.25"/>
    <row r="6" spans="2:10" ht="21" customHeight="1" x14ac:dyDescent="0.2">
      <c r="B6" s="983" t="s">
        <v>18</v>
      </c>
      <c r="C6" s="985" t="s">
        <v>270</v>
      </c>
      <c r="D6" s="250" t="s">
        <v>105</v>
      </c>
      <c r="E6" s="251" t="s">
        <v>25</v>
      </c>
      <c r="F6" s="987" t="s">
        <v>106</v>
      </c>
      <c r="G6" s="988"/>
      <c r="H6" s="989" t="s">
        <v>159</v>
      </c>
      <c r="I6" s="990"/>
      <c r="J6" s="252" t="s">
        <v>69</v>
      </c>
    </row>
    <row r="7" spans="2:10" ht="15.75" x14ac:dyDescent="0.2">
      <c r="B7" s="984"/>
      <c r="C7" s="986"/>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x14ac:dyDescent="0.2">
      <c r="B9" s="601">
        <v>1</v>
      </c>
      <c r="C9" s="604" t="s">
        <v>29</v>
      </c>
      <c r="D9" s="605">
        <v>28310</v>
      </c>
      <c r="E9" s="606">
        <f>UTAMA!F12</f>
        <v>7.77</v>
      </c>
      <c r="F9" s="607">
        <f>+UTAMA!G12</f>
        <v>339.5</v>
      </c>
      <c r="G9" s="608">
        <f>+UTAMA!I12</f>
        <v>339.38</v>
      </c>
      <c r="H9" s="609">
        <f>+UTAMA!H12</f>
        <v>7.77</v>
      </c>
      <c r="I9" s="609">
        <f>+UTAMA!J12</f>
        <v>7.67</v>
      </c>
      <c r="J9" s="610">
        <f t="shared" ref="J9:J39" si="0">IFERROR(+I9/H9*100%*100,0)</f>
        <v>98.712998712998726</v>
      </c>
    </row>
    <row r="10" spans="2:10" ht="15.75" x14ac:dyDescent="0.2">
      <c r="B10" s="601">
        <f>1+B9</f>
        <v>2</v>
      </c>
      <c r="C10" s="604" t="s">
        <v>32</v>
      </c>
      <c r="D10" s="605">
        <v>4959</v>
      </c>
      <c r="E10" s="606">
        <f>UTAMA!F15</f>
        <v>9.5030000000000001</v>
      </c>
      <c r="F10" s="607">
        <f>+UTAMA!G15</f>
        <v>206.8</v>
      </c>
      <c r="G10" s="608">
        <f>+UTAMA!I15</f>
        <v>207.01</v>
      </c>
      <c r="H10" s="609">
        <f>+UTAMA!H15</f>
        <v>9.5020000000000007</v>
      </c>
      <c r="I10" s="609">
        <f>UTAMA!J15</f>
        <v>9.5269999999999992</v>
      </c>
      <c r="J10" s="610">
        <f t="shared" si="0"/>
        <v>100.26310250473583</v>
      </c>
    </row>
    <row r="11" spans="2:10" ht="15.75" x14ac:dyDescent="0.2">
      <c r="B11" s="601">
        <f t="shared" ref="B11:B39" si="1">+B10+1</f>
        <v>3</v>
      </c>
      <c r="C11" s="604" t="s">
        <v>33</v>
      </c>
      <c r="D11" s="605">
        <v>6052</v>
      </c>
      <c r="E11" s="606">
        <f>UTAMA!F16</f>
        <v>5.1509999999999998</v>
      </c>
      <c r="F11" s="607">
        <f>+UTAMA!G16</f>
        <v>314.93</v>
      </c>
      <c r="G11" s="608">
        <f>+UTAMA!I16</f>
        <v>315.08</v>
      </c>
      <c r="H11" s="609">
        <f>+UTAMA!H16</f>
        <v>2.9239999999999999</v>
      </c>
      <c r="I11" s="609">
        <f>UTAMA!J16</f>
        <v>2.9449999999999998</v>
      </c>
      <c r="J11" s="610">
        <f t="shared" si="0"/>
        <v>100.71819425444598</v>
      </c>
    </row>
    <row r="12" spans="2:10" ht="15.75" x14ac:dyDescent="0.2">
      <c r="B12" s="601">
        <f t="shared" si="1"/>
        <v>4</v>
      </c>
      <c r="C12" s="604" t="s">
        <v>35</v>
      </c>
      <c r="D12" s="605">
        <v>923</v>
      </c>
      <c r="E12" s="606">
        <f>UTAMA!F19</f>
        <v>2.0920000000000001</v>
      </c>
      <c r="F12" s="607">
        <f>+UTAMA!G19</f>
        <v>114.93</v>
      </c>
      <c r="G12" s="611">
        <f>+UTAMA!I19</f>
        <v>115.09</v>
      </c>
      <c r="H12" s="609">
        <f>+UTAMA!H19</f>
        <v>0.17599999999999999</v>
      </c>
      <c r="I12" s="612">
        <f>UTAMA!J19</f>
        <v>0.17399999999999999</v>
      </c>
      <c r="J12" s="610">
        <f t="shared" si="0"/>
        <v>98.86363636363636</v>
      </c>
    </row>
    <row r="13" spans="2:10" ht="15.75" x14ac:dyDescent="0.2">
      <c r="B13" s="601">
        <f t="shared" si="1"/>
        <v>5</v>
      </c>
      <c r="C13" s="604" t="s">
        <v>36</v>
      </c>
      <c r="D13" s="605">
        <v>251</v>
      </c>
      <c r="E13" s="606">
        <f>UTAMA!F20</f>
        <v>2.3530000000000002</v>
      </c>
      <c r="F13" s="607">
        <f>+UTAMA!G20</f>
        <v>116.58</v>
      </c>
      <c r="G13" s="611">
        <f>+UTAMA!I20</f>
        <v>116.95</v>
      </c>
      <c r="H13" s="609">
        <f>+UTAMA!H20</f>
        <v>0.43099999999999999</v>
      </c>
      <c r="I13" s="612">
        <f>UTAMA!J20</f>
        <v>0.44400000000000001</v>
      </c>
      <c r="J13" s="832">
        <f t="shared" si="0"/>
        <v>103.01624129930396</v>
      </c>
    </row>
    <row r="14" spans="2:10" ht="15.75" x14ac:dyDescent="0.2">
      <c r="B14" s="601">
        <f t="shared" si="1"/>
        <v>6</v>
      </c>
      <c r="C14" s="604" t="s">
        <v>37</v>
      </c>
      <c r="D14" s="605">
        <v>440</v>
      </c>
      <c r="E14" s="606">
        <f>UTAMA!F21</f>
        <v>4.5999999999999996</v>
      </c>
      <c r="F14" s="607">
        <f>+UTAMA!G21</f>
        <v>42.73</v>
      </c>
      <c r="G14" s="611">
        <f>+UTAMA!I21</f>
        <v>43.2</v>
      </c>
      <c r="H14" s="609">
        <f>+UTAMA!H21</f>
        <v>2.6160000000000001</v>
      </c>
      <c r="I14" s="612">
        <f>UTAMA!J21</f>
        <v>3.8519999999999999</v>
      </c>
      <c r="J14" s="610">
        <f t="shared" si="0"/>
        <v>147.24770642201835</v>
      </c>
    </row>
    <row r="15" spans="2:10" ht="15.75" x14ac:dyDescent="0.2">
      <c r="B15" s="601">
        <f t="shared" si="1"/>
        <v>7</v>
      </c>
      <c r="C15" s="604" t="s">
        <v>39</v>
      </c>
      <c r="D15" s="605">
        <v>775</v>
      </c>
      <c r="E15" s="606">
        <f>UTAMA!F22</f>
        <v>2.4159999999999999</v>
      </c>
      <c r="F15" s="607">
        <f>+UTAMA!G22</f>
        <v>49.01</v>
      </c>
      <c r="G15" s="608">
        <f>+UTAMA!I22</f>
        <v>49.9</v>
      </c>
      <c r="H15" s="609">
        <f>+UTAMA!H22</f>
        <v>1.5429999999999999</v>
      </c>
      <c r="I15" s="609">
        <f>UTAMA!J22</f>
        <v>1.883</v>
      </c>
      <c r="J15" s="610">
        <f t="shared" si="0"/>
        <v>122.03499675955931</v>
      </c>
    </row>
    <row r="16" spans="2:10" ht="15.75" x14ac:dyDescent="0.2">
      <c r="B16" s="601">
        <f t="shared" si="1"/>
        <v>8</v>
      </c>
      <c r="C16" s="604" t="s">
        <v>40</v>
      </c>
      <c r="D16" s="605">
        <v>750</v>
      </c>
      <c r="E16" s="606">
        <f>UTAMA!F23</f>
        <v>1.093</v>
      </c>
      <c r="F16" s="607">
        <f>+UTAMA!G23</f>
        <v>74.48</v>
      </c>
      <c r="G16" s="608">
        <f>+UTAMA!I23</f>
        <v>74.430000000000007</v>
      </c>
      <c r="H16" s="609">
        <f>+UTAMA!H23</f>
        <v>0.40300000000000002</v>
      </c>
      <c r="I16" s="609">
        <f>UTAMA!J23</f>
        <v>0.41899999999999998</v>
      </c>
      <c r="J16" s="610">
        <f t="shared" si="0"/>
        <v>103.97022332506202</v>
      </c>
    </row>
    <row r="17" spans="2:13" ht="15.75" x14ac:dyDescent="0.2">
      <c r="B17" s="601">
        <f t="shared" si="1"/>
        <v>9</v>
      </c>
      <c r="C17" s="604" t="s">
        <v>41</v>
      </c>
      <c r="D17" s="605">
        <v>482</v>
      </c>
      <c r="E17" s="606">
        <v>0.42899999999999999</v>
      </c>
      <c r="F17" s="607">
        <f>+UTAMA!G24</f>
        <v>79.900000000000006</v>
      </c>
      <c r="G17" s="608">
        <f>+UTAMA!I24</f>
        <v>79.959999999999994</v>
      </c>
      <c r="H17" s="609">
        <f>+UTAMA!H24</f>
        <v>4.0000000000000001E-3</v>
      </c>
      <c r="I17" s="609">
        <f>UTAMA!J24</f>
        <v>6.0000000000000001E-3</v>
      </c>
      <c r="J17" s="610">
        <f t="shared" si="0"/>
        <v>150</v>
      </c>
    </row>
    <row r="18" spans="2:13" ht="15.75" x14ac:dyDescent="0.2">
      <c r="B18" s="601">
        <f t="shared" si="1"/>
        <v>10</v>
      </c>
      <c r="C18" s="604" t="s">
        <v>42</v>
      </c>
      <c r="D18" s="605">
        <v>366</v>
      </c>
      <c r="E18" s="606">
        <f>UTAMA!F25</f>
        <v>0.25</v>
      </c>
      <c r="F18" s="607">
        <f>+UTAMA!G25</f>
        <v>61.67</v>
      </c>
      <c r="G18" s="611">
        <f>+UTAMA!I25</f>
        <v>61.7</v>
      </c>
      <c r="H18" s="609">
        <f>+UTAMA!H25</f>
        <v>3.9E-2</v>
      </c>
      <c r="I18" s="612">
        <f>UTAMA!J25</f>
        <v>4.2000000000000003E-2</v>
      </c>
      <c r="J18" s="610">
        <f t="shared" si="0"/>
        <v>107.69230769230771</v>
      </c>
    </row>
    <row r="19" spans="2:13" ht="15.75" x14ac:dyDescent="0.2">
      <c r="B19" s="601">
        <f>+B18+1</f>
        <v>11</v>
      </c>
      <c r="C19" s="604" t="s">
        <v>43</v>
      </c>
      <c r="D19" s="605">
        <v>260</v>
      </c>
      <c r="E19" s="606">
        <f>UTAMA!F26</f>
        <v>0.38500000000000001</v>
      </c>
      <c r="F19" s="607">
        <f>+UTAMA!G26</f>
        <v>44.98</v>
      </c>
      <c r="G19" s="611">
        <f>+UTAMA!I26</f>
        <v>45.2</v>
      </c>
      <c r="H19" s="609">
        <f>+UTAMA!H26</f>
        <v>9.8000000000000004E-2</v>
      </c>
      <c r="I19" s="612">
        <f>UTAMA!J26</f>
        <v>0.14899999999999999</v>
      </c>
      <c r="J19" s="610">
        <f t="shared" si="0"/>
        <v>152.0408163265306</v>
      </c>
    </row>
    <row r="20" spans="2:13" ht="15.75" x14ac:dyDescent="0.2">
      <c r="B20" s="815">
        <f t="shared" ref="B20:B21" si="2">+B19+1</f>
        <v>12</v>
      </c>
      <c r="C20" s="604" t="s">
        <v>335</v>
      </c>
      <c r="D20" s="825">
        <v>4680</v>
      </c>
      <c r="E20" s="826">
        <f>UTAMA!F36</f>
        <v>9.15</v>
      </c>
      <c r="F20" s="827">
        <f>UTAMA!G39</f>
        <v>321.27999999999997</v>
      </c>
      <c r="G20" s="828">
        <f>UTAMA!I39</f>
        <v>317.10000000000002</v>
      </c>
      <c r="H20" s="829">
        <f>UTAMA!H39</f>
        <v>0.27800000000000002</v>
      </c>
      <c r="I20" s="609">
        <f>UTAMA!J39</f>
        <v>5.8000000000000003E-2</v>
      </c>
      <c r="J20" s="610">
        <f t="shared" si="0"/>
        <v>20.863309352517984</v>
      </c>
    </row>
    <row r="21" spans="2:13" ht="15.75" x14ac:dyDescent="0.2">
      <c r="B21" s="601">
        <f t="shared" si="2"/>
        <v>13</v>
      </c>
      <c r="C21" s="604" t="s">
        <v>45</v>
      </c>
      <c r="D21" s="605">
        <v>340</v>
      </c>
      <c r="E21" s="666">
        <f>UTAMA!F29</f>
        <v>2.3410000000000002</v>
      </c>
      <c r="F21" s="607">
        <f>+UTAMA!G29</f>
        <v>106.56</v>
      </c>
      <c r="G21" s="611">
        <f>+UTAMA!I29</f>
        <v>107.6</v>
      </c>
      <c r="H21" s="609">
        <f>+UTAMA!H29</f>
        <v>0.19900000000000001</v>
      </c>
      <c r="I21" s="612">
        <f>+UTAMA!J29</f>
        <v>0.36099999999999999</v>
      </c>
      <c r="J21" s="610">
        <f t="shared" si="0"/>
        <v>181.40703517587937</v>
      </c>
      <c r="M21" s="798"/>
    </row>
    <row r="22" spans="2:13" ht="15.75" x14ac:dyDescent="0.2">
      <c r="B22" s="601">
        <f>+B21+1</f>
        <v>14</v>
      </c>
      <c r="C22" s="604" t="s">
        <v>46</v>
      </c>
      <c r="D22" s="605">
        <v>392</v>
      </c>
      <c r="E22" s="666">
        <f>UTAMA!F30</f>
        <v>0.32300000000000001</v>
      </c>
      <c r="F22" s="607">
        <f>+UTAMA!G30</f>
        <v>200.63</v>
      </c>
      <c r="G22" s="611">
        <f>+UTAMA!I30</f>
        <v>199.69</v>
      </c>
      <c r="H22" s="609">
        <f>+UTAMA!H30</f>
        <v>5.5E-2</v>
      </c>
      <c r="I22" s="612">
        <f>+UTAMA!J30</f>
        <v>2.1000000000000001E-2</v>
      </c>
      <c r="J22" s="610">
        <f t="shared" si="0"/>
        <v>38.181818181818187</v>
      </c>
    </row>
    <row r="23" spans="2:13" ht="15.75" x14ac:dyDescent="0.2">
      <c r="B23" s="601">
        <f t="shared" si="1"/>
        <v>15</v>
      </c>
      <c r="C23" s="604" t="s">
        <v>47</v>
      </c>
      <c r="D23" s="605">
        <v>394</v>
      </c>
      <c r="E23" s="666">
        <f>UTAMA!F31</f>
        <v>0.42899999999999999</v>
      </c>
      <c r="F23" s="607">
        <f>+UTAMA!G31</f>
        <v>219.27</v>
      </c>
      <c r="G23" s="611">
        <f>+UTAMA!I31</f>
        <v>218.15</v>
      </c>
      <c r="H23" s="609">
        <f>+UTAMA!H31</f>
        <v>0.11600000000000001</v>
      </c>
      <c r="I23" s="612">
        <f>+UTAMA!J31</f>
        <v>6.9000000000000006E-2</v>
      </c>
      <c r="J23" s="610">
        <f t="shared" si="0"/>
        <v>59.482758620689658</v>
      </c>
    </row>
    <row r="24" spans="2:13" ht="15.75" x14ac:dyDescent="0.2">
      <c r="B24" s="601">
        <f t="shared" si="1"/>
        <v>16</v>
      </c>
      <c r="C24" s="604" t="s">
        <v>48</v>
      </c>
      <c r="D24" s="605">
        <v>707</v>
      </c>
      <c r="E24" s="666">
        <f>UTAMA!F32</f>
        <v>0.77100000000000002</v>
      </c>
      <c r="F24" s="607">
        <f>+UTAMA!G32</f>
        <v>191.55</v>
      </c>
      <c r="G24" s="611">
        <f>+UTAMA!I32</f>
        <v>190.27</v>
      </c>
      <c r="H24" s="609">
        <f>+UTAMA!H32</f>
        <v>0.125</v>
      </c>
      <c r="I24" s="612">
        <f>+UTAMA!J32</f>
        <v>3.9E-2</v>
      </c>
      <c r="J24" s="610">
        <f t="shared" si="0"/>
        <v>31.2</v>
      </c>
    </row>
    <row r="25" spans="2:13" ht="15.75" x14ac:dyDescent="0.2">
      <c r="B25" s="601">
        <f>+B24+1</f>
        <v>17</v>
      </c>
      <c r="C25" s="604" t="s">
        <v>49</v>
      </c>
      <c r="D25" s="605">
        <v>92</v>
      </c>
      <c r="E25" s="666">
        <f>UTAMA!F33</f>
        <v>0.22600000000000001</v>
      </c>
      <c r="F25" s="607">
        <f>+UTAMA!G33</f>
        <v>161.51</v>
      </c>
      <c r="G25" s="611">
        <f>+UTAMA!I33</f>
        <v>164.27</v>
      </c>
      <c r="H25" s="609">
        <f>+UTAMA!H33</f>
        <v>7.0000000000000001E-3</v>
      </c>
      <c r="I25" s="612">
        <f>+UTAMA!J33</f>
        <v>0.159</v>
      </c>
      <c r="J25" s="610">
        <f t="shared" si="0"/>
        <v>2271.4285714285716</v>
      </c>
    </row>
    <row r="26" spans="2:13" ht="15.75" x14ac:dyDescent="0.2">
      <c r="B26" s="601">
        <f t="shared" si="1"/>
        <v>18</v>
      </c>
      <c r="C26" s="604" t="s">
        <v>50</v>
      </c>
      <c r="D26" s="605">
        <v>319</v>
      </c>
      <c r="E26" s="666">
        <f>UTAMA!F34</f>
        <v>0.71399999999999997</v>
      </c>
      <c r="F26" s="607">
        <f>+UTAMA!G34</f>
        <v>221.03</v>
      </c>
      <c r="G26" s="611">
        <f>+UTAMA!I34</f>
        <v>220.89</v>
      </c>
      <c r="H26" s="609">
        <f>+UTAMA!H34</f>
        <v>0.111</v>
      </c>
      <c r="I26" s="612">
        <f>+UTAMA!J34</f>
        <v>0.104</v>
      </c>
      <c r="J26" s="610">
        <f t="shared" si="0"/>
        <v>93.693693693693689</v>
      </c>
    </row>
    <row r="27" spans="2:13" ht="15.75" x14ac:dyDescent="0.2">
      <c r="B27" s="601">
        <f t="shared" si="1"/>
        <v>19</v>
      </c>
      <c r="C27" s="604" t="s">
        <v>51</v>
      </c>
      <c r="D27" s="605">
        <v>635</v>
      </c>
      <c r="E27" s="666">
        <f>UTAMA!F35</f>
        <v>1.708</v>
      </c>
      <c r="F27" s="607">
        <f>+UTAMA!G35</f>
        <v>240.81</v>
      </c>
      <c r="G27" s="611">
        <f>+UTAMA!I35</f>
        <v>241.86</v>
      </c>
      <c r="H27" s="609">
        <f>+UTAMA!H35</f>
        <v>9.2999999999999999E-2</v>
      </c>
      <c r="I27" s="612">
        <f>+UTAMA!J35</f>
        <v>0.20899999999999999</v>
      </c>
      <c r="J27" s="610">
        <f t="shared" si="0"/>
        <v>224.73118279569891</v>
      </c>
    </row>
    <row r="28" spans="2:13" ht="15.75" x14ac:dyDescent="0.2">
      <c r="B28" s="601">
        <f t="shared" si="1"/>
        <v>20</v>
      </c>
      <c r="C28" s="604" t="s">
        <v>52</v>
      </c>
      <c r="D28" s="605">
        <v>2000</v>
      </c>
      <c r="E28" s="666">
        <f>UTAMA!F37</f>
        <v>4.3979999999999997</v>
      </c>
      <c r="F28" s="607">
        <f>+UTAMA!G37</f>
        <v>146.51</v>
      </c>
      <c r="G28" s="608">
        <f>+UTAMA!I37</f>
        <v>144.80000000000001</v>
      </c>
      <c r="H28" s="609">
        <f>+UTAMA!H37</f>
        <v>1.371</v>
      </c>
      <c r="I28" s="609">
        <f>+UTAMA!J37</f>
        <v>0.66800000000000004</v>
      </c>
      <c r="J28" s="610">
        <f t="shared" si="0"/>
        <v>48.723559445660101</v>
      </c>
    </row>
    <row r="29" spans="2:13" ht="15.75" x14ac:dyDescent="0.2">
      <c r="B29" s="601">
        <f t="shared" si="1"/>
        <v>21</v>
      </c>
      <c r="C29" s="604" t="s">
        <v>53</v>
      </c>
      <c r="D29" s="605">
        <v>1126</v>
      </c>
      <c r="E29" s="666">
        <f>UTAMA!F38</f>
        <v>3.3109999999999999</v>
      </c>
      <c r="F29" s="607">
        <f>+UTAMA!G38</f>
        <v>199.21</v>
      </c>
      <c r="G29" s="608">
        <f>+UTAMA!I38</f>
        <v>198.61</v>
      </c>
      <c r="H29" s="609">
        <f>+UTAMA!H38</f>
        <v>0.67300000000000004</v>
      </c>
      <c r="I29" s="609">
        <f>+UTAMA!J38</f>
        <v>0.52</v>
      </c>
      <c r="J29" s="832">
        <f t="shared" si="0"/>
        <v>77.265973254086191</v>
      </c>
    </row>
    <row r="30" spans="2:13" ht="15.75" x14ac:dyDescent="0.2">
      <c r="B30" s="601">
        <f t="shared" si="1"/>
        <v>22</v>
      </c>
      <c r="C30" s="604" t="s">
        <v>54</v>
      </c>
      <c r="D30" s="605">
        <v>1531</v>
      </c>
      <c r="E30" s="666">
        <f>UTAMA!F39</f>
        <v>0.64100000000000001</v>
      </c>
      <c r="F30" s="607">
        <f>+UTAMA!G39</f>
        <v>321.27999999999997</v>
      </c>
      <c r="G30" s="611">
        <f>+UTAMA!I39</f>
        <v>317.10000000000002</v>
      </c>
      <c r="H30" s="609">
        <f>+UTAMA!H39</f>
        <v>0.27800000000000002</v>
      </c>
      <c r="I30" s="612">
        <f>+UTAMA!J39</f>
        <v>5.8000000000000003E-2</v>
      </c>
      <c r="J30" s="610">
        <f t="shared" si="0"/>
        <v>20.863309352517984</v>
      </c>
    </row>
    <row r="31" spans="2:13" ht="15.75" x14ac:dyDescent="0.2">
      <c r="B31" s="601">
        <f t="shared" si="1"/>
        <v>23</v>
      </c>
      <c r="C31" s="604" t="s">
        <v>55</v>
      </c>
      <c r="D31" s="605">
        <v>358</v>
      </c>
      <c r="E31" s="666">
        <f>UTAMA!F40</f>
        <v>0.71</v>
      </c>
      <c r="F31" s="607">
        <f>+UTAMA!G40</f>
        <v>125.83</v>
      </c>
      <c r="G31" s="611">
        <f>+UTAMA!I40</f>
        <v>126.62</v>
      </c>
      <c r="H31" s="609">
        <f>+UTAMA!H40</f>
        <v>0.28599999999999998</v>
      </c>
      <c r="I31" s="612">
        <f>+UTAMA!J40</f>
        <v>0.379</v>
      </c>
      <c r="J31" s="610">
        <f t="shared" si="0"/>
        <v>132.51748251748253</v>
      </c>
    </row>
    <row r="32" spans="2:13" ht="15.75" x14ac:dyDescent="0.2">
      <c r="B32" s="601">
        <f t="shared" si="1"/>
        <v>24</v>
      </c>
      <c r="C32" s="604" t="s">
        <v>56</v>
      </c>
      <c r="D32" s="605">
        <v>2488</v>
      </c>
      <c r="E32" s="666">
        <f>UTAMA!F41</f>
        <v>0.48</v>
      </c>
      <c r="F32" s="607">
        <f>+UTAMA!G41</f>
        <v>278.42</v>
      </c>
      <c r="G32" s="608">
        <f>+UTAMA!I41</f>
        <v>275.87</v>
      </c>
      <c r="H32" s="609">
        <f>+UTAMA!H41</f>
        <v>0.10100000000000001</v>
      </c>
      <c r="I32" s="612">
        <f>+UTAMA!J41</f>
        <v>1.0999999999999999E-2</v>
      </c>
      <c r="J32" s="610">
        <f t="shared" si="0"/>
        <v>10.89108910891089</v>
      </c>
    </row>
    <row r="33" spans="2:13" ht="15.75" x14ac:dyDescent="0.2">
      <c r="B33" s="601">
        <f t="shared" si="1"/>
        <v>25</v>
      </c>
      <c r="C33" s="604" t="s">
        <v>57</v>
      </c>
      <c r="D33" s="605">
        <v>426</v>
      </c>
      <c r="E33" s="666">
        <f>UTAMA!F42</f>
        <v>2.8849999999999998</v>
      </c>
      <c r="F33" s="607">
        <f>+UTAMA!G42</f>
        <v>96.38</v>
      </c>
      <c r="G33" s="611">
        <f>+UTAMA!I42</f>
        <v>97.56</v>
      </c>
      <c r="H33" s="609">
        <f>+UTAMA!H42</f>
        <v>1.234</v>
      </c>
      <c r="I33" s="612">
        <f>+UTAMA!J42</f>
        <v>1.89</v>
      </c>
      <c r="J33" s="610">
        <f t="shared" si="0"/>
        <v>153.16045380875204</v>
      </c>
    </row>
    <row r="34" spans="2:13" ht="15.75" x14ac:dyDescent="0.2">
      <c r="B34" s="601">
        <f t="shared" si="1"/>
        <v>26</v>
      </c>
      <c r="C34" s="604" t="s">
        <v>58</v>
      </c>
      <c r="D34" s="605">
        <v>295</v>
      </c>
      <c r="E34" s="666">
        <f>UTAMA!F43</f>
        <v>7.9000000000000001E-2</v>
      </c>
      <c r="F34" s="607">
        <f>+UTAMA!G43</f>
        <v>188.84</v>
      </c>
      <c r="G34" s="611">
        <f>+UTAMA!I43</f>
        <v>188.24</v>
      </c>
      <c r="H34" s="609">
        <f>+UTAMA!H43</f>
        <v>5.2999999999999999E-2</v>
      </c>
      <c r="I34" s="612">
        <f>+UTAMA!J43</f>
        <v>3.2000000000000001E-2</v>
      </c>
      <c r="J34" s="610">
        <f t="shared" si="0"/>
        <v>60.377358490566039</v>
      </c>
    </row>
    <row r="35" spans="2:13" ht="15.75" x14ac:dyDescent="0.2">
      <c r="B35" s="601">
        <f t="shared" si="1"/>
        <v>27</v>
      </c>
      <c r="C35" s="604" t="s">
        <v>59</v>
      </c>
      <c r="D35" s="605">
        <v>708</v>
      </c>
      <c r="E35" s="666">
        <f>UTAMA!F44</f>
        <v>9.6000000000000002E-2</v>
      </c>
      <c r="F35" s="607">
        <f>+UTAMA!G44</f>
        <v>169.76</v>
      </c>
      <c r="G35" s="611">
        <f>+UTAMA!I44</f>
        <v>168.77</v>
      </c>
      <c r="H35" s="609">
        <f>+UTAMA!H44</f>
        <v>6.2E-2</v>
      </c>
      <c r="I35" s="612">
        <f>+UTAMA!J44</f>
        <v>3.7999999999999999E-2</v>
      </c>
      <c r="J35" s="610">
        <f t="shared" si="0"/>
        <v>61.29032258064516</v>
      </c>
    </row>
    <row r="36" spans="2:13" ht="15.75" x14ac:dyDescent="0.2">
      <c r="B36" s="601">
        <f t="shared" si="1"/>
        <v>28</v>
      </c>
      <c r="C36" s="604" t="s">
        <v>60</v>
      </c>
      <c r="D36" s="605">
        <v>1567</v>
      </c>
      <c r="E36" s="666">
        <f>UTAMA!F45</f>
        <v>9.8740000000000006</v>
      </c>
      <c r="F36" s="607">
        <f>+UTAMA!G45</f>
        <v>139.06</v>
      </c>
      <c r="G36" s="608">
        <f>+UTAMA!I45</f>
        <v>138.46</v>
      </c>
      <c r="H36" s="609">
        <f>+UTAMA!H45</f>
        <v>5.7359999999999998</v>
      </c>
      <c r="I36" s="609">
        <f>+UTAMA!J45</f>
        <v>4.4080000000000004</v>
      </c>
      <c r="J36" s="610">
        <f t="shared" si="0"/>
        <v>76.847977684797769</v>
      </c>
    </row>
    <row r="37" spans="2:13" ht="15.75" x14ac:dyDescent="0.2">
      <c r="B37" s="601">
        <f t="shared" si="1"/>
        <v>29</v>
      </c>
      <c r="C37" s="604" t="s">
        <v>61</v>
      </c>
      <c r="D37" s="605">
        <v>1353</v>
      </c>
      <c r="E37" s="666">
        <f>UTAMA!F46</f>
        <v>2.6720000000000002</v>
      </c>
      <c r="F37" s="607">
        <f>+UTAMA!G46</f>
        <v>237.21</v>
      </c>
      <c r="G37" s="608">
        <f>+UTAMA!I46</f>
        <v>238.3</v>
      </c>
      <c r="H37" s="609">
        <f>+UTAMA!H46</f>
        <v>1.496</v>
      </c>
      <c r="I37" s="609">
        <f>+UTAMA!J46</f>
        <v>2.028</v>
      </c>
      <c r="J37" s="610">
        <f t="shared" si="0"/>
        <v>135.56149732620321</v>
      </c>
    </row>
    <row r="38" spans="2:13" ht="15.75" x14ac:dyDescent="0.2">
      <c r="B38" s="601">
        <f t="shared" si="1"/>
        <v>30</v>
      </c>
      <c r="C38" s="604" t="s">
        <v>62</v>
      </c>
      <c r="D38" s="605">
        <v>53</v>
      </c>
      <c r="E38" s="666">
        <f>UTAMA!F47</f>
        <v>4.1539999999999999</v>
      </c>
      <c r="F38" s="607">
        <f>+UTAMA!G47</f>
        <v>118.24</v>
      </c>
      <c r="G38" s="608">
        <f>+UTAMA!I47</f>
        <v>118.19</v>
      </c>
      <c r="H38" s="609">
        <f>+UTAMA!H47</f>
        <v>2.0129999999999999</v>
      </c>
      <c r="I38" s="609">
        <f>+UTAMA!J47</f>
        <v>1.93</v>
      </c>
      <c r="J38" s="610">
        <f t="shared" si="0"/>
        <v>95.876800794833585</v>
      </c>
    </row>
    <row r="39" spans="2:13" ht="15.75" x14ac:dyDescent="0.2">
      <c r="B39" s="601">
        <f t="shared" si="1"/>
        <v>31</v>
      </c>
      <c r="C39" s="604" t="s">
        <v>63</v>
      </c>
      <c r="D39" s="605">
        <v>51</v>
      </c>
      <c r="E39" s="666">
        <f>UTAMA!F48</f>
        <v>2.75</v>
      </c>
      <c r="F39" s="607">
        <f>+UTAMA!G48</f>
        <v>108.85</v>
      </c>
      <c r="G39" s="608">
        <f>+UTAMA!I48</f>
        <v>109.69</v>
      </c>
      <c r="H39" s="609">
        <f>+UTAMA!H48</f>
        <v>0.872</v>
      </c>
      <c r="I39" s="609">
        <f>+UTAMA!J48</f>
        <v>1.4550000000000001</v>
      </c>
      <c r="J39" s="610">
        <f t="shared" si="0"/>
        <v>166.85779816513761</v>
      </c>
    </row>
    <row r="40" spans="2:13" ht="16.5" thickBot="1" x14ac:dyDescent="0.25">
      <c r="B40" s="613"/>
      <c r="C40" s="614" t="s">
        <v>89</v>
      </c>
      <c r="D40" s="615">
        <f>SUM(D9:D39)</f>
        <v>63083</v>
      </c>
      <c r="E40" s="616">
        <f>SUM(E9:E39)</f>
        <v>83.753999999999976</v>
      </c>
      <c r="F40" s="617"/>
      <c r="G40" s="617"/>
      <c r="H40" s="618">
        <f>SUM(H9:H39)</f>
        <v>40.664999999999999</v>
      </c>
      <c r="I40" s="619">
        <f>SUM(I9:I39)</f>
        <v>41.547999999999995</v>
      </c>
      <c r="J40" s="620">
        <f>+I40/H40*100%*100</f>
        <v>102.17140046723226</v>
      </c>
    </row>
    <row r="41" spans="2:13" ht="16.5" thickBot="1" x14ac:dyDescent="0.25">
      <c r="B41" s="621" t="s">
        <v>68</v>
      </c>
      <c r="C41" s="622" t="s">
        <v>69</v>
      </c>
      <c r="D41" s="622"/>
      <c r="E41" s="623"/>
      <c r="F41" s="624"/>
      <c r="G41" s="624"/>
      <c r="H41" s="625" t="s">
        <v>95</v>
      </c>
      <c r="I41" s="626">
        <f>+I40/H40*100%</f>
        <v>1.0217140046723225</v>
      </c>
      <c r="J41" s="627"/>
    </row>
    <row r="42" spans="2:13" ht="15" x14ac:dyDescent="0.2">
      <c r="B42" s="628"/>
      <c r="C42" s="629" t="s">
        <v>90</v>
      </c>
      <c r="D42" s="629"/>
      <c r="E42" s="629"/>
      <c r="F42" s="630"/>
      <c r="G42" s="630"/>
      <c r="H42" s="630"/>
      <c r="I42" s="630"/>
      <c r="J42" s="630"/>
    </row>
    <row r="43" spans="2:13" ht="15.75" x14ac:dyDescent="0.25">
      <c r="B43" s="628"/>
      <c r="C43" s="630" t="s">
        <v>91</v>
      </c>
      <c r="D43" s="630"/>
      <c r="E43" s="630"/>
      <c r="F43" s="630"/>
      <c r="G43" s="630"/>
      <c r="H43" s="630"/>
      <c r="I43" s="630"/>
      <c r="J43" s="630"/>
      <c r="M43" s="202"/>
    </row>
    <row r="44" spans="2:13" ht="15" x14ac:dyDescent="0.2">
      <c r="B44" s="628"/>
      <c r="C44" s="630" t="s">
        <v>97</v>
      </c>
      <c r="D44" s="630"/>
      <c r="E44" s="631" t="s">
        <v>98</v>
      </c>
      <c r="F44" s="630" t="s">
        <v>99</v>
      </c>
      <c r="G44" s="630"/>
      <c r="H44" s="630"/>
      <c r="I44" s="632" t="s">
        <v>176</v>
      </c>
      <c r="J44" s="253">
        <f>COUNTIF(J9:J39,"&gt;100")</f>
        <v>16</v>
      </c>
    </row>
    <row r="45" spans="2:13" ht="15" x14ac:dyDescent="0.2">
      <c r="B45" s="628"/>
      <c r="C45" s="630" t="s">
        <v>100</v>
      </c>
      <c r="D45" s="630"/>
      <c r="E45" s="631" t="s">
        <v>98</v>
      </c>
      <c r="F45" s="630" t="s">
        <v>101</v>
      </c>
      <c r="G45" s="630"/>
      <c r="H45" s="630"/>
      <c r="I45" s="632" t="s">
        <v>176</v>
      </c>
      <c r="J45" s="633">
        <f>COUNTIFS(J9:J39,"&gt;=85",J9:J39,"&lt;=100")</f>
        <v>4</v>
      </c>
    </row>
    <row r="46" spans="2:13" ht="15" x14ac:dyDescent="0.2">
      <c r="B46" s="628"/>
      <c r="C46" s="630" t="s">
        <v>102</v>
      </c>
      <c r="D46" s="630"/>
      <c r="E46" s="631" t="s">
        <v>98</v>
      </c>
      <c r="F46" s="630" t="s">
        <v>103</v>
      </c>
      <c r="G46" s="630"/>
      <c r="H46" s="630"/>
      <c r="I46" s="632" t="s">
        <v>176</v>
      </c>
      <c r="J46" s="254">
        <f>COUNTIFS(J9:J39,"&gt;0",J9:J39,"&lt;=85")</f>
        <v>11</v>
      </c>
    </row>
    <row r="47" spans="2:13" ht="15.75" thickBot="1" x14ac:dyDescent="0.25">
      <c r="B47" s="628"/>
      <c r="C47" s="634">
        <v>0</v>
      </c>
      <c r="D47" s="634"/>
      <c r="E47" s="631" t="s">
        <v>98</v>
      </c>
      <c r="F47" s="630" t="s">
        <v>127</v>
      </c>
      <c r="G47" s="630"/>
      <c r="H47" s="630"/>
      <c r="I47" s="632" t="s">
        <v>176</v>
      </c>
      <c r="J47" s="635">
        <v>1</v>
      </c>
    </row>
    <row r="48" spans="2:13" ht="16.5" thickTop="1" x14ac:dyDescent="0.2">
      <c r="B48" s="628"/>
      <c r="C48" s="630"/>
      <c r="D48" s="630"/>
      <c r="E48" s="630"/>
      <c r="F48" s="631"/>
      <c r="G48" s="630"/>
      <c r="H48" s="630"/>
      <c r="I48" s="170" t="s">
        <v>89</v>
      </c>
      <c r="J48" s="636">
        <f>SUM(J44:J47)</f>
        <v>32</v>
      </c>
    </row>
    <row r="66" spans="11:16" ht="15" x14ac:dyDescent="0.25">
      <c r="K66" s="178"/>
      <c r="L66" s="173"/>
      <c r="M66" s="178"/>
      <c r="N66" s="178"/>
      <c r="O66" s="178"/>
      <c r="P66" s="178"/>
    </row>
  </sheetData>
  <mergeCells count="7">
    <mergeCell ref="B2:J2"/>
    <mergeCell ref="B3:J3"/>
    <mergeCell ref="B4:J4"/>
    <mergeCell ref="B6:B7"/>
    <mergeCell ref="C6:C7"/>
    <mergeCell ref="F6:G6"/>
    <mergeCell ref="H6:I6"/>
  </mergeCells>
  <conditionalFormatting sqref="J9:J39">
    <cfRule type="cellIs" dxfId="16" priority="1" stopIfTrue="1" operator="equal">
      <formula>0</formula>
    </cfRule>
    <cfRule type="cellIs" dxfId="15" priority="2" stopIfTrue="1" operator="lessThan">
      <formula>84</formula>
    </cfRule>
    <cfRule type="cellIs" dxfId="14" priority="3" stopIfTrue="1" operator="between">
      <formula>85</formula>
      <formula>100</formula>
    </cfRule>
    <cfRule type="cellIs" dxfId="13" priority="4" stopIfTrue="1" operator="equal">
      <formula>0</formula>
    </cfRule>
    <cfRule type="cellIs" dxfId="12" priority="5" stopIfTrue="1" operator="greaterThan">
      <formula>100</formula>
    </cfRule>
    <cfRule type="cellIs" dxfId="11" priority="6" stopIfTrue="1" operator="between">
      <formula>85</formula>
      <formula>100</formula>
    </cfRule>
  </conditionalFormatting>
  <conditionalFormatting sqref="J30:J39">
    <cfRule type="cellIs" dxfId="10" priority="7" stopIfTrue="1" operator="greaterThan">
      <formula>100</formula>
    </cfRule>
    <cfRule type="cellIs" dxfId="9" priority="8"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P66"/>
  <sheetViews>
    <sheetView showGridLines="0" topLeftCell="A19" zoomScale="90" zoomScaleNormal="90" workbookViewId="0">
      <selection activeCell="M26" sqref="M26"/>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76" t="s">
        <v>158</v>
      </c>
      <c r="C2" s="976"/>
      <c r="D2" s="976"/>
      <c r="E2" s="976"/>
      <c r="F2" s="976"/>
      <c r="G2" s="976"/>
      <c r="H2" s="976"/>
      <c r="I2" s="976"/>
      <c r="J2" s="976"/>
    </row>
    <row r="3" spans="2:10" ht="15.75" x14ac:dyDescent="0.2">
      <c r="B3" s="976" t="s">
        <v>252</v>
      </c>
      <c r="C3" s="976"/>
      <c r="D3" s="976"/>
      <c r="E3" s="976"/>
      <c r="F3" s="976"/>
      <c r="G3" s="976"/>
      <c r="H3" s="976"/>
      <c r="I3" s="976"/>
      <c r="J3" s="976"/>
    </row>
    <row r="4" spans="2:10" ht="15.75" x14ac:dyDescent="0.2">
      <c r="B4" s="976" t="str">
        <f>+UTAMA!B4</f>
        <v xml:space="preserve">MINGGU KE IV JULI ( 23 JULI S/D 29 JULI 2024 ) dalam Juta m3 </v>
      </c>
      <c r="C4" s="976"/>
      <c r="D4" s="976"/>
      <c r="E4" s="976"/>
      <c r="F4" s="976"/>
      <c r="G4" s="976"/>
      <c r="H4" s="976"/>
      <c r="I4" s="976"/>
      <c r="J4" s="976"/>
    </row>
    <row r="5" spans="2:10" ht="13.5" customHeight="1" thickBot="1" x14ac:dyDescent="0.25"/>
    <row r="6" spans="2:10" ht="21" customHeight="1" x14ac:dyDescent="0.2">
      <c r="B6" s="983" t="s">
        <v>18</v>
      </c>
      <c r="C6" s="985" t="s">
        <v>270</v>
      </c>
      <c r="D6" s="250" t="s">
        <v>105</v>
      </c>
      <c r="E6" s="251" t="s">
        <v>25</v>
      </c>
      <c r="F6" s="987" t="s">
        <v>106</v>
      </c>
      <c r="G6" s="988"/>
      <c r="H6" s="989" t="s">
        <v>159</v>
      </c>
      <c r="I6" s="990"/>
      <c r="J6" s="252" t="s">
        <v>69</v>
      </c>
    </row>
    <row r="7" spans="2:10" ht="18" customHeight="1" x14ac:dyDescent="0.2">
      <c r="B7" s="984"/>
      <c r="C7" s="986"/>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x14ac:dyDescent="0.2">
      <c r="B9" s="601">
        <v>1</v>
      </c>
      <c r="C9" s="604" t="s">
        <v>29</v>
      </c>
      <c r="D9" s="605">
        <v>28310</v>
      </c>
      <c r="E9" s="606">
        <f>UTAMA!F12</f>
        <v>7.77</v>
      </c>
      <c r="F9" s="607">
        <f>+UTAMA!G12</f>
        <v>339.5</v>
      </c>
      <c r="G9" s="608">
        <f>+UTAMA!I12</f>
        <v>339.38</v>
      </c>
      <c r="H9" s="609">
        <f>+UTAMA!H12</f>
        <v>7.77</v>
      </c>
      <c r="I9" s="609">
        <f>+UTAMA!J12</f>
        <v>7.67</v>
      </c>
      <c r="J9" s="610">
        <f t="shared" ref="J9:J39" si="0">IFERROR(+I9/H9*100%*100,0)</f>
        <v>98.712998712998726</v>
      </c>
    </row>
    <row r="10" spans="2:10" ht="15.75" x14ac:dyDescent="0.2">
      <c r="B10" s="601">
        <f>1+B9</f>
        <v>2</v>
      </c>
      <c r="C10" s="604" t="s">
        <v>32</v>
      </c>
      <c r="D10" s="605">
        <v>4959</v>
      </c>
      <c r="E10" s="606">
        <f>UTAMA!F15</f>
        <v>9.5030000000000001</v>
      </c>
      <c r="F10" s="607">
        <f>+UTAMA!G15</f>
        <v>206.8</v>
      </c>
      <c r="G10" s="608">
        <f>+UTAMA!I15</f>
        <v>207.01</v>
      </c>
      <c r="H10" s="609">
        <f>+UTAMA!H15</f>
        <v>9.5020000000000007</v>
      </c>
      <c r="I10" s="609">
        <f>UTAMA!J15</f>
        <v>9.5269999999999992</v>
      </c>
      <c r="J10" s="610">
        <f t="shared" si="0"/>
        <v>100.26310250473583</v>
      </c>
    </row>
    <row r="11" spans="2:10" ht="15.75" x14ac:dyDescent="0.2">
      <c r="B11" s="601">
        <f t="shared" ref="B11:B39" si="1">+B10+1</f>
        <v>3</v>
      </c>
      <c r="C11" s="604" t="s">
        <v>33</v>
      </c>
      <c r="D11" s="605">
        <v>6052</v>
      </c>
      <c r="E11" s="606">
        <f>UTAMA!F16</f>
        <v>5.1509999999999998</v>
      </c>
      <c r="F11" s="607">
        <f>+UTAMA!G16</f>
        <v>314.93</v>
      </c>
      <c r="G11" s="608">
        <f>+UTAMA!I16</f>
        <v>315.08</v>
      </c>
      <c r="H11" s="609">
        <f>+UTAMA!H16</f>
        <v>2.9239999999999999</v>
      </c>
      <c r="I11" s="609">
        <f>UTAMA!J16</f>
        <v>2.9449999999999998</v>
      </c>
      <c r="J11" s="610">
        <f t="shared" si="0"/>
        <v>100.71819425444598</v>
      </c>
    </row>
    <row r="12" spans="2:10" ht="15.75" x14ac:dyDescent="0.2">
      <c r="B12" s="601">
        <f t="shared" si="1"/>
        <v>4</v>
      </c>
      <c r="C12" s="604" t="s">
        <v>35</v>
      </c>
      <c r="D12" s="605">
        <v>923</v>
      </c>
      <c r="E12" s="606">
        <f>UTAMA!F19</f>
        <v>2.0920000000000001</v>
      </c>
      <c r="F12" s="607">
        <f>+UTAMA!G19</f>
        <v>114.93</v>
      </c>
      <c r="G12" s="611">
        <f>+UTAMA!I19</f>
        <v>115.09</v>
      </c>
      <c r="H12" s="609">
        <f>+UTAMA!H19</f>
        <v>0.17599999999999999</v>
      </c>
      <c r="I12" s="612">
        <f>UTAMA!J19</f>
        <v>0.17399999999999999</v>
      </c>
      <c r="J12" s="610">
        <f t="shared" si="0"/>
        <v>98.86363636363636</v>
      </c>
    </row>
    <row r="13" spans="2:10" ht="15.75" x14ac:dyDescent="0.2">
      <c r="B13" s="601">
        <f t="shared" si="1"/>
        <v>5</v>
      </c>
      <c r="C13" s="604" t="s">
        <v>36</v>
      </c>
      <c r="D13" s="605">
        <v>251</v>
      </c>
      <c r="E13" s="606">
        <f>UTAMA!F20</f>
        <v>2.3530000000000002</v>
      </c>
      <c r="F13" s="607">
        <f>+UTAMA!G20</f>
        <v>116.58</v>
      </c>
      <c r="G13" s="611">
        <f>+UTAMA!I20</f>
        <v>116.95</v>
      </c>
      <c r="H13" s="609">
        <f>+UTAMA!H20</f>
        <v>0.43099999999999999</v>
      </c>
      <c r="I13" s="612">
        <f>UTAMA!J20</f>
        <v>0.44400000000000001</v>
      </c>
      <c r="J13" s="610">
        <f t="shared" si="0"/>
        <v>103.01624129930396</v>
      </c>
    </row>
    <row r="14" spans="2:10" ht="15.75" x14ac:dyDescent="0.2">
      <c r="B14" s="601">
        <f t="shared" si="1"/>
        <v>6</v>
      </c>
      <c r="C14" s="604" t="s">
        <v>37</v>
      </c>
      <c r="D14" s="605">
        <v>440</v>
      </c>
      <c r="E14" s="606">
        <f>UTAMA!F21</f>
        <v>4.5999999999999996</v>
      </c>
      <c r="F14" s="607">
        <f>+UTAMA!G21</f>
        <v>42.73</v>
      </c>
      <c r="G14" s="611">
        <f>+UTAMA!I21</f>
        <v>43.2</v>
      </c>
      <c r="H14" s="609">
        <f>+UTAMA!H21</f>
        <v>2.6160000000000001</v>
      </c>
      <c r="I14" s="612">
        <f>UTAMA!J21</f>
        <v>3.8519999999999999</v>
      </c>
      <c r="J14" s="610">
        <f t="shared" si="0"/>
        <v>147.24770642201835</v>
      </c>
    </row>
    <row r="15" spans="2:10" ht="15.75" x14ac:dyDescent="0.2">
      <c r="B15" s="601">
        <f t="shared" si="1"/>
        <v>7</v>
      </c>
      <c r="C15" s="604" t="s">
        <v>39</v>
      </c>
      <c r="D15" s="605">
        <v>775</v>
      </c>
      <c r="E15" s="606">
        <f>UTAMA!F22</f>
        <v>2.4159999999999999</v>
      </c>
      <c r="F15" s="607">
        <f>+UTAMA!G22</f>
        <v>49.01</v>
      </c>
      <c r="G15" s="608">
        <f>+UTAMA!I22</f>
        <v>49.9</v>
      </c>
      <c r="H15" s="609">
        <f>+UTAMA!H22</f>
        <v>1.5429999999999999</v>
      </c>
      <c r="I15" s="609">
        <f>UTAMA!J22</f>
        <v>1.883</v>
      </c>
      <c r="J15" s="610">
        <f t="shared" si="0"/>
        <v>122.03499675955931</v>
      </c>
    </row>
    <row r="16" spans="2:10" ht="15.75" x14ac:dyDescent="0.2">
      <c r="B16" s="601">
        <f t="shared" si="1"/>
        <v>8</v>
      </c>
      <c r="C16" s="604" t="s">
        <v>40</v>
      </c>
      <c r="D16" s="605">
        <v>750</v>
      </c>
      <c r="E16" s="606">
        <f>UTAMA!F23</f>
        <v>1.093</v>
      </c>
      <c r="F16" s="607">
        <f>+UTAMA!G23</f>
        <v>74.48</v>
      </c>
      <c r="G16" s="608">
        <f>+UTAMA!I23</f>
        <v>74.430000000000007</v>
      </c>
      <c r="H16" s="609">
        <f>+UTAMA!H23</f>
        <v>0.40300000000000002</v>
      </c>
      <c r="I16" s="609">
        <f>UTAMA!J23</f>
        <v>0.41899999999999998</v>
      </c>
      <c r="J16" s="610">
        <f t="shared" si="0"/>
        <v>103.97022332506202</v>
      </c>
    </row>
    <row r="17" spans="2:13" ht="15.75" x14ac:dyDescent="0.2">
      <c r="B17" s="601">
        <f t="shared" si="1"/>
        <v>9</v>
      </c>
      <c r="C17" s="604" t="s">
        <v>41</v>
      </c>
      <c r="D17" s="605">
        <v>482</v>
      </c>
      <c r="E17" s="606">
        <v>0.42899999999999999</v>
      </c>
      <c r="F17" s="607">
        <f>+UTAMA!G24</f>
        <v>79.900000000000006</v>
      </c>
      <c r="G17" s="608">
        <f>+UTAMA!I24</f>
        <v>79.959999999999994</v>
      </c>
      <c r="H17" s="609">
        <f>+UTAMA!H24</f>
        <v>4.0000000000000001E-3</v>
      </c>
      <c r="I17" s="609">
        <f>UTAMA!J24</f>
        <v>6.0000000000000001E-3</v>
      </c>
      <c r="J17" s="610">
        <f t="shared" si="0"/>
        <v>150</v>
      </c>
    </row>
    <row r="18" spans="2:13" ht="15.75" x14ac:dyDescent="0.2">
      <c r="B18" s="601">
        <f t="shared" si="1"/>
        <v>10</v>
      </c>
      <c r="C18" s="604" t="s">
        <v>42</v>
      </c>
      <c r="D18" s="605">
        <v>366</v>
      </c>
      <c r="E18" s="606">
        <f>UTAMA!F25</f>
        <v>0.25</v>
      </c>
      <c r="F18" s="607">
        <f>+UTAMA!G25</f>
        <v>61.67</v>
      </c>
      <c r="G18" s="611">
        <f>+UTAMA!I25</f>
        <v>61.7</v>
      </c>
      <c r="H18" s="609">
        <f>+UTAMA!H25</f>
        <v>3.9E-2</v>
      </c>
      <c r="I18" s="612">
        <f>UTAMA!J25</f>
        <v>4.2000000000000003E-2</v>
      </c>
      <c r="J18" s="832">
        <f t="shared" si="0"/>
        <v>107.69230769230771</v>
      </c>
    </row>
    <row r="19" spans="2:13" ht="15.75" x14ac:dyDescent="0.2">
      <c r="B19" s="601">
        <f>+B18+1</f>
        <v>11</v>
      </c>
      <c r="C19" s="604" t="s">
        <v>43</v>
      </c>
      <c r="D19" s="605">
        <v>260</v>
      </c>
      <c r="E19" s="606">
        <f>UTAMA!F26</f>
        <v>0.38500000000000001</v>
      </c>
      <c r="F19" s="607">
        <f>+UTAMA!G26</f>
        <v>44.98</v>
      </c>
      <c r="G19" s="611">
        <f>+UTAMA!I26</f>
        <v>45.2</v>
      </c>
      <c r="H19" s="609">
        <f>+UTAMA!H26</f>
        <v>9.8000000000000004E-2</v>
      </c>
      <c r="I19" s="612">
        <f>UTAMA!J26</f>
        <v>0.14899999999999999</v>
      </c>
      <c r="J19" s="610">
        <f t="shared" si="0"/>
        <v>152.0408163265306</v>
      </c>
    </row>
    <row r="20" spans="2:13" ht="15.75" x14ac:dyDescent="0.2">
      <c r="B20" s="815">
        <f t="shared" ref="B20:B21" si="2">+B19+1</f>
        <v>12</v>
      </c>
      <c r="C20" s="604" t="s">
        <v>335</v>
      </c>
      <c r="D20" s="825">
        <v>4680</v>
      </c>
      <c r="E20" s="826">
        <f>UTAMA!F36</f>
        <v>9.15</v>
      </c>
      <c r="F20" s="827">
        <f>UTAMA!G39</f>
        <v>321.27999999999997</v>
      </c>
      <c r="G20" s="828">
        <f>UTAMA!I39</f>
        <v>317.10000000000002</v>
      </c>
      <c r="H20" s="829">
        <f>UTAMA!H39</f>
        <v>0.27800000000000002</v>
      </c>
      <c r="I20" s="609">
        <f>UTAMA!J39</f>
        <v>5.8000000000000003E-2</v>
      </c>
      <c r="J20" s="610">
        <f t="shared" si="0"/>
        <v>20.863309352517984</v>
      </c>
    </row>
    <row r="21" spans="2:13" ht="15.75" x14ac:dyDescent="0.2">
      <c r="B21" s="601">
        <f t="shared" si="2"/>
        <v>13</v>
      </c>
      <c r="C21" s="604" t="s">
        <v>45</v>
      </c>
      <c r="D21" s="605">
        <v>340</v>
      </c>
      <c r="E21" s="666">
        <f>UTAMA!F29</f>
        <v>2.3410000000000002</v>
      </c>
      <c r="F21" s="607">
        <f>+UTAMA!G29</f>
        <v>106.56</v>
      </c>
      <c r="G21" s="611">
        <f>+UTAMA!I29</f>
        <v>107.6</v>
      </c>
      <c r="H21" s="609">
        <f>+UTAMA!H29</f>
        <v>0.19900000000000001</v>
      </c>
      <c r="I21" s="612">
        <f>+UTAMA!J29</f>
        <v>0.36099999999999999</v>
      </c>
      <c r="J21" s="610">
        <f t="shared" si="0"/>
        <v>181.40703517587937</v>
      </c>
      <c r="M21" s="798"/>
    </row>
    <row r="22" spans="2:13" ht="15.75" x14ac:dyDescent="0.2">
      <c r="B22" s="601">
        <f>+B21+1</f>
        <v>14</v>
      </c>
      <c r="C22" s="604" t="s">
        <v>46</v>
      </c>
      <c r="D22" s="605">
        <v>392</v>
      </c>
      <c r="E22" s="666">
        <f>UTAMA!F30</f>
        <v>0.32300000000000001</v>
      </c>
      <c r="F22" s="607">
        <f>+UTAMA!G30</f>
        <v>200.63</v>
      </c>
      <c r="G22" s="611">
        <f>+UTAMA!I30</f>
        <v>199.69</v>
      </c>
      <c r="H22" s="609">
        <f>+UTAMA!H30</f>
        <v>5.5E-2</v>
      </c>
      <c r="I22" s="612">
        <f>+UTAMA!J30</f>
        <v>2.1000000000000001E-2</v>
      </c>
      <c r="J22" s="610">
        <f t="shared" si="0"/>
        <v>38.181818181818187</v>
      </c>
    </row>
    <row r="23" spans="2:13" ht="15.75" x14ac:dyDescent="0.2">
      <c r="B23" s="601">
        <f t="shared" si="1"/>
        <v>15</v>
      </c>
      <c r="C23" s="604" t="s">
        <v>47</v>
      </c>
      <c r="D23" s="605">
        <v>394</v>
      </c>
      <c r="E23" s="666">
        <f>UTAMA!F31</f>
        <v>0.42899999999999999</v>
      </c>
      <c r="F23" s="607">
        <f>+UTAMA!G31</f>
        <v>219.27</v>
      </c>
      <c r="G23" s="611">
        <f>+UTAMA!I31</f>
        <v>218.15</v>
      </c>
      <c r="H23" s="609">
        <f>+UTAMA!H31</f>
        <v>0.11600000000000001</v>
      </c>
      <c r="I23" s="612">
        <f>+UTAMA!J31</f>
        <v>6.9000000000000006E-2</v>
      </c>
      <c r="J23" s="610">
        <f t="shared" si="0"/>
        <v>59.482758620689658</v>
      </c>
    </row>
    <row r="24" spans="2:13" ht="15.75" x14ac:dyDescent="0.2">
      <c r="B24" s="601">
        <f t="shared" si="1"/>
        <v>16</v>
      </c>
      <c r="C24" s="604" t="s">
        <v>48</v>
      </c>
      <c r="D24" s="605">
        <v>707</v>
      </c>
      <c r="E24" s="666">
        <f>UTAMA!F32</f>
        <v>0.77100000000000002</v>
      </c>
      <c r="F24" s="607">
        <f>+UTAMA!G32</f>
        <v>191.55</v>
      </c>
      <c r="G24" s="611">
        <f>+UTAMA!I32</f>
        <v>190.27</v>
      </c>
      <c r="H24" s="609">
        <f>+UTAMA!H32</f>
        <v>0.125</v>
      </c>
      <c r="I24" s="612">
        <f>+UTAMA!J32</f>
        <v>3.9E-2</v>
      </c>
      <c r="J24" s="610">
        <f t="shared" si="0"/>
        <v>31.2</v>
      </c>
    </row>
    <row r="25" spans="2:13" ht="15.75" x14ac:dyDescent="0.2">
      <c r="B25" s="601">
        <f>+B24+1</f>
        <v>17</v>
      </c>
      <c r="C25" s="604" t="s">
        <v>49</v>
      </c>
      <c r="D25" s="605">
        <v>92</v>
      </c>
      <c r="E25" s="666">
        <f>UTAMA!F33</f>
        <v>0.22600000000000001</v>
      </c>
      <c r="F25" s="607">
        <f>+UTAMA!G33</f>
        <v>161.51</v>
      </c>
      <c r="G25" s="611">
        <f>+UTAMA!I33</f>
        <v>164.27</v>
      </c>
      <c r="H25" s="609">
        <f>+UTAMA!H33</f>
        <v>7.0000000000000001E-3</v>
      </c>
      <c r="I25" s="612">
        <f>+UTAMA!J33</f>
        <v>0.159</v>
      </c>
      <c r="J25" s="610">
        <f t="shared" si="0"/>
        <v>2271.4285714285716</v>
      </c>
    </row>
    <row r="26" spans="2:13" ht="15.75" x14ac:dyDescent="0.2">
      <c r="B26" s="601">
        <f t="shared" si="1"/>
        <v>18</v>
      </c>
      <c r="C26" s="604" t="s">
        <v>50</v>
      </c>
      <c r="D26" s="605">
        <v>319</v>
      </c>
      <c r="E26" s="666">
        <f>UTAMA!F34</f>
        <v>0.71399999999999997</v>
      </c>
      <c r="F26" s="607">
        <f>+UTAMA!G34</f>
        <v>221.03</v>
      </c>
      <c r="G26" s="611">
        <f>+UTAMA!I34</f>
        <v>220.89</v>
      </c>
      <c r="H26" s="609">
        <f>+UTAMA!H34</f>
        <v>0.111</v>
      </c>
      <c r="I26" s="612">
        <f>+UTAMA!J34</f>
        <v>0.104</v>
      </c>
      <c r="J26" s="610">
        <f t="shared" si="0"/>
        <v>93.693693693693689</v>
      </c>
    </row>
    <row r="27" spans="2:13" ht="15.75" x14ac:dyDescent="0.2">
      <c r="B27" s="601">
        <f t="shared" si="1"/>
        <v>19</v>
      </c>
      <c r="C27" s="604" t="s">
        <v>51</v>
      </c>
      <c r="D27" s="605">
        <v>635</v>
      </c>
      <c r="E27" s="666">
        <f>UTAMA!F35</f>
        <v>1.708</v>
      </c>
      <c r="F27" s="607">
        <f>+UTAMA!G35</f>
        <v>240.81</v>
      </c>
      <c r="G27" s="611">
        <f>+UTAMA!I35</f>
        <v>241.86</v>
      </c>
      <c r="H27" s="609">
        <f>+UTAMA!H35</f>
        <v>9.2999999999999999E-2</v>
      </c>
      <c r="I27" s="612">
        <f>+UTAMA!J35</f>
        <v>0.20899999999999999</v>
      </c>
      <c r="J27" s="610">
        <f t="shared" si="0"/>
        <v>224.73118279569891</v>
      </c>
    </row>
    <row r="28" spans="2:13" ht="15.75" x14ac:dyDescent="0.2">
      <c r="B28" s="601">
        <f t="shared" si="1"/>
        <v>20</v>
      </c>
      <c r="C28" s="604" t="s">
        <v>52</v>
      </c>
      <c r="D28" s="605">
        <v>2000</v>
      </c>
      <c r="E28" s="666">
        <f>UTAMA!F37</f>
        <v>4.3979999999999997</v>
      </c>
      <c r="F28" s="607">
        <f>+UTAMA!G37</f>
        <v>146.51</v>
      </c>
      <c r="G28" s="608">
        <f>+UTAMA!I37</f>
        <v>144.80000000000001</v>
      </c>
      <c r="H28" s="609">
        <f>+UTAMA!H37</f>
        <v>1.371</v>
      </c>
      <c r="I28" s="609">
        <f>+UTAMA!J37</f>
        <v>0.66800000000000004</v>
      </c>
      <c r="J28" s="610">
        <f t="shared" si="0"/>
        <v>48.723559445660101</v>
      </c>
    </row>
    <row r="29" spans="2:13" ht="15.75" x14ac:dyDescent="0.2">
      <c r="B29" s="601">
        <f t="shared" si="1"/>
        <v>21</v>
      </c>
      <c r="C29" s="604" t="s">
        <v>53</v>
      </c>
      <c r="D29" s="605">
        <v>1126</v>
      </c>
      <c r="E29" s="666">
        <f>UTAMA!F38</f>
        <v>3.3109999999999999</v>
      </c>
      <c r="F29" s="607">
        <f>+UTAMA!G38</f>
        <v>199.21</v>
      </c>
      <c r="G29" s="608">
        <f>+UTAMA!I38</f>
        <v>198.61</v>
      </c>
      <c r="H29" s="609">
        <f>+UTAMA!H38</f>
        <v>0.67300000000000004</v>
      </c>
      <c r="I29" s="609">
        <f>+UTAMA!J38</f>
        <v>0.52</v>
      </c>
      <c r="J29" s="610">
        <f t="shared" si="0"/>
        <v>77.265973254086191</v>
      </c>
    </row>
    <row r="30" spans="2:13" ht="15.75" x14ac:dyDescent="0.2">
      <c r="B30" s="601">
        <f t="shared" si="1"/>
        <v>22</v>
      </c>
      <c r="C30" s="604" t="s">
        <v>54</v>
      </c>
      <c r="D30" s="605">
        <v>1531</v>
      </c>
      <c r="E30" s="666">
        <f>UTAMA!F39</f>
        <v>0.64100000000000001</v>
      </c>
      <c r="F30" s="607">
        <f>+UTAMA!G39</f>
        <v>321.27999999999997</v>
      </c>
      <c r="G30" s="611">
        <f>+UTAMA!I39</f>
        <v>317.10000000000002</v>
      </c>
      <c r="H30" s="609">
        <f>+UTAMA!H39</f>
        <v>0.27800000000000002</v>
      </c>
      <c r="I30" s="612">
        <f>+UTAMA!J39</f>
        <v>5.8000000000000003E-2</v>
      </c>
      <c r="J30" s="610">
        <f t="shared" si="0"/>
        <v>20.863309352517984</v>
      </c>
    </row>
    <row r="31" spans="2:13" ht="15.75" x14ac:dyDescent="0.2">
      <c r="B31" s="601">
        <f t="shared" si="1"/>
        <v>23</v>
      </c>
      <c r="C31" s="604" t="s">
        <v>55</v>
      </c>
      <c r="D31" s="605">
        <v>358</v>
      </c>
      <c r="E31" s="666">
        <f>UTAMA!F40</f>
        <v>0.71</v>
      </c>
      <c r="F31" s="607">
        <f>+UTAMA!G40</f>
        <v>125.83</v>
      </c>
      <c r="G31" s="611">
        <f>+UTAMA!I40</f>
        <v>126.62</v>
      </c>
      <c r="H31" s="609">
        <f>+UTAMA!H40</f>
        <v>0.28599999999999998</v>
      </c>
      <c r="I31" s="612">
        <f>+UTAMA!J40</f>
        <v>0.379</v>
      </c>
      <c r="J31" s="610">
        <f t="shared" si="0"/>
        <v>132.51748251748253</v>
      </c>
    </row>
    <row r="32" spans="2:13" ht="15.75" x14ac:dyDescent="0.2">
      <c r="B32" s="601">
        <f t="shared" si="1"/>
        <v>24</v>
      </c>
      <c r="C32" s="604" t="s">
        <v>56</v>
      </c>
      <c r="D32" s="605">
        <v>2488</v>
      </c>
      <c r="E32" s="666">
        <f>UTAMA!F41</f>
        <v>0.48</v>
      </c>
      <c r="F32" s="607">
        <f>+UTAMA!G41</f>
        <v>278.42</v>
      </c>
      <c r="G32" s="608">
        <f>+UTAMA!I41</f>
        <v>275.87</v>
      </c>
      <c r="H32" s="609">
        <f>+UTAMA!H41</f>
        <v>0.10100000000000001</v>
      </c>
      <c r="I32" s="612">
        <f>+UTAMA!J41</f>
        <v>1.0999999999999999E-2</v>
      </c>
      <c r="J32" s="610">
        <f t="shared" si="0"/>
        <v>10.89108910891089</v>
      </c>
    </row>
    <row r="33" spans="2:13" ht="15.75" x14ac:dyDescent="0.2">
      <c r="B33" s="601">
        <f t="shared" si="1"/>
        <v>25</v>
      </c>
      <c r="C33" s="604" t="s">
        <v>57</v>
      </c>
      <c r="D33" s="605">
        <v>426</v>
      </c>
      <c r="E33" s="666">
        <f>UTAMA!F42</f>
        <v>2.8849999999999998</v>
      </c>
      <c r="F33" s="607">
        <f>+UTAMA!G42</f>
        <v>96.38</v>
      </c>
      <c r="G33" s="611">
        <f>+UTAMA!I42</f>
        <v>97.56</v>
      </c>
      <c r="H33" s="609">
        <f>+UTAMA!H42</f>
        <v>1.234</v>
      </c>
      <c r="I33" s="612">
        <f>+UTAMA!J42</f>
        <v>1.89</v>
      </c>
      <c r="J33" s="610">
        <f t="shared" si="0"/>
        <v>153.16045380875204</v>
      </c>
    </row>
    <row r="34" spans="2:13" ht="15.75" x14ac:dyDescent="0.2">
      <c r="B34" s="601">
        <f t="shared" si="1"/>
        <v>26</v>
      </c>
      <c r="C34" s="604" t="s">
        <v>58</v>
      </c>
      <c r="D34" s="605">
        <v>295</v>
      </c>
      <c r="E34" s="666">
        <f>UTAMA!F43</f>
        <v>7.9000000000000001E-2</v>
      </c>
      <c r="F34" s="607">
        <f>+UTAMA!G43</f>
        <v>188.84</v>
      </c>
      <c r="G34" s="611">
        <f>+UTAMA!I43</f>
        <v>188.24</v>
      </c>
      <c r="H34" s="609">
        <f>+UTAMA!H43</f>
        <v>5.2999999999999999E-2</v>
      </c>
      <c r="I34" s="612">
        <f>+UTAMA!J43</f>
        <v>3.2000000000000001E-2</v>
      </c>
      <c r="J34" s="610">
        <f t="shared" si="0"/>
        <v>60.377358490566039</v>
      </c>
    </row>
    <row r="35" spans="2:13" ht="15.75" x14ac:dyDescent="0.2">
      <c r="B35" s="601">
        <f t="shared" si="1"/>
        <v>27</v>
      </c>
      <c r="C35" s="604" t="s">
        <v>59</v>
      </c>
      <c r="D35" s="605">
        <v>708</v>
      </c>
      <c r="E35" s="666">
        <f>UTAMA!F44</f>
        <v>9.6000000000000002E-2</v>
      </c>
      <c r="F35" s="607">
        <f>+UTAMA!G44</f>
        <v>169.76</v>
      </c>
      <c r="G35" s="611">
        <f>+UTAMA!I44</f>
        <v>168.77</v>
      </c>
      <c r="H35" s="609">
        <f>+UTAMA!H44</f>
        <v>6.2E-2</v>
      </c>
      <c r="I35" s="612">
        <f>+UTAMA!J44</f>
        <v>3.7999999999999999E-2</v>
      </c>
      <c r="J35" s="610">
        <f t="shared" si="0"/>
        <v>61.29032258064516</v>
      </c>
    </row>
    <row r="36" spans="2:13" ht="15.75" x14ac:dyDescent="0.2">
      <c r="B36" s="601">
        <f t="shared" si="1"/>
        <v>28</v>
      </c>
      <c r="C36" s="604" t="s">
        <v>60</v>
      </c>
      <c r="D36" s="605">
        <v>1567</v>
      </c>
      <c r="E36" s="666">
        <f>UTAMA!F45</f>
        <v>9.8740000000000006</v>
      </c>
      <c r="F36" s="607">
        <f>+UTAMA!G45</f>
        <v>139.06</v>
      </c>
      <c r="G36" s="608">
        <f>+UTAMA!I45</f>
        <v>138.46</v>
      </c>
      <c r="H36" s="609">
        <f>+UTAMA!H45</f>
        <v>5.7359999999999998</v>
      </c>
      <c r="I36" s="609">
        <f>+UTAMA!J45</f>
        <v>4.4080000000000004</v>
      </c>
      <c r="J36" s="610">
        <f t="shared" si="0"/>
        <v>76.847977684797769</v>
      </c>
    </row>
    <row r="37" spans="2:13" ht="15.75" x14ac:dyDescent="0.2">
      <c r="B37" s="601">
        <f t="shared" si="1"/>
        <v>29</v>
      </c>
      <c r="C37" s="604" t="s">
        <v>61</v>
      </c>
      <c r="D37" s="605">
        <v>1353</v>
      </c>
      <c r="E37" s="666">
        <f>UTAMA!F46</f>
        <v>2.6720000000000002</v>
      </c>
      <c r="F37" s="607">
        <f>+UTAMA!G46</f>
        <v>237.21</v>
      </c>
      <c r="G37" s="608">
        <f>+UTAMA!I46</f>
        <v>238.3</v>
      </c>
      <c r="H37" s="609">
        <f>+UTAMA!H46</f>
        <v>1.496</v>
      </c>
      <c r="I37" s="609">
        <f>+UTAMA!J46</f>
        <v>2.028</v>
      </c>
      <c r="J37" s="610">
        <f t="shared" si="0"/>
        <v>135.56149732620321</v>
      </c>
    </row>
    <row r="38" spans="2:13" ht="15.75" x14ac:dyDescent="0.2">
      <c r="B38" s="601">
        <f t="shared" si="1"/>
        <v>30</v>
      </c>
      <c r="C38" s="604" t="s">
        <v>62</v>
      </c>
      <c r="D38" s="605">
        <v>53</v>
      </c>
      <c r="E38" s="666">
        <f>UTAMA!F47</f>
        <v>4.1539999999999999</v>
      </c>
      <c r="F38" s="607">
        <f>+UTAMA!G47</f>
        <v>118.24</v>
      </c>
      <c r="G38" s="608">
        <f>+UTAMA!I47</f>
        <v>118.19</v>
      </c>
      <c r="H38" s="609">
        <f>+UTAMA!H47</f>
        <v>2.0129999999999999</v>
      </c>
      <c r="I38" s="609">
        <f>+UTAMA!J47</f>
        <v>1.93</v>
      </c>
      <c r="J38" s="610">
        <f t="shared" si="0"/>
        <v>95.876800794833585</v>
      </c>
    </row>
    <row r="39" spans="2:13" ht="15.75" x14ac:dyDescent="0.2">
      <c r="B39" s="601">
        <f t="shared" si="1"/>
        <v>31</v>
      </c>
      <c r="C39" s="604" t="s">
        <v>63</v>
      </c>
      <c r="D39" s="605">
        <v>51</v>
      </c>
      <c r="E39" s="666">
        <f>UTAMA!F48</f>
        <v>2.75</v>
      </c>
      <c r="F39" s="607">
        <f>+UTAMA!G48</f>
        <v>108.85</v>
      </c>
      <c r="G39" s="608">
        <f>+UTAMA!I48</f>
        <v>109.69</v>
      </c>
      <c r="H39" s="609">
        <f>+UTAMA!H48</f>
        <v>0.872</v>
      </c>
      <c r="I39" s="609">
        <f>+UTAMA!J48</f>
        <v>1.4550000000000001</v>
      </c>
      <c r="J39" s="610">
        <f t="shared" si="0"/>
        <v>166.85779816513761</v>
      </c>
    </row>
    <row r="40" spans="2:13" ht="16.5" thickBot="1" x14ac:dyDescent="0.25">
      <c r="B40" s="613"/>
      <c r="C40" s="614" t="s">
        <v>89</v>
      </c>
      <c r="D40" s="615">
        <f>SUM(D9:D39)</f>
        <v>63083</v>
      </c>
      <c r="E40" s="616">
        <f>SUM(E9:E39)</f>
        <v>83.753999999999976</v>
      </c>
      <c r="F40" s="617"/>
      <c r="G40" s="617"/>
      <c r="H40" s="618">
        <f>SUM(H9:H39)</f>
        <v>40.664999999999999</v>
      </c>
      <c r="I40" s="619">
        <f>SUM(I9:I39)</f>
        <v>41.547999999999995</v>
      </c>
      <c r="J40" s="620">
        <f>+I40/H40*100%*100</f>
        <v>102.17140046723226</v>
      </c>
    </row>
    <row r="41" spans="2:13" ht="16.5" thickBot="1" x14ac:dyDescent="0.25">
      <c r="B41" s="621" t="s">
        <v>68</v>
      </c>
      <c r="C41" s="622" t="s">
        <v>69</v>
      </c>
      <c r="D41" s="622"/>
      <c r="E41" s="623"/>
      <c r="F41" s="624"/>
      <c r="G41" s="624"/>
      <c r="H41" s="625" t="s">
        <v>95</v>
      </c>
      <c r="I41" s="626">
        <f>+I40/H40*100%</f>
        <v>1.0217140046723225</v>
      </c>
      <c r="J41" s="627"/>
    </row>
    <row r="42" spans="2:13" ht="15" x14ac:dyDescent="0.2">
      <c r="B42" s="628"/>
      <c r="C42" s="629" t="s">
        <v>90</v>
      </c>
      <c r="D42" s="629"/>
      <c r="E42" s="629"/>
      <c r="F42" s="630"/>
      <c r="G42" s="630"/>
      <c r="H42" s="630"/>
      <c r="I42" s="630"/>
      <c r="J42" s="630"/>
    </row>
    <row r="43" spans="2:13" ht="15.75" x14ac:dyDescent="0.25">
      <c r="B43" s="628"/>
      <c r="C43" s="630" t="s">
        <v>91</v>
      </c>
      <c r="D43" s="630"/>
      <c r="E43" s="630"/>
      <c r="F43" s="630"/>
      <c r="G43" s="630"/>
      <c r="H43" s="630"/>
      <c r="I43" s="630"/>
      <c r="J43" s="630"/>
      <c r="M43" s="202"/>
    </row>
    <row r="44" spans="2:13" ht="15" x14ac:dyDescent="0.2">
      <c r="B44" s="628"/>
      <c r="C44" s="630" t="s">
        <v>97</v>
      </c>
      <c r="D44" s="630"/>
      <c r="E44" s="631" t="s">
        <v>98</v>
      </c>
      <c r="F44" s="630" t="s">
        <v>99</v>
      </c>
      <c r="G44" s="630"/>
      <c r="H44" s="630"/>
      <c r="I44" s="632" t="s">
        <v>176</v>
      </c>
      <c r="J44" s="253">
        <f>COUNTIF(J9:J39,"&gt;100")</f>
        <v>16</v>
      </c>
    </row>
    <row r="45" spans="2:13" ht="15" x14ac:dyDescent="0.2">
      <c r="B45" s="628"/>
      <c r="C45" s="630" t="s">
        <v>100</v>
      </c>
      <c r="D45" s="630"/>
      <c r="E45" s="631" t="s">
        <v>98</v>
      </c>
      <c r="F45" s="630" t="s">
        <v>101</v>
      </c>
      <c r="G45" s="630"/>
      <c r="H45" s="630"/>
      <c r="I45" s="632" t="s">
        <v>176</v>
      </c>
      <c r="J45" s="633">
        <f>COUNTIFS(J9:J39,"&gt;=85",J9:J39,"&lt;=100")</f>
        <v>4</v>
      </c>
    </row>
    <row r="46" spans="2:13" ht="15" x14ac:dyDescent="0.2">
      <c r="B46" s="628"/>
      <c r="C46" s="630" t="s">
        <v>102</v>
      </c>
      <c r="D46" s="630"/>
      <c r="E46" s="631" t="s">
        <v>98</v>
      </c>
      <c r="F46" s="630" t="s">
        <v>103</v>
      </c>
      <c r="G46" s="630"/>
      <c r="H46" s="630"/>
      <c r="I46" s="632" t="s">
        <v>176</v>
      </c>
      <c r="J46" s="254">
        <f>COUNTIFS(J9:J39,"&gt;0",J9:J39,"&lt;=85")</f>
        <v>11</v>
      </c>
    </row>
    <row r="47" spans="2:13" ht="15.75" thickBot="1" x14ac:dyDescent="0.25">
      <c r="B47" s="628"/>
      <c r="C47" s="634">
        <v>0</v>
      </c>
      <c r="D47" s="634"/>
      <c r="E47" s="631" t="s">
        <v>98</v>
      </c>
      <c r="F47" s="630" t="s">
        <v>127</v>
      </c>
      <c r="G47" s="630"/>
      <c r="H47" s="630"/>
      <c r="I47" s="632" t="s">
        <v>176</v>
      </c>
      <c r="J47" s="635">
        <v>1</v>
      </c>
    </row>
    <row r="48" spans="2:13" ht="16.5" thickTop="1" x14ac:dyDescent="0.2">
      <c r="B48" s="628"/>
      <c r="C48" s="630"/>
      <c r="D48" s="630"/>
      <c r="E48" s="630"/>
      <c r="F48" s="631"/>
      <c r="G48" s="630"/>
      <c r="H48" s="630"/>
      <c r="I48" s="170" t="s">
        <v>89</v>
      </c>
      <c r="J48" s="636">
        <f>SUM(J44:J47)</f>
        <v>32</v>
      </c>
    </row>
    <row r="66" spans="11:16" ht="15" x14ac:dyDescent="0.25">
      <c r="K66" s="178"/>
      <c r="L66" s="173"/>
      <c r="M66" s="178"/>
      <c r="N66" s="178"/>
      <c r="O66" s="178"/>
      <c r="P66" s="178"/>
    </row>
  </sheetData>
  <mergeCells count="7">
    <mergeCell ref="B2:J2"/>
    <mergeCell ref="B3:J3"/>
    <mergeCell ref="B4:J4"/>
    <mergeCell ref="B6:B7"/>
    <mergeCell ref="C6:C7"/>
    <mergeCell ref="F6:G6"/>
    <mergeCell ref="H6:I6"/>
  </mergeCells>
  <conditionalFormatting sqref="J9:J39">
    <cfRule type="cellIs" dxfId="8" priority="1" stopIfTrue="1" operator="equal">
      <formula>0</formula>
    </cfRule>
    <cfRule type="cellIs" dxfId="7" priority="2" stopIfTrue="1" operator="lessThan">
      <formula>84</formula>
    </cfRule>
    <cfRule type="cellIs" dxfId="6" priority="3" stopIfTrue="1" operator="between">
      <formula>85</formula>
      <formula>100</formula>
    </cfRule>
    <cfRule type="cellIs" dxfId="5" priority="4" stopIfTrue="1" operator="equal">
      <formula>0</formula>
    </cfRule>
    <cfRule type="cellIs" dxfId="4" priority="5" stopIfTrue="1" operator="greaterThan">
      <formula>100</formula>
    </cfRule>
    <cfRule type="cellIs" dxfId="3" priority="6" stopIfTrue="1" operator="between">
      <formula>85</formula>
      <formula>100</formula>
    </cfRule>
  </conditionalFormatting>
  <conditionalFormatting sqref="J30:J39">
    <cfRule type="cellIs" dxfId="2" priority="7" stopIfTrue="1" operator="greaterThan">
      <formula>100</formula>
    </cfRule>
    <cfRule type="cellIs" dxfId="1" priority="8"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B2:Q57"/>
  <sheetViews>
    <sheetView view="pageBreakPreview" zoomScale="90" zoomScaleSheetLayoutView="90" workbookViewId="0">
      <selection activeCell="R15" sqref="R15"/>
    </sheetView>
  </sheetViews>
  <sheetFormatPr defaultRowHeight="12.75" x14ac:dyDescent="0.2"/>
  <cols>
    <col min="1" max="1" width="3.140625" style="213" customWidth="1"/>
    <col min="2" max="2" width="12.85546875" style="213" customWidth="1"/>
    <col min="3" max="3" width="13.42578125" style="213" customWidth="1"/>
    <col min="4" max="4" width="13.5703125" style="213" hidden="1" customWidth="1"/>
    <col min="5" max="6" width="14.28515625" style="213" hidden="1" customWidth="1"/>
    <col min="7" max="8" width="14.42578125" style="213" hidden="1" customWidth="1"/>
    <col min="9" max="9" width="14" style="213" hidden="1" customWidth="1"/>
    <col min="10" max="11" width="14.5703125" style="213" hidden="1" customWidth="1"/>
    <col min="12" max="12" width="14.7109375" style="213" customWidth="1"/>
    <col min="13" max="13" width="14.28515625" style="213" customWidth="1"/>
    <col min="14" max="14" width="13.5703125" style="213" customWidth="1"/>
    <col min="15" max="15" width="15.85546875" style="213" customWidth="1"/>
    <col min="16" max="16" width="17.140625" style="213" customWidth="1"/>
    <col min="17" max="17" width="14" style="213" customWidth="1"/>
    <col min="18" max="16384" width="9.140625" style="213"/>
  </cols>
  <sheetData>
    <row r="2" spans="2:17" ht="18.75" x14ac:dyDescent="0.3">
      <c r="B2" s="841" t="s">
        <v>288</v>
      </c>
      <c r="C2" s="841"/>
      <c r="D2" s="841"/>
      <c r="E2" s="841"/>
      <c r="F2" s="841"/>
      <c r="G2" s="841"/>
      <c r="H2" s="841"/>
      <c r="I2" s="841"/>
      <c r="J2" s="841"/>
      <c r="K2" s="841"/>
      <c r="L2" s="840"/>
      <c r="M2" s="840"/>
      <c r="N2" s="840"/>
      <c r="O2" s="216"/>
      <c r="P2" s="216"/>
      <c r="Q2" s="216"/>
    </row>
    <row r="3" spans="2:17" ht="13.5" thickBot="1" x14ac:dyDescent="0.25"/>
    <row r="4" spans="2:17" ht="27" customHeight="1" x14ac:dyDescent="0.2">
      <c r="B4" s="432" t="s">
        <v>1</v>
      </c>
      <c r="C4" s="433" t="s">
        <v>269</v>
      </c>
      <c r="D4" s="434">
        <v>2012</v>
      </c>
      <c r="E4" s="434">
        <v>2013</v>
      </c>
      <c r="F4" s="434">
        <v>2014</v>
      </c>
      <c r="G4" s="435">
        <v>2015</v>
      </c>
      <c r="H4" s="435">
        <v>2016</v>
      </c>
      <c r="I4" s="435">
        <v>2017</v>
      </c>
      <c r="J4" s="435">
        <v>2018</v>
      </c>
      <c r="K4" s="435">
        <v>2019</v>
      </c>
      <c r="L4" s="455">
        <v>2020</v>
      </c>
      <c r="M4" s="455">
        <v>2021</v>
      </c>
      <c r="N4" s="435">
        <v>2022</v>
      </c>
      <c r="O4" s="455">
        <v>2023</v>
      </c>
      <c r="P4" s="455">
        <v>2024</v>
      </c>
      <c r="Q4" s="227"/>
    </row>
    <row r="5" spans="2:17" ht="21" customHeight="1" x14ac:dyDescent="0.25">
      <c r="B5" s="220" t="s">
        <v>2</v>
      </c>
      <c r="C5" s="430">
        <v>104.27</v>
      </c>
      <c r="D5" s="436">
        <v>634.45000000000005</v>
      </c>
      <c r="E5" s="436">
        <v>438.41699999999997</v>
      </c>
      <c r="F5" s="436">
        <v>473.64</v>
      </c>
      <c r="G5" s="437">
        <v>322.226</v>
      </c>
      <c r="H5" s="437">
        <v>154.678</v>
      </c>
      <c r="I5" s="440">
        <v>694.30799999999999</v>
      </c>
      <c r="J5" s="440">
        <v>532.74599999999998</v>
      </c>
      <c r="K5" s="440">
        <v>214.03700000000001</v>
      </c>
      <c r="L5" s="456">
        <v>177.51499999999999</v>
      </c>
      <c r="M5" s="456">
        <v>495.209</v>
      </c>
      <c r="N5" s="440">
        <v>536.09100000000001</v>
      </c>
      <c r="O5" s="456">
        <v>526.76</v>
      </c>
      <c r="P5" s="456">
        <v>217.96899999999999</v>
      </c>
      <c r="Q5" s="210"/>
    </row>
    <row r="6" spans="2:17" ht="21" customHeight="1" x14ac:dyDescent="0.25">
      <c r="B6" s="220" t="s">
        <v>3</v>
      </c>
      <c r="C6" s="430">
        <v>104.27</v>
      </c>
      <c r="D6" s="436">
        <v>685.53</v>
      </c>
      <c r="E6" s="436">
        <v>526.01599999999996</v>
      </c>
      <c r="F6" s="436">
        <v>521.66</v>
      </c>
      <c r="G6" s="437">
        <v>517.93700000000001</v>
      </c>
      <c r="H6" s="437">
        <v>298.45100000000002</v>
      </c>
      <c r="I6" s="440">
        <v>688.57500000000005</v>
      </c>
      <c r="J6" s="440">
        <v>670.02</v>
      </c>
      <c r="K6" s="440">
        <v>324.33499999999998</v>
      </c>
      <c r="L6" s="456">
        <v>294.62900000000002</v>
      </c>
      <c r="M6" s="456">
        <v>662.88400000000001</v>
      </c>
      <c r="N6" s="440">
        <v>615.56799999999998</v>
      </c>
      <c r="O6" s="456">
        <v>623.05200000000002</v>
      </c>
      <c r="P6" s="456">
        <v>372.726</v>
      </c>
      <c r="Q6" s="210"/>
    </row>
    <row r="7" spans="2:17" ht="21" customHeight="1" x14ac:dyDescent="0.25">
      <c r="B7" s="220" t="s">
        <v>4</v>
      </c>
      <c r="C7" s="430">
        <v>104.27</v>
      </c>
      <c r="D7" s="436">
        <v>679.47</v>
      </c>
      <c r="E7" s="436">
        <v>674.24699999999996</v>
      </c>
      <c r="F7" s="436">
        <v>603.81799999999998</v>
      </c>
      <c r="G7" s="437">
        <v>624.99099999999999</v>
      </c>
      <c r="H7" s="437">
        <v>349.92099999999999</v>
      </c>
      <c r="I7" s="440">
        <v>631.97299999999996</v>
      </c>
      <c r="J7" s="440">
        <v>655.83399999999995</v>
      </c>
      <c r="K7" s="440">
        <v>407.089</v>
      </c>
      <c r="L7" s="456">
        <v>402.73200000000003</v>
      </c>
      <c r="M7" s="456">
        <v>656.53200000000004</v>
      </c>
      <c r="N7" s="440">
        <v>629.72900000000004</v>
      </c>
      <c r="O7" s="456">
        <v>698.8</v>
      </c>
      <c r="P7" s="456">
        <v>386.06900000000002</v>
      </c>
      <c r="Q7" s="210"/>
    </row>
    <row r="8" spans="2:17" ht="21" customHeight="1" x14ac:dyDescent="0.25">
      <c r="B8" s="220" t="s">
        <v>5</v>
      </c>
      <c r="C8" s="430">
        <v>104.27</v>
      </c>
      <c r="D8" s="436">
        <v>655.19399999999996</v>
      </c>
      <c r="E8" s="436">
        <v>721.81299999999999</v>
      </c>
      <c r="F8" s="436">
        <v>656.19100000000003</v>
      </c>
      <c r="G8" s="437">
        <v>706.18299999999999</v>
      </c>
      <c r="H8" s="437">
        <v>377.25400000000002</v>
      </c>
      <c r="I8" s="440">
        <v>672.57600000000002</v>
      </c>
      <c r="J8" s="440">
        <v>565.30999999999995</v>
      </c>
      <c r="K8" s="440">
        <v>485.29199999999997</v>
      </c>
      <c r="L8" s="456">
        <v>456.74099999999999</v>
      </c>
      <c r="M8" s="456">
        <v>618.36699999999996</v>
      </c>
      <c r="N8" s="440">
        <v>651.19100000000003</v>
      </c>
      <c r="O8" s="456">
        <v>657.99400000000003</v>
      </c>
      <c r="P8" s="456"/>
      <c r="Q8" s="210"/>
    </row>
    <row r="9" spans="2:17" ht="21" customHeight="1" x14ac:dyDescent="0.25">
      <c r="B9" s="220" t="s">
        <v>6</v>
      </c>
      <c r="C9" s="430">
        <v>104.27</v>
      </c>
      <c r="D9" s="436">
        <v>586.59</v>
      </c>
      <c r="E9" s="436">
        <v>674.64800000000002</v>
      </c>
      <c r="F9" s="436">
        <v>602.63300000000004</v>
      </c>
      <c r="G9" s="437">
        <v>640.05600000000004</v>
      </c>
      <c r="H9" s="437">
        <v>356.87400000000002</v>
      </c>
      <c r="I9" s="440">
        <v>599.19000000000005</v>
      </c>
      <c r="J9" s="440">
        <v>445.02800000000002</v>
      </c>
      <c r="K9" s="440">
        <v>389.49799999999999</v>
      </c>
      <c r="L9" s="456">
        <v>458.714</v>
      </c>
      <c r="M9" s="456">
        <v>526.34199999999998</v>
      </c>
      <c r="N9" s="440">
        <v>659.45899999999995</v>
      </c>
      <c r="O9" s="456">
        <v>615.56799999999998</v>
      </c>
      <c r="P9" s="456"/>
      <c r="Q9" s="210"/>
    </row>
    <row r="10" spans="2:17" ht="21" customHeight="1" x14ac:dyDescent="0.25">
      <c r="B10" s="220" t="s">
        <v>7</v>
      </c>
      <c r="C10" s="430">
        <v>104.27</v>
      </c>
      <c r="D10" s="436">
        <v>569.24</v>
      </c>
      <c r="E10" s="436">
        <v>711.37800000000004</v>
      </c>
      <c r="F10" s="436">
        <v>580.03499999999997</v>
      </c>
      <c r="G10" s="437">
        <v>583.11900000000003</v>
      </c>
      <c r="H10" s="437">
        <v>402.73200000000003</v>
      </c>
      <c r="I10" s="440">
        <v>578.61</v>
      </c>
      <c r="J10" s="440">
        <v>418.86200000000002</v>
      </c>
      <c r="K10" s="440">
        <v>329.93</v>
      </c>
      <c r="L10" s="456">
        <v>376.21699999999998</v>
      </c>
      <c r="M10" s="456">
        <v>515.13599999999997</v>
      </c>
      <c r="N10" s="440">
        <v>652.64499999999998</v>
      </c>
      <c r="O10" s="456">
        <v>542.82299999999998</v>
      </c>
      <c r="P10" s="456"/>
      <c r="Q10" s="210"/>
    </row>
    <row r="11" spans="2:17" ht="21" customHeight="1" x14ac:dyDescent="0.25">
      <c r="B11" s="220" t="s">
        <v>8</v>
      </c>
      <c r="C11" s="430">
        <v>104.27</v>
      </c>
      <c r="D11" s="436">
        <v>550.83600000000001</v>
      </c>
      <c r="E11" s="436">
        <v>682.29399999999998</v>
      </c>
      <c r="F11" s="436">
        <v>583.11900000000003</v>
      </c>
      <c r="G11" s="437">
        <v>568.947</v>
      </c>
      <c r="H11" s="437">
        <v>447.35399999999998</v>
      </c>
      <c r="I11" s="440">
        <v>581.85400000000004</v>
      </c>
      <c r="J11" s="440">
        <v>409.64499999999998</v>
      </c>
      <c r="K11" s="440">
        <v>314.68799999999999</v>
      </c>
      <c r="L11" s="456">
        <v>344.68599999999998</v>
      </c>
      <c r="M11" s="456">
        <v>514.31299999999999</v>
      </c>
      <c r="N11" s="440">
        <v>658.48199999999997</v>
      </c>
      <c r="O11" s="456">
        <v>524.67100000000005</v>
      </c>
      <c r="P11" s="456"/>
      <c r="Q11" s="210"/>
    </row>
    <row r="12" spans="2:17" ht="21" customHeight="1" x14ac:dyDescent="0.25">
      <c r="B12" s="220" t="s">
        <v>9</v>
      </c>
      <c r="C12" s="430">
        <v>104.27</v>
      </c>
      <c r="D12" s="436">
        <v>542.47699999999998</v>
      </c>
      <c r="E12" s="436">
        <v>682.29399999999998</v>
      </c>
      <c r="F12" s="436">
        <v>589.31799999999998</v>
      </c>
      <c r="G12" s="437">
        <v>526.08000000000004</v>
      </c>
      <c r="H12" s="437">
        <v>459.10899999999998</v>
      </c>
      <c r="I12" s="440">
        <v>581.39</v>
      </c>
      <c r="J12" s="440">
        <v>393.04599999999999</v>
      </c>
      <c r="K12" s="440">
        <v>302.90300000000002</v>
      </c>
      <c r="L12" s="456">
        <v>337.89499999999998</v>
      </c>
      <c r="M12" s="456">
        <v>515.13599999999997</v>
      </c>
      <c r="N12" s="440">
        <v>658.48199999999997</v>
      </c>
      <c r="O12" s="456">
        <v>508.983</v>
      </c>
      <c r="P12" s="456"/>
      <c r="Q12" s="210"/>
    </row>
    <row r="13" spans="2:17" ht="21" customHeight="1" x14ac:dyDescent="0.25">
      <c r="B13" s="220" t="s">
        <v>10</v>
      </c>
      <c r="C13" s="430">
        <v>104.27</v>
      </c>
      <c r="D13" s="436">
        <v>525.67700000000002</v>
      </c>
      <c r="E13" s="436">
        <v>550.52800000000002</v>
      </c>
      <c r="F13" s="436">
        <v>470.94799999999998</v>
      </c>
      <c r="G13" s="437">
        <v>374.14800000000002</v>
      </c>
      <c r="H13" s="437">
        <v>524.82000000000005</v>
      </c>
      <c r="I13" s="440">
        <v>537.57000000000005</v>
      </c>
      <c r="J13" s="440">
        <v>360.88900000000001</v>
      </c>
      <c r="K13" s="440">
        <v>279.67099999999999</v>
      </c>
      <c r="L13" s="456">
        <v>317.45100000000002</v>
      </c>
      <c r="M13" s="456">
        <v>419.43</v>
      </c>
      <c r="N13" s="440">
        <v>526.76</v>
      </c>
      <c r="O13" s="456">
        <v>375.03800000000001</v>
      </c>
      <c r="P13" s="456"/>
      <c r="Q13" s="210"/>
    </row>
    <row r="14" spans="2:17" ht="21" customHeight="1" x14ac:dyDescent="0.25">
      <c r="B14" s="220" t="s">
        <v>11</v>
      </c>
      <c r="C14" s="430">
        <v>104.27</v>
      </c>
      <c r="D14" s="436">
        <v>361.69600000000003</v>
      </c>
      <c r="E14" s="436">
        <v>410.85300000000001</v>
      </c>
      <c r="F14" s="436">
        <v>312.81099999999998</v>
      </c>
      <c r="G14" s="437">
        <v>210.16300000000001</v>
      </c>
      <c r="H14" s="437">
        <v>576.303</v>
      </c>
      <c r="I14" s="440">
        <v>388.791</v>
      </c>
      <c r="J14" s="440">
        <v>320.23</v>
      </c>
      <c r="K14" s="440">
        <v>258.798</v>
      </c>
      <c r="L14" s="456">
        <v>252.89500000000001</v>
      </c>
      <c r="M14" s="456">
        <v>250.96899999999999</v>
      </c>
      <c r="N14" s="440">
        <v>497.23</v>
      </c>
      <c r="O14" s="456">
        <v>206.13499999999999</v>
      </c>
      <c r="P14" s="456"/>
      <c r="Q14" s="210"/>
    </row>
    <row r="15" spans="2:17" ht="21" customHeight="1" x14ac:dyDescent="0.25">
      <c r="B15" s="220" t="s">
        <v>12</v>
      </c>
      <c r="C15" s="430">
        <v>104.27</v>
      </c>
      <c r="D15" s="436">
        <v>272.79599999999999</v>
      </c>
      <c r="E15" s="436">
        <v>338.93700000000001</v>
      </c>
      <c r="F15" s="436">
        <v>243.71799999999999</v>
      </c>
      <c r="G15" s="437">
        <v>99.438000000000002</v>
      </c>
      <c r="H15" s="437">
        <v>599.19600000000003</v>
      </c>
      <c r="I15" s="440">
        <v>365.27300000000002</v>
      </c>
      <c r="J15" s="440">
        <v>83.424000000000007</v>
      </c>
      <c r="K15" s="440">
        <v>110.73399999999999</v>
      </c>
      <c r="L15" s="456">
        <v>215.83199999999999</v>
      </c>
      <c r="M15" s="456">
        <v>304.113</v>
      </c>
      <c r="N15" s="440">
        <v>448.70699999999999</v>
      </c>
      <c r="O15" s="456">
        <v>104.161</v>
      </c>
      <c r="P15" s="456"/>
      <c r="Q15" s="210"/>
    </row>
    <row r="16" spans="2:17" ht="21" customHeight="1" thickBot="1" x14ac:dyDescent="0.3">
      <c r="B16" s="224" t="s">
        <v>13</v>
      </c>
      <c r="C16" s="431">
        <v>104.27</v>
      </c>
      <c r="D16" s="438">
        <v>81.23</v>
      </c>
      <c r="E16" s="438">
        <v>384.69600000000003</v>
      </c>
      <c r="F16" s="438">
        <v>308.40100000000001</v>
      </c>
      <c r="G16" s="439">
        <v>115.675</v>
      </c>
      <c r="H16" s="439">
        <v>597.04200000000003</v>
      </c>
      <c r="I16" s="441">
        <v>440.01600000000002</v>
      </c>
      <c r="J16" s="441">
        <v>134.81899999999999</v>
      </c>
      <c r="K16" s="441">
        <v>82.319000000000003</v>
      </c>
      <c r="L16" s="457">
        <v>284.21800000000002</v>
      </c>
      <c r="M16" s="457">
        <v>379.69099999999997</v>
      </c>
      <c r="N16" s="441">
        <v>427.70800000000003</v>
      </c>
      <c r="O16" s="457">
        <v>92.977000000000004</v>
      </c>
      <c r="P16" s="457"/>
      <c r="Q16" s="210"/>
    </row>
    <row r="49" spans="2:12" x14ac:dyDescent="0.2">
      <c r="B49" s="228"/>
      <c r="C49" s="228"/>
      <c r="L49" s="228"/>
    </row>
    <row r="51" spans="2:12" x14ac:dyDescent="0.2">
      <c r="B51" s="228"/>
      <c r="C51" s="228"/>
      <c r="L51" s="228"/>
    </row>
    <row r="52" spans="2:12" x14ac:dyDescent="0.2">
      <c r="D52" s="215"/>
    </row>
    <row r="53" spans="2:12" x14ac:dyDescent="0.2">
      <c r="D53" s="215"/>
    </row>
    <row r="55" spans="2:12" x14ac:dyDescent="0.2">
      <c r="B55" s="215" t="s">
        <v>14</v>
      </c>
      <c r="C55" s="215"/>
    </row>
    <row r="56" spans="2:12" x14ac:dyDescent="0.2">
      <c r="B56" s="215" t="s">
        <v>129</v>
      </c>
      <c r="C56" s="215"/>
    </row>
    <row r="57" spans="2:12" x14ac:dyDescent="0.2">
      <c r="B57" s="215" t="s">
        <v>71</v>
      </c>
      <c r="C57" s="215"/>
    </row>
  </sheetData>
  <printOptions horizontalCentered="1"/>
  <pageMargins left="0.19685039370078741" right="0.19685039370078741" top="0.70866141732283472" bottom="7.874015748031496E-2" header="0.31496062992125984" footer="0.31496062992125984"/>
  <pageSetup paperSize="9" scale="8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903" t="s">
        <v>287</v>
      </c>
      <c r="C2" s="903"/>
      <c r="D2" s="903"/>
      <c r="E2" s="903"/>
      <c r="F2" s="903"/>
      <c r="G2" s="903"/>
      <c r="H2" s="903"/>
      <c r="I2" s="903"/>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209</v>
      </c>
      <c r="F4" s="158" t="s">
        <v>265</v>
      </c>
      <c r="G4" s="158" t="s">
        <v>266</v>
      </c>
      <c r="H4" s="158" t="s">
        <v>267</v>
      </c>
      <c r="I4" s="557" t="s">
        <v>280</v>
      </c>
      <c r="J4" s="557" t="s">
        <v>294</v>
      </c>
      <c r="K4" s="156"/>
      <c r="L4" s="156"/>
      <c r="M4" s="156"/>
      <c r="N4" s="156"/>
      <c r="O4" s="156"/>
      <c r="P4" s="156"/>
      <c r="Q4" s="229"/>
    </row>
    <row r="5" spans="2:17" ht="21" customHeight="1" x14ac:dyDescent="0.25">
      <c r="B5" s="149" t="s">
        <v>2</v>
      </c>
      <c r="C5" s="230">
        <v>353.17599999999999</v>
      </c>
      <c r="D5" s="230">
        <v>315.68599999999998</v>
      </c>
      <c r="E5" s="230">
        <v>133.73599999999999</v>
      </c>
      <c r="F5" s="230">
        <v>238.26400000000001</v>
      </c>
      <c r="G5" s="230">
        <v>286.69200000000001</v>
      </c>
      <c r="H5" s="145">
        <v>119.494</v>
      </c>
      <c r="I5" s="556">
        <v>79.963999999999999</v>
      </c>
      <c r="J5" s="556">
        <v>250.024</v>
      </c>
      <c r="K5" s="154"/>
      <c r="L5" s="154"/>
      <c r="M5" s="154"/>
      <c r="N5" s="154"/>
      <c r="O5" s="154"/>
      <c r="P5" s="154"/>
      <c r="Q5" s="231"/>
    </row>
    <row r="6" spans="2:17" ht="21" customHeight="1" x14ac:dyDescent="0.25">
      <c r="B6" s="74" t="s">
        <v>3</v>
      </c>
      <c r="C6" s="230">
        <v>331.59</v>
      </c>
      <c r="D6" s="230">
        <v>371.48700000000002</v>
      </c>
      <c r="E6" s="230">
        <v>290.23500000000001</v>
      </c>
      <c r="F6" s="230">
        <v>297.39600000000002</v>
      </c>
      <c r="G6" s="230">
        <v>307.38</v>
      </c>
      <c r="H6" s="145">
        <v>203.61600000000001</v>
      </c>
      <c r="I6" s="452">
        <v>220.17599999999999</v>
      </c>
      <c r="J6" s="452">
        <v>332.66</v>
      </c>
      <c r="K6" s="154"/>
      <c r="L6" s="154"/>
      <c r="M6" s="154"/>
      <c r="N6" s="154"/>
      <c r="O6" s="154"/>
      <c r="P6" s="155"/>
      <c r="Q6" s="231"/>
    </row>
    <row r="7" spans="2:17" ht="21" customHeight="1" x14ac:dyDescent="0.25">
      <c r="B7" s="74" t="s">
        <v>4</v>
      </c>
      <c r="C7" s="230">
        <v>359.11399999999998</v>
      </c>
      <c r="D7" s="230">
        <v>367.95400000000001</v>
      </c>
      <c r="E7" s="230">
        <v>330.25700000000001</v>
      </c>
      <c r="F7" s="230">
        <v>343.71800000000002</v>
      </c>
      <c r="G7" s="230">
        <v>346.15</v>
      </c>
      <c r="H7" s="145">
        <v>352.09800000000001</v>
      </c>
      <c r="I7" s="452">
        <v>383.07900000000001</v>
      </c>
      <c r="J7" s="452">
        <v>328.88099999999997</v>
      </c>
      <c r="K7" s="154"/>
      <c r="L7" s="154"/>
      <c r="M7" s="154"/>
      <c r="N7" s="154"/>
      <c r="O7" s="154"/>
      <c r="P7" s="154"/>
      <c r="Q7" s="231"/>
    </row>
    <row r="8" spans="2:17" ht="21" customHeight="1" x14ac:dyDescent="0.25">
      <c r="B8" s="74" t="s">
        <v>5</v>
      </c>
      <c r="C8" s="230">
        <v>351.21499999999997</v>
      </c>
      <c r="D8" s="230">
        <v>379.62900000000002</v>
      </c>
      <c r="E8" s="230">
        <v>363.94</v>
      </c>
      <c r="F8" s="230">
        <v>364.435</v>
      </c>
      <c r="G8" s="230">
        <v>363.43599999999998</v>
      </c>
      <c r="H8" s="145">
        <v>330.5</v>
      </c>
      <c r="I8" s="452">
        <v>367.589</v>
      </c>
      <c r="J8" s="452">
        <v>359.65699999999998</v>
      </c>
      <c r="K8" s="154"/>
      <c r="L8" s="154"/>
      <c r="M8" s="154"/>
      <c r="N8" s="154"/>
      <c r="O8" s="154"/>
      <c r="P8" s="154"/>
      <c r="Q8" s="231"/>
    </row>
    <row r="9" spans="2:17" ht="21" customHeight="1" x14ac:dyDescent="0.25">
      <c r="B9" s="74" t="s">
        <v>6</v>
      </c>
      <c r="C9" s="230">
        <v>314.553</v>
      </c>
      <c r="D9" s="230">
        <v>360.93900000000002</v>
      </c>
      <c r="E9" s="230">
        <v>355.47699999999998</v>
      </c>
      <c r="F9" s="230">
        <v>337.43400000000003</v>
      </c>
      <c r="G9" s="230">
        <v>310.59899999999999</v>
      </c>
      <c r="H9" s="145">
        <v>280.04000000000002</v>
      </c>
      <c r="I9" s="452">
        <v>362.35700000000003</v>
      </c>
      <c r="J9" s="452">
        <v>319.738</v>
      </c>
      <c r="K9" s="154"/>
      <c r="L9" s="154"/>
      <c r="M9" s="154"/>
      <c r="N9" s="154"/>
      <c r="O9" s="154"/>
      <c r="P9" s="154"/>
      <c r="Q9" s="232"/>
    </row>
    <row r="10" spans="2:17" ht="21" customHeight="1" x14ac:dyDescent="0.25">
      <c r="B10" s="74" t="s">
        <v>7</v>
      </c>
      <c r="C10" s="230">
        <v>260.99099999999999</v>
      </c>
      <c r="D10" s="230">
        <v>308.3</v>
      </c>
      <c r="E10" s="230">
        <v>344.68799999999999</v>
      </c>
      <c r="F10" s="230">
        <v>286.25</v>
      </c>
      <c r="G10" s="230">
        <v>264.209</v>
      </c>
      <c r="H10" s="145">
        <v>209.46100000000001</v>
      </c>
      <c r="I10" s="452">
        <v>318.72500000000002</v>
      </c>
      <c r="J10" s="452">
        <v>304.762</v>
      </c>
      <c r="K10" s="154"/>
      <c r="L10" s="154"/>
      <c r="M10" s="154"/>
      <c r="N10" s="154"/>
      <c r="O10" s="154"/>
      <c r="P10" s="154"/>
      <c r="Q10" s="232"/>
    </row>
    <row r="11" spans="2:17" ht="21" customHeight="1" x14ac:dyDescent="0.25">
      <c r="B11" s="74" t="s">
        <v>8</v>
      </c>
      <c r="C11" s="230">
        <v>210</v>
      </c>
      <c r="D11" s="230">
        <v>256.23599999999999</v>
      </c>
      <c r="E11" s="230">
        <v>284.92700000000002</v>
      </c>
      <c r="F11" s="230">
        <v>266.75400000000002</v>
      </c>
      <c r="G11" s="230">
        <v>210.357</v>
      </c>
      <c r="H11" s="145">
        <v>191.196</v>
      </c>
      <c r="I11" s="452">
        <v>253.322</v>
      </c>
      <c r="J11" s="452">
        <v>241.78</v>
      </c>
      <c r="K11" s="154"/>
      <c r="L11" s="154"/>
      <c r="M11" s="154"/>
      <c r="N11" s="154"/>
      <c r="O11" s="154"/>
      <c r="P11" s="154"/>
      <c r="Q11" s="232"/>
    </row>
    <row r="12" spans="2:17" ht="21" customHeight="1" x14ac:dyDescent="0.25">
      <c r="B12" s="74" t="s">
        <v>9</v>
      </c>
      <c r="C12" s="230">
        <v>141.459</v>
      </c>
      <c r="D12" s="230">
        <v>179.80699999999999</v>
      </c>
      <c r="E12" s="230">
        <v>160.46299999999999</v>
      </c>
      <c r="F12" s="230">
        <v>134.90199999999999</v>
      </c>
      <c r="G12" s="230">
        <v>136.374</v>
      </c>
      <c r="H12" s="145">
        <v>89.760999999999996</v>
      </c>
      <c r="I12" s="452">
        <v>193.38800000000001</v>
      </c>
      <c r="J12" s="452">
        <v>184.48099999999999</v>
      </c>
      <c r="K12" s="154"/>
      <c r="L12" s="154"/>
      <c r="M12" s="154"/>
      <c r="N12" s="154"/>
      <c r="O12" s="154"/>
      <c r="P12" s="154"/>
      <c r="Q12" s="232"/>
    </row>
    <row r="13" spans="2:17" ht="21" customHeight="1" x14ac:dyDescent="0.25">
      <c r="B13" s="74" t="s">
        <v>10</v>
      </c>
      <c r="C13" s="230">
        <v>67.427000000000007</v>
      </c>
      <c r="D13" s="230">
        <v>103.38200000000001</v>
      </c>
      <c r="E13" s="230">
        <v>135.197</v>
      </c>
      <c r="F13" s="230">
        <v>68.653000000000006</v>
      </c>
      <c r="G13" s="230">
        <v>64.787000000000006</v>
      </c>
      <c r="H13" s="145">
        <v>55.1</v>
      </c>
      <c r="I13" s="452">
        <v>110.586</v>
      </c>
      <c r="J13" s="452"/>
      <c r="K13" s="154"/>
      <c r="L13" s="154"/>
      <c r="M13" s="154"/>
      <c r="N13" s="154"/>
      <c r="O13" s="154"/>
      <c r="P13" s="154"/>
      <c r="Q13" s="232"/>
    </row>
    <row r="14" spans="2:17" ht="21" customHeight="1" x14ac:dyDescent="0.25">
      <c r="B14" s="74" t="s">
        <v>11</v>
      </c>
      <c r="C14" s="230">
        <v>51.183999999999997</v>
      </c>
      <c r="D14" s="230">
        <v>73.41</v>
      </c>
      <c r="E14" s="230">
        <v>167.65799999999999</v>
      </c>
      <c r="F14" s="230">
        <v>72.596999999999994</v>
      </c>
      <c r="G14" s="230">
        <v>53.749000000000002</v>
      </c>
      <c r="H14" s="145">
        <v>42.188000000000002</v>
      </c>
      <c r="I14" s="452">
        <v>79.965000000000003</v>
      </c>
      <c r="J14" s="452"/>
      <c r="K14" s="154"/>
      <c r="L14" s="154"/>
      <c r="M14" s="154"/>
      <c r="N14" s="154"/>
      <c r="O14" s="154"/>
      <c r="P14" s="154"/>
      <c r="Q14" s="231"/>
    </row>
    <row r="15" spans="2:17" ht="21" customHeight="1" x14ac:dyDescent="0.25">
      <c r="B15" s="74" t="s">
        <v>12</v>
      </c>
      <c r="C15" s="230">
        <v>60.189</v>
      </c>
      <c r="D15" s="230">
        <v>60.189</v>
      </c>
      <c r="E15" s="230">
        <v>209.60900000000001</v>
      </c>
      <c r="F15" s="230">
        <v>113.17</v>
      </c>
      <c r="G15" s="230">
        <v>64.599999999999994</v>
      </c>
      <c r="H15" s="145">
        <v>28.933</v>
      </c>
      <c r="I15" s="452">
        <v>73.593000000000004</v>
      </c>
      <c r="J15" s="452"/>
      <c r="K15" s="154"/>
      <c r="L15" s="154"/>
      <c r="M15" s="154"/>
      <c r="N15" s="154"/>
      <c r="O15" s="154"/>
      <c r="P15" s="154"/>
      <c r="Q15" s="232"/>
    </row>
    <row r="16" spans="2:17" ht="21" customHeight="1" thickBot="1" x14ac:dyDescent="0.3">
      <c r="B16" s="77" t="s">
        <v>13</v>
      </c>
      <c r="C16" s="233">
        <v>248.392</v>
      </c>
      <c r="D16" s="233">
        <v>118.63200000000001</v>
      </c>
      <c r="E16" s="233">
        <v>161.434</v>
      </c>
      <c r="F16" s="233">
        <v>201.834</v>
      </c>
      <c r="G16" s="233">
        <v>79.033000000000001</v>
      </c>
      <c r="H16" s="146">
        <v>36.280999999999999</v>
      </c>
      <c r="I16" s="453">
        <v>114.91200000000001</v>
      </c>
      <c r="J16" s="453"/>
      <c r="K16" s="140"/>
      <c r="L16" s="140"/>
      <c r="M16" s="140"/>
      <c r="N16" s="140"/>
      <c r="O16" s="140"/>
      <c r="P16" s="140"/>
      <c r="Q16" s="232"/>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903" t="s">
        <v>286</v>
      </c>
      <c r="C2" s="903"/>
      <c r="D2" s="903"/>
      <c r="E2" s="903"/>
      <c r="F2" s="903"/>
      <c r="G2" s="903"/>
      <c r="H2" s="903"/>
      <c r="I2" s="903"/>
      <c r="J2" s="903"/>
      <c r="K2" s="903"/>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2">
        <v>173.20699999999999</v>
      </c>
      <c r="L5" s="452">
        <v>370.05700000000002</v>
      </c>
      <c r="M5" s="160"/>
      <c r="N5" s="160"/>
      <c r="O5" s="160"/>
      <c r="P5" s="160"/>
      <c r="Q5" s="231"/>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2">
        <v>203.875</v>
      </c>
      <c r="L6" s="452">
        <v>383.82100000000003</v>
      </c>
      <c r="M6" s="160"/>
      <c r="N6" s="160"/>
      <c r="O6" s="160"/>
      <c r="P6" s="161"/>
      <c r="Q6" s="231"/>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2">
        <v>245.49</v>
      </c>
      <c r="L7" s="452">
        <v>381.00599999999997</v>
      </c>
      <c r="M7" s="160"/>
      <c r="N7" s="160"/>
      <c r="O7" s="160"/>
      <c r="P7" s="160"/>
      <c r="Q7" s="231"/>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2">
        <v>271.37099999999998</v>
      </c>
      <c r="L8" s="452">
        <v>355.875</v>
      </c>
      <c r="M8" s="160"/>
      <c r="N8" s="160"/>
      <c r="O8" s="160"/>
      <c r="P8" s="160"/>
      <c r="Q8" s="231"/>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2">
        <v>315.60599999999999</v>
      </c>
      <c r="L9" s="452">
        <v>304.51</v>
      </c>
      <c r="M9" s="160"/>
      <c r="N9" s="160"/>
      <c r="O9" s="160"/>
      <c r="P9" s="160"/>
      <c r="Q9" s="232"/>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2">
        <v>309.82499999999999</v>
      </c>
      <c r="L10" s="452">
        <v>266.512</v>
      </c>
      <c r="M10" s="160"/>
      <c r="N10" s="160"/>
      <c r="O10" s="160"/>
      <c r="P10" s="160"/>
      <c r="Q10" s="232"/>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2">
        <v>270.06299999999999</v>
      </c>
      <c r="L11" s="452">
        <v>247.358</v>
      </c>
      <c r="M11" s="160"/>
      <c r="N11" s="160"/>
      <c r="O11" s="160"/>
      <c r="P11" s="160"/>
      <c r="Q11" s="747"/>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2">
        <v>225.65199999999999</v>
      </c>
      <c r="L12" s="452"/>
      <c r="M12" s="160"/>
      <c r="N12" s="160"/>
      <c r="O12" s="160"/>
      <c r="P12" s="160"/>
      <c r="Q12" s="232"/>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2">
        <v>212.934</v>
      </c>
      <c r="L13" s="452"/>
      <c r="M13" s="160"/>
      <c r="N13" s="160"/>
      <c r="O13" s="160"/>
      <c r="P13" s="160"/>
      <c r="Q13" s="232"/>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2">
        <v>238.54400000000001</v>
      </c>
      <c r="L14" s="452"/>
      <c r="M14" s="160"/>
      <c r="N14" s="160"/>
      <c r="O14" s="160"/>
      <c r="P14" s="160"/>
      <c r="Q14" s="231"/>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2">
        <v>245.583</v>
      </c>
      <c r="L15" s="452"/>
      <c r="M15" s="160"/>
      <c r="N15" s="160"/>
      <c r="O15" s="160"/>
      <c r="P15" s="160"/>
      <c r="Q15" s="232"/>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3">
        <v>289.21699999999998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903" t="s">
        <v>285</v>
      </c>
      <c r="C2" s="903"/>
      <c r="D2" s="903"/>
      <c r="E2" s="903"/>
      <c r="F2" s="903"/>
      <c r="G2" s="903"/>
      <c r="H2" s="903"/>
      <c r="I2" s="903"/>
      <c r="J2" s="903"/>
      <c r="K2" s="903"/>
    </row>
    <row r="3" spans="2:12" ht="13.5" thickBot="1" x14ac:dyDescent="0.25"/>
    <row r="4" spans="2:12" ht="21" customHeight="1" x14ac:dyDescent="0.3">
      <c r="B4" s="149" t="s">
        <v>1</v>
      </c>
      <c r="C4" s="143" t="s">
        <v>128</v>
      </c>
      <c r="D4" s="143" t="s">
        <v>130</v>
      </c>
      <c r="E4" s="143" t="s">
        <v>150</v>
      </c>
      <c r="F4" s="153" t="s">
        <v>154</v>
      </c>
      <c r="G4" s="153" t="s">
        <v>209</v>
      </c>
      <c r="H4" s="144" t="s">
        <v>265</v>
      </c>
      <c r="I4" s="144" t="s">
        <v>266</v>
      </c>
      <c r="J4" s="144" t="s">
        <v>267</v>
      </c>
      <c r="K4" s="454" t="s">
        <v>280</v>
      </c>
      <c r="L4" s="454" t="s">
        <v>294</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2">
        <v>15.28</v>
      </c>
      <c r="L5" s="452">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2">
        <v>27.675000000000001</v>
      </c>
      <c r="L6" s="452">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2">
        <v>33.582000000000001</v>
      </c>
      <c r="L7" s="452">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2">
        <v>32.463999999999999</v>
      </c>
      <c r="L8" s="452">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2">
        <v>37.686</v>
      </c>
      <c r="L9" s="452">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2">
        <v>33.527999999999999</v>
      </c>
      <c r="L10" s="452">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2">
        <v>28.707000000000001</v>
      </c>
      <c r="L11" s="452">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2">
        <v>19.402000000000001</v>
      </c>
      <c r="L12" s="452"/>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2">
        <v>18.888000000000002</v>
      </c>
      <c r="L13" s="452"/>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2">
        <v>35.908000000000001</v>
      </c>
      <c r="L14" s="452"/>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2">
        <v>31.715</v>
      </c>
      <c r="L15" s="452"/>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3">
        <v>32.691000000000003</v>
      </c>
      <c r="L16" s="453"/>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R53"/>
  <sheetViews>
    <sheetView showGridLines="0" view="pageBreakPreview" zoomScale="90" zoomScaleNormal="90" zoomScaleSheetLayoutView="90" workbookViewId="0">
      <selection activeCell="P13" sqref="P13"/>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406" t="s">
        <v>1</v>
      </c>
      <c r="C4" s="407">
        <v>2014</v>
      </c>
      <c r="D4" s="407">
        <v>2015</v>
      </c>
      <c r="E4" s="447">
        <v>2016</v>
      </c>
      <c r="F4" s="449">
        <v>2017</v>
      </c>
      <c r="G4" s="449">
        <v>2018</v>
      </c>
      <c r="H4" s="792">
        <v>2019</v>
      </c>
      <c r="I4" s="792">
        <v>2020</v>
      </c>
      <c r="J4" s="748">
        <v>2021</v>
      </c>
      <c r="K4" s="837">
        <v>2022</v>
      </c>
      <c r="L4" s="458">
        <v>2023</v>
      </c>
      <c r="M4" s="558">
        <v>2024</v>
      </c>
      <c r="N4" s="209"/>
      <c r="O4" s="797"/>
      <c r="P4" s="209"/>
      <c r="Q4" s="209"/>
      <c r="R4" s="209"/>
    </row>
    <row r="5" spans="2:18" ht="21" customHeight="1" thickBot="1" x14ac:dyDescent="0.3">
      <c r="B5" s="406" t="s">
        <v>2</v>
      </c>
      <c r="C5" s="443">
        <v>1269.796</v>
      </c>
      <c r="D5" s="443">
        <v>1220.8030000000001</v>
      </c>
      <c r="E5" s="448">
        <v>650.16999999999996</v>
      </c>
      <c r="F5" s="450">
        <v>1550.17</v>
      </c>
      <c r="G5" s="450">
        <v>1337.03</v>
      </c>
      <c r="H5" s="793">
        <v>685.98</v>
      </c>
      <c r="I5" s="793">
        <v>567.41</v>
      </c>
      <c r="J5" s="791">
        <v>1322.57</v>
      </c>
      <c r="K5" s="838">
        <v>1111.8800000000001</v>
      </c>
      <c r="L5" s="656">
        <v>1190.6500000000001</v>
      </c>
      <c r="M5" s="655">
        <v>636.64</v>
      </c>
      <c r="N5" s="210"/>
      <c r="O5" s="210"/>
      <c r="P5" s="210">
        <v>531.97</v>
      </c>
      <c r="Q5" s="210"/>
      <c r="R5" s="210"/>
    </row>
    <row r="6" spans="2:18" ht="21" customHeight="1" thickBot="1" x14ac:dyDescent="0.3">
      <c r="B6" s="406" t="s">
        <v>3</v>
      </c>
      <c r="C6" s="443">
        <v>1337.1590000000001</v>
      </c>
      <c r="D6" s="443">
        <v>1468.3579999999999</v>
      </c>
      <c r="E6" s="448">
        <v>1032.74</v>
      </c>
      <c r="F6" s="450">
        <v>1611.58</v>
      </c>
      <c r="G6" s="450">
        <v>1607.51</v>
      </c>
      <c r="H6" s="794">
        <v>965.1</v>
      </c>
      <c r="I6" s="793">
        <v>921.06</v>
      </c>
      <c r="J6" s="791">
        <v>1607.82</v>
      </c>
      <c r="K6" s="838">
        <v>1315.12</v>
      </c>
      <c r="L6" s="656">
        <v>1506.49</v>
      </c>
      <c r="M6" s="655">
        <v>972.53</v>
      </c>
      <c r="N6" s="210"/>
      <c r="O6" s="210"/>
      <c r="P6" s="210">
        <v>650.96</v>
      </c>
      <c r="Q6" s="210">
        <v>479.22</v>
      </c>
      <c r="R6" s="210"/>
    </row>
    <row r="7" spans="2:18" ht="21" customHeight="1" thickBot="1" x14ac:dyDescent="0.3">
      <c r="B7" s="406" t="s">
        <v>4</v>
      </c>
      <c r="C7" s="443">
        <v>1484.335</v>
      </c>
      <c r="D7" s="443">
        <v>1612.5889999999999</v>
      </c>
      <c r="E7" s="448">
        <v>1187.53</v>
      </c>
      <c r="F7" s="450">
        <v>1573.59</v>
      </c>
      <c r="G7" s="450">
        <v>1635.05</v>
      </c>
      <c r="H7" s="450">
        <v>1280.54</v>
      </c>
      <c r="I7" s="839">
        <v>1249.49</v>
      </c>
      <c r="J7" s="791">
        <v>1597.32</v>
      </c>
      <c r="K7" s="838">
        <v>1509.08</v>
      </c>
      <c r="L7" s="656">
        <v>1598.47</v>
      </c>
      <c r="M7" s="655"/>
      <c r="N7" s="210"/>
      <c r="O7" s="652"/>
      <c r="P7" s="210">
        <v>798.81</v>
      </c>
      <c r="Q7" s="210"/>
      <c r="R7" s="210"/>
    </row>
    <row r="8" spans="2:18" ht="21" customHeight="1" thickBot="1" x14ac:dyDescent="0.3">
      <c r="B8" s="406" t="s">
        <v>5</v>
      </c>
      <c r="C8" s="444">
        <v>1562.1959999999999</v>
      </c>
      <c r="D8" s="443">
        <v>1742.549</v>
      </c>
      <c r="E8" s="448">
        <v>1298.76</v>
      </c>
      <c r="F8" s="450">
        <v>1646.07</v>
      </c>
      <c r="G8" s="450">
        <v>1530.75</v>
      </c>
      <c r="H8" s="450">
        <v>1321.99</v>
      </c>
      <c r="I8" s="839">
        <v>1313.66</v>
      </c>
      <c r="J8" s="791">
        <v>1539.82</v>
      </c>
      <c r="K8" s="838">
        <v>1488.37</v>
      </c>
      <c r="L8" s="656">
        <v>1519.91</v>
      </c>
      <c r="M8" s="655"/>
      <c r="N8" s="210"/>
      <c r="O8" s="210"/>
      <c r="P8" s="211">
        <v>918.71</v>
      </c>
      <c r="Q8" s="210"/>
      <c r="R8" s="210"/>
    </row>
    <row r="9" spans="2:18" ht="21" customHeight="1" thickBot="1" x14ac:dyDescent="0.3">
      <c r="B9" s="406" t="s">
        <v>6</v>
      </c>
      <c r="C9" s="443">
        <v>1452.779</v>
      </c>
      <c r="D9" s="443">
        <v>1583.836</v>
      </c>
      <c r="E9" s="448">
        <v>1273.26</v>
      </c>
      <c r="F9" s="450">
        <v>1483.57</v>
      </c>
      <c r="G9" s="450">
        <v>1234.3800000000001</v>
      </c>
      <c r="H9" s="450">
        <v>1136.71</v>
      </c>
      <c r="I9" s="839">
        <v>1360.06</v>
      </c>
      <c r="J9" s="791">
        <v>1338.46</v>
      </c>
      <c r="K9" s="838">
        <v>1608.42</v>
      </c>
      <c r="L9" s="656">
        <v>1421.71</v>
      </c>
      <c r="M9" s="655"/>
      <c r="N9" s="210"/>
      <c r="P9" s="210">
        <v>957.88</v>
      </c>
      <c r="Q9" s="210"/>
      <c r="R9" s="210"/>
    </row>
    <row r="10" spans="2:18" ht="21" customHeight="1" thickBot="1" x14ac:dyDescent="0.3">
      <c r="B10" s="406" t="s">
        <v>7</v>
      </c>
      <c r="C10" s="443">
        <v>1294.0350000000001</v>
      </c>
      <c r="D10" s="443">
        <v>1346.6769999999999</v>
      </c>
      <c r="E10" s="448">
        <v>1336.22</v>
      </c>
      <c r="F10" s="450">
        <v>1329.73</v>
      </c>
      <c r="G10" s="450">
        <v>1079.8900000000001</v>
      </c>
      <c r="H10" s="450">
        <v>834.59</v>
      </c>
      <c r="I10" s="839">
        <v>1199.83</v>
      </c>
      <c r="J10" s="791">
        <v>1256.3599999999999</v>
      </c>
      <c r="K10" s="838">
        <v>1585.64</v>
      </c>
      <c r="L10" s="656">
        <v>1170.05</v>
      </c>
      <c r="M10" s="655"/>
      <c r="N10" s="210"/>
      <c r="P10" s="210">
        <v>989.06</v>
      </c>
      <c r="Q10" s="210"/>
      <c r="R10" s="210"/>
    </row>
    <row r="11" spans="2:18" ht="21" customHeight="1" thickBot="1" x14ac:dyDescent="0.3">
      <c r="B11" s="406" t="s">
        <v>8</v>
      </c>
      <c r="C11" s="443">
        <v>1227.848</v>
      </c>
      <c r="D11" s="443">
        <v>1171.5409999999999</v>
      </c>
      <c r="E11" s="448">
        <v>1300.4100000000001</v>
      </c>
      <c r="F11" s="450">
        <v>1186.18</v>
      </c>
      <c r="G11" s="450">
        <v>940.03</v>
      </c>
      <c r="H11" s="450">
        <v>660.7</v>
      </c>
      <c r="I11" s="839">
        <v>1037.9100000000001</v>
      </c>
      <c r="J11" s="791">
        <v>1164.6400000000001</v>
      </c>
      <c r="K11" s="838">
        <v>1408.6</v>
      </c>
      <c r="L11" s="656">
        <v>1045.68</v>
      </c>
      <c r="M11" s="655"/>
      <c r="N11" s="210"/>
      <c r="O11" s="665"/>
      <c r="P11" s="799"/>
      <c r="Q11" s="210"/>
      <c r="R11" s="210"/>
    </row>
    <row r="12" spans="2:18" ht="21" customHeight="1" thickBot="1" x14ac:dyDescent="0.3">
      <c r="B12" s="406" t="s">
        <v>9</v>
      </c>
      <c r="C12" s="443">
        <v>1128.5830000000001</v>
      </c>
      <c r="D12" s="443">
        <v>1014.437</v>
      </c>
      <c r="E12" s="448">
        <v>1196.1300000000001</v>
      </c>
      <c r="F12" s="450">
        <v>1086.54</v>
      </c>
      <c r="G12" s="450">
        <v>806.04</v>
      </c>
      <c r="H12" s="450">
        <v>572.89</v>
      </c>
      <c r="I12" s="793">
        <v>880.21</v>
      </c>
      <c r="J12" s="791">
        <v>1015.43</v>
      </c>
      <c r="K12" s="838">
        <v>1293.57</v>
      </c>
      <c r="L12" s="656">
        <v>998.67</v>
      </c>
      <c r="M12" s="655"/>
      <c r="N12" s="210"/>
      <c r="O12" s="210"/>
      <c r="P12" s="210"/>
      <c r="Q12" s="210"/>
      <c r="R12" s="210"/>
    </row>
    <row r="13" spans="2:18" ht="21" customHeight="1" thickBot="1" x14ac:dyDescent="0.3">
      <c r="B13" s="406" t="s">
        <v>10</v>
      </c>
      <c r="C13" s="443">
        <v>894.4</v>
      </c>
      <c r="D13" s="443">
        <v>741.67</v>
      </c>
      <c r="E13" s="448">
        <v>1227.3900000000001</v>
      </c>
      <c r="F13" s="450">
        <v>952.17</v>
      </c>
      <c r="G13" s="450">
        <v>687.02</v>
      </c>
      <c r="H13" s="450">
        <v>499.63</v>
      </c>
      <c r="I13" s="794">
        <v>754.08</v>
      </c>
      <c r="J13" s="791">
        <v>889.01</v>
      </c>
      <c r="K13" s="838">
        <v>1097.4000000000001</v>
      </c>
      <c r="L13" s="656">
        <v>749.11</v>
      </c>
      <c r="M13" s="655"/>
      <c r="N13" s="210"/>
      <c r="O13" s="210"/>
      <c r="P13" s="210"/>
      <c r="Q13" s="210"/>
      <c r="R13" s="210"/>
    </row>
    <row r="14" spans="2:18" ht="21" customHeight="1" thickBot="1" x14ac:dyDescent="0.3">
      <c r="B14" s="406" t="s">
        <v>11</v>
      </c>
      <c r="C14" s="443">
        <v>684.84299999999996</v>
      </c>
      <c r="D14" s="443">
        <v>545.95499999999993</v>
      </c>
      <c r="E14" s="448">
        <v>1339.74</v>
      </c>
      <c r="F14" s="450">
        <v>838.66</v>
      </c>
      <c r="G14" s="450">
        <v>469.1</v>
      </c>
      <c r="H14" s="450">
        <v>442.28</v>
      </c>
      <c r="I14" s="794">
        <v>895.81</v>
      </c>
      <c r="J14" s="749">
        <v>665.66</v>
      </c>
      <c r="K14" s="838">
        <v>1105.51</v>
      </c>
      <c r="L14" s="656">
        <v>524.91999999999996</v>
      </c>
      <c r="M14" s="655"/>
      <c r="N14" s="795"/>
      <c r="O14" s="210"/>
      <c r="P14" s="210"/>
      <c r="Q14" s="210"/>
      <c r="R14" s="210"/>
    </row>
    <row r="15" spans="2:18" ht="21" customHeight="1" thickBot="1" x14ac:dyDescent="0.3">
      <c r="B15" s="406" t="s">
        <v>12</v>
      </c>
      <c r="C15" s="443">
        <v>616.87599999999998</v>
      </c>
      <c r="D15" s="443">
        <v>411.75</v>
      </c>
      <c r="E15" s="448">
        <v>1429.53</v>
      </c>
      <c r="F15" s="450">
        <v>888.13</v>
      </c>
      <c r="G15" s="450">
        <v>399.15</v>
      </c>
      <c r="H15" s="450">
        <v>296.16000000000003</v>
      </c>
      <c r="I15" s="794">
        <v>651.01</v>
      </c>
      <c r="J15" s="749">
        <v>822.21</v>
      </c>
      <c r="K15" s="838">
        <v>1092.51</v>
      </c>
      <c r="L15" s="656">
        <v>398.73</v>
      </c>
      <c r="M15" s="655"/>
      <c r="N15" s="796"/>
      <c r="O15" s="746"/>
      <c r="P15" s="210"/>
      <c r="Q15" s="210"/>
      <c r="R15" s="210"/>
    </row>
    <row r="16" spans="2:18" ht="21" customHeight="1" thickBot="1" x14ac:dyDescent="0.3">
      <c r="B16" s="406" t="s">
        <v>13</v>
      </c>
      <c r="C16" s="443">
        <v>1019.625</v>
      </c>
      <c r="D16" s="443">
        <v>567.84</v>
      </c>
      <c r="E16" s="448">
        <v>1359.37</v>
      </c>
      <c r="F16" s="450">
        <v>1107.76</v>
      </c>
      <c r="G16" s="450">
        <v>474.56</v>
      </c>
      <c r="H16" s="450">
        <v>318.35000000000002</v>
      </c>
      <c r="I16" s="793">
        <v>844.47</v>
      </c>
      <c r="J16" s="749">
        <v>954.9</v>
      </c>
      <c r="K16" s="838">
        <v>986.22</v>
      </c>
      <c r="L16" s="656">
        <v>354.24</v>
      </c>
      <c r="M16" s="655"/>
      <c r="N16" s="795"/>
      <c r="O16" s="210"/>
      <c r="P16" s="210"/>
      <c r="Q16" s="210"/>
      <c r="R16" s="210"/>
    </row>
    <row r="18" spans="10:15" x14ac:dyDescent="0.25">
      <c r="J18" s="208" t="s">
        <v>343</v>
      </c>
    </row>
    <row r="26" spans="10:15" x14ac:dyDescent="0.25">
      <c r="O26" s="790"/>
    </row>
    <row r="32" spans="10:15"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20000" scale="9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991" t="s">
        <v>281</v>
      </c>
      <c r="C3" s="991"/>
      <c r="D3" s="991"/>
      <c r="E3" s="991"/>
      <c r="F3" s="991"/>
      <c r="G3" s="991"/>
      <c r="H3" s="991"/>
      <c r="I3" s="991"/>
      <c r="J3" s="991"/>
      <c r="K3" s="991"/>
    </row>
    <row r="4" spans="2:12" ht="13.5" thickBot="1" x14ac:dyDescent="0.25"/>
    <row r="5" spans="2:12" ht="24.95" customHeight="1" x14ac:dyDescent="0.2">
      <c r="B5" s="72" t="s">
        <v>1</v>
      </c>
      <c r="C5" s="73" t="s">
        <v>128</v>
      </c>
      <c r="D5" s="73" t="s">
        <v>130</v>
      </c>
      <c r="E5" s="73" t="s">
        <v>150</v>
      </c>
      <c r="F5" s="81">
        <v>2015</v>
      </c>
      <c r="G5" s="81">
        <v>2016</v>
      </c>
      <c r="H5" s="459" t="s">
        <v>265</v>
      </c>
      <c r="I5" s="459" t="s">
        <v>266</v>
      </c>
      <c r="J5" s="459" t="s">
        <v>267</v>
      </c>
      <c r="K5" s="460" t="s">
        <v>280</v>
      </c>
      <c r="L5" s="460" t="s">
        <v>294</v>
      </c>
    </row>
    <row r="6" spans="2:12" ht="18.95" customHeight="1" x14ac:dyDescent="0.25">
      <c r="B6" s="74" t="s">
        <v>2</v>
      </c>
      <c r="C6" s="75">
        <v>16.97</v>
      </c>
      <c r="D6" s="75">
        <v>19.86</v>
      </c>
      <c r="E6" s="75">
        <v>11.94</v>
      </c>
      <c r="F6" s="76">
        <v>21.72</v>
      </c>
      <c r="G6" s="76">
        <v>16.93</v>
      </c>
      <c r="H6" s="145">
        <v>15.92</v>
      </c>
      <c r="I6" s="145">
        <v>13.72</v>
      </c>
      <c r="J6" s="145">
        <v>14.84</v>
      </c>
      <c r="K6" s="452">
        <v>6.0919999999999996</v>
      </c>
      <c r="L6" s="452">
        <v>7.18</v>
      </c>
    </row>
    <row r="7" spans="2:12" ht="18.95" customHeight="1" x14ac:dyDescent="0.25">
      <c r="B7" s="74" t="s">
        <v>3</v>
      </c>
      <c r="C7" s="75">
        <v>19.399999999999999</v>
      </c>
      <c r="D7" s="75">
        <v>13.22</v>
      </c>
      <c r="E7" s="75">
        <v>13.22</v>
      </c>
      <c r="F7" s="76">
        <v>15.3</v>
      </c>
      <c r="G7" s="76">
        <v>16.809999999999999</v>
      </c>
      <c r="H7" s="145">
        <v>15.927</v>
      </c>
      <c r="I7" s="145">
        <v>9.89</v>
      </c>
      <c r="J7" s="145">
        <v>14.84</v>
      </c>
      <c r="K7" s="452">
        <v>8.6419999999999995</v>
      </c>
      <c r="L7" s="452">
        <v>7.3479999999999999</v>
      </c>
    </row>
    <row r="8" spans="2:12" ht="18.95" customHeight="1" x14ac:dyDescent="0.25">
      <c r="B8" s="74" t="s">
        <v>4</v>
      </c>
      <c r="C8" s="75">
        <v>13.01</v>
      </c>
      <c r="D8" s="75">
        <v>12.61</v>
      </c>
      <c r="E8" s="75">
        <v>19.7</v>
      </c>
      <c r="F8" s="76">
        <v>20.84</v>
      </c>
      <c r="G8" s="76">
        <v>27.52</v>
      </c>
      <c r="H8" s="145">
        <v>15.92</v>
      </c>
      <c r="I8" s="145">
        <v>12.08</v>
      </c>
      <c r="J8" s="145">
        <v>14.52</v>
      </c>
      <c r="K8" s="452">
        <v>9.5009999999999994</v>
      </c>
      <c r="L8" s="452">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2">
        <v>6.782</v>
      </c>
      <c r="L9" s="452">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2">
        <v>6.6680000000000001</v>
      </c>
      <c r="L10" s="452">
        <v>11.651</v>
      </c>
    </row>
    <row r="11" spans="2:12" ht="18.95" customHeight="1" x14ac:dyDescent="0.25">
      <c r="B11" s="74" t="s">
        <v>7</v>
      </c>
      <c r="C11" s="75">
        <v>13.09</v>
      </c>
      <c r="D11" s="75">
        <v>15.58</v>
      </c>
      <c r="E11" s="75">
        <v>20.83</v>
      </c>
      <c r="F11" s="76">
        <v>27.26</v>
      </c>
      <c r="G11" s="76">
        <v>19.579999999999998</v>
      </c>
      <c r="H11" s="145">
        <v>9.51</v>
      </c>
      <c r="I11" s="145">
        <v>17.86</v>
      </c>
      <c r="J11" s="145">
        <v>6.61</v>
      </c>
      <c r="K11" s="452">
        <v>9.8209999999999997</v>
      </c>
      <c r="L11" s="452">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2">
        <v>15.17</v>
      </c>
      <c r="L12" s="452">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2">
        <v>11.13</v>
      </c>
      <c r="L13" s="452"/>
    </row>
    <row r="14" spans="2:12" ht="18.95" customHeight="1" x14ac:dyDescent="0.25">
      <c r="B14" s="74" t="s">
        <v>10</v>
      </c>
      <c r="C14" s="75">
        <v>19.66</v>
      </c>
      <c r="D14" s="75">
        <v>16.739999999999998</v>
      </c>
      <c r="E14" s="75">
        <v>9.57</v>
      </c>
      <c r="F14" s="76">
        <v>12.23</v>
      </c>
      <c r="G14" s="76">
        <v>17.75</v>
      </c>
      <c r="H14" s="145">
        <v>20.25</v>
      </c>
      <c r="I14" s="145">
        <v>13.43</v>
      </c>
      <c r="J14" s="145">
        <v>9.61</v>
      </c>
      <c r="K14" s="452">
        <v>14.169</v>
      </c>
      <c r="L14" s="452"/>
    </row>
    <row r="15" spans="2:12" ht="18.95" customHeight="1" x14ac:dyDescent="0.25">
      <c r="B15" s="74" t="s">
        <v>11</v>
      </c>
      <c r="C15" s="75">
        <v>16.36</v>
      </c>
      <c r="D15" s="75">
        <v>17.63</v>
      </c>
      <c r="E15" s="75">
        <v>13.15</v>
      </c>
      <c r="F15" s="76">
        <v>14.05</v>
      </c>
      <c r="G15" s="76">
        <v>15.92</v>
      </c>
      <c r="H15" s="145">
        <v>14.6</v>
      </c>
      <c r="I15" s="145">
        <v>12.3</v>
      </c>
      <c r="J15" s="145">
        <v>6.78</v>
      </c>
      <c r="K15" s="452">
        <v>7.83</v>
      </c>
      <c r="L15" s="452"/>
    </row>
    <row r="16" spans="2:12" ht="18.95" customHeight="1" x14ac:dyDescent="0.25">
      <c r="B16" s="74" t="s">
        <v>12</v>
      </c>
      <c r="C16" s="75">
        <v>19.91</v>
      </c>
      <c r="D16" s="75">
        <v>12.47</v>
      </c>
      <c r="E16" s="75">
        <v>22.49</v>
      </c>
      <c r="F16" s="76">
        <v>16.36</v>
      </c>
      <c r="G16" s="76">
        <v>15.07</v>
      </c>
      <c r="H16" s="145">
        <v>12.79</v>
      </c>
      <c r="I16" s="145">
        <v>12.3</v>
      </c>
      <c r="J16" s="145">
        <v>6.39</v>
      </c>
      <c r="K16" s="452">
        <v>12.03</v>
      </c>
      <c r="L16" s="452"/>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3">
        <v>16.808</v>
      </c>
      <c r="L17" s="453"/>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941" t="s">
        <v>16</v>
      </c>
      <c r="B3" s="941"/>
      <c r="C3" s="941"/>
      <c r="D3" s="941"/>
      <c r="E3" s="941"/>
      <c r="F3" s="941"/>
      <c r="G3" s="941"/>
      <c r="H3" s="941"/>
      <c r="I3" s="941"/>
    </row>
    <row r="4" spans="1:14" ht="21" x14ac:dyDescent="0.2">
      <c r="A4" s="941" t="s">
        <v>17</v>
      </c>
      <c r="B4" s="941"/>
      <c r="C4" s="941"/>
      <c r="D4" s="941"/>
      <c r="E4" s="941"/>
      <c r="F4" s="941"/>
      <c r="G4" s="941"/>
      <c r="H4" s="941"/>
      <c r="I4" s="941"/>
    </row>
    <row r="5" spans="1:14" ht="21" x14ac:dyDescent="0.35">
      <c r="A5" s="992" t="str">
        <f>+UTAMA!B4</f>
        <v xml:space="preserve">MINGGU KE IV JULI ( 23 JULI S/D 29 JULI 2024 ) dalam Juta m3 </v>
      </c>
      <c r="B5" s="992"/>
      <c r="C5" s="992"/>
      <c r="D5" s="992"/>
      <c r="E5" s="992"/>
      <c r="F5" s="992"/>
      <c r="G5" s="992"/>
      <c r="H5" s="992"/>
      <c r="I5" s="992"/>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339.5</v>
      </c>
      <c r="F11" s="90">
        <f>+UTAMA!H12</f>
        <v>7.77</v>
      </c>
      <c r="G11" s="87">
        <f>+UTAMA!I12</f>
        <v>339.38</v>
      </c>
      <c r="H11" s="90">
        <f>+UTAMA!J12</f>
        <v>7.67</v>
      </c>
      <c r="I11" s="91">
        <v>35162</v>
      </c>
      <c r="K11" s="125"/>
      <c r="L11" s="125"/>
      <c r="M11" s="125"/>
      <c r="N11" s="92"/>
    </row>
    <row r="12" spans="1:14" ht="15.75" x14ac:dyDescent="0.25">
      <c r="A12" s="126">
        <f>+A11+1</f>
        <v>2</v>
      </c>
      <c r="B12" s="127" t="s">
        <v>29</v>
      </c>
      <c r="C12" s="93">
        <f>+UTAMA!E13</f>
        <v>77.5</v>
      </c>
      <c r="D12" s="94">
        <f>+UTAMA!F13</f>
        <v>45.13</v>
      </c>
      <c r="E12" s="95">
        <f>+UTAMA!G13</f>
        <v>71.53</v>
      </c>
      <c r="F12" s="94">
        <f>+UTAMA!H13</f>
        <v>17.984000000000002</v>
      </c>
      <c r="G12" s="93">
        <f>+UTAMA!I13</f>
        <v>72.83</v>
      </c>
      <c r="H12" s="94">
        <f>+UTAMA!J13</f>
        <v>23.524000000000001</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53.77</v>
      </c>
      <c r="F13" s="94">
        <f>+UTAMA!H11</f>
        <v>20.370999999999999</v>
      </c>
      <c r="G13" s="93">
        <f>+UTAMA!I11</f>
        <v>52.67</v>
      </c>
      <c r="H13" s="94">
        <f>+UTAMA!J11</f>
        <v>15.747</v>
      </c>
      <c r="I13" s="96">
        <v>17481</v>
      </c>
      <c r="K13" s="125"/>
      <c r="L13" s="125"/>
      <c r="M13" s="125"/>
      <c r="N13" s="92"/>
    </row>
    <row r="14" spans="1:14" ht="15.75" x14ac:dyDescent="0.25">
      <c r="A14" s="126">
        <f t="shared" si="0"/>
        <v>4</v>
      </c>
      <c r="B14" s="127" t="s">
        <v>31</v>
      </c>
      <c r="C14" s="93">
        <f>+UTAMA!E14</f>
        <v>463.3</v>
      </c>
      <c r="D14" s="94">
        <f>+UTAMA!F14</f>
        <v>49.9</v>
      </c>
      <c r="E14" s="97">
        <f>+UTAMA!H14</f>
        <v>19.064</v>
      </c>
      <c r="F14" s="94">
        <f>+UTAMA!H14</f>
        <v>19.064</v>
      </c>
      <c r="G14" s="93">
        <f>+UTAMA!I14</f>
        <v>461.15</v>
      </c>
      <c r="H14" s="94">
        <f>+UTAMA!J14</f>
        <v>17.282</v>
      </c>
      <c r="I14" s="96">
        <v>19972</v>
      </c>
      <c r="K14" s="125"/>
      <c r="L14" s="125"/>
      <c r="M14" s="125"/>
      <c r="N14" s="92"/>
    </row>
    <row r="15" spans="1:14" ht="15.75" x14ac:dyDescent="0.25">
      <c r="A15" s="126">
        <f t="shared" si="0"/>
        <v>5</v>
      </c>
      <c r="B15" s="127" t="s">
        <v>32</v>
      </c>
      <c r="C15" s="93">
        <f>+UTAMA!E15</f>
        <v>207</v>
      </c>
      <c r="D15" s="94">
        <f>+UTAMA!F15</f>
        <v>9.5030000000000001</v>
      </c>
      <c r="E15" s="97">
        <f>+UTAMA!H15</f>
        <v>9.5020000000000007</v>
      </c>
      <c r="F15" s="94">
        <f>+UTAMA!H15</f>
        <v>9.5020000000000007</v>
      </c>
      <c r="G15" s="93">
        <f>+UTAMA!I15</f>
        <v>207.01</v>
      </c>
      <c r="H15" s="94">
        <f>+UTAMA!J15</f>
        <v>9.5269999999999992</v>
      </c>
      <c r="I15" s="96">
        <v>4959</v>
      </c>
      <c r="K15" s="125"/>
      <c r="L15" s="125"/>
      <c r="M15" s="125"/>
      <c r="N15" s="92"/>
    </row>
    <row r="16" spans="1:14" ht="15.75" x14ac:dyDescent="0.25">
      <c r="A16" s="126">
        <f t="shared" si="0"/>
        <v>6</v>
      </c>
      <c r="B16" s="127" t="s">
        <v>33</v>
      </c>
      <c r="C16" s="93">
        <f>+UTAMA!E16</f>
        <v>320</v>
      </c>
      <c r="D16" s="94">
        <f>+UTAMA!F16</f>
        <v>5.1509999999999998</v>
      </c>
      <c r="E16" s="97">
        <f>+UTAMA!H16</f>
        <v>2.9239999999999999</v>
      </c>
      <c r="F16" s="94">
        <f>+UTAMA!H16</f>
        <v>2.9239999999999999</v>
      </c>
      <c r="G16" s="93">
        <f>+UTAMA!I16</f>
        <v>315.08</v>
      </c>
      <c r="H16" s="94">
        <f>+UTAMA!J16</f>
        <v>2.9449999999999998</v>
      </c>
      <c r="I16" s="96">
        <v>6052</v>
      </c>
      <c r="K16" s="125"/>
      <c r="L16" s="125"/>
      <c r="M16" s="125"/>
      <c r="N16" s="92"/>
    </row>
    <row r="17" spans="1:14" ht="15.75" x14ac:dyDescent="0.25">
      <c r="A17" s="126">
        <f t="shared" si="0"/>
        <v>7</v>
      </c>
      <c r="B17" s="127" t="s">
        <v>34</v>
      </c>
      <c r="C17" s="93">
        <f>+UTAMA!E17</f>
        <v>90</v>
      </c>
      <c r="D17" s="94">
        <f>+UTAMA!F17</f>
        <v>689.09100000000001</v>
      </c>
      <c r="E17" s="97">
        <f>+UTAMA!G17</f>
        <v>79.52</v>
      </c>
      <c r="F17" s="94">
        <f>+UTAMA!H17</f>
        <v>284.24400000000003</v>
      </c>
      <c r="G17" s="93">
        <f>+UTAMA!I17</f>
        <v>79.459999999999994</v>
      </c>
      <c r="H17" s="94">
        <f>+UTAMA!J17</f>
        <v>282.60700000000003</v>
      </c>
      <c r="I17" s="96">
        <v>59645</v>
      </c>
      <c r="K17" s="125"/>
      <c r="L17" s="125"/>
      <c r="M17" s="125"/>
      <c r="N17" s="92"/>
    </row>
    <row r="18" spans="1:14" ht="15.75" x14ac:dyDescent="0.25">
      <c r="A18" s="126">
        <f t="shared" si="0"/>
        <v>8</v>
      </c>
      <c r="B18" s="127" t="s">
        <v>35</v>
      </c>
      <c r="C18" s="93">
        <f>+UTAMA!E19</f>
        <v>120.5</v>
      </c>
      <c r="D18" s="94">
        <f>+UTAMA!F19</f>
        <v>2.0920000000000001</v>
      </c>
      <c r="E18" s="97">
        <f>+UTAMA!G19</f>
        <v>114.93</v>
      </c>
      <c r="F18" s="94">
        <f>+UTAMA!H19</f>
        <v>0.17599999999999999</v>
      </c>
      <c r="G18" s="93">
        <f>+UTAMA!I19</f>
        <v>115.09</v>
      </c>
      <c r="H18" s="94">
        <f>+UTAMA!J19</f>
        <v>0.17399999999999999</v>
      </c>
      <c r="I18" s="98">
        <v>923</v>
      </c>
      <c r="K18" s="125"/>
      <c r="L18" s="125"/>
      <c r="M18" s="128"/>
      <c r="N18" s="92"/>
    </row>
    <row r="19" spans="1:14" ht="15.75" x14ac:dyDescent="0.25">
      <c r="A19" s="126">
        <f t="shared" si="0"/>
        <v>9</v>
      </c>
      <c r="B19" s="127" t="s">
        <v>36</v>
      </c>
      <c r="C19" s="93">
        <f>+UTAMA!E20</f>
        <v>120.8</v>
      </c>
      <c r="D19" s="94">
        <f>+UTAMA!F20</f>
        <v>2.3530000000000002</v>
      </c>
      <c r="E19" s="97">
        <f>+UTAMA!G20</f>
        <v>116.58</v>
      </c>
      <c r="F19" s="94">
        <f>+UTAMA!H20</f>
        <v>0.43099999999999999</v>
      </c>
      <c r="G19" s="93">
        <f>+UTAMA!I20</f>
        <v>116.95</v>
      </c>
      <c r="H19" s="94">
        <f>+UTAMA!J20</f>
        <v>0.44400000000000001</v>
      </c>
      <c r="I19" s="96">
        <v>251</v>
      </c>
      <c r="K19" s="125"/>
      <c r="L19" s="92"/>
      <c r="M19" s="92"/>
      <c r="N19" s="92"/>
    </row>
    <row r="20" spans="1:14" ht="15.75" x14ac:dyDescent="0.25">
      <c r="A20" s="126">
        <f t="shared" si="0"/>
        <v>10</v>
      </c>
      <c r="B20" s="127" t="s">
        <v>37</v>
      </c>
      <c r="C20" s="93">
        <f>+UTAMA!E21</f>
        <v>46.5</v>
      </c>
      <c r="D20" s="94">
        <f>+UTAMA!F21</f>
        <v>4.5999999999999996</v>
      </c>
      <c r="E20" s="99" t="s">
        <v>38</v>
      </c>
      <c r="F20" s="94">
        <f>+UTAMA!H21</f>
        <v>2.6160000000000001</v>
      </c>
      <c r="G20" s="93">
        <f>+UTAMA!I21</f>
        <v>43.2</v>
      </c>
      <c r="H20" s="94">
        <f>+UTAMA!J21</f>
        <v>3.8519999999999999</v>
      </c>
      <c r="I20" s="100">
        <v>440</v>
      </c>
      <c r="K20" s="125"/>
      <c r="L20" s="125"/>
      <c r="M20" s="128"/>
      <c r="N20" s="92"/>
    </row>
    <row r="21" spans="1:14" ht="15.75" x14ac:dyDescent="0.25">
      <c r="A21" s="126">
        <f t="shared" si="0"/>
        <v>11</v>
      </c>
      <c r="B21" s="127" t="s">
        <v>39</v>
      </c>
      <c r="C21" s="93">
        <f>+UTAMA!E22</f>
        <v>51.5</v>
      </c>
      <c r="D21" s="94">
        <f>+UTAMA!F22</f>
        <v>2.4159999999999999</v>
      </c>
      <c r="E21" s="97">
        <f>+UTAMA!G22</f>
        <v>49.01</v>
      </c>
      <c r="F21" s="94">
        <f>+UTAMA!H22</f>
        <v>1.5429999999999999</v>
      </c>
      <c r="G21" s="93">
        <f>+UTAMA!I22</f>
        <v>49.9</v>
      </c>
      <c r="H21" s="94">
        <f>+UTAMA!J22</f>
        <v>1.883</v>
      </c>
      <c r="I21" s="100">
        <v>775</v>
      </c>
      <c r="K21" s="125"/>
      <c r="L21" s="125"/>
      <c r="M21" s="128"/>
      <c r="N21" s="92"/>
    </row>
    <row r="22" spans="1:14" ht="15.75" x14ac:dyDescent="0.25">
      <c r="A22" s="126">
        <f t="shared" si="0"/>
        <v>12</v>
      </c>
      <c r="B22" s="127" t="s">
        <v>40</v>
      </c>
      <c r="C22" s="93">
        <f>+UTAMA!E23</f>
        <v>81</v>
      </c>
      <c r="D22" s="94">
        <f>+UTAMA!F23</f>
        <v>1.093</v>
      </c>
      <c r="E22" s="97">
        <f>+UTAMA!G23</f>
        <v>74.48</v>
      </c>
      <c r="F22" s="94">
        <f>+UTAMA!H23</f>
        <v>0.40300000000000002</v>
      </c>
      <c r="G22" s="93">
        <f>+UTAMA!I23</f>
        <v>74.430000000000007</v>
      </c>
      <c r="H22" s="94">
        <f>+UTAMA!J23</f>
        <v>0.41899999999999998</v>
      </c>
      <c r="I22" s="96">
        <v>750</v>
      </c>
      <c r="K22" s="125"/>
      <c r="L22" s="125"/>
      <c r="M22" s="128"/>
      <c r="N22" s="92"/>
    </row>
    <row r="23" spans="1:14" ht="15.75" x14ac:dyDescent="0.25">
      <c r="A23" s="126">
        <f t="shared" si="0"/>
        <v>13</v>
      </c>
      <c r="B23" s="127" t="s">
        <v>41</v>
      </c>
      <c r="C23" s="93">
        <f>+UTAMA!E24</f>
        <v>82.8</v>
      </c>
      <c r="D23" s="94">
        <f>+UTAMA!F24</f>
        <v>0.42899999999999999</v>
      </c>
      <c r="E23" s="99">
        <f>+UTAMA!G24</f>
        <v>79.900000000000006</v>
      </c>
      <c r="F23" s="94">
        <f>+UTAMA!H24</f>
        <v>4.0000000000000001E-3</v>
      </c>
      <c r="G23" s="93">
        <f>+UTAMA!I24</f>
        <v>79.959999999999994</v>
      </c>
      <c r="H23" s="94">
        <f>+UTAMA!J24</f>
        <v>6.0000000000000001E-3</v>
      </c>
      <c r="I23" s="96">
        <v>482</v>
      </c>
      <c r="K23" s="125"/>
      <c r="L23" s="125"/>
      <c r="M23" s="125"/>
      <c r="N23" s="92"/>
    </row>
    <row r="24" spans="1:14" ht="15.75" x14ac:dyDescent="0.25">
      <c r="A24" s="126">
        <f t="shared" si="0"/>
        <v>14</v>
      </c>
      <c r="B24" s="127" t="s">
        <v>42</v>
      </c>
      <c r="C24" s="93">
        <f>+UTAMA!E25</f>
        <v>69.95</v>
      </c>
      <c r="D24" s="94">
        <f>+UTAMA!F25</f>
        <v>0.25</v>
      </c>
      <c r="E24" s="99">
        <f>+UTAMA!G25</f>
        <v>61.67</v>
      </c>
      <c r="F24" s="94">
        <f>+UTAMA!H25</f>
        <v>3.9E-2</v>
      </c>
      <c r="G24" s="93">
        <f>+UTAMA!I25</f>
        <v>61.7</v>
      </c>
      <c r="H24" s="94">
        <f>+UTAMA!J25</f>
        <v>4.2000000000000003E-2</v>
      </c>
      <c r="I24" s="96">
        <v>366</v>
      </c>
      <c r="K24" s="125"/>
      <c r="L24" s="125"/>
      <c r="M24" s="125"/>
      <c r="N24" s="101"/>
    </row>
    <row r="25" spans="1:14" ht="15.75" x14ac:dyDescent="0.25">
      <c r="A25" s="126">
        <f t="shared" si="0"/>
        <v>15</v>
      </c>
      <c r="B25" s="127" t="s">
        <v>43</v>
      </c>
      <c r="C25" s="93">
        <f>+UTAMA!E26</f>
        <v>48.2</v>
      </c>
      <c r="D25" s="94">
        <f>+UTAMA!F26</f>
        <v>0.38500000000000001</v>
      </c>
      <c r="E25" s="97">
        <f>+UTAMA!G26</f>
        <v>44.98</v>
      </c>
      <c r="F25" s="94">
        <f>+UTAMA!H26</f>
        <v>9.8000000000000004E-2</v>
      </c>
      <c r="G25" s="93">
        <f>+UTAMA!I26</f>
        <v>45.2</v>
      </c>
      <c r="H25" s="94">
        <f>+UTAMA!J26</f>
        <v>0.14899999999999999</v>
      </c>
      <c r="I25" s="100">
        <v>260</v>
      </c>
      <c r="K25" s="125"/>
      <c r="L25" s="125"/>
      <c r="M25" s="125"/>
      <c r="N25" s="92"/>
    </row>
    <row r="26" spans="1:14" ht="15.75" x14ac:dyDescent="0.25">
      <c r="A26" s="126">
        <f t="shared" si="0"/>
        <v>16</v>
      </c>
      <c r="B26" s="127" t="s">
        <v>44</v>
      </c>
      <c r="C26" s="93">
        <f>+UTAMA!E27</f>
        <v>136</v>
      </c>
      <c r="D26" s="94">
        <f>+UTAMA!F27</f>
        <v>398.69</v>
      </c>
      <c r="E26" s="97">
        <f>+UTAMA!G27</f>
        <v>132.69999999999999</v>
      </c>
      <c r="F26" s="94">
        <f>+UTAMA!H27</f>
        <v>203.77</v>
      </c>
      <c r="G26" s="93">
        <f>+UTAMA!I27</f>
        <v>131.09</v>
      </c>
      <c r="H26" s="94">
        <f>+UTAMA!J27</f>
        <v>143.631</v>
      </c>
      <c r="I26" s="96">
        <v>28109</v>
      </c>
      <c r="K26" s="125"/>
      <c r="L26" s="125"/>
      <c r="M26" s="125"/>
      <c r="N26" s="102"/>
    </row>
    <row r="27" spans="1:14" ht="15.75" x14ac:dyDescent="0.25">
      <c r="A27" s="126">
        <f t="shared" si="0"/>
        <v>17</v>
      </c>
      <c r="B27" s="127" t="s">
        <v>45</v>
      </c>
      <c r="C27" s="93">
        <f>+UTAMA!E29</f>
        <v>113.5</v>
      </c>
      <c r="D27" s="94">
        <f>+UTAMA!F29</f>
        <v>2.3410000000000002</v>
      </c>
      <c r="E27" s="97">
        <f>+UTAMA!G29</f>
        <v>106.56</v>
      </c>
      <c r="F27" s="94">
        <f>+UTAMA!H29</f>
        <v>0.19900000000000001</v>
      </c>
      <c r="G27" s="93">
        <f>+UTAMA!I29</f>
        <v>107.6</v>
      </c>
      <c r="H27" s="94">
        <f>+UTAMA!J29</f>
        <v>0.36099999999999999</v>
      </c>
      <c r="I27" s="96">
        <v>874</v>
      </c>
      <c r="K27" s="125"/>
      <c r="L27" s="125"/>
      <c r="M27" s="125"/>
      <c r="N27" s="102"/>
    </row>
    <row r="28" spans="1:14" ht="15.75" x14ac:dyDescent="0.25">
      <c r="A28" s="126">
        <f t="shared" si="0"/>
        <v>18</v>
      </c>
      <c r="B28" s="127" t="s">
        <v>46</v>
      </c>
      <c r="C28" s="93">
        <f>+UTAMA!E30</f>
        <v>225.4</v>
      </c>
      <c r="D28" s="94">
        <f>+UTAMA!F30</f>
        <v>0.32300000000000001</v>
      </c>
      <c r="E28" s="97">
        <f>+UTAMA!G30</f>
        <v>200.63</v>
      </c>
      <c r="F28" s="94">
        <f>+UTAMA!H30</f>
        <v>5.5E-2</v>
      </c>
      <c r="G28" s="93">
        <f>+UTAMA!I30</f>
        <v>199.69</v>
      </c>
      <c r="H28" s="94">
        <f>+UTAMA!J30</f>
        <v>2.1000000000000001E-2</v>
      </c>
      <c r="I28" s="100">
        <v>392</v>
      </c>
      <c r="K28" s="125"/>
      <c r="L28" s="125"/>
      <c r="M28" s="125"/>
      <c r="N28" s="92"/>
    </row>
    <row r="29" spans="1:14" ht="15.75" x14ac:dyDescent="0.25">
      <c r="A29" s="126">
        <f t="shared" si="0"/>
        <v>19</v>
      </c>
      <c r="B29" s="127" t="s">
        <v>47</v>
      </c>
      <c r="C29" s="93">
        <f>+UTAMA!E31</f>
        <v>224</v>
      </c>
      <c r="D29" s="94">
        <f>+UTAMA!F31</f>
        <v>0.42899999999999999</v>
      </c>
      <c r="E29" s="97">
        <f>+UTAMA!G31</f>
        <v>219.27</v>
      </c>
      <c r="F29" s="94">
        <f>+UTAMA!H31</f>
        <v>0.11600000000000001</v>
      </c>
      <c r="G29" s="93">
        <f>+UTAMA!I31</f>
        <v>218.15</v>
      </c>
      <c r="H29" s="94">
        <f>+UTAMA!J31</f>
        <v>6.9000000000000006E-2</v>
      </c>
      <c r="I29" s="100">
        <v>500</v>
      </c>
      <c r="K29" s="125"/>
      <c r="L29" s="125"/>
      <c r="M29" s="125"/>
      <c r="N29" s="92"/>
    </row>
    <row r="30" spans="1:14" ht="15.75" x14ac:dyDescent="0.25">
      <c r="A30" s="126">
        <f t="shared" si="0"/>
        <v>20</v>
      </c>
      <c r="B30" s="127" t="s">
        <v>48</v>
      </c>
      <c r="C30" s="93">
        <f>+UTAMA!E32</f>
        <v>196</v>
      </c>
      <c r="D30" s="94">
        <f>+UTAMA!F32</f>
        <v>0.77100000000000002</v>
      </c>
      <c r="E30" s="97">
        <f>+UTAMA!G32</f>
        <v>191.55</v>
      </c>
      <c r="F30" s="94">
        <f>+UTAMA!H32</f>
        <v>0.125</v>
      </c>
      <c r="G30" s="93">
        <f>+UTAMA!I32</f>
        <v>190.27</v>
      </c>
      <c r="H30" s="94">
        <f>+UTAMA!J32</f>
        <v>3.9E-2</v>
      </c>
      <c r="I30" s="100">
        <v>700</v>
      </c>
      <c r="K30" s="125"/>
      <c r="L30" s="125"/>
      <c r="M30" s="125"/>
      <c r="N30" s="92"/>
    </row>
    <row r="31" spans="1:14" ht="15.75" x14ac:dyDescent="0.25">
      <c r="A31" s="126">
        <f t="shared" si="0"/>
        <v>21</v>
      </c>
      <c r="B31" s="127" t="s">
        <v>49</v>
      </c>
      <c r="C31" s="93">
        <f>+UTAMA!E33</f>
        <v>174</v>
      </c>
      <c r="D31" s="94">
        <f>+UTAMA!F33</f>
        <v>0.22600000000000001</v>
      </c>
      <c r="E31" s="99">
        <f>+UTAMA!G33</f>
        <v>161.51</v>
      </c>
      <c r="F31" s="94">
        <f>+UTAMA!H33</f>
        <v>7.0000000000000001E-3</v>
      </c>
      <c r="G31" s="93">
        <f>+UTAMA!I33</f>
        <v>164.27</v>
      </c>
      <c r="H31" s="94">
        <f>+UTAMA!J33</f>
        <v>0.159</v>
      </c>
      <c r="I31" s="100">
        <v>87</v>
      </c>
      <c r="K31" s="125"/>
      <c r="L31" s="125"/>
      <c r="M31" s="125"/>
      <c r="N31" s="102"/>
    </row>
    <row r="32" spans="1:14" ht="15.75" x14ac:dyDescent="0.25">
      <c r="A32" s="126">
        <f t="shared" si="0"/>
        <v>22</v>
      </c>
      <c r="B32" s="127" t="s">
        <v>50</v>
      </c>
      <c r="C32" s="93">
        <f>+UTAMA!E34</f>
        <v>229.1</v>
      </c>
      <c r="D32" s="94">
        <f>+UTAMA!F34</f>
        <v>0.71399999999999997</v>
      </c>
      <c r="E32" s="97">
        <f>+UTAMA!G34</f>
        <v>221.03</v>
      </c>
      <c r="F32" s="94">
        <f>+UTAMA!H34</f>
        <v>0.111</v>
      </c>
      <c r="G32" s="93">
        <f>+UTAMA!I34</f>
        <v>220.89</v>
      </c>
      <c r="H32" s="94">
        <f>+UTAMA!J34</f>
        <v>0.104</v>
      </c>
      <c r="I32" s="98">
        <v>354</v>
      </c>
      <c r="K32" s="125"/>
      <c r="L32" s="125"/>
      <c r="M32" s="125"/>
      <c r="N32" s="92"/>
    </row>
    <row r="33" spans="1:14" ht="15.75" x14ac:dyDescent="0.25">
      <c r="A33" s="126">
        <f t="shared" si="0"/>
        <v>23</v>
      </c>
      <c r="B33" s="127" t="s">
        <v>51</v>
      </c>
      <c r="C33" s="93">
        <f>+UTAMA!E35</f>
        <v>249</v>
      </c>
      <c r="D33" s="94">
        <f>+UTAMA!F35</f>
        <v>1.708</v>
      </c>
      <c r="E33" s="97">
        <f>+UTAMA!G35</f>
        <v>240.81</v>
      </c>
      <c r="F33" s="94">
        <f>+UTAMA!H35</f>
        <v>9.2999999999999999E-2</v>
      </c>
      <c r="G33" s="93">
        <f>+UTAMA!I35</f>
        <v>241.86</v>
      </c>
      <c r="H33" s="94">
        <f>+UTAMA!J35</f>
        <v>0.20899999999999999</v>
      </c>
      <c r="I33" s="100">
        <v>637</v>
      </c>
      <c r="K33" s="125"/>
      <c r="L33" s="125"/>
      <c r="M33" s="125"/>
      <c r="N33" s="92"/>
    </row>
    <row r="34" spans="1:14" ht="15.75" x14ac:dyDescent="0.25">
      <c r="A34" s="126">
        <f t="shared" si="0"/>
        <v>24</v>
      </c>
      <c r="B34" s="127" t="s">
        <v>52</v>
      </c>
      <c r="C34" s="93">
        <f>+UTAMA!E37</f>
        <v>164.75</v>
      </c>
      <c r="D34" s="94">
        <f>+UTAMA!F37</f>
        <v>4.3979999999999997</v>
      </c>
      <c r="E34" s="97">
        <f>+UTAMA!G37</f>
        <v>146.51</v>
      </c>
      <c r="F34" s="94">
        <f>+UTAMA!H37</f>
        <v>1.371</v>
      </c>
      <c r="G34" s="93">
        <f>+UTAMA!I37</f>
        <v>144.80000000000001</v>
      </c>
      <c r="H34" s="94">
        <f>+UTAMA!J37</f>
        <v>0.66800000000000004</v>
      </c>
      <c r="I34" s="100">
        <v>7394</v>
      </c>
      <c r="K34" s="125"/>
      <c r="L34" s="125"/>
      <c r="M34" s="125"/>
      <c r="N34" s="102"/>
    </row>
    <row r="35" spans="1:14" ht="15.75" x14ac:dyDescent="0.25">
      <c r="A35" s="126">
        <f t="shared" si="0"/>
        <v>25</v>
      </c>
      <c r="B35" s="127" t="s">
        <v>53</v>
      </c>
      <c r="C35" s="93">
        <f>+UTAMA!E38</f>
        <v>179.1</v>
      </c>
      <c r="D35" s="94">
        <f>+UTAMA!F38</f>
        <v>3.3109999999999999</v>
      </c>
      <c r="E35" s="103">
        <f>+UTAMA!G38</f>
        <v>199.21</v>
      </c>
      <c r="F35" s="94">
        <f>+UTAMA!H38</f>
        <v>0.67300000000000004</v>
      </c>
      <c r="G35" s="93">
        <f>+UTAMA!I38</f>
        <v>198.61</v>
      </c>
      <c r="H35" s="94">
        <f>+UTAMA!J38</f>
        <v>0.52</v>
      </c>
      <c r="I35" s="100">
        <v>2410</v>
      </c>
      <c r="K35" s="125"/>
      <c r="L35" s="125"/>
      <c r="M35" s="125"/>
      <c r="N35" s="102"/>
    </row>
    <row r="36" spans="1:14" ht="15.75" x14ac:dyDescent="0.25">
      <c r="A36" s="126">
        <f t="shared" si="0"/>
        <v>26</v>
      </c>
      <c r="B36" s="127" t="s">
        <v>54</v>
      </c>
      <c r="C36" s="93">
        <f>+UTAMA!E39</f>
        <v>325.56</v>
      </c>
      <c r="D36" s="94">
        <f>+UTAMA!F39</f>
        <v>0.64100000000000001</v>
      </c>
      <c r="E36" s="103">
        <f>+UTAMA!G39</f>
        <v>321.27999999999997</v>
      </c>
      <c r="F36" s="94">
        <f>+UTAMA!H39</f>
        <v>0.27800000000000002</v>
      </c>
      <c r="G36" s="93">
        <f>+UTAMA!I39</f>
        <v>317.10000000000002</v>
      </c>
      <c r="H36" s="94">
        <f>+UTAMA!J39</f>
        <v>5.8000000000000003E-2</v>
      </c>
      <c r="I36" s="100">
        <v>1370</v>
      </c>
      <c r="K36" s="125"/>
      <c r="L36" s="125"/>
      <c r="M36" s="125"/>
      <c r="N36" s="102"/>
    </row>
    <row r="37" spans="1:14" ht="15.75" x14ac:dyDescent="0.25">
      <c r="A37" s="126">
        <f t="shared" si="0"/>
        <v>27</v>
      </c>
      <c r="B37" s="127" t="s">
        <v>55</v>
      </c>
      <c r="C37" s="93">
        <f>+UTAMA!E40</f>
        <v>129.19999999999999</v>
      </c>
      <c r="D37" s="94">
        <f>+UTAMA!F40</f>
        <v>0.71</v>
      </c>
      <c r="E37" s="103">
        <f>+UTAMA!G40</f>
        <v>125.83</v>
      </c>
      <c r="F37" s="94">
        <f>+UTAMA!H40</f>
        <v>0.28599999999999998</v>
      </c>
      <c r="G37" s="93">
        <f>+UTAMA!I40</f>
        <v>126.62</v>
      </c>
      <c r="H37" s="94">
        <f>+UTAMA!J40</f>
        <v>0.379</v>
      </c>
      <c r="I37" s="100">
        <v>358</v>
      </c>
      <c r="K37" s="125"/>
      <c r="L37" s="125"/>
      <c r="M37" s="125"/>
      <c r="N37" s="102"/>
    </row>
    <row r="38" spans="1:14" ht="15.75" x14ac:dyDescent="0.25">
      <c r="A38" s="126">
        <f t="shared" si="0"/>
        <v>28</v>
      </c>
      <c r="B38" s="127" t="s">
        <v>56</v>
      </c>
      <c r="C38" s="93">
        <f>+UTAMA!E41</f>
        <v>282.77999999999997</v>
      </c>
      <c r="D38" s="94">
        <f>+UTAMA!F41</f>
        <v>0.48</v>
      </c>
      <c r="E38" s="103">
        <f>+UTAMA!G41</f>
        <v>278.42</v>
      </c>
      <c r="F38" s="94">
        <f>+UTAMA!H41</f>
        <v>0.10100000000000001</v>
      </c>
      <c r="G38" s="93">
        <f>+UTAMA!I41</f>
        <v>275.87</v>
      </c>
      <c r="H38" s="94">
        <f>+UTAMA!J41</f>
        <v>1.0999999999999999E-2</v>
      </c>
      <c r="I38" s="100">
        <v>268</v>
      </c>
      <c r="K38" s="125"/>
      <c r="L38" s="125"/>
      <c r="M38" s="125"/>
      <c r="N38" s="101"/>
    </row>
    <row r="39" spans="1:14" ht="15.75" x14ac:dyDescent="0.25">
      <c r="A39" s="126">
        <f t="shared" si="0"/>
        <v>29</v>
      </c>
      <c r="B39" s="127" t="s">
        <v>57</v>
      </c>
      <c r="C39" s="93">
        <f>+UTAMA!E42</f>
        <v>99</v>
      </c>
      <c r="D39" s="94">
        <f>+UTAMA!F42</f>
        <v>2.8849999999999998</v>
      </c>
      <c r="E39" s="103">
        <f>+UTAMA!G42</f>
        <v>96.38</v>
      </c>
      <c r="F39" s="94">
        <f>+UTAMA!H42</f>
        <v>1.234</v>
      </c>
      <c r="G39" s="93">
        <f>+UTAMA!I42</f>
        <v>97.56</v>
      </c>
      <c r="H39" s="94">
        <f>+UTAMA!J42</f>
        <v>1.89</v>
      </c>
      <c r="I39" s="100">
        <v>892</v>
      </c>
      <c r="K39" s="125"/>
      <c r="L39" s="125"/>
      <c r="M39" s="125"/>
      <c r="N39" s="102"/>
    </row>
    <row r="40" spans="1:14" ht="15.75" x14ac:dyDescent="0.25">
      <c r="A40" s="126">
        <f t="shared" si="0"/>
        <v>30</v>
      </c>
      <c r="B40" s="127" t="s">
        <v>58</v>
      </c>
      <c r="C40" s="93">
        <f>+UTAMA!E43</f>
        <v>189.7</v>
      </c>
      <c r="D40" s="94">
        <f>+UTAMA!F43</f>
        <v>7.9000000000000001E-2</v>
      </c>
      <c r="E40" s="103">
        <f>+UTAMA!G43</f>
        <v>188.84</v>
      </c>
      <c r="F40" s="94">
        <f>+UTAMA!H43</f>
        <v>5.2999999999999999E-2</v>
      </c>
      <c r="G40" s="93">
        <f>+UTAMA!I43</f>
        <v>188.24</v>
      </c>
      <c r="H40" s="94">
        <f>+UTAMA!J43</f>
        <v>3.2000000000000001E-2</v>
      </c>
      <c r="I40" s="100">
        <v>274</v>
      </c>
      <c r="K40" s="125"/>
      <c r="L40" s="125"/>
      <c r="M40" s="125"/>
      <c r="N40" s="102"/>
    </row>
    <row r="41" spans="1:14" ht="15.75" x14ac:dyDescent="0.25">
      <c r="A41" s="126">
        <f t="shared" si="0"/>
        <v>31</v>
      </c>
      <c r="B41" s="127" t="s">
        <v>59</v>
      </c>
      <c r="C41" s="93">
        <f>+UTAMA!E44</f>
        <v>171.19</v>
      </c>
      <c r="D41" s="94">
        <f>+UTAMA!F44</f>
        <v>9.6000000000000002E-2</v>
      </c>
      <c r="E41" s="103">
        <f>+UTAMA!G44</f>
        <v>169.76</v>
      </c>
      <c r="F41" s="94">
        <f>+UTAMA!H44</f>
        <v>6.2E-2</v>
      </c>
      <c r="G41" s="93">
        <f>+UTAMA!I44</f>
        <v>168.77</v>
      </c>
      <c r="H41" s="94">
        <f>+UTAMA!J44</f>
        <v>3.7999999999999999E-2</v>
      </c>
      <c r="I41" s="100">
        <v>395</v>
      </c>
      <c r="K41" s="125"/>
      <c r="L41" s="125"/>
      <c r="M41" s="125"/>
      <c r="N41" s="102"/>
    </row>
    <row r="42" spans="1:14" ht="15.75" x14ac:dyDescent="0.25">
      <c r="A42" s="126">
        <f t="shared" si="0"/>
        <v>32</v>
      </c>
      <c r="B42" s="127" t="s">
        <v>60</v>
      </c>
      <c r="C42" s="93">
        <f>+UTAMA!E45</f>
        <v>142.6</v>
      </c>
      <c r="D42" s="94">
        <f>+UTAMA!F45</f>
        <v>9.8740000000000006</v>
      </c>
      <c r="E42" s="103">
        <f>+UTAMA!G45</f>
        <v>139.06</v>
      </c>
      <c r="F42" s="94">
        <f>+UTAMA!H45</f>
        <v>5.7359999999999998</v>
      </c>
      <c r="G42" s="93">
        <f>+UTAMA!I45</f>
        <v>138.46</v>
      </c>
      <c r="H42" s="94">
        <f>+UTAMA!J45</f>
        <v>4.4080000000000004</v>
      </c>
      <c r="I42" s="96">
        <v>1570</v>
      </c>
      <c r="K42" s="125"/>
      <c r="L42" s="125"/>
      <c r="M42" s="125"/>
      <c r="N42" s="102"/>
    </row>
    <row r="43" spans="1:14" ht="15.75" x14ac:dyDescent="0.25">
      <c r="A43" s="126">
        <f t="shared" si="0"/>
        <v>33</v>
      </c>
      <c r="B43" s="127" t="s">
        <v>61</v>
      </c>
      <c r="C43" s="93">
        <f>+UTAMA!E46</f>
        <v>239.5</v>
      </c>
      <c r="D43" s="94">
        <f>+UTAMA!F46</f>
        <v>2.6720000000000002</v>
      </c>
      <c r="E43" s="103">
        <f>+UTAMA!G46</f>
        <v>237.21</v>
      </c>
      <c r="F43" s="94">
        <f>+UTAMA!H46</f>
        <v>1.496</v>
      </c>
      <c r="G43" s="93">
        <f>+UTAMA!I46</f>
        <v>238.3</v>
      </c>
      <c r="H43" s="94">
        <f>+UTAMA!J46</f>
        <v>2.028</v>
      </c>
      <c r="I43" s="96">
        <v>1353</v>
      </c>
      <c r="K43" s="125"/>
      <c r="L43" s="125"/>
      <c r="M43" s="125"/>
      <c r="N43" s="102"/>
    </row>
    <row r="44" spans="1:14" ht="15.75" x14ac:dyDescent="0.25">
      <c r="A44" s="126">
        <f t="shared" si="0"/>
        <v>34</v>
      </c>
      <c r="B44" s="127" t="s">
        <v>62</v>
      </c>
      <c r="C44" s="93">
        <f>+UTAMA!E47</f>
        <v>120.5</v>
      </c>
      <c r="D44" s="94">
        <f>+UTAMA!F47</f>
        <v>4.1539999999999999</v>
      </c>
      <c r="E44" s="103">
        <f>+UTAMA!G47</f>
        <v>118.24</v>
      </c>
      <c r="F44" s="94">
        <f>+UTAMA!H47</f>
        <v>2.0129999999999999</v>
      </c>
      <c r="G44" s="93">
        <f>+UTAMA!I47</f>
        <v>118.19</v>
      </c>
      <c r="H44" s="94">
        <f>+UTAMA!J47</f>
        <v>1.93</v>
      </c>
      <c r="I44" s="100">
        <v>782</v>
      </c>
      <c r="K44" s="125"/>
      <c r="L44" s="125"/>
      <c r="M44" s="125"/>
      <c r="N44" s="102"/>
    </row>
    <row r="45" spans="1:14" ht="15.75" x14ac:dyDescent="0.25">
      <c r="A45" s="126">
        <f t="shared" si="0"/>
        <v>35</v>
      </c>
      <c r="B45" s="127" t="s">
        <v>63</v>
      </c>
      <c r="C45" s="93">
        <f>+UTAMA!E48</f>
        <v>110.56</v>
      </c>
      <c r="D45" s="94">
        <f>+UTAMA!F48</f>
        <v>2.75</v>
      </c>
      <c r="E45" s="103">
        <f>+UTAMA!G48</f>
        <v>108.85</v>
      </c>
      <c r="F45" s="94">
        <f>+UTAMA!H48</f>
        <v>0.872</v>
      </c>
      <c r="G45" s="93">
        <f>+UTAMA!I48</f>
        <v>109.69</v>
      </c>
      <c r="H45" s="94">
        <f>+UTAMA!J48</f>
        <v>1.4550000000000001</v>
      </c>
      <c r="I45" s="100">
        <v>43</v>
      </c>
      <c r="K45" s="125"/>
      <c r="L45" s="125"/>
      <c r="M45" s="125"/>
      <c r="N45" s="102"/>
    </row>
    <row r="46" spans="1:14" ht="15.75" x14ac:dyDescent="0.25">
      <c r="A46" s="126">
        <f t="shared" si="0"/>
        <v>36</v>
      </c>
      <c r="B46" s="127" t="s">
        <v>64</v>
      </c>
      <c r="C46" s="93">
        <f>+UTAMA!E49</f>
        <v>72</v>
      </c>
      <c r="D46" s="94">
        <f>+UTAMA!F49</f>
        <v>38.036000000000001</v>
      </c>
      <c r="E46" s="103">
        <f>+UTAMA!G49</f>
        <v>61.79</v>
      </c>
      <c r="F46" s="94">
        <f>+UTAMA!H49</f>
        <v>15.79</v>
      </c>
      <c r="G46" s="93">
        <f>+UTAMA!I49</f>
        <v>52.63</v>
      </c>
      <c r="H46" s="94">
        <f>+UTAMA!J49</f>
        <v>5.2</v>
      </c>
      <c r="I46" s="96">
        <v>6485</v>
      </c>
      <c r="K46" s="125"/>
      <c r="L46" s="125"/>
      <c r="M46" s="125"/>
      <c r="N46" s="102"/>
    </row>
    <row r="47" spans="1:14" ht="15.75" x14ac:dyDescent="0.25">
      <c r="A47" s="126">
        <f t="shared" si="0"/>
        <v>37</v>
      </c>
      <c r="B47" s="127" t="s">
        <v>65</v>
      </c>
      <c r="C47" s="93">
        <f>+UTAMA!E50</f>
        <v>185</v>
      </c>
      <c r="D47" s="94">
        <f>+UTAMA!F50</f>
        <v>388.72199999999998</v>
      </c>
      <c r="E47" s="103">
        <f>+UTAMA!G50</f>
        <v>159.63</v>
      </c>
      <c r="F47" s="94">
        <f>+UTAMA!H50</f>
        <v>157.47</v>
      </c>
      <c r="G47" s="93">
        <f>+UTAMA!I50</f>
        <v>153.22</v>
      </c>
      <c r="H47" s="94">
        <f>+UTAMA!J50</f>
        <v>118.49</v>
      </c>
      <c r="I47" s="96">
        <v>31109</v>
      </c>
      <c r="K47" s="125"/>
      <c r="L47" s="125"/>
      <c r="M47" s="125"/>
      <c r="N47" s="102"/>
    </row>
    <row r="48" spans="1:14" ht="16.5" thickBot="1" x14ac:dyDescent="0.3">
      <c r="A48" s="129">
        <f t="shared" si="0"/>
        <v>38</v>
      </c>
      <c r="B48" s="130" t="s">
        <v>66</v>
      </c>
      <c r="C48" s="93">
        <f>+UTAMA!E51</f>
        <v>231</v>
      </c>
      <c r="D48" s="94">
        <f>+UTAMA!F51</f>
        <v>23.24</v>
      </c>
      <c r="E48" s="103">
        <f>+UTAMA!G51</f>
        <v>229.91</v>
      </c>
      <c r="F48" s="94">
        <f>+UTAMA!H51</f>
        <v>10.018000000000001</v>
      </c>
      <c r="G48" s="93">
        <f>+UTAMA!I51</f>
        <v>230.06</v>
      </c>
      <c r="H48" s="94">
        <f>+UTAMA!J51</f>
        <v>10.88</v>
      </c>
      <c r="I48" s="104">
        <v>8400</v>
      </c>
      <c r="K48" s="125"/>
      <c r="L48" s="125"/>
      <c r="M48" s="125"/>
      <c r="N48" s="92"/>
    </row>
    <row r="49" spans="1:14" ht="16.5" thickBot="1" x14ac:dyDescent="0.3">
      <c r="A49" s="131"/>
      <c r="B49" s="121" t="s">
        <v>67</v>
      </c>
      <c r="C49" s="105"/>
      <c r="D49" s="132">
        <f>SUM(D11:D48)</f>
        <v>1738.5575980000001</v>
      </c>
      <c r="E49" s="105"/>
      <c r="F49" s="132">
        <f>SUM(F11:F48)</f>
        <v>769.09799999999984</v>
      </c>
      <c r="G49" s="105"/>
      <c r="H49" s="132">
        <f>SUM(H11:H48)</f>
        <v>658.851</v>
      </c>
      <c r="I49" s="133">
        <f>SUM(I11:I48)</f>
        <v>270584</v>
      </c>
      <c r="K49" s="125"/>
      <c r="L49" s="125"/>
      <c r="M49" s="125"/>
      <c r="N49" s="92"/>
    </row>
    <row r="50" spans="1:14" ht="16.5" thickBot="1" x14ac:dyDescent="0.3">
      <c r="A50" s="134" t="s">
        <v>68</v>
      </c>
      <c r="B50" s="121" t="s">
        <v>69</v>
      </c>
      <c r="C50" s="105"/>
      <c r="D50" s="132"/>
      <c r="E50" s="135"/>
      <c r="F50" s="136">
        <v>1</v>
      </c>
      <c r="G50" s="105"/>
      <c r="H50" s="136">
        <f>+H49/F49</f>
        <v>0.85665415850775861</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9" type="noConversion"/>
  <pageMargins left="0.75" right="0.75" top="1" bottom="1" header="0.5" footer="0.5"/>
  <pageSetup scale="6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9" type="noConversion"/>
  <pageMargins left="0.7" right="0.7" top="0.75" bottom="0.75" header="0.3" footer="0.3"/>
  <pageSetup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39" t="s">
        <v>218</v>
      </c>
      <c r="C1" s="340"/>
      <c r="D1" s="351"/>
      <c r="E1" s="351"/>
    </row>
    <row r="2" spans="2:5" x14ac:dyDescent="0.2">
      <c r="B2" s="339" t="s">
        <v>219</v>
      </c>
      <c r="C2" s="340"/>
      <c r="D2" s="351"/>
      <c r="E2" s="351"/>
    </row>
    <row r="3" spans="2:5" x14ac:dyDescent="0.2">
      <c r="B3" s="341"/>
      <c r="C3" s="341"/>
      <c r="D3" s="352"/>
      <c r="E3" s="352"/>
    </row>
    <row r="4" spans="2:5" ht="38.25" x14ac:dyDescent="0.2">
      <c r="B4" s="342" t="s">
        <v>220</v>
      </c>
      <c r="C4" s="341"/>
      <c r="D4" s="352"/>
      <c r="E4" s="352"/>
    </row>
    <row r="5" spans="2:5" x14ac:dyDescent="0.2">
      <c r="B5" s="341"/>
      <c r="C5" s="341"/>
      <c r="D5" s="352"/>
      <c r="E5" s="352"/>
    </row>
    <row r="6" spans="2:5" ht="25.5" x14ac:dyDescent="0.2">
      <c r="B6" s="339" t="s">
        <v>221</v>
      </c>
      <c r="C6" s="340"/>
      <c r="D6" s="351"/>
      <c r="E6" s="353" t="s">
        <v>222</v>
      </c>
    </row>
    <row r="7" spans="2:5" ht="13.5" thickBot="1" x14ac:dyDescent="0.25">
      <c r="B7" s="341"/>
      <c r="C7" s="341"/>
      <c r="D7" s="352"/>
      <c r="E7" s="352"/>
    </row>
    <row r="8" spans="2:5" ht="38.25" x14ac:dyDescent="0.2">
      <c r="B8" s="343" t="s">
        <v>223</v>
      </c>
      <c r="C8" s="344"/>
      <c r="D8" s="354"/>
      <c r="E8" s="355">
        <v>52</v>
      </c>
    </row>
    <row r="9" spans="2:5" x14ac:dyDescent="0.2">
      <c r="B9" s="345"/>
      <c r="C9" s="341"/>
      <c r="D9" s="352"/>
      <c r="E9" s="356" t="s">
        <v>224</v>
      </c>
    </row>
    <row r="10" spans="2:5" x14ac:dyDescent="0.2">
      <c r="B10" s="345"/>
      <c r="C10" s="341"/>
      <c r="D10" s="352"/>
      <c r="E10" s="356" t="s">
        <v>225</v>
      </c>
    </row>
    <row r="11" spans="2:5" x14ac:dyDescent="0.2">
      <c r="B11" s="345"/>
      <c r="C11" s="341"/>
      <c r="D11" s="352"/>
      <c r="E11" s="356" t="s">
        <v>226</v>
      </c>
    </row>
    <row r="12" spans="2:5" x14ac:dyDescent="0.2">
      <c r="B12" s="345"/>
      <c r="C12" s="341"/>
      <c r="D12" s="352"/>
      <c r="E12" s="356" t="s">
        <v>227</v>
      </c>
    </row>
    <row r="13" spans="2:5" x14ac:dyDescent="0.2">
      <c r="B13" s="345"/>
      <c r="C13" s="341"/>
      <c r="D13" s="352"/>
      <c r="E13" s="356" t="s">
        <v>228</v>
      </c>
    </row>
    <row r="14" spans="2:5" x14ac:dyDescent="0.2">
      <c r="B14" s="345"/>
      <c r="C14" s="341"/>
      <c r="D14" s="352"/>
      <c r="E14" s="356" t="s">
        <v>229</v>
      </c>
    </row>
    <row r="15" spans="2:5" x14ac:dyDescent="0.2">
      <c r="B15" s="345"/>
      <c r="C15" s="341"/>
      <c r="D15" s="352"/>
      <c r="E15" s="356" t="s">
        <v>230</v>
      </c>
    </row>
    <row r="16" spans="2:5" x14ac:dyDescent="0.2">
      <c r="B16" s="345"/>
      <c r="C16" s="341"/>
      <c r="D16" s="352"/>
      <c r="E16" s="356" t="s">
        <v>231</v>
      </c>
    </row>
    <row r="17" spans="2:5" x14ac:dyDescent="0.2">
      <c r="B17" s="345"/>
      <c r="C17" s="341"/>
      <c r="D17" s="352"/>
      <c r="E17" s="356" t="s">
        <v>232</v>
      </c>
    </row>
    <row r="18" spans="2:5" x14ac:dyDescent="0.2">
      <c r="B18" s="345"/>
      <c r="C18" s="341"/>
      <c r="D18" s="352"/>
      <c r="E18" s="356" t="s">
        <v>233</v>
      </c>
    </row>
    <row r="19" spans="2:5" ht="13.5" thickBot="1" x14ac:dyDescent="0.25">
      <c r="B19" s="346"/>
      <c r="C19" s="347"/>
      <c r="D19" s="357"/>
      <c r="E19" s="358" t="s">
        <v>234</v>
      </c>
    </row>
    <row r="20" spans="2:5" ht="13.5" thickBot="1" x14ac:dyDescent="0.25">
      <c r="B20" s="341"/>
      <c r="C20" s="341"/>
      <c r="D20" s="352"/>
      <c r="E20" s="352"/>
    </row>
    <row r="21" spans="2:5" ht="38.25" x14ac:dyDescent="0.2">
      <c r="B21" s="348" t="s">
        <v>235</v>
      </c>
      <c r="C21" s="344"/>
      <c r="D21" s="354"/>
      <c r="E21" s="355">
        <v>2</v>
      </c>
    </row>
    <row r="22" spans="2:5" x14ac:dyDescent="0.2">
      <c r="B22" s="345"/>
      <c r="C22" s="341"/>
      <c r="D22" s="352"/>
      <c r="E22" s="359" t="s">
        <v>231</v>
      </c>
    </row>
    <row r="23" spans="2:5" ht="13.5" thickBot="1" x14ac:dyDescent="0.25">
      <c r="B23" s="346"/>
      <c r="C23" s="347"/>
      <c r="D23" s="357"/>
      <c r="E23" s="360" t="s">
        <v>233</v>
      </c>
    </row>
    <row r="24" spans="2:5" ht="13.5" thickBot="1" x14ac:dyDescent="0.25">
      <c r="B24" s="341"/>
      <c r="C24" s="341"/>
      <c r="D24" s="352"/>
      <c r="E24" s="352"/>
    </row>
    <row r="25" spans="2:5" ht="38.25" x14ac:dyDescent="0.2">
      <c r="B25" s="348" t="s">
        <v>236</v>
      </c>
      <c r="C25" s="344"/>
      <c r="D25" s="354"/>
      <c r="E25" s="355">
        <v>8</v>
      </c>
    </row>
    <row r="26" spans="2:5" x14ac:dyDescent="0.2">
      <c r="B26" s="345"/>
      <c r="C26" s="341"/>
      <c r="D26" s="352"/>
      <c r="E26" s="359" t="s">
        <v>231</v>
      </c>
    </row>
    <row r="27" spans="2:5" ht="13.5" thickBot="1" x14ac:dyDescent="0.25">
      <c r="B27" s="346"/>
      <c r="C27" s="347"/>
      <c r="D27" s="357"/>
      <c r="E27" s="360" t="s">
        <v>233</v>
      </c>
    </row>
    <row r="28" spans="2:5" ht="13.5" thickBot="1" x14ac:dyDescent="0.25">
      <c r="B28" s="341"/>
      <c r="C28" s="341"/>
      <c r="D28" s="352"/>
      <c r="E28" s="352"/>
    </row>
    <row r="29" spans="2:5" ht="51" x14ac:dyDescent="0.2">
      <c r="B29" s="348" t="s">
        <v>237</v>
      </c>
      <c r="C29" s="344"/>
      <c r="D29" s="354"/>
      <c r="E29" s="355">
        <v>10</v>
      </c>
    </row>
    <row r="30" spans="2:5" ht="25.5" x14ac:dyDescent="0.2">
      <c r="B30" s="345"/>
      <c r="C30" s="341"/>
      <c r="D30" s="352"/>
      <c r="E30" s="359" t="s">
        <v>238</v>
      </c>
    </row>
    <row r="31" spans="2:5" ht="25.5" x14ac:dyDescent="0.2">
      <c r="B31" s="345"/>
      <c r="C31" s="341"/>
      <c r="D31" s="352"/>
      <c r="E31" s="361" t="s">
        <v>239</v>
      </c>
    </row>
    <row r="32" spans="2:5" ht="25.5" x14ac:dyDescent="0.2">
      <c r="B32" s="345"/>
      <c r="C32" s="341"/>
      <c r="D32" s="352"/>
      <c r="E32" s="361" t="s">
        <v>240</v>
      </c>
    </row>
    <row r="33" spans="2:5" ht="25.5" x14ac:dyDescent="0.2">
      <c r="B33" s="345"/>
      <c r="C33" s="341"/>
      <c r="D33" s="352"/>
      <c r="E33" s="361" t="s">
        <v>241</v>
      </c>
    </row>
    <row r="34" spans="2:5" x14ac:dyDescent="0.2">
      <c r="B34" s="345"/>
      <c r="C34" s="341"/>
      <c r="D34" s="352"/>
      <c r="E34" s="361" t="s">
        <v>242</v>
      </c>
    </row>
    <row r="35" spans="2:5" ht="25.5" x14ac:dyDescent="0.2">
      <c r="B35" s="345"/>
      <c r="C35" s="341"/>
      <c r="D35" s="352"/>
      <c r="E35" s="361" t="s">
        <v>243</v>
      </c>
    </row>
    <row r="36" spans="2:5" ht="38.25" x14ac:dyDescent="0.2">
      <c r="B36" s="345"/>
      <c r="C36" s="341"/>
      <c r="D36" s="352"/>
      <c r="E36" s="361" t="s">
        <v>244</v>
      </c>
    </row>
    <row r="37" spans="2:5" ht="25.5" x14ac:dyDescent="0.2">
      <c r="B37" s="345"/>
      <c r="C37" s="341"/>
      <c r="D37" s="352"/>
      <c r="E37" s="361" t="s">
        <v>245</v>
      </c>
    </row>
    <row r="38" spans="2:5" ht="25.5" x14ac:dyDescent="0.2">
      <c r="B38" s="345"/>
      <c r="C38" s="341"/>
      <c r="D38" s="352"/>
      <c r="E38" s="361" t="s">
        <v>246</v>
      </c>
    </row>
    <row r="39" spans="2:5" ht="26.25" thickBot="1" x14ac:dyDescent="0.25">
      <c r="B39" s="346"/>
      <c r="C39" s="347"/>
      <c r="D39" s="357"/>
      <c r="E39" s="360" t="s">
        <v>247</v>
      </c>
    </row>
    <row r="40" spans="2:5" x14ac:dyDescent="0.2">
      <c r="B40" s="341"/>
      <c r="C40" s="341"/>
      <c r="D40" s="352"/>
      <c r="E40" s="352"/>
    </row>
    <row r="41" spans="2:5" x14ac:dyDescent="0.2">
      <c r="B41" s="341"/>
      <c r="C41" s="341"/>
      <c r="D41" s="352"/>
      <c r="E41" s="352"/>
    </row>
    <row r="42" spans="2:5" x14ac:dyDescent="0.2">
      <c r="B42" s="340" t="s">
        <v>248</v>
      </c>
      <c r="C42" s="340"/>
      <c r="D42" s="351"/>
      <c r="E42" s="351"/>
    </row>
    <row r="43" spans="2:5" ht="13.5" thickBot="1" x14ac:dyDescent="0.25">
      <c r="B43" s="341"/>
      <c r="C43" s="341"/>
      <c r="D43" s="352"/>
      <c r="E43" s="352"/>
    </row>
    <row r="44" spans="2:5" ht="51" x14ac:dyDescent="0.2">
      <c r="B44" s="348" t="s">
        <v>249</v>
      </c>
      <c r="C44" s="344"/>
      <c r="D44" s="354"/>
      <c r="E44" s="355">
        <v>1</v>
      </c>
    </row>
    <row r="45" spans="2:5" ht="13.5" thickBot="1" x14ac:dyDescent="0.25">
      <c r="B45" s="346"/>
      <c r="C45" s="347"/>
      <c r="D45" s="357"/>
      <c r="E45" s="362" t="s">
        <v>250</v>
      </c>
    </row>
    <row r="46" spans="2:5" ht="13.5" thickBot="1" x14ac:dyDescent="0.25">
      <c r="B46" s="341"/>
      <c r="C46" s="341"/>
      <c r="D46" s="352"/>
      <c r="E46" s="352"/>
    </row>
    <row r="47" spans="2:5" ht="39" thickBot="1" x14ac:dyDescent="0.25">
      <c r="B47" s="349" t="s">
        <v>251</v>
      </c>
      <c r="C47" s="350"/>
      <c r="D47" s="363"/>
      <c r="E47" s="364">
        <v>50</v>
      </c>
    </row>
  </sheetData>
  <hyperlinks>
    <hyperlink ref="E9" location="'UTAMA'!I53" display="'UTAMA'!I53" xr:uid="{00000000-0004-0000-1600-000000000000}"/>
    <hyperlink ref="E10" location="'UTAMA'!I104" display="'UTAMA'!I104" xr:uid="{00000000-0004-0000-1600-000001000000}"/>
    <hyperlink ref="E11" location="'UTAMA'!I154" display="'UTAMA'!I154" xr:uid="{00000000-0004-0000-1600-000002000000}"/>
    <hyperlink ref="E12" location="'UTAMA'!I204" display="'UTAMA'!I204" xr:uid="{00000000-0004-0000-1600-000003000000}"/>
    <hyperlink ref="E13" location="'UTAMA'!I254" display="'UTAMA'!I254" xr:uid="{00000000-0004-0000-1600-000004000000}"/>
    <hyperlink ref="E14" location="'UTAMA'!I304" display="'UTAMA'!I304" xr:uid="{00000000-0004-0000-1600-000005000000}"/>
    <hyperlink ref="E15" location="'UTAMA'!I354" display="'UTAMA'!I354" xr:uid="{00000000-0004-0000-1600-000006000000}"/>
    <hyperlink ref="E16" location="'RINCI 1'!I9:I17" display="'RINCI 1'!I9:I17" xr:uid="{00000000-0004-0000-1600-000007000000}"/>
    <hyperlink ref="E17" location="'RINCI 1'!I23:I24" display="'RINCI 1'!I23:I24" xr:uid="{00000000-0004-0000-1600-000008000000}"/>
    <hyperlink ref="E18" location="'RINCI 2'!I9:I40" display="'RINCI 2'!I9:I40" xr:uid="{00000000-0004-0000-1600-000009000000}"/>
    <hyperlink ref="E19" location="'RINCI 2'!I46:I47" display="'RINCI 2'!I46:I47" xr:uid="{00000000-0004-0000-1600-00000A000000}"/>
    <hyperlink ref="E22" location="'RINCI 1'!I9:I17" display="'RINCI 1'!I9:I17" xr:uid="{00000000-0004-0000-1600-00000B000000}"/>
    <hyperlink ref="E23" location="'RINCI 2'!I9:I40" display="'RINCI 2'!I9:I40" xr:uid="{00000000-0004-0000-1600-00000C000000}"/>
    <hyperlink ref="E26" location="'RINCI 1'!I9:I17" display="'RINCI 1'!I9:I17" xr:uid="{00000000-0004-0000-1600-00000D000000}"/>
    <hyperlink ref="E27" location="'RINCI 2'!I9:I40" display="'RINCI 2'!I9:I40" xr:uid="{00000000-0004-0000-1600-00000E000000}"/>
    <hyperlink ref="E30" location="'GRA JATENG'!B2:P53" display="'GRA JATENG'!B2:P53" xr:uid="{00000000-0004-0000-1600-00000F000000}"/>
    <hyperlink ref="E31" location="'GRAHAYU'!B2:G50" display="'GRAHAYU'!B2:G50" xr:uid="{00000000-0004-0000-1600-000010000000}"/>
    <hyperlink ref="E32" location="'GRARWNING'!B2:H47" display="'GRARWNING'!B2:H47" xr:uid="{00000000-0004-0000-1600-000011000000}"/>
    <hyperlink ref="E33" location="'GRACABAN'!B2:H50" display="'GRACABAN'!B2:H50" xr:uid="{00000000-0004-0000-1600-000012000000}"/>
    <hyperlink ref="E34" location="' '!B2:H47" display="' '!B2:H47" xr:uid="{00000000-0004-0000-1600-000013000000}"/>
    <hyperlink ref="E35" location="'GRAOMBO'!B2:P54" display="'GRAOMBO'!B2:P54" xr:uid="{00000000-0004-0000-1600-000014000000}"/>
    <hyperlink ref="E36" location="'GR GJMUNGKUR'!B2:Q52" display="'GR GJMUNGKUR'!B2:Q52" xr:uid="{00000000-0004-0000-1600-000015000000}"/>
    <hyperlink ref="E37" location="'GRAWDLTG'!B2:Q51" display="'GRAWDLTG'!B2:Q51" xr:uid="{00000000-0004-0000-1600-000016000000}"/>
    <hyperlink ref="E38" location="'GRASPOR'!B2:G53" display="'GRASPOR'!B2:G53" xr:uid="{00000000-0004-0000-1600-000017000000}"/>
    <hyperlink ref="E39" location="'GDIRMAN'!B3:K51" display="'GDIRMAN'!B3:K51" xr:uid="{00000000-0004-0000-1600-000018000000}"/>
    <hyperlink ref="E45" location="'GRAOMBO'!C16" display="'GRAOMBO'!C16" xr:uid="{00000000-0004-0000-1600-000019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93" t="s">
        <v>328</v>
      </c>
      <c r="C1" s="993"/>
      <c r="D1" s="993"/>
      <c r="E1" s="993"/>
      <c r="F1" s="993"/>
      <c r="G1" s="993"/>
      <c r="H1" s="993"/>
      <c r="I1" s="993"/>
      <c r="J1" s="993"/>
      <c r="K1" s="993"/>
      <c r="L1" s="993"/>
      <c r="M1" s="993"/>
      <c r="N1" s="993"/>
      <c r="O1" s="993"/>
    </row>
    <row r="3" spans="2:15" ht="38.25" customHeight="1" x14ac:dyDescent="0.2">
      <c r="B3" s="410" t="s">
        <v>264</v>
      </c>
      <c r="C3" s="411" t="s">
        <v>327</v>
      </c>
      <c r="D3" s="408" t="s">
        <v>255</v>
      </c>
      <c r="E3" s="408" t="s">
        <v>256</v>
      </c>
      <c r="F3" s="408" t="s">
        <v>257</v>
      </c>
      <c r="G3" s="408" t="s">
        <v>258</v>
      </c>
      <c r="H3" s="408" t="s">
        <v>6</v>
      </c>
      <c r="I3" s="408" t="s">
        <v>259</v>
      </c>
      <c r="J3" s="408" t="s">
        <v>260</v>
      </c>
      <c r="K3" s="408" t="s">
        <v>261</v>
      </c>
      <c r="L3" s="408" t="s">
        <v>253</v>
      </c>
      <c r="M3" s="408" t="s">
        <v>254</v>
      </c>
      <c r="N3" s="408" t="s">
        <v>262</v>
      </c>
      <c r="O3" s="408" t="s">
        <v>263</v>
      </c>
    </row>
    <row r="4" spans="2:15" ht="25.5" customHeight="1" x14ac:dyDescent="0.2">
      <c r="B4" s="408">
        <v>1</v>
      </c>
      <c r="C4" s="412" t="s">
        <v>295</v>
      </c>
      <c r="D4" s="408"/>
      <c r="E4" s="408"/>
      <c r="F4" s="408"/>
      <c r="G4" s="408"/>
      <c r="H4" s="408"/>
      <c r="I4" s="408"/>
      <c r="J4" s="409"/>
      <c r="K4" s="409"/>
      <c r="L4" s="409"/>
      <c r="M4" s="409"/>
      <c r="N4" s="409"/>
      <c r="O4" s="409"/>
    </row>
    <row r="5" spans="2:15" ht="26.25" customHeight="1" x14ac:dyDescent="0.2">
      <c r="B5" s="408">
        <f>B4+1</f>
        <v>2</v>
      </c>
      <c r="C5" s="412" t="s">
        <v>296</v>
      </c>
      <c r="D5" s="408"/>
      <c r="E5" s="408"/>
      <c r="F5" s="408"/>
      <c r="G5" s="408"/>
      <c r="H5" s="408"/>
      <c r="I5" s="408"/>
      <c r="J5" s="409"/>
      <c r="K5" s="409"/>
      <c r="L5" s="409"/>
      <c r="M5" s="409"/>
      <c r="N5" s="409"/>
      <c r="O5" s="409"/>
    </row>
    <row r="6" spans="2:15" ht="24" customHeight="1" x14ac:dyDescent="0.2">
      <c r="B6" s="408">
        <f t="shared" ref="B6:B35" si="0">B5+1</f>
        <v>3</v>
      </c>
      <c r="C6" s="412" t="s">
        <v>297</v>
      </c>
      <c r="D6" s="408"/>
      <c r="E6" s="408"/>
      <c r="F6" s="408"/>
      <c r="G6" s="408"/>
      <c r="H6" s="408"/>
      <c r="I6" s="408"/>
      <c r="J6" s="409"/>
      <c r="K6" s="409"/>
      <c r="L6" s="409"/>
      <c r="M6" s="409"/>
      <c r="N6" s="409"/>
      <c r="O6" s="409"/>
    </row>
    <row r="7" spans="2:15" ht="24" customHeight="1" x14ac:dyDescent="0.2">
      <c r="B7" s="408">
        <f t="shared" si="0"/>
        <v>4</v>
      </c>
      <c r="C7" s="412" t="s">
        <v>298</v>
      </c>
      <c r="D7" s="408"/>
      <c r="E7" s="408"/>
      <c r="F7" s="408"/>
      <c r="G7" s="408"/>
      <c r="H7" s="408"/>
      <c r="I7" s="408"/>
      <c r="J7" s="409"/>
      <c r="K7" s="409"/>
      <c r="L7" s="409"/>
      <c r="M7" s="409"/>
      <c r="N7" s="409"/>
      <c r="O7" s="409"/>
    </row>
    <row r="8" spans="2:15" ht="27" customHeight="1" x14ac:dyDescent="0.2">
      <c r="B8" s="408">
        <f t="shared" si="0"/>
        <v>5</v>
      </c>
      <c r="C8" s="412" t="s">
        <v>299</v>
      </c>
      <c r="D8" s="408"/>
      <c r="E8" s="408"/>
      <c r="F8" s="408"/>
      <c r="G8" s="408"/>
      <c r="H8" s="408"/>
      <c r="I8" s="408"/>
      <c r="J8" s="409"/>
      <c r="K8" s="409"/>
      <c r="L8" s="409"/>
      <c r="M8" s="409"/>
      <c r="N8" s="409"/>
      <c r="O8" s="409"/>
    </row>
    <row r="9" spans="2:15" ht="24" customHeight="1" x14ac:dyDescent="0.2">
      <c r="B9" s="408">
        <f t="shared" si="0"/>
        <v>6</v>
      </c>
      <c r="C9" s="412" t="s">
        <v>300</v>
      </c>
      <c r="D9" s="408"/>
      <c r="E9" s="408"/>
      <c r="F9" s="408"/>
      <c r="G9" s="408"/>
      <c r="H9" s="408"/>
      <c r="I9" s="408"/>
      <c r="J9" s="409"/>
      <c r="K9" s="409"/>
      <c r="L9" s="409"/>
      <c r="M9" s="409"/>
      <c r="N9" s="409"/>
      <c r="O9" s="409"/>
    </row>
    <row r="10" spans="2:15" ht="23.25" customHeight="1" x14ac:dyDescent="0.2">
      <c r="B10" s="408">
        <f t="shared" si="0"/>
        <v>7</v>
      </c>
      <c r="C10" s="412" t="s">
        <v>301</v>
      </c>
      <c r="D10" s="409"/>
      <c r="E10" s="409"/>
      <c r="F10" s="409"/>
      <c r="G10" s="409"/>
      <c r="H10" s="409"/>
      <c r="I10" s="409"/>
      <c r="J10" s="409"/>
      <c r="K10" s="409"/>
      <c r="L10" s="409"/>
      <c r="M10" s="409"/>
      <c r="N10" s="409"/>
      <c r="O10" s="409"/>
    </row>
    <row r="11" spans="2:15" ht="26.25" customHeight="1" x14ac:dyDescent="0.2">
      <c r="B11" s="408">
        <f t="shared" si="0"/>
        <v>8</v>
      </c>
      <c r="C11" s="412" t="s">
        <v>302</v>
      </c>
      <c r="D11" s="409"/>
      <c r="E11" s="409"/>
      <c r="F11" s="409"/>
      <c r="G11" s="409"/>
      <c r="H11" s="409"/>
      <c r="I11" s="409"/>
      <c r="J11" s="409"/>
      <c r="K11" s="409"/>
      <c r="L11" s="409"/>
      <c r="M11" s="409"/>
      <c r="N11" s="409"/>
      <c r="O11" s="409"/>
    </row>
    <row r="12" spans="2:15" ht="24.75" customHeight="1" x14ac:dyDescent="0.2">
      <c r="B12" s="408">
        <f t="shared" si="0"/>
        <v>9</v>
      </c>
      <c r="C12" s="412" t="s">
        <v>303</v>
      </c>
      <c r="D12" s="409"/>
      <c r="E12" s="409"/>
      <c r="F12" s="409"/>
      <c r="G12" s="409"/>
      <c r="H12" s="409"/>
      <c r="I12" s="409"/>
      <c r="J12" s="409"/>
      <c r="K12" s="409"/>
      <c r="L12" s="409"/>
      <c r="M12" s="409"/>
      <c r="N12" s="409"/>
      <c r="O12" s="409"/>
    </row>
    <row r="13" spans="2:15" ht="24" customHeight="1" x14ac:dyDescent="0.2">
      <c r="B13" s="408">
        <f t="shared" si="0"/>
        <v>10</v>
      </c>
      <c r="C13" s="412" t="s">
        <v>304</v>
      </c>
      <c r="D13" s="409"/>
      <c r="E13" s="409"/>
      <c r="F13" s="409"/>
      <c r="G13" s="409"/>
      <c r="H13" s="409"/>
      <c r="I13" s="409"/>
      <c r="J13" s="409"/>
      <c r="K13" s="409"/>
      <c r="L13" s="409"/>
      <c r="M13" s="409"/>
      <c r="N13" s="409"/>
      <c r="O13" s="409"/>
    </row>
    <row r="14" spans="2:15" ht="25.5" customHeight="1" x14ac:dyDescent="0.2">
      <c r="B14" s="408">
        <f t="shared" si="0"/>
        <v>11</v>
      </c>
      <c r="C14" s="412" t="s">
        <v>305</v>
      </c>
      <c r="D14" s="409"/>
      <c r="E14" s="409"/>
      <c r="F14" s="409"/>
      <c r="G14" s="409"/>
      <c r="H14" s="409"/>
      <c r="I14" s="409"/>
      <c r="J14" s="409"/>
      <c r="K14" s="409"/>
      <c r="L14" s="409"/>
      <c r="M14" s="409"/>
      <c r="N14" s="409"/>
      <c r="O14" s="409"/>
    </row>
    <row r="15" spans="2:15" ht="25.5" customHeight="1" x14ac:dyDescent="0.2">
      <c r="B15" s="408">
        <f t="shared" si="0"/>
        <v>12</v>
      </c>
      <c r="C15" s="695" t="s">
        <v>306</v>
      </c>
      <c r="D15" s="409"/>
      <c r="E15" s="409"/>
      <c r="F15" s="409"/>
      <c r="G15" s="409"/>
      <c r="H15" s="409"/>
      <c r="I15" s="409"/>
      <c r="J15" s="409"/>
      <c r="K15" s="409"/>
      <c r="L15" s="409"/>
      <c r="M15" s="409"/>
      <c r="N15" s="409"/>
      <c r="O15" s="409"/>
    </row>
    <row r="16" spans="2:15" ht="24.75" customHeight="1" x14ac:dyDescent="0.2">
      <c r="B16" s="408">
        <f t="shared" si="0"/>
        <v>13</v>
      </c>
      <c r="C16" s="695" t="s">
        <v>307</v>
      </c>
      <c r="D16" s="409"/>
      <c r="E16" s="409"/>
      <c r="F16" s="409"/>
      <c r="G16" s="409"/>
      <c r="H16" s="409"/>
      <c r="I16" s="409"/>
      <c r="J16" s="409"/>
      <c r="K16" s="409"/>
      <c r="L16" s="409"/>
      <c r="M16" s="409"/>
      <c r="N16" s="409"/>
      <c r="O16" s="409"/>
    </row>
    <row r="17" spans="2:15" ht="24.75" customHeight="1" x14ac:dyDescent="0.2">
      <c r="B17" s="408">
        <f t="shared" si="0"/>
        <v>14</v>
      </c>
      <c r="C17" s="695" t="s">
        <v>308</v>
      </c>
      <c r="D17" s="409"/>
      <c r="E17" s="409"/>
      <c r="F17" s="409"/>
      <c r="G17" s="409"/>
      <c r="H17" s="409"/>
      <c r="I17" s="409"/>
      <c r="J17" s="409"/>
      <c r="K17" s="409"/>
      <c r="L17" s="409"/>
      <c r="M17" s="409"/>
      <c r="N17" s="409"/>
      <c r="O17" s="409"/>
    </row>
    <row r="18" spans="2:15" ht="24" customHeight="1" x14ac:dyDescent="0.2">
      <c r="B18" s="408">
        <f t="shared" si="0"/>
        <v>15</v>
      </c>
      <c r="C18" s="695" t="s">
        <v>309</v>
      </c>
      <c r="D18" s="409"/>
      <c r="E18" s="409"/>
      <c r="F18" s="409"/>
      <c r="G18" s="409"/>
      <c r="H18" s="409"/>
      <c r="I18" s="409"/>
      <c r="J18" s="409"/>
      <c r="K18" s="409"/>
      <c r="L18" s="409"/>
      <c r="M18" s="409"/>
      <c r="N18" s="409"/>
      <c r="O18" s="409"/>
    </row>
    <row r="19" spans="2:15" ht="26.25" customHeight="1" x14ac:dyDescent="0.2">
      <c r="B19" s="408">
        <f t="shared" si="0"/>
        <v>16</v>
      </c>
      <c r="C19" s="695" t="s">
        <v>310</v>
      </c>
      <c r="D19" s="409"/>
      <c r="E19" s="409"/>
      <c r="F19" s="409"/>
      <c r="G19" s="409"/>
      <c r="H19" s="409"/>
      <c r="I19" s="409"/>
      <c r="J19" s="409"/>
      <c r="K19" s="409"/>
      <c r="L19" s="409"/>
      <c r="M19" s="409"/>
      <c r="N19" s="409"/>
      <c r="O19" s="409"/>
    </row>
    <row r="20" spans="2:15" ht="24" customHeight="1" x14ac:dyDescent="0.2">
      <c r="B20" s="408">
        <f t="shared" si="0"/>
        <v>17</v>
      </c>
      <c r="C20" s="695" t="s">
        <v>311</v>
      </c>
      <c r="D20" s="409"/>
      <c r="E20" s="409"/>
      <c r="F20" s="409"/>
      <c r="G20" s="409"/>
      <c r="H20" s="409"/>
      <c r="I20" s="409"/>
      <c r="J20" s="409"/>
      <c r="K20" s="409"/>
      <c r="L20" s="409"/>
      <c r="M20" s="409"/>
      <c r="N20" s="409"/>
      <c r="O20" s="409"/>
    </row>
    <row r="21" spans="2:15" ht="24" customHeight="1" x14ac:dyDescent="0.2">
      <c r="B21" s="408">
        <f t="shared" si="0"/>
        <v>18</v>
      </c>
      <c r="C21" s="695" t="s">
        <v>312</v>
      </c>
      <c r="D21" s="409"/>
      <c r="E21" s="409"/>
      <c r="F21" s="409"/>
      <c r="G21" s="409"/>
      <c r="H21" s="409"/>
      <c r="I21" s="409"/>
      <c r="J21" s="409"/>
      <c r="K21" s="409"/>
      <c r="L21" s="409"/>
      <c r="M21" s="409"/>
      <c r="N21" s="409"/>
      <c r="O21" s="409"/>
    </row>
    <row r="22" spans="2:15" ht="24" customHeight="1" x14ac:dyDescent="0.2">
      <c r="B22" s="408">
        <f t="shared" si="0"/>
        <v>19</v>
      </c>
      <c r="C22" s="695" t="s">
        <v>313</v>
      </c>
      <c r="D22" s="409"/>
      <c r="E22" s="409"/>
      <c r="F22" s="409"/>
      <c r="G22" s="409"/>
      <c r="H22" s="409"/>
      <c r="I22" s="409"/>
      <c r="J22" s="409"/>
      <c r="K22" s="409"/>
      <c r="L22" s="409"/>
      <c r="M22" s="409"/>
      <c r="N22" s="409"/>
      <c r="O22" s="409"/>
    </row>
    <row r="23" spans="2:15" ht="25.5" customHeight="1" x14ac:dyDescent="0.2">
      <c r="B23" s="408">
        <f t="shared" si="0"/>
        <v>20</v>
      </c>
      <c r="C23" s="695" t="s">
        <v>314</v>
      </c>
      <c r="D23" s="409"/>
      <c r="E23" s="409"/>
      <c r="F23" s="409"/>
      <c r="G23" s="409"/>
      <c r="H23" s="409"/>
      <c r="I23" s="409"/>
      <c r="J23" s="409"/>
      <c r="K23" s="409"/>
      <c r="L23" s="409"/>
      <c r="M23" s="409"/>
      <c r="N23" s="409"/>
      <c r="O23" s="409"/>
    </row>
    <row r="24" spans="2:15" ht="24.75" customHeight="1" x14ac:dyDescent="0.2">
      <c r="B24" s="408">
        <f t="shared" si="0"/>
        <v>21</v>
      </c>
      <c r="C24" s="695" t="s">
        <v>315</v>
      </c>
      <c r="D24" s="409"/>
      <c r="E24" s="409"/>
      <c r="F24" s="409"/>
      <c r="G24" s="409"/>
      <c r="H24" s="409"/>
      <c r="I24" s="409"/>
      <c r="J24" s="409"/>
      <c r="K24" s="409"/>
      <c r="L24" s="409"/>
      <c r="M24" s="409"/>
      <c r="N24" s="409"/>
      <c r="O24" s="409"/>
    </row>
    <row r="25" spans="2:15" ht="25.5" customHeight="1" x14ac:dyDescent="0.2">
      <c r="B25" s="408">
        <f t="shared" si="0"/>
        <v>22</v>
      </c>
      <c r="C25" s="695" t="s">
        <v>316</v>
      </c>
      <c r="D25" s="409"/>
      <c r="E25" s="409"/>
      <c r="F25" s="409"/>
      <c r="G25" s="409"/>
      <c r="H25" s="409"/>
      <c r="I25" s="409"/>
      <c r="J25" s="409"/>
      <c r="K25" s="409"/>
      <c r="L25" s="409"/>
      <c r="M25" s="409"/>
      <c r="N25" s="409"/>
      <c r="O25" s="409"/>
    </row>
    <row r="26" spans="2:15" ht="25.5" customHeight="1" x14ac:dyDescent="0.2">
      <c r="B26" s="408">
        <f t="shared" si="0"/>
        <v>23</v>
      </c>
      <c r="C26" s="695" t="s">
        <v>317</v>
      </c>
      <c r="D26" s="409"/>
      <c r="E26" s="409"/>
      <c r="F26" s="409"/>
      <c r="G26" s="409"/>
      <c r="H26" s="409"/>
      <c r="I26" s="409"/>
      <c r="J26" s="409"/>
      <c r="K26" s="409"/>
      <c r="L26" s="409"/>
      <c r="M26" s="409"/>
      <c r="N26" s="409"/>
      <c r="O26" s="409"/>
    </row>
    <row r="27" spans="2:15" ht="25.5" customHeight="1" x14ac:dyDescent="0.2">
      <c r="B27" s="408">
        <f t="shared" si="0"/>
        <v>24</v>
      </c>
      <c r="C27" s="695" t="s">
        <v>318</v>
      </c>
      <c r="D27" s="409"/>
      <c r="E27" s="409"/>
      <c r="F27" s="409"/>
      <c r="G27" s="409"/>
      <c r="H27" s="409"/>
      <c r="I27" s="409"/>
      <c r="J27" s="409"/>
      <c r="K27" s="409"/>
      <c r="L27" s="409"/>
      <c r="M27" s="409"/>
      <c r="N27" s="409"/>
      <c r="O27" s="409"/>
    </row>
    <row r="28" spans="2:15" ht="24.75" customHeight="1" x14ac:dyDescent="0.2">
      <c r="B28" s="408">
        <f t="shared" si="0"/>
        <v>25</v>
      </c>
      <c r="C28" s="695" t="s">
        <v>319</v>
      </c>
      <c r="D28" s="409"/>
      <c r="E28" s="409"/>
      <c r="F28" s="409"/>
      <c r="G28" s="409"/>
      <c r="H28" s="409"/>
      <c r="I28" s="409"/>
      <c r="J28" s="409"/>
      <c r="K28" s="409"/>
      <c r="L28" s="409"/>
      <c r="M28" s="409"/>
      <c r="N28" s="409"/>
      <c r="O28" s="409"/>
    </row>
    <row r="29" spans="2:15" ht="24.75" customHeight="1" x14ac:dyDescent="0.2">
      <c r="B29" s="408">
        <f t="shared" si="0"/>
        <v>26</v>
      </c>
      <c r="C29" s="695" t="s">
        <v>320</v>
      </c>
      <c r="D29" s="409"/>
      <c r="E29" s="409"/>
      <c r="F29" s="409"/>
      <c r="G29" s="409"/>
      <c r="H29" s="409"/>
      <c r="I29" s="409"/>
      <c r="J29" s="409"/>
      <c r="K29" s="409"/>
      <c r="L29" s="409"/>
      <c r="M29" s="409"/>
      <c r="N29" s="409"/>
      <c r="O29" s="409"/>
    </row>
    <row r="30" spans="2:15" ht="26.25" customHeight="1" x14ac:dyDescent="0.2">
      <c r="B30" s="408">
        <f t="shared" si="0"/>
        <v>27</v>
      </c>
      <c r="C30" s="695" t="s">
        <v>321</v>
      </c>
      <c r="D30" s="409"/>
      <c r="E30" s="409"/>
      <c r="F30" s="409"/>
      <c r="G30" s="409"/>
      <c r="H30" s="409"/>
      <c r="I30" s="409"/>
      <c r="J30" s="409"/>
      <c r="K30" s="409"/>
      <c r="L30" s="409"/>
      <c r="M30" s="409"/>
      <c r="N30" s="409"/>
      <c r="O30" s="409"/>
    </row>
    <row r="31" spans="2:15" ht="25.5" customHeight="1" x14ac:dyDescent="0.2">
      <c r="B31" s="408">
        <f t="shared" si="0"/>
        <v>28</v>
      </c>
      <c r="C31" s="695" t="s">
        <v>322</v>
      </c>
      <c r="D31" s="409"/>
      <c r="E31" s="409"/>
      <c r="F31" s="409"/>
      <c r="G31" s="409"/>
      <c r="H31" s="409"/>
      <c r="I31" s="409"/>
      <c r="J31" s="409"/>
      <c r="K31" s="409"/>
      <c r="L31" s="409"/>
      <c r="M31" s="409"/>
      <c r="N31" s="409"/>
      <c r="O31" s="409"/>
    </row>
    <row r="32" spans="2:15" ht="24.75" customHeight="1" x14ac:dyDescent="0.2">
      <c r="B32" s="408">
        <f t="shared" si="0"/>
        <v>29</v>
      </c>
      <c r="C32" s="695" t="s">
        <v>323</v>
      </c>
      <c r="D32" s="409"/>
      <c r="E32" s="409"/>
      <c r="F32" s="409"/>
      <c r="G32" s="409"/>
      <c r="H32" s="409"/>
      <c r="I32" s="409"/>
      <c r="J32" s="409"/>
      <c r="K32" s="409"/>
      <c r="L32" s="409"/>
      <c r="M32" s="409"/>
      <c r="N32" s="409"/>
      <c r="O32" s="409"/>
    </row>
    <row r="33" spans="2:15" ht="25.5" customHeight="1" x14ac:dyDescent="0.2">
      <c r="B33" s="408">
        <f t="shared" si="0"/>
        <v>30</v>
      </c>
      <c r="C33" s="695" t="s">
        <v>324</v>
      </c>
      <c r="D33" s="409"/>
      <c r="E33" s="409"/>
      <c r="F33" s="409"/>
      <c r="G33" s="409"/>
      <c r="H33" s="409"/>
      <c r="I33" s="409"/>
      <c r="J33" s="409"/>
      <c r="K33" s="409"/>
      <c r="L33" s="409"/>
      <c r="M33" s="409"/>
      <c r="N33" s="409"/>
      <c r="O33" s="409"/>
    </row>
    <row r="34" spans="2:15" ht="24.75" customHeight="1" x14ac:dyDescent="0.2">
      <c r="B34" s="408">
        <f t="shared" si="0"/>
        <v>31</v>
      </c>
      <c r="C34" s="695" t="s">
        <v>325</v>
      </c>
      <c r="D34" s="409"/>
      <c r="E34" s="409"/>
      <c r="F34" s="409"/>
      <c r="G34" s="409"/>
      <c r="H34" s="409"/>
      <c r="I34" s="409"/>
      <c r="J34" s="409"/>
      <c r="K34" s="409"/>
      <c r="L34" s="409"/>
      <c r="M34" s="409"/>
      <c r="N34" s="409"/>
      <c r="O34" s="409"/>
    </row>
    <row r="35" spans="2:15" ht="26.25" customHeight="1" x14ac:dyDescent="0.2">
      <c r="B35" s="408">
        <f t="shared" si="0"/>
        <v>32</v>
      </c>
      <c r="C35" s="695" t="s">
        <v>326</v>
      </c>
      <c r="D35" s="409"/>
      <c r="E35" s="409"/>
      <c r="F35" s="409"/>
      <c r="G35" s="409"/>
      <c r="H35" s="409"/>
      <c r="I35" s="409"/>
      <c r="J35" s="409"/>
      <c r="K35" s="409"/>
      <c r="L35" s="409"/>
      <c r="M35" s="409"/>
      <c r="N35" s="409"/>
      <c r="O35" s="40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BE470"/>
  <sheetViews>
    <sheetView showGridLines="0" topLeftCell="A94" zoomScale="70" zoomScaleNormal="70" workbookViewId="0">
      <selection activeCell="AI22" sqref="AI22"/>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915" t="s">
        <v>271</v>
      </c>
      <c r="C2" s="915"/>
      <c r="D2" s="915"/>
      <c r="E2" s="915"/>
      <c r="F2" s="915"/>
      <c r="G2" s="915"/>
      <c r="H2" s="915"/>
      <c r="I2" s="915"/>
      <c r="J2" s="915"/>
      <c r="K2" s="915"/>
      <c r="L2" s="915"/>
      <c r="N2" s="943" t="s">
        <v>279</v>
      </c>
      <c r="O2" s="944"/>
      <c r="P2" s="944"/>
      <c r="Q2" s="944"/>
      <c r="R2" s="944"/>
      <c r="S2" s="944"/>
      <c r="T2" s="944"/>
      <c r="U2" s="944"/>
      <c r="V2" s="944"/>
      <c r="W2" s="944"/>
      <c r="X2" s="944"/>
      <c r="Y2" s="944"/>
      <c r="Z2" s="945"/>
      <c r="AB2" s="900" t="s">
        <v>291</v>
      </c>
      <c r="AC2" s="900"/>
      <c r="AD2" s="900"/>
      <c r="AE2" s="900"/>
      <c r="AF2" s="900"/>
      <c r="AG2" s="900"/>
      <c r="AH2" s="900"/>
      <c r="AI2" s="900"/>
      <c r="AJ2" s="900"/>
      <c r="AK2" s="900"/>
      <c r="AL2" s="900"/>
      <c r="AM2" s="900"/>
      <c r="AN2" s="900"/>
      <c r="AO2"/>
      <c r="AP2"/>
      <c r="AQ2" s="933"/>
      <c r="AR2" s="933"/>
      <c r="AS2" s="933"/>
      <c r="AT2"/>
      <c r="AU2"/>
      <c r="AV2"/>
      <c r="AW2"/>
      <c r="AX2"/>
      <c r="AY2"/>
      <c r="AZ2"/>
      <c r="BA2"/>
      <c r="BB2"/>
      <c r="BC2"/>
      <c r="BD2"/>
      <c r="BE2"/>
    </row>
    <row r="3" spans="2:57" ht="17.25" customHeight="1" x14ac:dyDescent="0.3">
      <c r="B3" s="915"/>
      <c r="C3" s="915"/>
      <c r="D3" s="915"/>
      <c r="E3" s="915"/>
      <c r="F3" s="915"/>
      <c r="G3" s="915"/>
      <c r="H3" s="915"/>
      <c r="I3" s="915"/>
      <c r="J3" s="915"/>
      <c r="K3" s="915"/>
      <c r="L3" s="915"/>
      <c r="N3" s="940" t="s">
        <v>208</v>
      </c>
      <c r="O3" s="941"/>
      <c r="P3" s="941"/>
      <c r="Q3" s="941"/>
      <c r="R3" s="941"/>
      <c r="S3" s="941"/>
      <c r="T3" s="941"/>
      <c r="U3" s="941"/>
      <c r="V3" s="941"/>
      <c r="W3" s="941"/>
      <c r="X3" s="941"/>
      <c r="Y3" s="941"/>
      <c r="Z3" s="942"/>
      <c r="AB3" s="900" t="s">
        <v>334</v>
      </c>
      <c r="AC3" s="900"/>
      <c r="AD3" s="900"/>
      <c r="AE3" s="900"/>
      <c r="AF3" s="900"/>
      <c r="AG3" s="900"/>
      <c r="AH3" s="900"/>
      <c r="AI3" s="900"/>
      <c r="AJ3" s="900"/>
      <c r="AK3" s="900"/>
      <c r="AL3" s="900"/>
      <c r="AM3" s="900"/>
      <c r="AN3" s="900"/>
      <c r="AO3"/>
      <c r="AP3"/>
      <c r="AQ3"/>
      <c r="AR3"/>
      <c r="AS3"/>
      <c r="AT3"/>
      <c r="AU3"/>
      <c r="AV3"/>
      <c r="AW3"/>
      <c r="AX3"/>
      <c r="AY3"/>
      <c r="AZ3"/>
      <c r="BA3"/>
      <c r="BB3"/>
      <c r="BC3"/>
      <c r="BD3"/>
      <c r="BE3"/>
    </row>
    <row r="4" spans="2:57" ht="22.5" customHeight="1" thickBot="1" x14ac:dyDescent="0.25">
      <c r="B4" s="914" t="s">
        <v>342</v>
      </c>
      <c r="C4" s="914"/>
      <c r="D4" s="914"/>
      <c r="E4" s="914"/>
      <c r="F4" s="914"/>
      <c r="G4" s="914"/>
      <c r="H4" s="914"/>
      <c r="I4" s="914"/>
      <c r="J4" s="914"/>
      <c r="K4" s="914"/>
      <c r="L4" s="914"/>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946" t="s">
        <v>131</v>
      </c>
      <c r="O5" s="912" t="s">
        <v>132</v>
      </c>
      <c r="P5" s="912" t="s">
        <v>133</v>
      </c>
      <c r="Q5" s="912" t="s">
        <v>134</v>
      </c>
      <c r="R5" s="912" t="s">
        <v>135</v>
      </c>
      <c r="S5" s="912" t="s">
        <v>117</v>
      </c>
      <c r="T5" s="912" t="s">
        <v>136</v>
      </c>
      <c r="U5" s="912" t="s">
        <v>137</v>
      </c>
      <c r="V5" s="912" t="s">
        <v>138</v>
      </c>
      <c r="W5" s="912" t="s">
        <v>139</v>
      </c>
      <c r="X5" s="912" t="s">
        <v>140</v>
      </c>
      <c r="Y5" s="912" t="s">
        <v>141</v>
      </c>
      <c r="Z5" s="948" t="s">
        <v>142</v>
      </c>
      <c r="AB5" s="907" t="s">
        <v>131</v>
      </c>
      <c r="AC5" s="938" t="s">
        <v>132</v>
      </c>
      <c r="AD5" s="934" t="s">
        <v>133</v>
      </c>
      <c r="AE5" s="934" t="s">
        <v>134</v>
      </c>
      <c r="AF5" s="934" t="s">
        <v>135</v>
      </c>
      <c r="AG5" s="934" t="s">
        <v>117</v>
      </c>
      <c r="AH5" s="934" t="s">
        <v>136</v>
      </c>
      <c r="AI5" s="934" t="s">
        <v>137</v>
      </c>
      <c r="AJ5" s="934" t="s">
        <v>138</v>
      </c>
      <c r="AK5" s="934" t="s">
        <v>139</v>
      </c>
      <c r="AL5" s="934" t="s">
        <v>140</v>
      </c>
      <c r="AM5" s="934" t="s">
        <v>141</v>
      </c>
      <c r="AN5" s="936" t="s">
        <v>142</v>
      </c>
      <c r="AO5" s="422"/>
      <c r="AP5"/>
      <c r="AQ5"/>
      <c r="AR5"/>
      <c r="AS5"/>
      <c r="AT5"/>
      <c r="AU5"/>
      <c r="AV5"/>
      <c r="AW5"/>
      <c r="AX5"/>
      <c r="AY5"/>
      <c r="AZ5"/>
      <c r="BA5"/>
      <c r="BB5"/>
      <c r="BC5"/>
      <c r="BD5"/>
      <c r="BE5"/>
    </row>
    <row r="6" spans="2:57" ht="27" customHeight="1" thickBot="1" x14ac:dyDescent="0.25">
      <c r="B6" s="290"/>
      <c r="C6" s="413"/>
      <c r="D6" s="413"/>
      <c r="E6" s="413"/>
      <c r="F6" s="507">
        <v>26</v>
      </c>
      <c r="G6" s="555" t="s">
        <v>256</v>
      </c>
      <c r="H6" s="507">
        <v>2024</v>
      </c>
      <c r="I6" s="413"/>
      <c r="J6" s="413"/>
      <c r="K6" s="413"/>
      <c r="L6" s="414"/>
      <c r="N6" s="947"/>
      <c r="O6" s="913"/>
      <c r="P6" s="913"/>
      <c r="Q6" s="913"/>
      <c r="R6" s="913"/>
      <c r="S6" s="913"/>
      <c r="T6" s="913"/>
      <c r="U6" s="913"/>
      <c r="V6" s="913"/>
      <c r="W6" s="913"/>
      <c r="X6" s="913"/>
      <c r="Y6" s="913"/>
      <c r="Z6" s="949"/>
      <c r="AB6" s="908"/>
      <c r="AC6" s="939"/>
      <c r="AD6" s="935"/>
      <c r="AE6" s="935"/>
      <c r="AF6" s="935"/>
      <c r="AG6" s="935"/>
      <c r="AH6" s="935"/>
      <c r="AI6" s="935"/>
      <c r="AJ6" s="935"/>
      <c r="AK6" s="935"/>
      <c r="AL6" s="935"/>
      <c r="AM6" s="935"/>
      <c r="AN6" s="937"/>
      <c r="AO6" s="422"/>
      <c r="AP6"/>
      <c r="AQ6"/>
      <c r="AR6"/>
      <c r="AS6"/>
      <c r="AT6"/>
      <c r="AU6"/>
      <c r="AV6"/>
      <c r="AW6"/>
      <c r="AX6"/>
      <c r="AY6"/>
      <c r="AZ6"/>
      <c r="BA6"/>
      <c r="BB6"/>
      <c r="BC6"/>
      <c r="BD6"/>
      <c r="BE6"/>
    </row>
    <row r="7" spans="2:57" ht="27" customHeight="1" thickBot="1" x14ac:dyDescent="0.25">
      <c r="B7" s="919" t="s">
        <v>18</v>
      </c>
      <c r="C7" s="925" t="s">
        <v>270</v>
      </c>
      <c r="D7" s="922" t="s">
        <v>73</v>
      </c>
      <c r="E7" s="928" t="s">
        <v>20</v>
      </c>
      <c r="F7" s="929"/>
      <c r="G7" s="928" t="s">
        <v>94</v>
      </c>
      <c r="H7" s="929"/>
      <c r="I7" s="928" t="s">
        <v>22</v>
      </c>
      <c r="J7" s="929"/>
      <c r="K7" s="930" t="s">
        <v>189</v>
      </c>
      <c r="L7" s="916"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c r="AF7" s="757"/>
      <c r="AG7" s="757"/>
      <c r="AH7" s="757"/>
      <c r="AI7" s="757"/>
      <c r="AJ7" s="757"/>
      <c r="AK7" s="757"/>
      <c r="AL7" s="757"/>
      <c r="AM7" s="757"/>
      <c r="AN7" s="758"/>
      <c r="AO7" s="422"/>
      <c r="AP7"/>
      <c r="AQ7"/>
      <c r="AR7"/>
      <c r="AS7"/>
      <c r="AT7"/>
      <c r="AU7"/>
      <c r="AV7"/>
      <c r="AW7"/>
      <c r="AX7"/>
      <c r="AY7"/>
      <c r="AZ7"/>
      <c r="BA7"/>
      <c r="BB7"/>
      <c r="BC7"/>
      <c r="BD7"/>
      <c r="BE7"/>
    </row>
    <row r="8" spans="2:57" ht="27" customHeight="1" thickBot="1" x14ac:dyDescent="0.25">
      <c r="B8" s="920"/>
      <c r="C8" s="926"/>
      <c r="D8" s="923"/>
      <c r="E8" s="637" t="s">
        <v>24</v>
      </c>
      <c r="F8" s="637" t="s">
        <v>25</v>
      </c>
      <c r="G8" s="638" t="s">
        <v>24</v>
      </c>
      <c r="H8" s="637" t="s">
        <v>25</v>
      </c>
      <c r="I8" s="638" t="s">
        <v>24</v>
      </c>
      <c r="J8" s="637" t="s">
        <v>25</v>
      </c>
      <c r="K8" s="931"/>
      <c r="L8" s="917"/>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c r="AF8" s="757"/>
      <c r="AG8" s="757"/>
      <c r="AH8" s="757"/>
      <c r="AI8" s="757"/>
      <c r="AJ8" s="757"/>
      <c r="AK8" s="757"/>
      <c r="AL8" s="757"/>
      <c r="AM8" s="757"/>
      <c r="AN8" s="758"/>
      <c r="AO8" s="422"/>
      <c r="AP8"/>
      <c r="AQ8"/>
      <c r="AR8"/>
      <c r="AS8"/>
      <c r="AT8"/>
      <c r="AU8"/>
      <c r="AV8"/>
      <c r="AW8"/>
      <c r="AX8"/>
      <c r="AY8"/>
      <c r="AZ8"/>
      <c r="BA8"/>
      <c r="BB8"/>
      <c r="BC8"/>
      <c r="BD8"/>
      <c r="BE8"/>
    </row>
    <row r="9" spans="2:57" ht="27" customHeight="1" thickBot="1" x14ac:dyDescent="0.25">
      <c r="B9" s="921"/>
      <c r="C9" s="927"/>
      <c r="D9" s="924"/>
      <c r="E9" s="639" t="s">
        <v>26</v>
      </c>
      <c r="F9" s="639" t="s">
        <v>290</v>
      </c>
      <c r="G9" s="640" t="s">
        <v>26</v>
      </c>
      <c r="H9" s="639" t="s">
        <v>290</v>
      </c>
      <c r="I9" s="640" t="s">
        <v>26</v>
      </c>
      <c r="J9" s="639" t="s">
        <v>290</v>
      </c>
      <c r="K9" s="932"/>
      <c r="L9" s="918"/>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c r="AF9" s="757"/>
      <c r="AG9" s="757"/>
      <c r="AH9" s="757"/>
      <c r="AI9" s="757"/>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c r="AF10" s="757"/>
      <c r="AG10" s="757"/>
      <c r="AH10" s="757"/>
      <c r="AI10" s="757"/>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52.89</v>
      </c>
      <c r="H11" s="512">
        <v>16.565999999999999</v>
      </c>
      <c r="I11" s="512">
        <v>54.5</v>
      </c>
      <c r="J11" s="720">
        <v>24.076000000000001</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c r="AF11" s="757"/>
      <c r="AG11" s="757"/>
      <c r="AH11" s="757"/>
      <c r="AI11" s="757"/>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337.23</v>
      </c>
      <c r="H12" s="520">
        <v>5.81</v>
      </c>
      <c r="I12" s="519">
        <v>337.46</v>
      </c>
      <c r="J12" s="721">
        <v>6.0119999999999996</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c r="AF12" s="757"/>
      <c r="AG12" s="757"/>
      <c r="AH12" s="757"/>
      <c r="AI12" s="757"/>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69.989999999999995</v>
      </c>
      <c r="H13" s="520">
        <v>12.865</v>
      </c>
      <c r="I13" s="519">
        <v>77.69</v>
      </c>
      <c r="J13" s="721">
        <v>50.271999999999998</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c r="AF13" s="757"/>
      <c r="AG13" s="757"/>
      <c r="AH13" s="757"/>
      <c r="AI13" s="757"/>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462.18</v>
      </c>
      <c r="H14" s="521">
        <v>31.972999999999999</v>
      </c>
      <c r="I14" s="511">
        <v>462.77</v>
      </c>
      <c r="J14" s="722">
        <v>43.213000000000001</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c r="AF14" s="757"/>
      <c r="AG14" s="757"/>
      <c r="AH14" s="757"/>
      <c r="AI14" s="757"/>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205.3</v>
      </c>
      <c r="H15" s="523">
        <v>7.3540000000000001</v>
      </c>
      <c r="I15" s="661">
        <v>196.24</v>
      </c>
      <c r="J15" s="723">
        <v>1.532</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c r="AF15" s="757"/>
      <c r="AG15" s="757"/>
      <c r="AH15" s="757"/>
      <c r="AI15" s="757"/>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316.26</v>
      </c>
      <c r="H16" s="524">
        <v>3.4660000000000002</v>
      </c>
      <c r="I16" s="661">
        <v>310.25</v>
      </c>
      <c r="J16" s="723">
        <v>1.26</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c r="AF16" s="757"/>
      <c r="AG16" s="757"/>
      <c r="AH16" s="757"/>
      <c r="AI16" s="757"/>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85.14</v>
      </c>
      <c r="H17" s="524">
        <v>466.26100000000002</v>
      </c>
      <c r="I17" s="661">
        <v>82.46</v>
      </c>
      <c r="J17" s="723">
        <v>372.726</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c r="AF17" s="757"/>
      <c r="AG17" s="757"/>
      <c r="AH17" s="757"/>
      <c r="AI17" s="757"/>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87.15</v>
      </c>
      <c r="H18" s="816">
        <v>17.780999999999999</v>
      </c>
      <c r="I18" s="816">
        <v>83.68</v>
      </c>
      <c r="J18" s="824">
        <v>14.103</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c r="AF18" s="757"/>
      <c r="AG18" s="757"/>
      <c r="AH18" s="757"/>
      <c r="AI18" s="757"/>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118.44</v>
      </c>
      <c r="H19" s="808">
        <v>1.232</v>
      </c>
      <c r="I19" s="809">
        <v>115.9</v>
      </c>
      <c r="J19" s="810">
        <v>0.311</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c r="AF19" s="757"/>
      <c r="AG19" s="757"/>
      <c r="AH19" s="757"/>
      <c r="AI19" s="757"/>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115.88</v>
      </c>
      <c r="H20" s="525">
        <v>0.96199999999999997</v>
      </c>
      <c r="I20" s="661">
        <v>117.45</v>
      </c>
      <c r="J20" s="723">
        <v>0.56399999999999995</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c r="AF20" s="757"/>
      <c r="AG20" s="757"/>
      <c r="AH20" s="757"/>
      <c r="AI20" s="757"/>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42.79</v>
      </c>
      <c r="H21" s="524">
        <v>1.9059999999999999</v>
      </c>
      <c r="I21" s="661">
        <v>44.36</v>
      </c>
      <c r="J21" s="723">
        <v>4.806</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c r="AF21" s="757"/>
      <c r="AG21" s="757"/>
      <c r="AH21" s="757"/>
      <c r="AI21" s="757"/>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48.52</v>
      </c>
      <c r="H22" s="524">
        <v>1.4239999999999999</v>
      </c>
      <c r="I22" s="662">
        <v>47.34</v>
      </c>
      <c r="J22" s="723">
        <v>1.0349999999999999</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c r="AF22" s="757"/>
      <c r="AG22" s="757"/>
      <c r="AH22" s="757"/>
      <c r="AI22" s="757"/>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78.91</v>
      </c>
      <c r="H23" s="609">
        <v>0.745</v>
      </c>
      <c r="I23" s="661">
        <v>77.73</v>
      </c>
      <c r="J23" s="723">
        <v>0.873</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c r="AF23" s="757"/>
      <c r="AG23" s="757"/>
      <c r="AH23" s="757"/>
      <c r="AI23" s="757"/>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81.96</v>
      </c>
      <c r="H24" s="524">
        <v>0.30299999999999999</v>
      </c>
      <c r="I24" s="661">
        <v>81.37</v>
      </c>
      <c r="J24" s="723">
        <v>4.9000000000000002E-2</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c r="AF24" s="757"/>
      <c r="AG24" s="757"/>
      <c r="AH24" s="757"/>
      <c r="AI24" s="757"/>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69.47</v>
      </c>
      <c r="H25" s="524">
        <v>0.17599999999999999</v>
      </c>
      <c r="I25" s="661">
        <v>63.53</v>
      </c>
      <c r="J25" s="723">
        <v>0.19700000000000001</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c r="AF25" s="757"/>
      <c r="AG25" s="757"/>
      <c r="AH25" s="757"/>
      <c r="AI25" s="757"/>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45.8</v>
      </c>
      <c r="H26" s="524">
        <v>8.4000000000000005E-2</v>
      </c>
      <c r="I26" s="661">
        <v>47.02</v>
      </c>
      <c r="J26" s="723">
        <v>0.4</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c r="AF26" s="757"/>
      <c r="AG26" s="757"/>
      <c r="AH26" s="757"/>
      <c r="AI26" s="757"/>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133.91999999999999</v>
      </c>
      <c r="H27" s="521">
        <v>257.58300000000003</v>
      </c>
      <c r="I27" s="519">
        <v>132.16999999999999</v>
      </c>
      <c r="J27" s="728">
        <v>182.405</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c r="AF27" s="757"/>
      <c r="AG27" s="757"/>
      <c r="AH27" s="757"/>
      <c r="AI27" s="757"/>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183</v>
      </c>
      <c r="H28" s="521">
        <v>21.18</v>
      </c>
      <c r="I28" s="519">
        <v>183.44</v>
      </c>
      <c r="J28" s="728">
        <v>22.032</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c r="AF28" s="757"/>
      <c r="AG28" s="757"/>
      <c r="AH28" s="757"/>
      <c r="AI28" s="757"/>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113.3</v>
      </c>
      <c r="H29" s="521">
        <v>2.2490000000000001</v>
      </c>
      <c r="I29" s="527">
        <v>111.66</v>
      </c>
      <c r="J29" s="728">
        <v>1.554</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c r="AF29" s="757"/>
      <c r="AG29" s="757"/>
      <c r="AH29" s="757"/>
      <c r="AI29" s="757"/>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203.48</v>
      </c>
      <c r="H30" s="521">
        <v>0.26500000000000001</v>
      </c>
      <c r="I30" s="519">
        <v>200.13</v>
      </c>
      <c r="J30" s="728">
        <v>3.4000000000000002E-2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c r="AF30" s="757"/>
      <c r="AG30" s="757"/>
      <c r="AH30" s="757"/>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221.45</v>
      </c>
      <c r="H31" s="521">
        <v>0.23499999999999999</v>
      </c>
      <c r="I31" s="527">
        <v>218.8</v>
      </c>
      <c r="J31" s="729">
        <v>9.5000000000000001E-2</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c r="AF31" s="757"/>
      <c r="AG31" s="757"/>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195</v>
      </c>
      <c r="H32" s="519">
        <v>0.58399999999999996</v>
      </c>
      <c r="I32" s="527">
        <v>193.38</v>
      </c>
      <c r="J32" s="728">
        <v>0.32200000000000001</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c r="AF32" s="757"/>
      <c r="AG32" s="757"/>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165.77</v>
      </c>
      <c r="H33" s="521">
        <v>0.32500000000000001</v>
      </c>
      <c r="I33" s="527">
        <v>164.57</v>
      </c>
      <c r="J33" s="728">
        <v>0.188</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c r="AE33" s="757"/>
      <c r="AF33" s="757"/>
      <c r="AG33" s="757"/>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227.02</v>
      </c>
      <c r="H34" s="528">
        <v>0.52900000000000003</v>
      </c>
      <c r="I34" s="529">
        <v>221.14</v>
      </c>
      <c r="J34" s="730">
        <v>0.11600000000000001</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c r="AE34" s="757"/>
      <c r="AF34" s="757"/>
      <c r="AG34" s="757"/>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248.7</v>
      </c>
      <c r="H35" s="521">
        <v>1.708</v>
      </c>
      <c r="I35" s="527">
        <v>245.86</v>
      </c>
      <c r="J35" s="729">
        <v>0.96399999999999997</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761"/>
      <c r="AE35" s="757"/>
      <c r="AF35" s="757"/>
      <c r="AG35" s="757"/>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514.9</v>
      </c>
      <c r="H36" s="521">
        <v>7.0289999999999999</v>
      </c>
      <c r="I36" s="519">
        <v>515.04</v>
      </c>
      <c r="J36" s="728">
        <v>7.0789999999999997</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c r="AF36" s="757"/>
      <c r="AG36" s="757"/>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147.59</v>
      </c>
      <c r="H37" s="521">
        <v>1.87</v>
      </c>
      <c r="I37" s="521">
        <v>144</v>
      </c>
      <c r="J37" s="729">
        <v>0.42</v>
      </c>
      <c r="K37" s="513" t="s">
        <v>187</v>
      </c>
      <c r="L37" s="781"/>
      <c r="M37" s="780">
        <f>(((J38/H38)*100)/100)*F38</f>
        <v>2.6351307339449539</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c r="AF37" s="761"/>
      <c r="AG37" s="757"/>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204.56</v>
      </c>
      <c r="H38" s="530">
        <v>3.052</v>
      </c>
      <c r="I38" s="519">
        <v>203.47</v>
      </c>
      <c r="J38" s="728">
        <v>2.4289999999999998</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t="str">
        <f t="shared" si="5"/>
        <v>tad</v>
      </c>
      <c r="AE38" s="765" t="str">
        <f t="shared" si="5"/>
        <v>tad</v>
      </c>
      <c r="AF38" s="765" t="str">
        <f t="shared" si="5"/>
        <v>tad</v>
      </c>
      <c r="AG38" s="765" t="str">
        <f t="shared" si="5"/>
        <v>tad</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325.05</v>
      </c>
      <c r="H39" s="530">
        <v>0.59699999999999998</v>
      </c>
      <c r="I39" s="527">
        <v>325.5</v>
      </c>
      <c r="J39" s="729">
        <v>0.64100000000000001</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t="str">
        <f t="shared" si="7"/>
        <v>tad</v>
      </c>
      <c r="AE39" s="769" t="str">
        <f t="shared" si="7"/>
        <v>tad</v>
      </c>
      <c r="AF39" s="770" t="str">
        <f t="shared" si="7"/>
        <v>tad</v>
      </c>
      <c r="AG39" s="770" t="str">
        <f t="shared" si="7"/>
        <v>tad</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129</v>
      </c>
      <c r="H40" s="521">
        <v>0.68300000000000005</v>
      </c>
      <c r="I40" s="527">
        <v>129.19999999999999</v>
      </c>
      <c r="J40" s="728">
        <v>0.71</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t="str">
        <f t="shared" si="8"/>
        <v>tad</v>
      </c>
      <c r="AE40" s="774" t="str">
        <f t="shared" si="8"/>
        <v>tad</v>
      </c>
      <c r="AF40" s="775" t="str">
        <f t="shared" si="8"/>
        <v>tad</v>
      </c>
      <c r="AG40" s="775" t="str">
        <f t="shared" si="8"/>
        <v>tad</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282.7</v>
      </c>
      <c r="H41" s="521">
        <v>0.45800000000000002</v>
      </c>
      <c r="I41" s="519">
        <v>283.01</v>
      </c>
      <c r="J41" s="728">
        <v>0.48399999999999999</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t="str">
        <f t="shared" si="9"/>
        <v>tad</v>
      </c>
      <c r="AF41" s="765" t="str">
        <f t="shared" si="9"/>
        <v>tad</v>
      </c>
      <c r="AG41" s="765" t="str">
        <f t="shared" si="9"/>
        <v>tad</v>
      </c>
      <c r="AH41" s="765" t="str">
        <f t="shared" si="9"/>
        <v>tad</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98.5</v>
      </c>
      <c r="H42" s="521">
        <v>2.5219999999999998</v>
      </c>
      <c r="I42" s="527">
        <v>99.09</v>
      </c>
      <c r="J42" s="729">
        <v>2.9609999999999999</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15</v>
      </c>
      <c r="AF42" s="774">
        <f t="shared" si="11"/>
        <v>15</v>
      </c>
      <c r="AG42" s="774">
        <f t="shared" si="11"/>
        <v>15</v>
      </c>
      <c r="AH42" s="774">
        <f t="shared" si="11"/>
        <v>15</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189.5</v>
      </c>
      <c r="H43" s="521">
        <v>7.5999999999999998E-2</v>
      </c>
      <c r="I43" s="527">
        <v>188.71</v>
      </c>
      <c r="J43" s="729">
        <v>4.8000000000000001E-2</v>
      </c>
      <c r="K43" s="513" t="s">
        <v>187</v>
      </c>
      <c r="L43" s="514">
        <f t="shared" si="4"/>
        <v>0</v>
      </c>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t="str">
        <f t="shared" si="12"/>
        <v>tad</v>
      </c>
      <c r="AE43" s="764" t="str">
        <f t="shared" si="12"/>
        <v>tad</v>
      </c>
      <c r="AF43" s="764" t="str">
        <f t="shared" si="12"/>
        <v>tad</v>
      </c>
      <c r="AG43" s="764" t="str">
        <f t="shared" si="12"/>
        <v>tad</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170.78</v>
      </c>
      <c r="H44" s="531">
        <v>8.6999999999999994E-2</v>
      </c>
      <c r="I44" s="527">
        <v>170.48</v>
      </c>
      <c r="J44" s="729">
        <v>0.08</v>
      </c>
      <c r="K44" s="513" t="s">
        <v>187</v>
      </c>
      <c r="L44" s="514">
        <f t="shared" si="4"/>
        <v>0</v>
      </c>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2</v>
      </c>
      <c r="AE44" s="774">
        <f t="shared" si="13"/>
        <v>16</v>
      </c>
      <c r="AF44" s="774">
        <f t="shared" si="13"/>
        <v>15</v>
      </c>
      <c r="AG44" s="774">
        <f t="shared" si="13"/>
        <v>16</v>
      </c>
      <c r="AH44" s="774">
        <f t="shared" si="13"/>
        <v>15</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139.31</v>
      </c>
      <c r="H45" s="521">
        <v>6.4059999999999997</v>
      </c>
      <c r="I45" s="519">
        <v>139.59</v>
      </c>
      <c r="J45" s="731">
        <v>7.1580000000000004</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239.45</v>
      </c>
      <c r="H46" s="531">
        <v>2.6720000000000002</v>
      </c>
      <c r="I46" s="519">
        <v>239.16</v>
      </c>
      <c r="J46" s="731">
        <v>2.5089999999999999</v>
      </c>
      <c r="K46" s="513" t="s">
        <v>187</v>
      </c>
      <c r="L46" s="514">
        <f t="shared" si="4"/>
        <v>0</v>
      </c>
      <c r="M46" s="782"/>
      <c r="AO46" s="422"/>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118.7</v>
      </c>
      <c r="H47" s="521">
        <v>2.78</v>
      </c>
      <c r="I47" s="519">
        <v>118.85</v>
      </c>
      <c r="J47" s="728">
        <v>3.0310000000000001</v>
      </c>
      <c r="K47" s="513" t="s">
        <v>187</v>
      </c>
      <c r="L47" s="514">
        <f t="shared" si="4"/>
        <v>0</v>
      </c>
      <c r="M47" s="782"/>
      <c r="AO47" s="422"/>
      <c r="AP47" s="270"/>
      <c r="AQ47"/>
      <c r="AR47"/>
      <c r="AS47"/>
      <c r="AT47"/>
      <c r="AU47"/>
      <c r="AV47"/>
      <c r="AW47"/>
      <c r="AX47"/>
      <c r="AY47"/>
      <c r="AZ47"/>
      <c r="BA47"/>
      <c r="BB47"/>
      <c r="BC47"/>
      <c r="BD47"/>
      <c r="BE47"/>
    </row>
    <row r="48" spans="2:57" ht="27" customHeight="1" thickBot="1" x14ac:dyDescent="0.25">
      <c r="B48" s="515">
        <f t="shared" si="3"/>
        <v>38</v>
      </c>
      <c r="C48" s="516" t="s">
        <v>63</v>
      </c>
      <c r="D48" s="516" t="s">
        <v>86</v>
      </c>
      <c r="E48" s="510">
        <v>110.56</v>
      </c>
      <c r="F48" s="511">
        <v>2.75</v>
      </c>
      <c r="G48" s="521">
        <v>110.17</v>
      </c>
      <c r="H48" s="521">
        <v>2.0099999999999998</v>
      </c>
      <c r="I48" s="519">
        <v>110.03</v>
      </c>
      <c r="J48" s="728">
        <v>1.744</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65.650000000000006</v>
      </c>
      <c r="H49" s="511">
        <v>22.31</v>
      </c>
      <c r="I49" s="519">
        <v>67.13</v>
      </c>
      <c r="J49" s="724">
        <v>25.06</v>
      </c>
      <c r="K49" s="513">
        <v>13.91</v>
      </c>
      <c r="L49" s="514">
        <f t="shared" si="4"/>
        <v>0</v>
      </c>
      <c r="M49" s="782"/>
      <c r="AB49" s="909" t="s">
        <v>330</v>
      </c>
      <c r="AC49" s="910"/>
      <c r="AD49" s="910"/>
      <c r="AE49" s="910"/>
      <c r="AF49" s="910"/>
      <c r="AG49" s="910"/>
      <c r="AH49" s="910"/>
      <c r="AI49" s="910"/>
      <c r="AJ49" s="910"/>
      <c r="AK49" s="910"/>
      <c r="AL49" s="910"/>
      <c r="AM49" s="910"/>
      <c r="AN49" s="910"/>
      <c r="AO49" s="911"/>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164.44</v>
      </c>
      <c r="H50" s="520">
        <v>195.47</v>
      </c>
      <c r="I50" s="519">
        <v>162.75</v>
      </c>
      <c r="J50" s="724">
        <v>181.77</v>
      </c>
      <c r="K50" s="513">
        <v>201.44</v>
      </c>
      <c r="L50" s="514">
        <f t="shared" si="4"/>
        <v>0</v>
      </c>
      <c r="M50" s="651"/>
      <c r="N50" s="385"/>
      <c r="AB50" s="904"/>
      <c r="AC50" s="905"/>
      <c r="AD50" s="905"/>
      <c r="AE50" s="905"/>
      <c r="AF50" s="905"/>
      <c r="AG50" s="905"/>
      <c r="AH50" s="905"/>
      <c r="AI50" s="905"/>
      <c r="AJ50" s="905"/>
      <c r="AK50" s="905"/>
      <c r="AL50" s="905"/>
      <c r="AM50" s="905"/>
      <c r="AN50" s="905"/>
      <c r="AO50" s="906"/>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228.53</v>
      </c>
      <c r="H51" s="520">
        <v>3.9359999999999999</v>
      </c>
      <c r="I51" s="519">
        <v>229.38</v>
      </c>
      <c r="J51" s="724">
        <v>7.2709999999999999</v>
      </c>
      <c r="K51" s="513" t="s">
        <v>188</v>
      </c>
      <c r="L51" s="514">
        <f t="shared" si="4"/>
        <v>0</v>
      </c>
      <c r="M51" s="784"/>
      <c r="AB51" s="429"/>
      <c r="AC51" s="422"/>
      <c r="AD51" s="422"/>
      <c r="AE51" s="422"/>
      <c r="AF51" s="422"/>
      <c r="AG51" s="422"/>
      <c r="AH51" s="422"/>
      <c r="AI51" s="422"/>
      <c r="AJ51" s="422"/>
      <c r="AK51" s="422"/>
      <c r="AL51" s="422"/>
      <c r="AM51" s="422"/>
      <c r="AN51" s="422"/>
      <c r="AO51" s="428"/>
      <c r="AP51">
        <f>MAX(AC7:AN36)</f>
        <v>989.06</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c r="H52" s="518"/>
      <c r="I52" s="517"/>
      <c r="J52" s="725"/>
      <c r="K52" s="513" t="s">
        <v>214</v>
      </c>
      <c r="L52" s="514" t="str">
        <f t="shared" si="4"/>
        <v>Waduk Kosong</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c r="H53" s="511"/>
      <c r="I53" s="663"/>
      <c r="J53" s="726"/>
      <c r="K53" s="513"/>
      <c r="L53" s="514" t="str">
        <f t="shared" si="4"/>
        <v>Waduk Kosong</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0</v>
      </c>
      <c r="AU53">
        <f t="shared" si="14"/>
        <v>0</v>
      </c>
      <c r="AV53">
        <f t="shared" si="14"/>
        <v>0</v>
      </c>
      <c r="AW53">
        <f t="shared" si="14"/>
        <v>0</v>
      </c>
      <c r="AX53">
        <f t="shared" si="14"/>
        <v>0</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c r="H54" s="534"/>
      <c r="I54" s="664"/>
      <c r="J54" s="727"/>
      <c r="K54" s="513"/>
      <c r="L54" s="514" t="str">
        <f t="shared" si="4"/>
        <v>Waduk Kosong</v>
      </c>
      <c r="M54" s="786"/>
      <c r="AB54" s="429"/>
      <c r="AC54" s="422"/>
      <c r="AD54" s="422"/>
      <c r="AE54" s="422"/>
      <c r="AF54" s="422"/>
      <c r="AG54" s="422"/>
      <c r="AH54" s="422"/>
      <c r="AI54" s="422"/>
      <c r="AJ54" s="422"/>
      <c r="AK54" s="422"/>
      <c r="AL54" s="422"/>
      <c r="AM54" s="422"/>
      <c r="AN54" s="422"/>
      <c r="AO54" s="428"/>
      <c r="AP54" s="273">
        <f>COUNT(AC41:AN41)</f>
        <v>2</v>
      </c>
      <c r="AQ54" t="s">
        <v>199</v>
      </c>
      <c r="AR54">
        <f t="shared" ref="AR54:BC54" si="15">AR52-AR53</f>
        <v>0</v>
      </c>
      <c r="AS54">
        <f t="shared" si="15"/>
        <v>0</v>
      </c>
      <c r="AT54">
        <f t="shared" si="15"/>
        <v>15</v>
      </c>
      <c r="AU54">
        <f t="shared" si="15"/>
        <v>15</v>
      </c>
      <c r="AV54">
        <f t="shared" si="15"/>
        <v>15</v>
      </c>
      <c r="AW54">
        <f t="shared" si="15"/>
        <v>15</v>
      </c>
      <c r="AX54">
        <f t="shared" si="15"/>
        <v>15</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1105.5239999999997</v>
      </c>
      <c r="I55" s="537"/>
      <c r="J55" s="539">
        <f>SUM(J11:J54)</f>
        <v>972.53399999999988</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0.87970410411714284</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0.61017366816984153</v>
      </c>
      <c r="H57" s="801"/>
      <c r="I57" s="802">
        <f>+J55/F55</f>
        <v>0.5367722801132212</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1</v>
      </c>
      <c r="AQ59" t="s">
        <v>198</v>
      </c>
      <c r="AR59">
        <f t="shared" ref="AR59:AY59" si="16">COUNT(AC22:AC37)</f>
        <v>16</v>
      </c>
      <c r="AS59">
        <f t="shared" si="16"/>
        <v>11</v>
      </c>
      <c r="AT59">
        <f t="shared" si="16"/>
        <v>0</v>
      </c>
      <c r="AU59">
        <f t="shared" si="16"/>
        <v>0</v>
      </c>
      <c r="AV59">
        <f t="shared" si="16"/>
        <v>0</v>
      </c>
      <c r="AW59">
        <f t="shared" si="16"/>
        <v>0</v>
      </c>
      <c r="AX59">
        <f t="shared" si="16"/>
        <v>0</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2</v>
      </c>
      <c r="AT60">
        <f t="shared" si="17"/>
        <v>16</v>
      </c>
      <c r="AU60">
        <f t="shared" si="17"/>
        <v>15</v>
      </c>
      <c r="AV60">
        <f t="shared" si="17"/>
        <v>16</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25</v>
      </c>
      <c r="G61" s="555" t="s">
        <v>256</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308</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52.89</v>
      </c>
      <c r="H66" s="255">
        <v>16.565999999999999</v>
      </c>
      <c r="I66" s="255">
        <v>54.05</v>
      </c>
      <c r="J66" s="255">
        <v>21.655000000000001</v>
      </c>
      <c r="K66" s="310" t="str">
        <f>IF(I66&gt;E66,"Limpas","")</f>
        <v/>
      </c>
      <c r="L66" s="732"/>
      <c r="M66" s="397">
        <v>2.9609999999999999</v>
      </c>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337.23</v>
      </c>
      <c r="H67" s="296">
        <v>5.81</v>
      </c>
      <c r="I67" s="256">
        <v>337.4</v>
      </c>
      <c r="J67" s="296">
        <v>5.96</v>
      </c>
      <c r="K67" s="310"/>
      <c r="L67" s="733"/>
      <c r="M67" s="397">
        <v>7.51</v>
      </c>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69.989999999999995</v>
      </c>
      <c r="H68" s="296">
        <v>12.865</v>
      </c>
      <c r="I68" s="256">
        <v>77.48</v>
      </c>
      <c r="J68" s="296">
        <v>48.889000000000003</v>
      </c>
      <c r="K68" s="310" t="str">
        <f>IF(I68&gt;E68,"Limpas","")</f>
        <v/>
      </c>
      <c r="L68" s="733"/>
      <c r="M68" s="402">
        <v>5.4429999999999996</v>
      </c>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462.18</v>
      </c>
      <c r="H69" s="327">
        <v>31.972999999999999</v>
      </c>
      <c r="I69" s="313">
        <v>462.77</v>
      </c>
      <c r="J69" s="296">
        <v>43.213000000000001</v>
      </c>
      <c r="K69" s="310" t="str">
        <f>IF(I69&gt;E69,"Limpas","")</f>
        <v/>
      </c>
      <c r="L69" s="734"/>
      <c r="M69" s="402">
        <v>13.263999999999999</v>
      </c>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205.3</v>
      </c>
      <c r="H70" s="257">
        <v>7.3540000000000001</v>
      </c>
      <c r="I70" s="823">
        <v>196.24</v>
      </c>
      <c r="J70" s="255">
        <v>1.532</v>
      </c>
      <c r="K70" s="310"/>
      <c r="L70" s="735"/>
      <c r="M70" s="402">
        <v>4.1989999999999998</v>
      </c>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316.26</v>
      </c>
      <c r="H71" s="820">
        <v>3.4660000000000002</v>
      </c>
      <c r="I71" s="821">
        <v>310.25</v>
      </c>
      <c r="J71" s="822">
        <v>1.26</v>
      </c>
      <c r="K71" s="310" t="str">
        <f>IF(I71&gt;E71,"Limpas","")</f>
        <v/>
      </c>
      <c r="L71" s="735"/>
      <c r="M71" s="402">
        <v>0.84</v>
      </c>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85.14</v>
      </c>
      <c r="H72" s="256">
        <v>466.26100000000002</v>
      </c>
      <c r="I72" s="653">
        <v>82.27</v>
      </c>
      <c r="J72" s="296">
        <v>366.50099999999998</v>
      </c>
      <c r="K72" s="310" t="str">
        <f>IF(I72&gt;E72,"Limpas","")</f>
        <v/>
      </c>
      <c r="L72" s="735"/>
      <c r="M72" s="402">
        <v>471.18200000000002</v>
      </c>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87.15</v>
      </c>
      <c r="H73" s="602">
        <v>17.780999999999999</v>
      </c>
      <c r="I73" s="602">
        <v>83.68</v>
      </c>
      <c r="J73" s="602">
        <v>14.103</v>
      </c>
      <c r="K73" s="812"/>
      <c r="L73" s="736"/>
      <c r="M73" s="737">
        <v>14.071999999999999</v>
      </c>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118.44</v>
      </c>
      <c r="H75" s="296">
        <v>1.232</v>
      </c>
      <c r="I75" s="329">
        <v>115.94</v>
      </c>
      <c r="J75" s="255">
        <v>0.318</v>
      </c>
      <c r="K75" s="310" t="str">
        <f>IF(I75&gt;E75,"Limpas","")</f>
        <v/>
      </c>
      <c r="L75" s="735"/>
      <c r="M75" s="402">
        <v>0.48499999999999999</v>
      </c>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115.88</v>
      </c>
      <c r="H76" s="296">
        <v>0.96199999999999997</v>
      </c>
      <c r="I76" s="653">
        <v>117.4</v>
      </c>
      <c r="J76" s="255">
        <v>0.55200000000000005</v>
      </c>
      <c r="K76" s="310" t="str">
        <f>IF(I76&gt;E76,"Limpas","")</f>
        <v/>
      </c>
      <c r="L76" s="735"/>
      <c r="M76" s="402">
        <v>0.41499999999999998</v>
      </c>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42.79</v>
      </c>
      <c r="H77" s="256">
        <v>1.9059999999999999</v>
      </c>
      <c r="I77" s="653">
        <v>44.61</v>
      </c>
      <c r="J77" s="255">
        <v>4.82</v>
      </c>
      <c r="K77" s="310" t="str">
        <f>IF(I77&gt;E77,"Limpas","")</f>
        <v/>
      </c>
      <c r="L77" s="735"/>
      <c r="M77" s="402">
        <v>3.86</v>
      </c>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48.52</v>
      </c>
      <c r="H78" s="256">
        <v>1.4239999999999999</v>
      </c>
      <c r="I78" s="657">
        <v>47.36</v>
      </c>
      <c r="J78" s="255">
        <v>1.042</v>
      </c>
      <c r="K78" s="310" t="str">
        <f t="shared" ref="K78:K82" si="23">IF(I78&gt;E78,"Limpas","")</f>
        <v/>
      </c>
      <c r="L78" s="735"/>
      <c r="M78" s="402">
        <v>1.526</v>
      </c>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78.91</v>
      </c>
      <c r="H79" s="609">
        <v>0.745</v>
      </c>
      <c r="I79" s="653">
        <v>77.7</v>
      </c>
      <c r="J79" s="255">
        <v>0.86799999999999999</v>
      </c>
      <c r="K79" s="310" t="str">
        <f t="shared" si="23"/>
        <v/>
      </c>
      <c r="L79" s="735"/>
      <c r="M79" s="402">
        <v>0.36399999999999999</v>
      </c>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81.96</v>
      </c>
      <c r="H80" s="296">
        <v>0.30299999999999999</v>
      </c>
      <c r="I80" s="653">
        <v>81.42</v>
      </c>
      <c r="J80" s="255">
        <v>5.1999999999999998E-2</v>
      </c>
      <c r="K80" s="310" t="str">
        <f t="shared" si="23"/>
        <v/>
      </c>
      <c r="L80" s="735"/>
      <c r="M80" s="402">
        <v>1E-3</v>
      </c>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69.47</v>
      </c>
      <c r="H81" s="256">
        <v>0.17599999999999999</v>
      </c>
      <c r="I81" s="660">
        <v>63.53</v>
      </c>
      <c r="J81" s="717">
        <v>0.19700000000000001</v>
      </c>
      <c r="K81" s="310" t="str">
        <f t="shared" si="23"/>
        <v/>
      </c>
      <c r="L81" s="738"/>
      <c r="M81" s="402">
        <v>4.9000000000000002E-2</v>
      </c>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45.8</v>
      </c>
      <c r="H82" s="296">
        <v>8.4000000000000005E-2</v>
      </c>
      <c r="I82" s="653">
        <v>47.01</v>
      </c>
      <c r="J82" s="255">
        <v>0.39800000000000002</v>
      </c>
      <c r="K82" s="310" t="str">
        <f t="shared" si="23"/>
        <v/>
      </c>
      <c r="L82" s="738"/>
      <c r="M82" s="402">
        <v>0.107</v>
      </c>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133.91999999999999</v>
      </c>
      <c r="H83" s="256">
        <v>257.58300000000003</v>
      </c>
      <c r="I83" s="256">
        <v>132.07</v>
      </c>
      <c r="J83" s="707">
        <v>178.58600000000001</v>
      </c>
      <c r="K83" s="310"/>
      <c r="L83" s="738"/>
      <c r="M83" s="402">
        <v>94.27</v>
      </c>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183</v>
      </c>
      <c r="H84" s="256">
        <v>21.18</v>
      </c>
      <c r="I84" s="256">
        <v>183.33</v>
      </c>
      <c r="J84" s="707">
        <v>21.818000000000001</v>
      </c>
      <c r="K84" s="310" t="s">
        <v>187</v>
      </c>
      <c r="L84" s="738"/>
      <c r="M84" s="403">
        <v>18.928000000000001</v>
      </c>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113.3</v>
      </c>
      <c r="H85" s="256">
        <v>2.2490000000000001</v>
      </c>
      <c r="I85" s="256">
        <v>111.68</v>
      </c>
      <c r="J85" s="707">
        <v>1.5620000000000001</v>
      </c>
      <c r="K85" s="310" t="s">
        <v>187</v>
      </c>
      <c r="L85" s="738"/>
      <c r="M85" s="402">
        <v>0</v>
      </c>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203.48</v>
      </c>
      <c r="H86" s="256">
        <v>0.26500000000000001</v>
      </c>
      <c r="I86" s="257">
        <v>199.97</v>
      </c>
      <c r="J86" s="707">
        <v>2.7E-2</v>
      </c>
      <c r="K86" s="310"/>
      <c r="L86" s="739"/>
      <c r="M86" s="402">
        <v>1.9E-2</v>
      </c>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221.45</v>
      </c>
      <c r="H87" s="256">
        <v>0.23499999999999999</v>
      </c>
      <c r="I87" s="256">
        <v>218.76</v>
      </c>
      <c r="J87" s="707">
        <v>9.2999999999999999E-2</v>
      </c>
      <c r="K87" s="310"/>
      <c r="L87" s="738"/>
      <c r="M87" s="403">
        <v>0.105</v>
      </c>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195</v>
      </c>
      <c r="H88" s="256">
        <v>0.58399999999999996</v>
      </c>
      <c r="I88" s="257">
        <v>193.42</v>
      </c>
      <c r="J88" s="708">
        <v>0.32600000000000001</v>
      </c>
      <c r="K88" s="310"/>
      <c r="L88" s="738"/>
      <c r="M88" s="403">
        <v>8.9999999999999993E-3</v>
      </c>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165.77</v>
      </c>
      <c r="H89" s="256">
        <v>0.32500000000000001</v>
      </c>
      <c r="I89" s="257">
        <v>164.59</v>
      </c>
      <c r="J89" s="707">
        <v>0.19</v>
      </c>
      <c r="K89" s="310"/>
      <c r="L89" s="739"/>
      <c r="M89" s="403">
        <v>0</v>
      </c>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227.02</v>
      </c>
      <c r="H90" s="256">
        <v>0.52900000000000003</v>
      </c>
      <c r="I90" s="257">
        <v>221.14</v>
      </c>
      <c r="J90" s="707">
        <v>0.11600000000000001</v>
      </c>
      <c r="K90" s="310"/>
      <c r="L90" s="739"/>
      <c r="M90" s="402">
        <v>0.111</v>
      </c>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248.7</v>
      </c>
      <c r="H91" s="255">
        <v>1.708</v>
      </c>
      <c r="I91" s="365">
        <v>246</v>
      </c>
      <c r="J91" s="709">
        <v>0.997</v>
      </c>
      <c r="K91" s="310"/>
      <c r="L91" s="739"/>
      <c r="M91" s="403">
        <v>0.255</v>
      </c>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514.9</v>
      </c>
      <c r="H92" s="256">
        <v>7.0289999999999999</v>
      </c>
      <c r="I92" s="257">
        <v>514.88</v>
      </c>
      <c r="J92" s="708">
        <v>7.0220000000000002</v>
      </c>
      <c r="K92" s="310"/>
      <c r="L92" s="738"/>
      <c r="M92" s="402">
        <v>6.133</v>
      </c>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147.59</v>
      </c>
      <c r="H93" s="256">
        <v>1.87</v>
      </c>
      <c r="I93" s="256">
        <v>144</v>
      </c>
      <c r="J93" s="708">
        <v>0.42</v>
      </c>
      <c r="K93" s="310"/>
      <c r="L93" s="739"/>
      <c r="M93" s="402">
        <v>0.50700000000000001</v>
      </c>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204.56</v>
      </c>
      <c r="H94" s="257">
        <v>3.052</v>
      </c>
      <c r="I94" s="256">
        <v>203.38</v>
      </c>
      <c r="J94" s="707">
        <v>2.3809999999999998</v>
      </c>
      <c r="K94" s="310"/>
      <c r="L94" s="738"/>
      <c r="M94" s="403">
        <v>0.38700000000000001</v>
      </c>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325.05</v>
      </c>
      <c r="H95" s="257">
        <v>0.59699999999999998</v>
      </c>
      <c r="I95" s="257">
        <v>325.5</v>
      </c>
      <c r="J95" s="708">
        <v>0.64100000000000001</v>
      </c>
      <c r="K95" s="310"/>
      <c r="L95" s="738"/>
      <c r="M95" s="740">
        <v>1.4999999999999999E-2</v>
      </c>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129</v>
      </c>
      <c r="H96" s="256">
        <v>0.68300000000000005</v>
      </c>
      <c r="I96" s="257">
        <v>129.19999999999999</v>
      </c>
      <c r="J96" s="707">
        <v>0.71</v>
      </c>
      <c r="K96" s="310"/>
      <c r="L96" s="739"/>
      <c r="M96" s="403">
        <v>9.1999999999999998E-2</v>
      </c>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282.7</v>
      </c>
      <c r="H97" s="256">
        <v>0.45800000000000002</v>
      </c>
      <c r="I97" s="256">
        <v>283.11</v>
      </c>
      <c r="J97" s="707">
        <v>0.49099999999999999</v>
      </c>
      <c r="K97" s="310"/>
      <c r="L97" s="739"/>
      <c r="M97" s="404">
        <v>0</v>
      </c>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98.5</v>
      </c>
      <c r="H98" s="256">
        <v>2.5219999999999998</v>
      </c>
      <c r="I98" s="257">
        <v>99.13</v>
      </c>
      <c r="J98" s="708">
        <v>2.9950000000000001</v>
      </c>
      <c r="K98" s="310"/>
      <c r="L98" s="739"/>
      <c r="M98" s="404">
        <v>0.23699999999999999</v>
      </c>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189.5</v>
      </c>
      <c r="H99" s="256">
        <v>7.5999999999999998E-2</v>
      </c>
      <c r="I99" s="257">
        <v>189.7</v>
      </c>
      <c r="J99" s="708">
        <v>0.08</v>
      </c>
      <c r="K99" s="310"/>
      <c r="L99" s="741"/>
      <c r="M99" s="402">
        <v>1.0999999999999999E-2</v>
      </c>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170.78</v>
      </c>
      <c r="H100" s="296">
        <v>8.6999999999999994E-2</v>
      </c>
      <c r="I100" s="257">
        <v>171.44</v>
      </c>
      <c r="J100" s="708">
        <v>0.10299999999999999</v>
      </c>
      <c r="K100" s="310"/>
      <c r="L100" s="741"/>
      <c r="M100" s="742">
        <v>1.2E-2</v>
      </c>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139.31</v>
      </c>
      <c r="H101" s="256">
        <v>6.4059999999999997</v>
      </c>
      <c r="I101" s="256">
        <v>139.53</v>
      </c>
      <c r="J101" s="710">
        <v>6.9969999999999999</v>
      </c>
      <c r="K101" s="310"/>
      <c r="L101" s="738"/>
      <c r="M101" s="404">
        <v>4.7320000000000002</v>
      </c>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239.45</v>
      </c>
      <c r="H102" s="296">
        <v>2.6720000000000002</v>
      </c>
      <c r="I102" s="256">
        <v>239.08</v>
      </c>
      <c r="J102" s="710">
        <v>2.4540000000000002</v>
      </c>
      <c r="K102" s="310"/>
      <c r="L102" s="738"/>
      <c r="M102" s="466">
        <v>1.3120000000000001</v>
      </c>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118.7</v>
      </c>
      <c r="H103" s="256">
        <v>2.78</v>
      </c>
      <c r="I103" s="256">
        <v>118.82</v>
      </c>
      <c r="J103" s="707">
        <v>2.9809999999999999</v>
      </c>
      <c r="K103" s="310"/>
      <c r="L103" s="741"/>
      <c r="M103" s="404">
        <v>1.583</v>
      </c>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110.17</v>
      </c>
      <c r="H104" s="256">
        <v>2.0099999999999998</v>
      </c>
      <c r="I104" s="256">
        <v>109.99</v>
      </c>
      <c r="J104" s="707">
        <v>1.68</v>
      </c>
      <c r="K104" s="310"/>
      <c r="L104" s="741"/>
      <c r="M104" s="405">
        <v>0.379</v>
      </c>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65.650000000000006</v>
      </c>
      <c r="H105" s="296">
        <v>22.31</v>
      </c>
      <c r="I105" s="256">
        <v>66.989999999999995</v>
      </c>
      <c r="J105" s="710">
        <v>24.83</v>
      </c>
      <c r="K105" s="310"/>
      <c r="L105" s="741"/>
      <c r="M105" s="724">
        <v>60.52</v>
      </c>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164.44</v>
      </c>
      <c r="H106" s="296">
        <v>195.47</v>
      </c>
      <c r="I106" s="416">
        <v>162.52000000000001</v>
      </c>
      <c r="J106" s="716">
        <v>179.93</v>
      </c>
      <c r="K106" s="310"/>
      <c r="L106" s="743"/>
      <c r="M106" s="724">
        <v>165.19</v>
      </c>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228.52</v>
      </c>
      <c r="H107" s="296">
        <v>3.9060000000000001</v>
      </c>
      <c r="I107" s="256">
        <v>229.74</v>
      </c>
      <c r="J107" s="296">
        <v>9.0860000000000003</v>
      </c>
      <c r="K107" s="310"/>
      <c r="L107" s="744"/>
      <c r="M107" s="724">
        <v>6.9669999999999996</v>
      </c>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144.1</v>
      </c>
      <c r="H108" s="331">
        <v>6</v>
      </c>
      <c r="I108" s="654">
        <v>149.41</v>
      </c>
      <c r="J108" s="705">
        <v>15.5</v>
      </c>
      <c r="K108" s="391"/>
      <c r="L108" s="745"/>
      <c r="M108" s="725">
        <v>6.25</v>
      </c>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c r="H109" s="313"/>
      <c r="I109" s="658">
        <v>34.64</v>
      </c>
      <c r="J109" s="710">
        <v>0.247</v>
      </c>
      <c r="K109" s="391"/>
      <c r="M109" s="726">
        <v>0.26</v>
      </c>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c r="H110" s="315"/>
      <c r="I110" s="653">
        <v>70.099999999999994</v>
      </c>
      <c r="J110" s="710">
        <v>0.76400000000000001</v>
      </c>
      <c r="K110" s="392"/>
      <c r="L110" s="311"/>
      <c r="M110" s="727">
        <v>0.66</v>
      </c>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1111.4939999999997</v>
      </c>
      <c r="I111" s="317"/>
      <c r="J111" s="280">
        <f>SUM(J66:J110)</f>
        <v>974.38699999999994</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0.876646207716821</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0.61042134140132309</v>
      </c>
      <c r="I113" s="324"/>
      <c r="J113" s="266">
        <f>+J111/F111</f>
        <v>0.53512355404888479</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24</v>
      </c>
      <c r="G115" s="555" t="s">
        <v>256</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52.89</v>
      </c>
      <c r="H120" s="255">
        <v>16.565999999999999</v>
      </c>
      <c r="I120" s="255">
        <v>53.79</v>
      </c>
      <c r="J120" s="255">
        <v>20.459</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337.23</v>
      </c>
      <c r="H121" s="296">
        <v>5.81</v>
      </c>
      <c r="I121" s="256">
        <v>337.39</v>
      </c>
      <c r="J121" s="296">
        <v>5.952</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69.989999999999995</v>
      </c>
      <c r="H122" s="296">
        <v>12.865</v>
      </c>
      <c r="I122" s="256">
        <v>77.27</v>
      </c>
      <c r="J122" s="296">
        <v>47.53</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462.18</v>
      </c>
      <c r="H123" s="327">
        <v>31.972999999999999</v>
      </c>
      <c r="I123" s="313">
        <v>462.77</v>
      </c>
      <c r="J123" s="296">
        <v>43.213000000000001</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205.3</v>
      </c>
      <c r="H124" s="257">
        <v>7.3540000000000001</v>
      </c>
      <c r="I124" s="653">
        <v>196.24</v>
      </c>
      <c r="J124" s="707">
        <v>1.532</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316.26</v>
      </c>
      <c r="H125" s="257">
        <v>3.4660000000000002</v>
      </c>
      <c r="I125" s="653">
        <v>310.25</v>
      </c>
      <c r="J125" s="707">
        <v>1.26</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85.14</v>
      </c>
      <c r="H126" s="256">
        <v>466.26100000000002</v>
      </c>
      <c r="I126" s="818">
        <v>82.25</v>
      </c>
      <c r="J126" s="707">
        <v>365.85</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87.15</v>
      </c>
      <c r="H127" s="817">
        <v>17.780999999999999</v>
      </c>
      <c r="I127" s="817">
        <v>83.68</v>
      </c>
      <c r="J127" s="817">
        <v>14.103</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118.44</v>
      </c>
      <c r="H129" s="296">
        <v>1.232</v>
      </c>
      <c r="I129" s="329">
        <v>115.98</v>
      </c>
      <c r="J129" s="707">
        <v>0.32400000000000001</v>
      </c>
      <c r="K129" s="310"/>
      <c r="L129" s="470"/>
      <c r="AB129"/>
      <c r="AC129"/>
      <c r="AD129"/>
      <c r="AE129"/>
      <c r="AF129"/>
      <c r="AG129"/>
      <c r="AH129"/>
      <c r="AI129"/>
      <c r="AJ129"/>
      <c r="AK129"/>
      <c r="AL129"/>
      <c r="AM129"/>
      <c r="AN129"/>
      <c r="AO129"/>
      <c r="AP129" s="270"/>
      <c r="AQ129" s="281">
        <f t="shared" si="31"/>
        <v>58</v>
      </c>
      <c r="AR129">
        <f t="shared" si="33"/>
        <v>0</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115.88</v>
      </c>
      <c r="H130" s="296">
        <v>0.96199999999999997</v>
      </c>
      <c r="I130" s="653">
        <v>117.35</v>
      </c>
      <c r="J130" s="707">
        <v>0.53900000000000003</v>
      </c>
      <c r="K130" s="310"/>
      <c r="L130" s="470"/>
      <c r="AB130"/>
      <c r="AC130"/>
      <c r="AD130"/>
      <c r="AE130"/>
      <c r="AF130"/>
      <c r="AG130"/>
      <c r="AH130"/>
      <c r="AI130"/>
      <c r="AJ130"/>
      <c r="AK130"/>
      <c r="AL130"/>
      <c r="AM130"/>
      <c r="AN130"/>
      <c r="AO130"/>
      <c r="AP130" s="270"/>
      <c r="AQ130" s="281">
        <f t="shared" si="31"/>
        <v>59</v>
      </c>
      <c r="AR130">
        <f t="shared" si="33"/>
        <v>0</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42.79</v>
      </c>
      <c r="H131" s="256">
        <v>1.9059999999999999</v>
      </c>
      <c r="I131" s="653">
        <v>44.61</v>
      </c>
      <c r="J131" s="713">
        <v>4.82</v>
      </c>
      <c r="K131" s="310"/>
      <c r="L131" s="470"/>
      <c r="M131" s="187"/>
      <c r="AB131"/>
      <c r="AC131"/>
      <c r="AD131"/>
      <c r="AE131"/>
      <c r="AF131"/>
      <c r="AG131"/>
      <c r="AH131"/>
      <c r="AI131"/>
      <c r="AJ131"/>
      <c r="AK131"/>
      <c r="AL131"/>
      <c r="AM131"/>
      <c r="AN131"/>
      <c r="AO131"/>
      <c r="AP131" s="270"/>
      <c r="AQ131" s="281">
        <f>AQ130+2</f>
        <v>61</v>
      </c>
      <c r="AR131">
        <f>IF(AE7="tad","tad",AE7)</f>
        <v>0</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48.52</v>
      </c>
      <c r="H132" s="256">
        <v>1.4239999999999999</v>
      </c>
      <c r="I132" s="657">
        <v>47.36</v>
      </c>
      <c r="J132" s="707">
        <v>1.042</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78.91</v>
      </c>
      <c r="H133" s="609">
        <v>0.745</v>
      </c>
      <c r="I133" s="653">
        <v>77.7</v>
      </c>
      <c r="J133" s="707">
        <v>0.86799999999999999</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81.96</v>
      </c>
      <c r="H134" s="296">
        <v>0.30299999999999999</v>
      </c>
      <c r="I134" s="653">
        <v>81.47</v>
      </c>
      <c r="J134" s="707">
        <v>5.3999999999999999E-2</v>
      </c>
      <c r="K134" s="310"/>
      <c r="L134" s="473"/>
      <c r="M134" s="187"/>
      <c r="AB134"/>
      <c r="AC134"/>
      <c r="AD134"/>
      <c r="AE134"/>
      <c r="AF134"/>
      <c r="AG134"/>
      <c r="AH134"/>
      <c r="AI134"/>
      <c r="AJ134"/>
      <c r="AK134"/>
      <c r="AL134"/>
      <c r="AM134"/>
      <c r="AN134"/>
      <c r="AO134"/>
      <c r="AP134" s="270"/>
      <c r="AQ134" s="281">
        <f>AQ131+1</f>
        <v>62</v>
      </c>
      <c r="AR134">
        <f t="shared" ref="AR134:AR152" si="35">IF(AE8="tad","tad",AE8)</f>
        <v>0</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69.47</v>
      </c>
      <c r="H135" s="256">
        <v>0.17599999999999999</v>
      </c>
      <c r="I135" s="653">
        <v>63.53</v>
      </c>
      <c r="J135" s="707">
        <v>0.19700000000000001</v>
      </c>
      <c r="K135" s="310"/>
      <c r="L135" s="473"/>
      <c r="M135" s="187"/>
      <c r="AB135"/>
      <c r="AC135"/>
      <c r="AD135"/>
      <c r="AE135"/>
      <c r="AF135"/>
      <c r="AG135"/>
      <c r="AH135"/>
      <c r="AI135"/>
      <c r="AJ135"/>
      <c r="AK135"/>
      <c r="AL135"/>
      <c r="AM135"/>
      <c r="AN135"/>
      <c r="AO135"/>
      <c r="AP135" s="270"/>
      <c r="AQ135" s="281">
        <f t="shared" ref="AQ135:AQ158" si="37">AQ134+1</f>
        <v>63</v>
      </c>
      <c r="AR135">
        <f t="shared" si="35"/>
        <v>0</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45.8</v>
      </c>
      <c r="H136" s="296">
        <v>8.4000000000000005E-2</v>
      </c>
      <c r="I136" s="653">
        <v>47</v>
      </c>
      <c r="J136" s="707">
        <v>0.39700000000000002</v>
      </c>
      <c r="K136" s="310"/>
      <c r="L136" s="473"/>
      <c r="M136" s="187"/>
      <c r="AB136"/>
      <c r="AC136"/>
      <c r="AD136"/>
      <c r="AE136"/>
      <c r="AF136"/>
      <c r="AG136"/>
      <c r="AH136"/>
      <c r="AI136"/>
      <c r="AJ136"/>
      <c r="AK136"/>
      <c r="AL136"/>
      <c r="AM136"/>
      <c r="AN136"/>
      <c r="AO136"/>
      <c r="AP136" s="270"/>
      <c r="AQ136" s="281">
        <f t="shared" si="37"/>
        <v>64</v>
      </c>
      <c r="AR136">
        <f t="shared" si="35"/>
        <v>0</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133.91999999999999</v>
      </c>
      <c r="H137" s="256">
        <v>257.58300000000003</v>
      </c>
      <c r="I137" s="256">
        <v>132.04</v>
      </c>
      <c r="J137" s="707">
        <v>177.44900000000001</v>
      </c>
      <c r="K137" s="310"/>
      <c r="L137" s="473"/>
      <c r="M137" s="187"/>
      <c r="AB137"/>
      <c r="AC137"/>
      <c r="AD137"/>
      <c r="AE137"/>
      <c r="AF137"/>
      <c r="AG137"/>
      <c r="AH137"/>
      <c r="AI137"/>
      <c r="AJ137"/>
      <c r="AK137"/>
      <c r="AL137"/>
      <c r="AM137"/>
      <c r="AN137"/>
      <c r="AO137"/>
      <c r="AP137" s="270"/>
      <c r="AQ137" s="281">
        <f t="shared" si="37"/>
        <v>65</v>
      </c>
      <c r="AR137">
        <f t="shared" si="35"/>
        <v>0</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183</v>
      </c>
      <c r="H138" s="256">
        <v>21.18</v>
      </c>
      <c r="I138" s="256">
        <v>183.09</v>
      </c>
      <c r="J138" s="707">
        <v>21.350999999999999</v>
      </c>
      <c r="K138" s="310" t="s">
        <v>187</v>
      </c>
      <c r="L138" s="474"/>
      <c r="M138" s="187"/>
      <c r="AB138"/>
      <c r="AC138"/>
      <c r="AD138"/>
      <c r="AE138"/>
      <c r="AF138"/>
      <c r="AG138"/>
      <c r="AH138"/>
      <c r="AI138"/>
      <c r="AJ138"/>
      <c r="AK138"/>
      <c r="AL138"/>
      <c r="AM138"/>
      <c r="AN138"/>
      <c r="AO138"/>
      <c r="AP138" s="270"/>
      <c r="AQ138" s="281">
        <f t="shared" si="37"/>
        <v>66</v>
      </c>
      <c r="AR138">
        <f t="shared" si="35"/>
        <v>0</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113.3</v>
      </c>
      <c r="H139" s="256">
        <v>2.2490000000000001</v>
      </c>
      <c r="I139" s="256">
        <v>111.73</v>
      </c>
      <c r="J139" s="707">
        <v>1.581</v>
      </c>
      <c r="K139" s="310" t="s">
        <v>187</v>
      </c>
      <c r="L139" s="473"/>
      <c r="M139" s="187"/>
      <c r="AB139"/>
      <c r="AC139"/>
      <c r="AD139"/>
      <c r="AE139"/>
      <c r="AF139"/>
      <c r="AG139"/>
      <c r="AH139"/>
      <c r="AI139"/>
      <c r="AJ139"/>
      <c r="AK139"/>
      <c r="AL139"/>
      <c r="AM139"/>
      <c r="AN139"/>
      <c r="AO139"/>
      <c r="AP139" s="270"/>
      <c r="AQ139" s="281">
        <f t="shared" si="37"/>
        <v>67</v>
      </c>
      <c r="AR139">
        <f t="shared" si="35"/>
        <v>0</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203.48</v>
      </c>
      <c r="H140" s="256">
        <v>0.26500000000000001</v>
      </c>
      <c r="I140" s="257">
        <v>199.97</v>
      </c>
      <c r="J140" s="707">
        <v>2.7E-2</v>
      </c>
      <c r="K140" s="310"/>
      <c r="L140" s="473"/>
      <c r="M140" s="187"/>
      <c r="AB140"/>
      <c r="AC140"/>
      <c r="AD140"/>
      <c r="AE140"/>
      <c r="AF140"/>
      <c r="AG140"/>
      <c r="AH140"/>
      <c r="AI140"/>
      <c r="AJ140"/>
      <c r="AK140"/>
      <c r="AL140"/>
      <c r="AM140"/>
      <c r="AN140"/>
      <c r="AO140"/>
      <c r="AP140" s="270"/>
      <c r="AQ140" s="281">
        <f t="shared" si="37"/>
        <v>68</v>
      </c>
      <c r="AR140">
        <f t="shared" si="35"/>
        <v>0</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221.45</v>
      </c>
      <c r="H141" s="256">
        <v>0.23499999999999999</v>
      </c>
      <c r="I141" s="256">
        <v>218.69</v>
      </c>
      <c r="J141" s="707">
        <v>0.09</v>
      </c>
      <c r="K141" s="310"/>
      <c r="L141" s="474"/>
      <c r="M141" s="187"/>
      <c r="AB141"/>
      <c r="AC141"/>
      <c r="AD141"/>
      <c r="AE141"/>
      <c r="AF141"/>
      <c r="AG141"/>
      <c r="AH141"/>
      <c r="AI141"/>
      <c r="AJ141"/>
      <c r="AK141"/>
      <c r="AL141"/>
      <c r="AM141"/>
      <c r="AN141"/>
      <c r="AO141"/>
      <c r="AP141" s="270"/>
      <c r="AQ141" s="281">
        <f t="shared" si="37"/>
        <v>69</v>
      </c>
      <c r="AR141">
        <f t="shared" si="35"/>
        <v>0</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195</v>
      </c>
      <c r="H142" s="256">
        <v>0.58399999999999996</v>
      </c>
      <c r="I142" s="257">
        <v>193.4</v>
      </c>
      <c r="J142" s="708">
        <v>0.32500000000000001</v>
      </c>
      <c r="K142" s="310"/>
      <c r="L142" s="474"/>
      <c r="M142" s="187"/>
      <c r="AB142"/>
      <c r="AC142"/>
      <c r="AD142"/>
      <c r="AE142"/>
      <c r="AF142"/>
      <c r="AG142"/>
      <c r="AH142"/>
      <c r="AI142"/>
      <c r="AJ142"/>
      <c r="AK142"/>
      <c r="AL142"/>
      <c r="AM142"/>
      <c r="AN142"/>
      <c r="AO142"/>
      <c r="AP142" s="270"/>
      <c r="AQ142" s="281">
        <f t="shared" si="37"/>
        <v>70</v>
      </c>
      <c r="AR142">
        <f t="shared" si="35"/>
        <v>0</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165.77</v>
      </c>
      <c r="H143" s="256">
        <v>0.32500000000000001</v>
      </c>
      <c r="I143" s="257">
        <v>164.6</v>
      </c>
      <c r="J143" s="707">
        <v>0.191</v>
      </c>
      <c r="K143" s="310"/>
      <c r="L143" s="474"/>
      <c r="M143" s="187"/>
      <c r="AB143"/>
      <c r="AC143"/>
      <c r="AD143"/>
      <c r="AE143"/>
      <c r="AF143"/>
      <c r="AG143"/>
      <c r="AH143"/>
      <c r="AI143"/>
      <c r="AJ143"/>
      <c r="AK143"/>
      <c r="AL143"/>
      <c r="AM143"/>
      <c r="AN143"/>
      <c r="AO143"/>
      <c r="AP143" s="270"/>
      <c r="AQ143" s="281">
        <f t="shared" si="37"/>
        <v>71</v>
      </c>
      <c r="AR143">
        <f t="shared" si="35"/>
        <v>0</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227.02</v>
      </c>
      <c r="H144" s="256">
        <v>0.52900000000000003</v>
      </c>
      <c r="I144" s="257">
        <v>221.46</v>
      </c>
      <c r="J144" s="707">
        <v>0.13100000000000001</v>
      </c>
      <c r="K144" s="310"/>
      <c r="L144" s="473"/>
      <c r="M144" s="187"/>
      <c r="AB144"/>
      <c r="AC144"/>
      <c r="AD144"/>
      <c r="AE144"/>
      <c r="AF144"/>
      <c r="AG144"/>
      <c r="AH144"/>
      <c r="AI144"/>
      <c r="AJ144"/>
      <c r="AK144"/>
      <c r="AL144"/>
      <c r="AM144"/>
      <c r="AN144"/>
      <c r="AO144"/>
      <c r="AP144" s="270"/>
      <c r="AQ144" s="281">
        <f t="shared" si="37"/>
        <v>72</v>
      </c>
      <c r="AR144">
        <f t="shared" si="35"/>
        <v>0</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248.7</v>
      </c>
      <c r="H145" s="255">
        <v>1.708</v>
      </c>
      <c r="I145" s="365">
        <v>246.22</v>
      </c>
      <c r="J145" s="709">
        <v>1.0509999999999999</v>
      </c>
      <c r="K145" s="310"/>
      <c r="L145" s="474"/>
      <c r="M145" s="187"/>
      <c r="AB145"/>
      <c r="AC145"/>
      <c r="AD145"/>
      <c r="AE145"/>
      <c r="AF145"/>
      <c r="AG145"/>
      <c r="AH145"/>
      <c r="AI145"/>
      <c r="AJ145"/>
      <c r="AK145"/>
      <c r="AL145"/>
      <c r="AM145"/>
      <c r="AN145"/>
      <c r="AO145"/>
      <c r="AP145" s="270"/>
      <c r="AQ145" s="281">
        <f t="shared" si="37"/>
        <v>73</v>
      </c>
      <c r="AR145">
        <f t="shared" si="35"/>
        <v>0</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514.9</v>
      </c>
      <c r="H146" s="256">
        <v>7.0289999999999999</v>
      </c>
      <c r="I146" s="257">
        <v>514.88</v>
      </c>
      <c r="J146" s="708">
        <v>7.0220000000000002</v>
      </c>
      <c r="K146" s="310"/>
      <c r="L146" s="473"/>
      <c r="M146" s="187"/>
      <c r="AB146"/>
      <c r="AC146"/>
      <c r="AD146"/>
      <c r="AE146"/>
      <c r="AF146"/>
      <c r="AG146"/>
      <c r="AH146"/>
      <c r="AI146"/>
      <c r="AJ146"/>
      <c r="AK146"/>
      <c r="AL146"/>
      <c r="AM146"/>
      <c r="AN146"/>
      <c r="AO146"/>
      <c r="AP146" s="270"/>
      <c r="AQ146" s="281">
        <f t="shared" si="37"/>
        <v>74</v>
      </c>
      <c r="AR146">
        <f t="shared" si="35"/>
        <v>0</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147.59</v>
      </c>
      <c r="H147" s="256">
        <v>1.87</v>
      </c>
      <c r="I147" s="256">
        <v>144</v>
      </c>
      <c r="J147" s="708">
        <v>0.42</v>
      </c>
      <c r="K147" s="310"/>
      <c r="L147" s="473"/>
      <c r="M147" s="187"/>
      <c r="AB147"/>
      <c r="AC147"/>
      <c r="AD147"/>
      <c r="AE147"/>
      <c r="AF147"/>
      <c r="AG147"/>
      <c r="AH147"/>
      <c r="AI147"/>
      <c r="AJ147"/>
      <c r="AK147"/>
      <c r="AL147"/>
      <c r="AM147"/>
      <c r="AN147"/>
      <c r="AO147"/>
      <c r="AP147" s="270"/>
      <c r="AQ147" s="281">
        <f t="shared" si="37"/>
        <v>75</v>
      </c>
      <c r="AR147">
        <f t="shared" si="35"/>
        <v>0</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204.56</v>
      </c>
      <c r="H148" s="257">
        <v>3.052</v>
      </c>
      <c r="I148" s="256">
        <v>203.34</v>
      </c>
      <c r="J148" s="707">
        <v>2.359</v>
      </c>
      <c r="K148" s="310"/>
      <c r="L148" s="474"/>
      <c r="M148" s="187"/>
      <c r="AB148"/>
      <c r="AC148"/>
      <c r="AD148"/>
      <c r="AE148"/>
      <c r="AF148"/>
      <c r="AG148"/>
      <c r="AH148"/>
      <c r="AI148"/>
      <c r="AJ148"/>
      <c r="AK148"/>
      <c r="AL148"/>
      <c r="AM148"/>
      <c r="AN148"/>
      <c r="AO148"/>
      <c r="AP148" s="270"/>
      <c r="AQ148" s="281">
        <f t="shared" si="37"/>
        <v>76</v>
      </c>
      <c r="AR148">
        <f t="shared" si="35"/>
        <v>0</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325.05</v>
      </c>
      <c r="H149" s="257">
        <v>0.59699999999999998</v>
      </c>
      <c r="I149" s="257">
        <v>325.5</v>
      </c>
      <c r="J149" s="708">
        <v>0.64100000000000001</v>
      </c>
      <c r="K149" s="310"/>
      <c r="L149" s="474"/>
      <c r="M149" s="187"/>
      <c r="AB149"/>
      <c r="AC149"/>
      <c r="AD149"/>
      <c r="AE149"/>
      <c r="AF149"/>
      <c r="AG149"/>
      <c r="AH149"/>
      <c r="AI149"/>
      <c r="AJ149"/>
      <c r="AK149"/>
      <c r="AL149"/>
      <c r="AM149"/>
      <c r="AN149"/>
      <c r="AO149"/>
      <c r="AP149" s="270"/>
      <c r="AQ149" s="281">
        <f t="shared" si="37"/>
        <v>77</v>
      </c>
      <c r="AR149">
        <f t="shared" si="35"/>
        <v>0</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129</v>
      </c>
      <c r="H150" s="256">
        <v>0.68300000000000005</v>
      </c>
      <c r="I150" s="257">
        <v>129.19999999999999</v>
      </c>
      <c r="J150" s="707">
        <v>0.71</v>
      </c>
      <c r="K150" s="310"/>
      <c r="L150" s="474"/>
      <c r="M150" s="187"/>
      <c r="AB150"/>
      <c r="AC150"/>
      <c r="AD150"/>
      <c r="AE150"/>
      <c r="AF150"/>
      <c r="AG150"/>
      <c r="AH150"/>
      <c r="AI150"/>
      <c r="AJ150"/>
      <c r="AK150"/>
      <c r="AL150"/>
      <c r="AM150"/>
      <c r="AN150"/>
      <c r="AO150"/>
      <c r="AP150" s="270"/>
      <c r="AQ150" s="281">
        <f t="shared" si="37"/>
        <v>78</v>
      </c>
      <c r="AR150">
        <f t="shared" si="35"/>
        <v>0</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282.7</v>
      </c>
      <c r="H151" s="256">
        <v>0.45800000000000002</v>
      </c>
      <c r="I151" s="256">
        <v>283.04000000000002</v>
      </c>
      <c r="J151" s="707">
        <v>0.48599999999999999</v>
      </c>
      <c r="K151" s="310"/>
      <c r="L151" s="385"/>
      <c r="M151" s="187"/>
      <c r="AB151"/>
      <c r="AC151"/>
      <c r="AD151"/>
      <c r="AE151">
        <v>1</v>
      </c>
      <c r="AF151"/>
      <c r="AG151"/>
      <c r="AH151"/>
      <c r="AI151"/>
      <c r="AJ151"/>
      <c r="AK151"/>
      <c r="AL151"/>
      <c r="AM151"/>
      <c r="AN151"/>
      <c r="AO151"/>
      <c r="AP151" s="270"/>
      <c r="AQ151" s="281">
        <f t="shared" si="37"/>
        <v>79</v>
      </c>
      <c r="AR151">
        <f t="shared" si="35"/>
        <v>0</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98.5</v>
      </c>
      <c r="H152" s="256">
        <v>2.5219999999999998</v>
      </c>
      <c r="I152" s="257">
        <v>98.97</v>
      </c>
      <c r="J152" s="708">
        <v>2.8639999999999999</v>
      </c>
      <c r="K152" s="310"/>
      <c r="L152" s="385"/>
      <c r="M152" s="187"/>
      <c r="AB152"/>
      <c r="AC152"/>
      <c r="AD152"/>
      <c r="AE152"/>
      <c r="AF152"/>
      <c r="AG152"/>
      <c r="AH152"/>
      <c r="AI152"/>
      <c r="AJ152"/>
      <c r="AK152"/>
      <c r="AL152"/>
      <c r="AM152"/>
      <c r="AN152"/>
      <c r="AO152"/>
      <c r="AP152" s="270"/>
      <c r="AQ152" s="281">
        <f t="shared" si="37"/>
        <v>80</v>
      </c>
      <c r="AR152">
        <f t="shared" si="35"/>
        <v>0</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189.5</v>
      </c>
      <c r="H153" s="256">
        <v>7.5999999999999998E-2</v>
      </c>
      <c r="I153" s="551">
        <v>189.46</v>
      </c>
      <c r="J153" s="714">
        <v>7.4999999999999997E-2</v>
      </c>
      <c r="K153" s="310"/>
      <c r="L153" s="473"/>
      <c r="M153" s="187"/>
      <c r="AB153"/>
      <c r="AC153"/>
      <c r="AD153"/>
      <c r="AE153"/>
      <c r="AF153"/>
      <c r="AG153"/>
      <c r="AH153"/>
      <c r="AI153"/>
      <c r="AJ153"/>
      <c r="AK153"/>
      <c r="AL153"/>
      <c r="AM153"/>
      <c r="AN153"/>
      <c r="AO153"/>
      <c r="AP153" s="270"/>
      <c r="AQ153" s="281">
        <f t="shared" si="37"/>
        <v>81</v>
      </c>
      <c r="AR153">
        <f>IF(AE28="tad","tad",AE28)</f>
        <v>0</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170.78</v>
      </c>
      <c r="H154" s="296">
        <v>8.6999999999999994E-2</v>
      </c>
      <c r="I154" s="257">
        <v>170.46</v>
      </c>
      <c r="J154" s="708">
        <v>7.9000000000000001E-2</v>
      </c>
      <c r="K154" s="310"/>
      <c r="L154" s="473"/>
      <c r="M154" s="187"/>
      <c r="AB154"/>
      <c r="AC154"/>
      <c r="AD154"/>
      <c r="AE154"/>
      <c r="AF154"/>
      <c r="AG154"/>
      <c r="AH154"/>
      <c r="AI154"/>
      <c r="AJ154"/>
      <c r="AK154"/>
      <c r="AL154"/>
      <c r="AM154"/>
      <c r="AN154"/>
      <c r="AO154"/>
      <c r="AP154" s="270"/>
      <c r="AQ154" s="281">
        <f t="shared" si="37"/>
        <v>82</v>
      </c>
      <c r="AR154">
        <f>IF(AE28="tad","tad",AE28)</f>
        <v>0</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139.31</v>
      </c>
      <c r="H155" s="256">
        <v>6.4059999999999997</v>
      </c>
      <c r="I155" s="256">
        <v>139.46</v>
      </c>
      <c r="J155" s="710">
        <v>6.8090000000000002</v>
      </c>
      <c r="K155" s="310"/>
      <c r="L155" s="385"/>
      <c r="M155" s="385"/>
      <c r="AB155"/>
      <c r="AC155"/>
      <c r="AD155"/>
      <c r="AE155"/>
      <c r="AF155"/>
      <c r="AG155"/>
      <c r="AH155"/>
      <c r="AI155"/>
      <c r="AJ155"/>
      <c r="AK155"/>
      <c r="AL155"/>
      <c r="AM155"/>
      <c r="AN155"/>
      <c r="AO155"/>
      <c r="AP155" s="270"/>
      <c r="AQ155" s="281">
        <f t="shared" si="37"/>
        <v>83</v>
      </c>
      <c r="AR155">
        <f>IF(AE29="tad","tad",AE29)</f>
        <v>0</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239.45</v>
      </c>
      <c r="H156" s="296">
        <v>2.6720000000000002</v>
      </c>
      <c r="I156" s="256">
        <v>239.08</v>
      </c>
      <c r="J156" s="710">
        <v>2.4540000000000002</v>
      </c>
      <c r="K156" s="310"/>
      <c r="L156" s="385"/>
      <c r="M156" s="187"/>
      <c r="AB156"/>
      <c r="AC156"/>
      <c r="AD156"/>
      <c r="AE156"/>
      <c r="AF156"/>
      <c r="AG156"/>
      <c r="AH156"/>
      <c r="AI156"/>
      <c r="AJ156"/>
      <c r="AK156"/>
      <c r="AL156"/>
      <c r="AM156"/>
      <c r="AN156"/>
      <c r="AO156"/>
      <c r="AP156" s="270"/>
      <c r="AQ156" s="281">
        <f t="shared" si="37"/>
        <v>84</v>
      </c>
      <c r="AR156">
        <f>IF(AE30="tad","tad",AE30)</f>
        <v>0</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118.7</v>
      </c>
      <c r="H157" s="256">
        <v>2.78</v>
      </c>
      <c r="I157" s="256">
        <v>118.75</v>
      </c>
      <c r="J157" s="707">
        <v>2.863</v>
      </c>
      <c r="K157" s="310"/>
      <c r="L157" s="385"/>
      <c r="AB157"/>
      <c r="AC157"/>
      <c r="AD157"/>
      <c r="AE157"/>
      <c r="AF157"/>
      <c r="AG157"/>
      <c r="AH157"/>
      <c r="AI157"/>
      <c r="AJ157"/>
      <c r="AK157"/>
      <c r="AL157"/>
      <c r="AM157"/>
      <c r="AN157"/>
      <c r="AO157"/>
      <c r="AP157" s="270"/>
      <c r="AQ157" s="281">
        <f t="shared" si="37"/>
        <v>85</v>
      </c>
      <c r="AR157">
        <f>IF(AE31="tad","tad",AE31)</f>
        <v>0</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110.17</v>
      </c>
      <c r="H158" s="256">
        <v>2.0099999999999998</v>
      </c>
      <c r="I158" s="645">
        <v>109.97</v>
      </c>
      <c r="J158" s="715">
        <v>1.665</v>
      </c>
      <c r="K158" s="310"/>
      <c r="L158" s="475"/>
      <c r="AB158"/>
      <c r="AC158"/>
      <c r="AD158"/>
      <c r="AE158"/>
      <c r="AF158"/>
      <c r="AG158"/>
      <c r="AH158"/>
      <c r="AI158"/>
      <c r="AJ158"/>
      <c r="AK158"/>
      <c r="AL158"/>
      <c r="AM158"/>
      <c r="AN158"/>
      <c r="AO158"/>
      <c r="AP158" s="270"/>
      <c r="AQ158" s="281">
        <f t="shared" si="37"/>
        <v>86</v>
      </c>
      <c r="AR158">
        <f>IF(AE32="tad","tad",AE32)</f>
        <v>0</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65.650000000000006</v>
      </c>
      <c r="H159" s="296">
        <v>22.31</v>
      </c>
      <c r="I159" s="256">
        <v>66.89</v>
      </c>
      <c r="J159" s="710">
        <v>24.64</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164.44</v>
      </c>
      <c r="H160" s="296">
        <v>195.47</v>
      </c>
      <c r="I160" s="416">
        <v>162.51</v>
      </c>
      <c r="J160" s="716">
        <v>179.85</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228.51</v>
      </c>
      <c r="H161" s="296">
        <v>3.8769999999999998</v>
      </c>
      <c r="I161" s="256">
        <v>229.36</v>
      </c>
      <c r="J161" s="710">
        <v>7.1769999999999996</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144.1</v>
      </c>
      <c r="H162" s="331"/>
      <c r="I162" s="314">
        <v>149.44</v>
      </c>
      <c r="J162" s="705">
        <v>15.52</v>
      </c>
      <c r="K162" s="493"/>
      <c r="L162" s="303"/>
      <c r="M162" s="187"/>
      <c r="AB162"/>
      <c r="AC162"/>
      <c r="AD162"/>
      <c r="AE162"/>
      <c r="AF162"/>
      <c r="AG162"/>
      <c r="AH162"/>
      <c r="AI162"/>
      <c r="AJ162"/>
      <c r="AK162"/>
      <c r="AL162"/>
      <c r="AM162"/>
      <c r="AN162"/>
      <c r="AO162"/>
      <c r="AP162" s="270"/>
      <c r="AQ162" s="281">
        <f>AQ158+1</f>
        <v>87</v>
      </c>
      <c r="AR162">
        <f>IF(AE33="tad","tad",AE33)</f>
        <v>0</v>
      </c>
      <c r="AS162">
        <f t="shared" ref="AS162:AS225"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c r="H163" s="313"/>
      <c r="I163" s="658">
        <v>34.64</v>
      </c>
      <c r="J163" s="710">
        <v>0.247</v>
      </c>
      <c r="K163" s="493"/>
      <c r="L163" s="303"/>
      <c r="M163" s="187"/>
      <c r="AB163"/>
      <c r="AC163"/>
      <c r="AD163"/>
      <c r="AE163"/>
      <c r="AF163"/>
      <c r="AG163"/>
      <c r="AH163"/>
      <c r="AI163"/>
      <c r="AJ163"/>
      <c r="AK163"/>
      <c r="AL163"/>
      <c r="AM163"/>
      <c r="AN163"/>
      <c r="AO163"/>
      <c r="AP163" s="270"/>
      <c r="AQ163" s="281">
        <f t="shared" ref="AQ163:AQ226" si="39">AQ162+1</f>
        <v>88</v>
      </c>
      <c r="AR163">
        <f>IF(AE34="tad","tad",AE34)</f>
        <v>0</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c r="H164" s="315"/>
      <c r="I164" s="653">
        <v>70.099999999999994</v>
      </c>
      <c r="J164" s="710">
        <v>0.76400000000000001</v>
      </c>
      <c r="K164" s="493"/>
      <c r="L164" s="303"/>
      <c r="M164" s="187"/>
      <c r="AB164"/>
      <c r="AC164"/>
      <c r="AD164"/>
      <c r="AE164"/>
      <c r="AF164"/>
      <c r="AG164"/>
      <c r="AH164"/>
      <c r="AI164"/>
      <c r="AJ164"/>
      <c r="AK164"/>
      <c r="AL164"/>
      <c r="AM164"/>
      <c r="AN164"/>
      <c r="AO164"/>
      <c r="AP164" s="270"/>
      <c r="AQ164" s="281">
        <f t="shared" si="39"/>
        <v>89</v>
      </c>
      <c r="AR164">
        <f>IF(AE35="tad","tad",AE35)</f>
        <v>0</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1105.4649999999997</v>
      </c>
      <c r="I165" s="317"/>
      <c r="J165" s="280">
        <f>SUM(J120:J164)</f>
        <v>966.98100000000011</v>
      </c>
      <c r="K165" s="494"/>
      <c r="L165" s="307"/>
      <c r="M165" s="187"/>
      <c r="AB165"/>
      <c r="AC165"/>
      <c r="AD165"/>
      <c r="AE165"/>
      <c r="AF165"/>
      <c r="AG165"/>
      <c r="AH165"/>
      <c r="AI165"/>
      <c r="AJ165"/>
      <c r="AK165"/>
      <c r="AL165"/>
      <c r="AM165"/>
      <c r="AN165"/>
      <c r="AO165"/>
      <c r="AP165" s="270"/>
      <c r="AQ165" s="281">
        <f t="shared" si="39"/>
        <v>90</v>
      </c>
      <c r="AR165">
        <f>IF(AE36="tad","tad",AE36)</f>
        <v>0</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0.87472782946542893</v>
      </c>
      <c r="K166" s="299"/>
      <c r="L166" s="308"/>
      <c r="M166" s="187"/>
      <c r="AB166"/>
      <c r="AC166"/>
      <c r="AD166"/>
      <c r="AE166"/>
      <c r="AF166"/>
      <c r="AG166"/>
      <c r="AH166"/>
      <c r="AI166"/>
      <c r="AJ166"/>
      <c r="AK166"/>
      <c r="AL166"/>
      <c r="AM166"/>
      <c r="AN166"/>
      <c r="AO166"/>
      <c r="AP166" s="270"/>
      <c r="AQ166" s="281">
        <f t="shared" si="39"/>
        <v>91</v>
      </c>
      <c r="AR166">
        <f>IF(AE37="tad","tad",AE37)</f>
        <v>0</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0.60711027515417415</v>
      </c>
      <c r="I167" s="324"/>
      <c r="J167" s="266">
        <f>+J165/F165</f>
        <v>0.53105625323177008</v>
      </c>
      <c r="K167" s="495"/>
      <c r="L167" s="308"/>
      <c r="M167" s="187"/>
      <c r="AB167"/>
      <c r="AC167"/>
      <c r="AD167"/>
      <c r="AE167"/>
      <c r="AF167"/>
      <c r="AG167"/>
      <c r="AH167"/>
      <c r="AI167"/>
      <c r="AJ167"/>
      <c r="AK167"/>
      <c r="AL167"/>
      <c r="AM167"/>
      <c r="AN167"/>
      <c r="AO167"/>
      <c r="AP167" s="270"/>
      <c r="AQ167" s="281">
        <f t="shared" si="39"/>
        <v>92</v>
      </c>
      <c r="AR167">
        <f t="shared" ref="AR167:AR183" si="40">IF(AF7="tad","tad",AF7)</f>
        <v>0</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0</v>
      </c>
      <c r="AS168">
        <f t="shared" si="38"/>
        <v>0</v>
      </c>
      <c r="AT168"/>
      <c r="AU168"/>
      <c r="AV168"/>
      <c r="AW168"/>
      <c r="AX168"/>
      <c r="AY168"/>
      <c r="AZ168"/>
      <c r="BA168"/>
      <c r="BB168"/>
      <c r="BC168"/>
      <c r="BD168"/>
      <c r="BE168"/>
    </row>
    <row r="169" spans="2:57" ht="27" customHeight="1" thickBot="1" x14ac:dyDescent="0.25">
      <c r="B169" s="290"/>
      <c r="C169" s="259"/>
      <c r="D169" s="259"/>
      <c r="E169" s="259"/>
      <c r="F169" s="507">
        <v>23</v>
      </c>
      <c r="G169" s="555" t="s">
        <v>256</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0</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0</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0</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0</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0</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52.89</v>
      </c>
      <c r="H174" s="255">
        <v>16.565999999999999</v>
      </c>
      <c r="I174" s="677">
        <v>53.68</v>
      </c>
      <c r="J174" s="677">
        <v>19.974</v>
      </c>
      <c r="K174" s="496">
        <v>0</v>
      </c>
      <c r="L174" s="478"/>
      <c r="M174" s="187"/>
      <c r="AB174"/>
      <c r="AC174"/>
      <c r="AD174"/>
      <c r="AE174"/>
      <c r="AF174"/>
      <c r="AG174"/>
      <c r="AH174"/>
      <c r="AI174"/>
      <c r="AJ174"/>
      <c r="AK174"/>
      <c r="AL174"/>
      <c r="AM174"/>
      <c r="AN174"/>
      <c r="AO174"/>
      <c r="AP174" s="270"/>
      <c r="AQ174" s="281">
        <f t="shared" si="39"/>
        <v>99</v>
      </c>
      <c r="AR174">
        <f t="shared" si="40"/>
        <v>0</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337.23</v>
      </c>
      <c r="H175" s="296">
        <v>5.81</v>
      </c>
      <c r="I175" s="327">
        <v>337.37</v>
      </c>
      <c r="J175" s="697">
        <v>5.9349999999999996</v>
      </c>
      <c r="K175" s="496">
        <v>0</v>
      </c>
      <c r="L175" s="479"/>
      <c r="M175" s="187"/>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69.989999999999995</v>
      </c>
      <c r="H176" s="296">
        <v>12.865</v>
      </c>
      <c r="I176" s="327">
        <v>77.150000000000006</v>
      </c>
      <c r="J176" s="697">
        <v>46.765000000000001</v>
      </c>
      <c r="K176" s="496">
        <v>0</v>
      </c>
      <c r="L176" s="478"/>
      <c r="M176" s="187"/>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462.18</v>
      </c>
      <c r="H177" s="327">
        <v>31.972999999999999</v>
      </c>
      <c r="I177" s="313">
        <v>462.81</v>
      </c>
      <c r="J177" s="697">
        <v>44.055999999999997</v>
      </c>
      <c r="K177" s="496">
        <v>0</v>
      </c>
      <c r="L177" s="480"/>
      <c r="M177" s="187"/>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205.3</v>
      </c>
      <c r="H178" s="257">
        <v>7.3540000000000001</v>
      </c>
      <c r="I178" s="671">
        <v>196.24</v>
      </c>
      <c r="J178" s="697">
        <v>1.532</v>
      </c>
      <c r="K178" s="496">
        <v>0</v>
      </c>
      <c r="L178" s="478"/>
      <c r="M178" s="187"/>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316.26</v>
      </c>
      <c r="H179" s="257">
        <v>3.4660000000000002</v>
      </c>
      <c r="I179" s="671">
        <v>310.25</v>
      </c>
      <c r="J179" s="697">
        <v>1.26</v>
      </c>
      <c r="K179" s="496">
        <v>0</v>
      </c>
      <c r="L179" s="478"/>
      <c r="M179" s="187"/>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85.14</v>
      </c>
      <c r="H180" s="256">
        <v>466.26100000000002</v>
      </c>
      <c r="I180" s="671">
        <v>82.25</v>
      </c>
      <c r="J180" s="697">
        <v>365.85</v>
      </c>
      <c r="K180" s="496">
        <v>0</v>
      </c>
      <c r="L180" s="478"/>
      <c r="M180" s="187"/>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87.15</v>
      </c>
      <c r="H181" s="817">
        <v>17.780999999999999</v>
      </c>
      <c r="I181" s="817">
        <v>83.68</v>
      </c>
      <c r="J181" s="817">
        <v>14.103</v>
      </c>
      <c r="K181" s="813"/>
      <c r="L181" s="478"/>
      <c r="M181" s="187"/>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187"/>
      <c r="AB182"/>
      <c r="AC182"/>
      <c r="AD182"/>
      <c r="AE182"/>
      <c r="AF182"/>
      <c r="AG182"/>
      <c r="AH182"/>
      <c r="AI182"/>
      <c r="AJ182"/>
      <c r="AK182"/>
      <c r="AL182"/>
      <c r="AM182"/>
      <c r="AN182"/>
      <c r="AO182"/>
      <c r="AP182" s="270"/>
      <c r="AQ182" s="281">
        <f t="shared" si="39"/>
        <v>107</v>
      </c>
      <c r="AR182">
        <f t="shared" si="40"/>
        <v>0</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118.44</v>
      </c>
      <c r="H183" s="296">
        <v>1.232</v>
      </c>
      <c r="I183" s="329">
        <v>116.02</v>
      </c>
      <c r="J183" s="697">
        <v>0.33200000000000002</v>
      </c>
      <c r="K183" s="496">
        <v>0</v>
      </c>
      <c r="L183" s="478"/>
      <c r="M183" s="187"/>
      <c r="AB183"/>
      <c r="AC183"/>
      <c r="AD183"/>
      <c r="AE183"/>
      <c r="AF183"/>
      <c r="AG183"/>
      <c r="AH183"/>
      <c r="AI183"/>
      <c r="AJ183"/>
      <c r="AK183"/>
      <c r="AL183"/>
      <c r="AM183"/>
      <c r="AN183"/>
      <c r="AO183"/>
      <c r="AP183" s="270"/>
      <c r="AQ183" s="281">
        <f t="shared" si="39"/>
        <v>108</v>
      </c>
      <c r="AR183">
        <f t="shared" si="40"/>
        <v>0</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115.88</v>
      </c>
      <c r="H184" s="296">
        <v>0.96199999999999997</v>
      </c>
      <c r="I184" s="671">
        <v>117.35</v>
      </c>
      <c r="J184" s="697">
        <v>0.53900000000000003</v>
      </c>
      <c r="K184" s="496">
        <v>0</v>
      </c>
      <c r="L184" s="478"/>
      <c r="M184" s="187"/>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42.79</v>
      </c>
      <c r="H185" s="256">
        <v>1.9059999999999999</v>
      </c>
      <c r="I185" s="671">
        <v>44.61</v>
      </c>
      <c r="J185" s="697">
        <v>4.82</v>
      </c>
      <c r="K185" s="496">
        <v>0</v>
      </c>
      <c r="L185" s="402"/>
      <c r="M185" s="187"/>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48.52</v>
      </c>
      <c r="H186" s="256">
        <v>1.4239999999999999</v>
      </c>
      <c r="I186" s="672">
        <v>47.37</v>
      </c>
      <c r="J186" s="697">
        <v>1.044</v>
      </c>
      <c r="K186" s="496">
        <v>0</v>
      </c>
      <c r="L186" s="402"/>
      <c r="M186" s="187"/>
      <c r="AB186"/>
      <c r="AC186"/>
      <c r="AD186"/>
      <c r="AE186"/>
      <c r="AF186"/>
      <c r="AG186"/>
      <c r="AH186"/>
      <c r="AI186"/>
      <c r="AJ186"/>
      <c r="AK186"/>
      <c r="AL186"/>
      <c r="AM186"/>
      <c r="AN186"/>
      <c r="AO186"/>
      <c r="AP186" s="270"/>
      <c r="AQ186" s="281">
        <f>AQ183+1</f>
        <v>109</v>
      </c>
      <c r="AR186">
        <f>IF(AF24="tad","tad",AF24)</f>
        <v>0</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78.91</v>
      </c>
      <c r="H187" s="609">
        <v>0.745</v>
      </c>
      <c r="I187" s="671">
        <v>77.7</v>
      </c>
      <c r="J187" s="697">
        <v>0.86799999999999999</v>
      </c>
      <c r="K187" s="496">
        <v>0</v>
      </c>
      <c r="L187" s="402"/>
      <c r="M187" s="185"/>
      <c r="AB187"/>
      <c r="AC187"/>
      <c r="AD187"/>
      <c r="AE187"/>
      <c r="AF187"/>
      <c r="AG187"/>
      <c r="AH187"/>
      <c r="AI187"/>
      <c r="AJ187"/>
      <c r="AK187"/>
      <c r="AL187"/>
      <c r="AM187"/>
      <c r="AN187"/>
      <c r="AO187"/>
      <c r="AP187" s="270"/>
      <c r="AQ187" s="281">
        <f t="shared" si="39"/>
        <v>110</v>
      </c>
      <c r="AR187">
        <f>IF(AF25="tad","tad",AF25)</f>
        <v>0</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81.96</v>
      </c>
      <c r="H188" s="296">
        <v>0.30299999999999999</v>
      </c>
      <c r="I188" s="671">
        <v>81.52</v>
      </c>
      <c r="J188" s="697">
        <v>5.7000000000000002E-2</v>
      </c>
      <c r="K188" s="496">
        <v>0</v>
      </c>
      <c r="L188" s="402"/>
      <c r="M188" s="187"/>
      <c r="AB188"/>
      <c r="AC188"/>
      <c r="AD188"/>
      <c r="AE188"/>
      <c r="AF188"/>
      <c r="AG188"/>
      <c r="AH188"/>
      <c r="AI188"/>
      <c r="AJ188"/>
      <c r="AK188"/>
      <c r="AL188"/>
      <c r="AM188"/>
      <c r="AN188"/>
      <c r="AO188"/>
      <c r="AP188" s="270"/>
      <c r="AQ188" s="281">
        <f t="shared" si="39"/>
        <v>111</v>
      </c>
      <c r="AR188">
        <f>IF(AF26="tad","tad",AF26)</f>
        <v>0</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69.47</v>
      </c>
      <c r="H189" s="328">
        <v>0.17599999999999999</v>
      </c>
      <c r="I189" s="671">
        <v>63.53</v>
      </c>
      <c r="J189" s="697">
        <v>0.19700000000000001</v>
      </c>
      <c r="K189" s="496">
        <v>0</v>
      </c>
      <c r="L189" s="402"/>
      <c r="M189" s="187"/>
      <c r="AB189"/>
      <c r="AC189"/>
      <c r="AD189"/>
      <c r="AE189"/>
      <c r="AF189"/>
      <c r="AG189"/>
      <c r="AH189"/>
      <c r="AI189"/>
      <c r="AJ189"/>
      <c r="AK189"/>
      <c r="AL189"/>
      <c r="AM189"/>
      <c r="AN189"/>
      <c r="AO189"/>
      <c r="AP189" s="270"/>
      <c r="AQ189" s="281">
        <f t="shared" si="39"/>
        <v>112</v>
      </c>
      <c r="AR189">
        <f>IF(AF28="tad","tad",AF28)</f>
        <v>0</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45.8</v>
      </c>
      <c r="H190" s="296">
        <v>8.4000000000000005E-2</v>
      </c>
      <c r="I190" s="671">
        <v>47.01</v>
      </c>
      <c r="J190" s="697">
        <v>0.39800000000000002</v>
      </c>
      <c r="K190" s="496">
        <v>0</v>
      </c>
      <c r="L190" s="403"/>
      <c r="M190" s="187"/>
      <c r="AB190"/>
      <c r="AC190"/>
      <c r="AD190"/>
      <c r="AE190"/>
      <c r="AF190"/>
      <c r="AG190"/>
      <c r="AH190"/>
      <c r="AI190"/>
      <c r="AJ190"/>
      <c r="AK190"/>
      <c r="AL190"/>
      <c r="AM190"/>
      <c r="AN190"/>
      <c r="AO190"/>
      <c r="AP190" s="270"/>
      <c r="AQ190" s="281">
        <f t="shared" si="39"/>
        <v>113</v>
      </c>
      <c r="AR190">
        <f t="shared" ref="AR190:AR198" si="43">IF(AF28="tad","tad",AF28)</f>
        <v>0</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133.91999999999999</v>
      </c>
      <c r="H191" s="256">
        <v>257.58300000000003</v>
      </c>
      <c r="I191" s="327">
        <v>132.08000000000001</v>
      </c>
      <c r="J191" s="700">
        <v>178.965</v>
      </c>
      <c r="K191" s="496">
        <v>0</v>
      </c>
      <c r="L191" s="402"/>
      <c r="M191" s="187"/>
      <c r="AB191"/>
      <c r="AC191"/>
      <c r="AD191"/>
      <c r="AE191"/>
      <c r="AF191"/>
      <c r="AG191"/>
      <c r="AH191"/>
      <c r="AI191"/>
      <c r="AJ191"/>
      <c r="AK191"/>
      <c r="AL191"/>
      <c r="AM191"/>
      <c r="AN191"/>
      <c r="AO191"/>
      <c r="AP191" s="270"/>
      <c r="AQ191" s="281">
        <f t="shared" si="39"/>
        <v>114</v>
      </c>
      <c r="AR191">
        <f t="shared" si="43"/>
        <v>0</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183</v>
      </c>
      <c r="H192" s="256">
        <v>21.18</v>
      </c>
      <c r="I192" s="327">
        <v>183.13</v>
      </c>
      <c r="J192" s="700">
        <v>21.428000000000001</v>
      </c>
      <c r="K192" s="496" t="s">
        <v>187</v>
      </c>
      <c r="L192" s="402"/>
      <c r="M192" s="187"/>
      <c r="AB192"/>
      <c r="AC192"/>
      <c r="AD192"/>
      <c r="AE192"/>
      <c r="AF192"/>
      <c r="AG192"/>
      <c r="AH192"/>
      <c r="AI192"/>
      <c r="AJ192"/>
      <c r="AK192"/>
      <c r="AL192"/>
      <c r="AM192"/>
      <c r="AN192"/>
      <c r="AO192"/>
      <c r="AP192" s="270"/>
      <c r="AQ192" s="281">
        <f t="shared" si="39"/>
        <v>115</v>
      </c>
      <c r="AR192">
        <f t="shared" si="43"/>
        <v>0</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113.3</v>
      </c>
      <c r="H193" s="256">
        <v>2.2490000000000001</v>
      </c>
      <c r="I193" s="327">
        <v>111.78</v>
      </c>
      <c r="J193" s="700">
        <v>1.601</v>
      </c>
      <c r="K193" s="496" t="s">
        <v>187</v>
      </c>
      <c r="L193" s="403"/>
      <c r="M193" s="187"/>
      <c r="AB193"/>
      <c r="AC193"/>
      <c r="AD193"/>
      <c r="AE193"/>
      <c r="AF193"/>
      <c r="AG193"/>
      <c r="AH193"/>
      <c r="AI193"/>
      <c r="AJ193"/>
      <c r="AK193"/>
      <c r="AL193"/>
      <c r="AM193"/>
      <c r="AN193"/>
      <c r="AO193"/>
      <c r="AP193" s="270"/>
      <c r="AQ193" s="281">
        <f t="shared" si="39"/>
        <v>116</v>
      </c>
      <c r="AR193">
        <f t="shared" si="43"/>
        <v>0</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203.48</v>
      </c>
      <c r="H194" s="256">
        <v>0.26500000000000001</v>
      </c>
      <c r="I194" s="673">
        <v>199.99</v>
      </c>
      <c r="J194" s="700">
        <v>2.8000000000000001E-2</v>
      </c>
      <c r="K194" s="496">
        <v>0</v>
      </c>
      <c r="L194" s="403"/>
      <c r="M194" s="187"/>
      <c r="AB194"/>
      <c r="AC194"/>
      <c r="AD194"/>
      <c r="AE194"/>
      <c r="AF194"/>
      <c r="AG194"/>
      <c r="AH194"/>
      <c r="AI194"/>
      <c r="AJ194"/>
      <c r="AK194"/>
      <c r="AL194"/>
      <c r="AM194"/>
      <c r="AN194"/>
      <c r="AO194"/>
      <c r="AP194" s="270"/>
      <c r="AQ194" s="281">
        <f t="shared" si="39"/>
        <v>117</v>
      </c>
      <c r="AR194">
        <f t="shared" si="43"/>
        <v>0</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221.45</v>
      </c>
      <c r="H195" s="256">
        <v>0.23499999999999999</v>
      </c>
      <c r="I195" s="327">
        <v>218.69</v>
      </c>
      <c r="J195" s="700">
        <v>0.09</v>
      </c>
      <c r="K195" s="496">
        <v>0</v>
      </c>
      <c r="L195" s="403"/>
      <c r="M195" s="187"/>
      <c r="AB195"/>
      <c r="AC195"/>
      <c r="AD195"/>
      <c r="AE195"/>
      <c r="AF195"/>
      <c r="AG195"/>
      <c r="AH195"/>
      <c r="AI195"/>
      <c r="AJ195"/>
      <c r="AK195"/>
      <c r="AL195"/>
      <c r="AM195"/>
      <c r="AN195"/>
      <c r="AO195"/>
      <c r="AP195" s="270"/>
      <c r="AQ195" s="281">
        <f t="shared" si="39"/>
        <v>118</v>
      </c>
      <c r="AR195">
        <f t="shared" si="43"/>
        <v>0</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195</v>
      </c>
      <c r="H196" s="256">
        <v>0.58399999999999996</v>
      </c>
      <c r="I196" s="673">
        <v>193.52</v>
      </c>
      <c r="J196" s="701">
        <v>0.34300000000000003</v>
      </c>
      <c r="K196" s="496">
        <v>0</v>
      </c>
      <c r="L196" s="402"/>
      <c r="M196" s="187"/>
      <c r="AB196"/>
      <c r="AC196"/>
      <c r="AD196"/>
      <c r="AE196"/>
      <c r="AF196"/>
      <c r="AG196"/>
      <c r="AH196"/>
      <c r="AI196"/>
      <c r="AJ196"/>
      <c r="AK196"/>
      <c r="AL196"/>
      <c r="AM196"/>
      <c r="AN196"/>
      <c r="AO196"/>
      <c r="AP196" s="270"/>
      <c r="AQ196" s="281">
        <f t="shared" si="39"/>
        <v>119</v>
      </c>
      <c r="AR196">
        <f t="shared" si="43"/>
        <v>0</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165.77</v>
      </c>
      <c r="H197" s="256">
        <v>0.32500000000000001</v>
      </c>
      <c r="I197" s="673">
        <v>164.69</v>
      </c>
      <c r="J197" s="700">
        <v>0.2</v>
      </c>
      <c r="K197" s="496">
        <v>0</v>
      </c>
      <c r="L197" s="403"/>
      <c r="M197" s="187"/>
      <c r="AB197"/>
      <c r="AC197"/>
      <c r="AD197"/>
      <c r="AE197"/>
      <c r="AF197"/>
      <c r="AG197"/>
      <c r="AH197"/>
      <c r="AI197"/>
      <c r="AJ197"/>
      <c r="AK197"/>
      <c r="AL197"/>
      <c r="AM197"/>
      <c r="AN197"/>
      <c r="AO197"/>
      <c r="AP197" s="270"/>
      <c r="AQ197" s="281">
        <f t="shared" si="39"/>
        <v>120</v>
      </c>
      <c r="AR197">
        <f t="shared" si="43"/>
        <v>0</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227.02</v>
      </c>
      <c r="H198" s="256">
        <v>0.52900000000000003</v>
      </c>
      <c r="I198" s="673">
        <v>221.84</v>
      </c>
      <c r="J198" s="700">
        <v>0.151</v>
      </c>
      <c r="K198" s="496">
        <v>0</v>
      </c>
      <c r="L198" s="402"/>
      <c r="M198" s="187"/>
      <c r="AB198"/>
      <c r="AC198"/>
      <c r="AD198"/>
      <c r="AE198"/>
      <c r="AF198"/>
      <c r="AG198"/>
      <c r="AH198"/>
      <c r="AI198"/>
      <c r="AJ198"/>
      <c r="AK198"/>
      <c r="AL198"/>
      <c r="AM198"/>
      <c r="AN198"/>
      <c r="AO198"/>
      <c r="AP198" s="270"/>
      <c r="AQ198" s="281">
        <f t="shared" si="39"/>
        <v>121</v>
      </c>
      <c r="AR198">
        <f t="shared" si="43"/>
        <v>0</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248.7</v>
      </c>
      <c r="H199" s="255">
        <v>1.708</v>
      </c>
      <c r="I199" s="674">
        <v>246.52</v>
      </c>
      <c r="J199" s="702">
        <v>1.125</v>
      </c>
      <c r="K199" s="496">
        <v>0</v>
      </c>
      <c r="L199" s="402"/>
      <c r="M199" s="187"/>
      <c r="AB199"/>
      <c r="AC199"/>
      <c r="AD199"/>
      <c r="AE199"/>
      <c r="AF199"/>
      <c r="AG199"/>
      <c r="AH199"/>
      <c r="AI199"/>
      <c r="AJ199"/>
      <c r="AK199"/>
      <c r="AL199"/>
      <c r="AM199"/>
      <c r="AN199"/>
      <c r="AO199"/>
      <c r="AP199" s="270"/>
      <c r="AQ199" s="281">
        <f t="shared" si="39"/>
        <v>122</v>
      </c>
      <c r="AR199">
        <f t="shared" ref="AR199:AR210" si="44">IF(AG7="tad","tad",AG7)</f>
        <v>0</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514.9</v>
      </c>
      <c r="H200" s="256">
        <v>7.0289999999999999</v>
      </c>
      <c r="I200" s="673">
        <v>515.02</v>
      </c>
      <c r="J200" s="701">
        <v>7.0720000000000001</v>
      </c>
      <c r="K200" s="496">
        <v>0</v>
      </c>
      <c r="L200" s="403"/>
      <c r="M200" s="187"/>
      <c r="AB200"/>
      <c r="AC200"/>
      <c r="AD200"/>
      <c r="AE200"/>
      <c r="AF200"/>
      <c r="AG200"/>
      <c r="AH200"/>
      <c r="AI200"/>
      <c r="AJ200"/>
      <c r="AK200"/>
      <c r="AL200"/>
      <c r="AM200"/>
      <c r="AN200"/>
      <c r="AO200"/>
      <c r="AP200" s="270"/>
      <c r="AQ200" s="281">
        <f t="shared" si="39"/>
        <v>123</v>
      </c>
      <c r="AR200">
        <f t="shared" si="44"/>
        <v>0</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147.59</v>
      </c>
      <c r="H201" s="256">
        <v>1.87</v>
      </c>
      <c r="I201" s="327">
        <v>144</v>
      </c>
      <c r="J201" s="701">
        <v>0.433</v>
      </c>
      <c r="K201" s="496">
        <v>0</v>
      </c>
      <c r="L201" s="403"/>
      <c r="M201" s="187"/>
      <c r="AB201"/>
      <c r="AC201"/>
      <c r="AD201"/>
      <c r="AE201"/>
      <c r="AF201"/>
      <c r="AG201"/>
      <c r="AH201"/>
      <c r="AI201"/>
      <c r="AJ201"/>
      <c r="AK201"/>
      <c r="AL201"/>
      <c r="AM201"/>
      <c r="AN201"/>
      <c r="AO201"/>
      <c r="AP201" s="270"/>
      <c r="AQ201" s="281">
        <f t="shared" si="39"/>
        <v>124</v>
      </c>
      <c r="AR201">
        <f t="shared" si="44"/>
        <v>0</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204.56</v>
      </c>
      <c r="H202" s="257">
        <v>3.052</v>
      </c>
      <c r="I202" s="327">
        <v>203.3</v>
      </c>
      <c r="J202" s="700">
        <v>2.3370000000000002</v>
      </c>
      <c r="K202" s="496">
        <v>0</v>
      </c>
      <c r="L202" s="403"/>
      <c r="M202" s="187"/>
      <c r="AB202"/>
      <c r="AC202"/>
      <c r="AD202"/>
      <c r="AE202"/>
      <c r="AF202"/>
      <c r="AG202"/>
      <c r="AH202"/>
      <c r="AI202"/>
      <c r="AJ202"/>
      <c r="AK202"/>
      <c r="AL202"/>
      <c r="AM202"/>
      <c r="AN202"/>
      <c r="AO202"/>
      <c r="AP202" s="270"/>
      <c r="AQ202" s="281">
        <f t="shared" si="39"/>
        <v>125</v>
      </c>
      <c r="AR202">
        <f t="shared" si="44"/>
        <v>0</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325.05</v>
      </c>
      <c r="H203" s="257">
        <v>0.59699999999999998</v>
      </c>
      <c r="I203" s="673">
        <v>325.5</v>
      </c>
      <c r="J203" s="701">
        <v>0.64100000000000001</v>
      </c>
      <c r="K203" s="496">
        <v>0</v>
      </c>
      <c r="L203" s="404"/>
      <c r="M203" s="187"/>
      <c r="AB203"/>
      <c r="AC203"/>
      <c r="AD203"/>
      <c r="AE203"/>
      <c r="AF203"/>
      <c r="AG203"/>
      <c r="AH203"/>
      <c r="AI203"/>
      <c r="AJ203"/>
      <c r="AK203"/>
      <c r="AL203"/>
      <c r="AM203"/>
      <c r="AN203"/>
      <c r="AO203"/>
      <c r="AP203" s="270"/>
      <c r="AQ203" s="281">
        <f t="shared" si="39"/>
        <v>126</v>
      </c>
      <c r="AR203">
        <f t="shared" si="44"/>
        <v>0</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129</v>
      </c>
      <c r="H204" s="256">
        <v>0.68300000000000005</v>
      </c>
      <c r="I204" s="673">
        <v>129.19999999999999</v>
      </c>
      <c r="J204" s="700">
        <v>0.71</v>
      </c>
      <c r="K204" s="496">
        <v>0</v>
      </c>
      <c r="L204" s="404"/>
      <c r="M204" s="187"/>
      <c r="AB204"/>
      <c r="AC204"/>
      <c r="AD204"/>
      <c r="AE204"/>
      <c r="AF204"/>
      <c r="AG204"/>
      <c r="AH204"/>
      <c r="AI204"/>
      <c r="AJ204"/>
      <c r="AK204"/>
      <c r="AL204"/>
      <c r="AM204"/>
      <c r="AN204"/>
      <c r="AO204"/>
      <c r="AP204" s="270"/>
      <c r="AQ204" s="281">
        <f t="shared" si="39"/>
        <v>127</v>
      </c>
      <c r="AR204">
        <f t="shared" si="44"/>
        <v>0</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282.7</v>
      </c>
      <c r="H205" s="256">
        <v>0.45800000000000002</v>
      </c>
      <c r="I205" s="327">
        <v>283.07</v>
      </c>
      <c r="J205" s="700">
        <v>0.48799999999999999</v>
      </c>
      <c r="K205" s="496">
        <v>0</v>
      </c>
      <c r="L205" s="402"/>
      <c r="M205" s="187"/>
      <c r="AB205"/>
      <c r="AC205"/>
      <c r="AD205"/>
      <c r="AE205"/>
      <c r="AF205"/>
      <c r="AG205"/>
      <c r="AH205"/>
      <c r="AI205"/>
      <c r="AJ205"/>
      <c r="AK205"/>
      <c r="AL205"/>
      <c r="AM205"/>
      <c r="AN205"/>
      <c r="AO205"/>
      <c r="AP205" s="270"/>
      <c r="AQ205" s="281">
        <f t="shared" si="39"/>
        <v>128</v>
      </c>
      <c r="AR205">
        <f t="shared" si="44"/>
        <v>0</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98.5</v>
      </c>
      <c r="H206" s="256">
        <v>2.5219999999999998</v>
      </c>
      <c r="I206" s="673">
        <v>98.99</v>
      </c>
      <c r="J206" s="701">
        <v>2.8780000000000001</v>
      </c>
      <c r="K206" s="496">
        <v>0</v>
      </c>
      <c r="L206" s="402"/>
      <c r="M206" s="187"/>
      <c r="AB206"/>
      <c r="AC206"/>
      <c r="AD206"/>
      <c r="AE206"/>
      <c r="AF206"/>
      <c r="AG206"/>
      <c r="AH206"/>
      <c r="AI206"/>
      <c r="AJ206"/>
      <c r="AK206"/>
      <c r="AL206"/>
      <c r="AM206"/>
      <c r="AN206"/>
      <c r="AO206"/>
      <c r="AP206" s="270"/>
      <c r="AQ206" s="281">
        <f t="shared" si="39"/>
        <v>129</v>
      </c>
      <c r="AR206">
        <f t="shared" si="44"/>
        <v>0</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189.5</v>
      </c>
      <c r="H207" s="256">
        <v>7.5999999999999998E-2</v>
      </c>
      <c r="I207" s="673">
        <v>189.48</v>
      </c>
      <c r="J207" s="701">
        <v>7.4999999999999997E-2</v>
      </c>
      <c r="K207" s="496">
        <v>0</v>
      </c>
      <c r="L207" s="404"/>
      <c r="AB207"/>
      <c r="AC207"/>
      <c r="AD207"/>
      <c r="AE207"/>
      <c r="AF207"/>
      <c r="AG207"/>
      <c r="AH207"/>
      <c r="AI207"/>
      <c r="AJ207"/>
      <c r="AK207"/>
      <c r="AL207"/>
      <c r="AM207"/>
      <c r="AN207"/>
      <c r="AO207"/>
      <c r="AP207" s="270"/>
      <c r="AQ207" s="281">
        <f t="shared" si="39"/>
        <v>130</v>
      </c>
      <c r="AR207">
        <f t="shared" si="44"/>
        <v>0</v>
      </c>
      <c r="AS207">
        <f t="shared" si="38"/>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170.78</v>
      </c>
      <c r="H208" s="296">
        <v>8.6999999999999994E-2</v>
      </c>
      <c r="I208" s="673">
        <v>170.49</v>
      </c>
      <c r="J208" s="701">
        <v>0.08</v>
      </c>
      <c r="K208" s="496">
        <v>0</v>
      </c>
      <c r="L208" s="404"/>
      <c r="M208" s="187"/>
      <c r="AB208"/>
      <c r="AC208"/>
      <c r="AD208"/>
      <c r="AE208"/>
      <c r="AF208"/>
      <c r="AG208"/>
      <c r="AH208"/>
      <c r="AI208"/>
      <c r="AJ208"/>
      <c r="AK208"/>
      <c r="AL208"/>
      <c r="AM208"/>
      <c r="AN208"/>
      <c r="AO208"/>
      <c r="AP208" s="270"/>
      <c r="AQ208" s="281">
        <f t="shared" si="39"/>
        <v>131</v>
      </c>
      <c r="AR208">
        <f t="shared" si="44"/>
        <v>0</v>
      </c>
      <c r="AS208">
        <f t="shared" si="38"/>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139.31</v>
      </c>
      <c r="H209" s="256">
        <v>6.4059999999999997</v>
      </c>
      <c r="I209" s="327">
        <v>139.43</v>
      </c>
      <c r="J209" s="703">
        <v>6.7279999999999998</v>
      </c>
      <c r="K209" s="496">
        <v>0</v>
      </c>
      <c r="L209" s="478"/>
      <c r="M209" s="187"/>
      <c r="AB209"/>
      <c r="AC209"/>
      <c r="AD209"/>
      <c r="AE209"/>
      <c r="AF209"/>
      <c r="AG209"/>
      <c r="AH209"/>
      <c r="AI209"/>
      <c r="AJ209"/>
      <c r="AK209"/>
      <c r="AL209"/>
      <c r="AM209"/>
      <c r="AN209"/>
      <c r="AO209"/>
      <c r="AP209" s="270"/>
      <c r="AQ209" s="281">
        <f t="shared" si="39"/>
        <v>132</v>
      </c>
      <c r="AR209">
        <f t="shared" si="44"/>
        <v>0</v>
      </c>
      <c r="AS209">
        <f t="shared" si="38"/>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239.45</v>
      </c>
      <c r="H210" s="296">
        <v>2.6720000000000002</v>
      </c>
      <c r="I210" s="327">
        <v>239.08</v>
      </c>
      <c r="J210" s="703">
        <v>2.4540000000000002</v>
      </c>
      <c r="K210" s="496">
        <v>0</v>
      </c>
      <c r="L210" s="462"/>
      <c r="M210" s="187"/>
      <c r="AB210"/>
      <c r="AC210"/>
      <c r="AD210"/>
      <c r="AE210"/>
      <c r="AF210"/>
      <c r="AG210"/>
      <c r="AH210"/>
      <c r="AI210"/>
      <c r="AJ210"/>
      <c r="AK210"/>
      <c r="AL210"/>
      <c r="AM210"/>
      <c r="AN210"/>
      <c r="AO210"/>
      <c r="AP210" s="270"/>
      <c r="AQ210" s="281">
        <f t="shared" si="39"/>
        <v>133</v>
      </c>
      <c r="AR210">
        <f t="shared" si="44"/>
        <v>0</v>
      </c>
      <c r="AS210">
        <f t="shared" si="38"/>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118.7</v>
      </c>
      <c r="H211" s="256">
        <v>2.78</v>
      </c>
      <c r="I211" s="327">
        <v>118.75</v>
      </c>
      <c r="J211" s="700">
        <v>2.863</v>
      </c>
      <c r="K211" s="496">
        <v>0</v>
      </c>
      <c r="L211" s="462"/>
      <c r="M211" s="187"/>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110.17</v>
      </c>
      <c r="H212" s="256">
        <v>2.0099999999999998</v>
      </c>
      <c r="I212" s="327">
        <v>109.93</v>
      </c>
      <c r="J212" s="700">
        <v>1.635</v>
      </c>
      <c r="K212" s="496">
        <v>0</v>
      </c>
      <c r="L212" s="462"/>
      <c r="M212" s="187"/>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65.650000000000006</v>
      </c>
      <c r="H213" s="296">
        <v>22.31</v>
      </c>
      <c r="I213" s="327">
        <v>67.11</v>
      </c>
      <c r="J213" s="703">
        <v>25.06</v>
      </c>
      <c r="K213" s="496">
        <v>0</v>
      </c>
      <c r="L213" s="476"/>
      <c r="M213" s="187"/>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164.44</v>
      </c>
      <c r="H214" s="296">
        <v>195.47</v>
      </c>
      <c r="I214" s="675">
        <v>162.52000000000001</v>
      </c>
      <c r="J214" s="712">
        <v>179.93</v>
      </c>
      <c r="K214" s="496">
        <v>0</v>
      </c>
      <c r="L214" s="311"/>
      <c r="M214" s="187"/>
      <c r="AB214"/>
      <c r="AC214"/>
      <c r="AD214"/>
      <c r="AE214"/>
      <c r="AF214"/>
      <c r="AG214"/>
      <c r="AH214"/>
      <c r="AI214"/>
      <c r="AJ214"/>
      <c r="AK214"/>
      <c r="AL214"/>
      <c r="AM214"/>
      <c r="AN214"/>
      <c r="AO214"/>
      <c r="AP214" s="270"/>
      <c r="AQ214" s="281">
        <f>AQ210+1</f>
        <v>134</v>
      </c>
      <c r="AR214">
        <f t="shared" ref="AR214:AR221" si="45">IF(AG19="tad","tad",AG19)</f>
        <v>0</v>
      </c>
      <c r="AS214">
        <f t="shared" si="38"/>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228.51</v>
      </c>
      <c r="H215" s="296">
        <v>3.8769999999999998</v>
      </c>
      <c r="I215" s="327">
        <v>229.3</v>
      </c>
      <c r="J215" s="703">
        <v>6.8970000000000002</v>
      </c>
      <c r="K215" s="496">
        <v>0</v>
      </c>
      <c r="L215" s="311"/>
      <c r="M215" s="187"/>
      <c r="AB215"/>
      <c r="AC215"/>
      <c r="AD215"/>
      <c r="AE215"/>
      <c r="AF215"/>
      <c r="AG215"/>
      <c r="AH215"/>
      <c r="AI215"/>
      <c r="AJ215"/>
      <c r="AK215"/>
      <c r="AL215"/>
      <c r="AM215"/>
      <c r="AN215"/>
      <c r="AO215"/>
      <c r="AP215" s="270"/>
      <c r="AQ215" s="281">
        <f t="shared" si="39"/>
        <v>135</v>
      </c>
      <c r="AR215">
        <f t="shared" si="45"/>
        <v>0</v>
      </c>
      <c r="AS215">
        <f t="shared" si="38"/>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144.1</v>
      </c>
      <c r="H216" s="331"/>
      <c r="I216" s="314">
        <v>149.47</v>
      </c>
      <c r="J216" s="705">
        <v>15.55</v>
      </c>
      <c r="K216" s="496">
        <v>0</v>
      </c>
      <c r="L216" s="311"/>
      <c r="M216" s="187"/>
      <c r="AB216"/>
      <c r="AC216"/>
      <c r="AD216"/>
      <c r="AE216"/>
      <c r="AF216"/>
      <c r="AG216"/>
      <c r="AH216"/>
      <c r="AI216"/>
      <c r="AJ216"/>
      <c r="AK216"/>
      <c r="AL216"/>
      <c r="AM216"/>
      <c r="AN216"/>
      <c r="AO216"/>
      <c r="AP216" s="270"/>
      <c r="AQ216" s="281">
        <f t="shared" si="39"/>
        <v>136</v>
      </c>
      <c r="AR216">
        <f t="shared" si="45"/>
        <v>0</v>
      </c>
      <c r="AS216">
        <f t="shared" si="38"/>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c r="H217" s="313"/>
      <c r="I217" s="676">
        <v>34.64</v>
      </c>
      <c r="J217" s="703">
        <v>0.247</v>
      </c>
      <c r="K217" s="496">
        <v>0</v>
      </c>
      <c r="L217" s="311"/>
      <c r="M217" s="187"/>
      <c r="AB217"/>
      <c r="AC217"/>
      <c r="AD217"/>
      <c r="AE217"/>
      <c r="AF217"/>
      <c r="AG217"/>
      <c r="AH217"/>
      <c r="AI217"/>
      <c r="AJ217"/>
      <c r="AK217"/>
      <c r="AL217"/>
      <c r="AM217"/>
      <c r="AN217"/>
      <c r="AO217"/>
      <c r="AP217" s="270"/>
      <c r="AQ217" s="281">
        <f t="shared" si="39"/>
        <v>137</v>
      </c>
      <c r="AR217">
        <f t="shared" si="45"/>
        <v>0</v>
      </c>
      <c r="AS217">
        <f t="shared" si="38"/>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c r="H218" s="315"/>
      <c r="I218" s="671">
        <v>70.099999999999994</v>
      </c>
      <c r="J218" s="703">
        <v>0.76400000000000001</v>
      </c>
      <c r="K218" s="496">
        <v>0</v>
      </c>
      <c r="L218" s="311"/>
      <c r="M218" s="187"/>
      <c r="AB218"/>
      <c r="AC218"/>
      <c r="AD218"/>
      <c r="AE218"/>
      <c r="AF218"/>
      <c r="AG218"/>
      <c r="AH218"/>
      <c r="AI218"/>
      <c r="AJ218"/>
      <c r="AK218"/>
      <c r="AL218"/>
      <c r="AM218"/>
      <c r="AN218"/>
      <c r="AO218"/>
      <c r="AP218" s="270"/>
      <c r="AQ218" s="281">
        <f t="shared" si="39"/>
        <v>138</v>
      </c>
      <c r="AR218">
        <f t="shared" si="45"/>
        <v>0</v>
      </c>
      <c r="AS218">
        <f t="shared" si="38"/>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1105.4649999999997</v>
      </c>
      <c r="I219" s="678"/>
      <c r="J219" s="679">
        <f>SUM(J174:J218)</f>
        <v>968.50300000000004</v>
      </c>
      <c r="K219" s="497">
        <f>SUM(K174:K218)</f>
        <v>0</v>
      </c>
      <c r="L219" s="311"/>
      <c r="M219" s="187"/>
      <c r="AB219"/>
      <c r="AC219"/>
      <c r="AD219"/>
      <c r="AE219"/>
      <c r="AF219"/>
      <c r="AG219"/>
      <c r="AH219"/>
      <c r="AI219"/>
      <c r="AJ219"/>
      <c r="AK219"/>
      <c r="AL219"/>
      <c r="AM219"/>
      <c r="AN219"/>
      <c r="AO219"/>
      <c r="AP219" s="270"/>
      <c r="AQ219" s="281">
        <f t="shared" si="39"/>
        <v>139</v>
      </c>
      <c r="AR219">
        <f t="shared" si="45"/>
        <v>0</v>
      </c>
      <c r="AS219">
        <f t="shared" si="38"/>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0.87610462565526748</v>
      </c>
      <c r="K220" s="498">
        <f>IFERROR(+K219/I219,0)</f>
        <v>0</v>
      </c>
      <c r="L220" s="311"/>
      <c r="M220" s="396"/>
      <c r="AB220"/>
      <c r="AC220"/>
      <c r="AD220"/>
      <c r="AE220"/>
      <c r="AF220"/>
      <c r="AG220"/>
      <c r="AH220"/>
      <c r="AI220"/>
      <c r="AJ220"/>
      <c r="AK220"/>
      <c r="AL220"/>
      <c r="AM220"/>
      <c r="AN220"/>
      <c r="AO220"/>
      <c r="AP220" s="270"/>
      <c r="AQ220" s="281">
        <f t="shared" si="39"/>
        <v>140</v>
      </c>
      <c r="AR220">
        <f t="shared" si="45"/>
        <v>0</v>
      </c>
      <c r="AS220">
        <f t="shared" si="38"/>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0.60711027515417415</v>
      </c>
      <c r="I221" s="680"/>
      <c r="J221" s="682">
        <f>+J219/F219</f>
        <v>0.53189212034541422</v>
      </c>
      <c r="K221" s="499"/>
      <c r="L221" s="311"/>
      <c r="M221" s="397"/>
      <c r="AB221"/>
      <c r="AC221"/>
      <c r="AD221"/>
      <c r="AE221"/>
      <c r="AF221"/>
      <c r="AG221"/>
      <c r="AH221"/>
      <c r="AI221"/>
      <c r="AJ221"/>
      <c r="AK221"/>
      <c r="AL221"/>
      <c r="AM221"/>
      <c r="AN221"/>
      <c r="AO221"/>
      <c r="AP221" s="270"/>
      <c r="AQ221" s="281">
        <f t="shared" si="39"/>
        <v>141</v>
      </c>
      <c r="AR221">
        <f t="shared" si="45"/>
        <v>0</v>
      </c>
      <c r="AS221">
        <f t="shared" si="38"/>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v>28.120999999999999</v>
      </c>
      <c r="M222" s="397"/>
      <c r="AB222"/>
      <c r="AC222"/>
      <c r="AD222"/>
      <c r="AE222"/>
      <c r="AF222"/>
      <c r="AG222"/>
      <c r="AH222"/>
      <c r="AI222"/>
      <c r="AJ222"/>
      <c r="AK222"/>
      <c r="AL222"/>
      <c r="AM222"/>
      <c r="AN222"/>
      <c r="AO222"/>
      <c r="AP222" s="270"/>
      <c r="AQ222" s="281">
        <f t="shared" si="39"/>
        <v>142</v>
      </c>
      <c r="AR222">
        <f>IF(AG28="tad","tad",AG28)</f>
        <v>0</v>
      </c>
      <c r="AS222">
        <f t="shared" si="38"/>
        <v>0</v>
      </c>
      <c r="AT222"/>
      <c r="AU222"/>
      <c r="AV222"/>
      <c r="AW222"/>
      <c r="AX222"/>
      <c r="AY222"/>
      <c r="AZ222"/>
      <c r="BA222"/>
      <c r="BB222"/>
      <c r="BC222"/>
      <c r="BD222"/>
      <c r="BE222"/>
    </row>
    <row r="223" spans="2:57" ht="27" customHeight="1" thickBot="1" x14ac:dyDescent="0.35">
      <c r="B223" s="290"/>
      <c r="C223" s="259"/>
      <c r="D223" s="259"/>
      <c r="E223" s="259"/>
      <c r="F223" s="507">
        <v>22</v>
      </c>
      <c r="G223" s="555" t="s">
        <v>256</v>
      </c>
      <c r="H223" s="507">
        <v>2024</v>
      </c>
      <c r="I223" s="685"/>
      <c r="J223" s="685"/>
      <c r="K223" s="306"/>
      <c r="L223" s="482">
        <v>7.7850000000000001</v>
      </c>
      <c r="M223" s="396"/>
      <c r="N223" s="387"/>
      <c r="AB223"/>
      <c r="AC223"/>
      <c r="AD223"/>
      <c r="AE223"/>
      <c r="AF223"/>
      <c r="AG223"/>
      <c r="AH223"/>
      <c r="AI223"/>
      <c r="AJ223"/>
      <c r="AK223"/>
      <c r="AL223"/>
      <c r="AM223"/>
      <c r="AN223"/>
      <c r="AO223"/>
      <c r="AP223" s="270"/>
      <c r="AQ223" s="281">
        <f t="shared" si="39"/>
        <v>143</v>
      </c>
      <c r="AR223">
        <f t="shared" ref="AR223:AR232" si="46">IF(AG28="tad","tad",AG28)</f>
        <v>0</v>
      </c>
      <c r="AS223">
        <f t="shared" si="38"/>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v>45.164000000000001</v>
      </c>
      <c r="M224" s="396"/>
      <c r="AB224"/>
      <c r="AC224"/>
      <c r="AD224"/>
      <c r="AE224"/>
      <c r="AF224"/>
      <c r="AG224"/>
      <c r="AH224"/>
      <c r="AI224"/>
      <c r="AJ224"/>
      <c r="AK224"/>
      <c r="AL224"/>
      <c r="AM224"/>
      <c r="AN224"/>
      <c r="AO224"/>
      <c r="AP224" s="270"/>
      <c r="AQ224" s="281">
        <f t="shared" si="39"/>
        <v>144</v>
      </c>
      <c r="AR224">
        <f t="shared" si="46"/>
        <v>0</v>
      </c>
      <c r="AS224">
        <f t="shared" si="38"/>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v>18.698</v>
      </c>
      <c r="M225" s="396"/>
      <c r="AB225"/>
      <c r="AC225"/>
      <c r="AD225"/>
      <c r="AE225"/>
      <c r="AF225"/>
      <c r="AG225"/>
      <c r="AH225"/>
      <c r="AI225"/>
      <c r="AJ225"/>
      <c r="AK225"/>
      <c r="AL225"/>
      <c r="AM225"/>
      <c r="AN225"/>
      <c r="AO225"/>
      <c r="AP225" s="270"/>
      <c r="AQ225" s="281">
        <f t="shared" si="39"/>
        <v>145</v>
      </c>
      <c r="AR225">
        <f t="shared" si="46"/>
        <v>0</v>
      </c>
      <c r="AS225">
        <f t="shared" si="38"/>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v>9.65</v>
      </c>
      <c r="M226" s="396"/>
      <c r="AB226"/>
      <c r="AC226"/>
      <c r="AD226"/>
      <c r="AE226"/>
      <c r="AF226"/>
      <c r="AG226"/>
      <c r="AH226"/>
      <c r="AI226"/>
      <c r="AJ226"/>
      <c r="AK226"/>
      <c r="AL226"/>
      <c r="AM226"/>
      <c r="AN226"/>
      <c r="AO226"/>
      <c r="AP226" s="270"/>
      <c r="AQ226" s="281">
        <f t="shared" si="39"/>
        <v>146</v>
      </c>
      <c r="AR226">
        <f t="shared" si="46"/>
        <v>0</v>
      </c>
      <c r="AS226">
        <f t="shared" ref="AS226:AS297" si="47">IF(COUNT(AQ226:AR226)=2,0,-AP$51/500)</f>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v>5.1509999999999998</v>
      </c>
      <c r="M227" s="396"/>
      <c r="AB227"/>
      <c r="AC227"/>
      <c r="AD227"/>
      <c r="AE227"/>
      <c r="AF227"/>
      <c r="AG227"/>
      <c r="AH227"/>
      <c r="AI227"/>
      <c r="AJ227"/>
      <c r="AK227"/>
      <c r="AL227"/>
      <c r="AM227"/>
      <c r="AN227"/>
      <c r="AO227"/>
      <c r="AP227" s="270"/>
      <c r="AQ227" s="281">
        <f t="shared" ref="AQ227:AQ287" si="48">AQ226+1</f>
        <v>147</v>
      </c>
      <c r="AR227">
        <f t="shared" si="46"/>
        <v>0</v>
      </c>
      <c r="AS227">
        <f t="shared" si="47"/>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52.89</v>
      </c>
      <c r="H228" s="255">
        <v>16.565999999999999</v>
      </c>
      <c r="I228" s="654">
        <v>53.7</v>
      </c>
      <c r="J228" s="654">
        <v>20.062999999999999</v>
      </c>
      <c r="K228" s="496"/>
      <c r="L228" s="484">
        <v>658.48199999999997</v>
      </c>
      <c r="M228" s="396"/>
      <c r="AB228"/>
      <c r="AC228"/>
      <c r="AD228"/>
      <c r="AE228"/>
      <c r="AF228"/>
      <c r="AG228"/>
      <c r="AH228"/>
      <c r="AI228"/>
      <c r="AJ228"/>
      <c r="AK228"/>
      <c r="AL228"/>
      <c r="AM228"/>
      <c r="AN228"/>
      <c r="AO228"/>
      <c r="AP228" s="270"/>
      <c r="AQ228" s="281">
        <f t="shared" si="48"/>
        <v>148</v>
      </c>
      <c r="AR228">
        <f t="shared" si="46"/>
        <v>0</v>
      </c>
      <c r="AS228">
        <f t="shared" si="47"/>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337.23</v>
      </c>
      <c r="H229" s="296">
        <v>5.81</v>
      </c>
      <c r="I229" s="327">
        <v>337.2</v>
      </c>
      <c r="J229" s="697">
        <v>5.8849999999999998</v>
      </c>
      <c r="K229" s="496"/>
      <c r="L229" s="485">
        <v>1.6120000000000001</v>
      </c>
      <c r="M229" s="396"/>
      <c r="AB229"/>
      <c r="AC229"/>
      <c r="AD229"/>
      <c r="AE229"/>
      <c r="AF229"/>
      <c r="AG229"/>
      <c r="AH229"/>
      <c r="AI229"/>
      <c r="AJ229"/>
      <c r="AK229"/>
      <c r="AL229"/>
      <c r="AM229"/>
      <c r="AN229"/>
      <c r="AO229"/>
      <c r="AP229" s="270"/>
      <c r="AQ229" s="281">
        <f t="shared" si="48"/>
        <v>149</v>
      </c>
      <c r="AR229">
        <f t="shared" si="46"/>
        <v>0</v>
      </c>
      <c r="AS229">
        <f t="shared" si="47"/>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69.989999999999995</v>
      </c>
      <c r="H230" s="296">
        <v>12.865</v>
      </c>
      <c r="I230" s="327">
        <v>77.17</v>
      </c>
      <c r="J230" s="697">
        <v>46.892000000000003</v>
      </c>
      <c r="K230" s="496"/>
      <c r="L230" s="484">
        <v>0.98299999999999998</v>
      </c>
      <c r="M230" s="396"/>
      <c r="AB230"/>
      <c r="AC230"/>
      <c r="AD230"/>
      <c r="AE230"/>
      <c r="AF230"/>
      <c r="AG230"/>
      <c r="AH230"/>
      <c r="AI230"/>
      <c r="AJ230"/>
      <c r="AK230"/>
      <c r="AL230"/>
      <c r="AM230"/>
      <c r="AN230"/>
      <c r="AO230"/>
      <c r="AP230" s="270"/>
      <c r="AQ230" s="281">
        <f t="shared" si="48"/>
        <v>150</v>
      </c>
      <c r="AR230">
        <f t="shared" si="46"/>
        <v>0</v>
      </c>
      <c r="AS230">
        <f t="shared" si="47"/>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462.18</v>
      </c>
      <c r="H231" s="327">
        <v>31.972999999999999</v>
      </c>
      <c r="I231" s="313">
        <v>462.82</v>
      </c>
      <c r="J231" s="697">
        <v>44.268999999999998</v>
      </c>
      <c r="K231" s="496"/>
      <c r="L231" s="484">
        <v>2.2360000000000002</v>
      </c>
      <c r="M231" s="396"/>
      <c r="AB231"/>
      <c r="AC231"/>
      <c r="AD231"/>
      <c r="AE231"/>
      <c r="AF231"/>
      <c r="AG231"/>
      <c r="AH231"/>
      <c r="AI231"/>
      <c r="AJ231"/>
      <c r="AK231"/>
      <c r="AL231"/>
      <c r="AM231"/>
      <c r="AN231"/>
      <c r="AO231"/>
      <c r="AP231" s="270"/>
      <c r="AQ231" s="281">
        <f t="shared" si="48"/>
        <v>151</v>
      </c>
      <c r="AR231">
        <f t="shared" si="46"/>
        <v>0</v>
      </c>
      <c r="AS231">
        <f t="shared" si="47"/>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205.3</v>
      </c>
      <c r="H232" s="257">
        <v>7.3540000000000001</v>
      </c>
      <c r="I232" s="671">
        <v>196.24</v>
      </c>
      <c r="J232" s="697">
        <v>1.532</v>
      </c>
      <c r="K232" s="496"/>
      <c r="L232" s="484">
        <v>2.5819999999999999</v>
      </c>
      <c r="M232" s="396"/>
      <c r="AB232"/>
      <c r="AC232"/>
      <c r="AD232"/>
      <c r="AE232"/>
      <c r="AF232"/>
      <c r="AG232"/>
      <c r="AH232"/>
      <c r="AI232"/>
      <c r="AJ232"/>
      <c r="AK232"/>
      <c r="AL232"/>
      <c r="AM232"/>
      <c r="AN232"/>
      <c r="AO232"/>
      <c r="AP232" s="270"/>
      <c r="AQ232" s="281">
        <f t="shared" si="48"/>
        <v>152</v>
      </c>
      <c r="AR232">
        <f t="shared" si="46"/>
        <v>0</v>
      </c>
      <c r="AS232">
        <f t="shared" si="47"/>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316.26</v>
      </c>
      <c r="H233" s="257">
        <v>3.4660000000000002</v>
      </c>
      <c r="I233" s="671">
        <v>308.7</v>
      </c>
      <c r="J233" s="697">
        <v>0.84</v>
      </c>
      <c r="K233" s="496"/>
      <c r="L233" s="484">
        <v>1.0660000000000001</v>
      </c>
      <c r="M233" s="396"/>
      <c r="AB233"/>
      <c r="AC233"/>
      <c r="AD233"/>
      <c r="AE233"/>
      <c r="AF233"/>
      <c r="AG233"/>
      <c r="AH233"/>
      <c r="AI233"/>
      <c r="AJ233"/>
      <c r="AK233"/>
      <c r="AL233"/>
      <c r="AM233"/>
      <c r="AN233"/>
      <c r="AO233"/>
      <c r="AP233" s="270"/>
      <c r="AQ233" s="281">
        <f t="shared" si="48"/>
        <v>153</v>
      </c>
      <c r="AR233">
        <f>IF(AH7="tad","tad",AH7)</f>
        <v>0</v>
      </c>
      <c r="AS233">
        <f t="shared" si="47"/>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85.14</v>
      </c>
      <c r="H234" s="256">
        <v>466.26100000000002</v>
      </c>
      <c r="I234" s="671">
        <v>82.21</v>
      </c>
      <c r="J234" s="697">
        <v>364.55099999999999</v>
      </c>
      <c r="K234" s="496"/>
      <c r="L234" s="484">
        <v>5.3999999999999999E-2</v>
      </c>
      <c r="M234" s="396"/>
      <c r="AB234"/>
      <c r="AC234"/>
      <c r="AD234"/>
      <c r="AE234"/>
      <c r="AF234"/>
      <c r="AG234"/>
      <c r="AH234"/>
      <c r="AI234"/>
      <c r="AJ234"/>
      <c r="AK234"/>
      <c r="AL234"/>
      <c r="AM234"/>
      <c r="AN234"/>
      <c r="AO234"/>
      <c r="AP234" s="270"/>
      <c r="AQ234" s="281">
        <f t="shared" si="48"/>
        <v>154</v>
      </c>
      <c r="AR234">
        <f>IF(AH8="tad","tad",AH8)</f>
        <v>0</v>
      </c>
      <c r="AS234">
        <f t="shared" si="47"/>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87.15</v>
      </c>
      <c r="H235" s="817">
        <v>17.780999999999999</v>
      </c>
      <c r="I235" s="817">
        <v>83.68</v>
      </c>
      <c r="J235" s="817">
        <v>14.103</v>
      </c>
      <c r="K235" s="813"/>
      <c r="M235" s="402"/>
      <c r="AB235"/>
      <c r="AC235"/>
      <c r="AD235"/>
      <c r="AE235"/>
      <c r="AF235"/>
      <c r="AG235"/>
      <c r="AH235"/>
      <c r="AI235"/>
      <c r="AJ235"/>
      <c r="AK235"/>
      <c r="AL235"/>
      <c r="AM235"/>
      <c r="AN235"/>
      <c r="AO235"/>
      <c r="AP235" s="270"/>
      <c r="AQ235" s="281">
        <f t="shared" si="48"/>
        <v>155</v>
      </c>
      <c r="AR235">
        <f>IF(AH9="tad","tad",AH9)</f>
        <v>0</v>
      </c>
      <c r="AS235">
        <f t="shared" si="47"/>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118.44</v>
      </c>
      <c r="H237" s="296">
        <v>1.232</v>
      </c>
      <c r="I237" s="329">
        <v>116.06</v>
      </c>
      <c r="J237" s="697">
        <v>0.34100000000000003</v>
      </c>
      <c r="K237" s="496"/>
      <c r="L237" s="484">
        <v>0.222</v>
      </c>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115.88</v>
      </c>
      <c r="H238" s="296">
        <v>0.96199999999999997</v>
      </c>
      <c r="I238" s="671">
        <v>117.3</v>
      </c>
      <c r="J238" s="697">
        <v>0.52700000000000002</v>
      </c>
      <c r="K238" s="496"/>
      <c r="L238" s="484">
        <v>0.39700000000000002</v>
      </c>
      <c r="M238" s="402"/>
      <c r="AB238"/>
      <c r="AC238"/>
      <c r="AD238"/>
      <c r="AE238"/>
      <c r="AF238"/>
      <c r="AG238"/>
      <c r="AH238"/>
      <c r="AI238"/>
      <c r="AJ238"/>
      <c r="AK238"/>
      <c r="AL238"/>
      <c r="AM238"/>
      <c r="AN238"/>
      <c r="AO238"/>
      <c r="AP238" s="270"/>
      <c r="AQ238" s="281">
        <f>AQ235+1</f>
        <v>156</v>
      </c>
      <c r="AR238">
        <f t="shared" ref="AR238:AR254" si="51">IF(AH10="tad","tad",AH10)</f>
        <v>0</v>
      </c>
      <c r="AS238">
        <f t="shared" si="47"/>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42.79</v>
      </c>
      <c r="H239" s="256">
        <v>1.9059999999999999</v>
      </c>
      <c r="I239" s="671">
        <v>44.61</v>
      </c>
      <c r="J239" s="697">
        <v>4.82</v>
      </c>
      <c r="K239" s="496"/>
      <c r="L239" s="486">
        <v>292.63</v>
      </c>
      <c r="M239" s="402"/>
      <c r="AB239"/>
      <c r="AC239"/>
      <c r="AD239"/>
      <c r="AE239"/>
      <c r="AF239"/>
      <c r="AG239"/>
      <c r="AH239"/>
      <c r="AI239"/>
      <c r="AJ239"/>
      <c r="AK239"/>
      <c r="AL239"/>
      <c r="AM239"/>
      <c r="AN239"/>
      <c r="AO239"/>
      <c r="AP239" s="270"/>
      <c r="AQ239" s="281">
        <f t="shared" si="48"/>
        <v>157</v>
      </c>
      <c r="AR239">
        <f t="shared" si="51"/>
        <v>0</v>
      </c>
      <c r="AS239">
        <f t="shared" si="47"/>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48.52</v>
      </c>
      <c r="H240" s="256">
        <v>1.4239999999999999</v>
      </c>
      <c r="I240" s="672">
        <v>47.15</v>
      </c>
      <c r="J240" s="697">
        <v>0.98199999999999998</v>
      </c>
      <c r="K240" s="496"/>
      <c r="L240" s="486"/>
      <c r="M240" s="403"/>
      <c r="AB240"/>
      <c r="AC240"/>
      <c r="AD240"/>
      <c r="AE240"/>
      <c r="AF240"/>
      <c r="AG240"/>
      <c r="AH240"/>
      <c r="AI240"/>
      <c r="AJ240"/>
      <c r="AK240"/>
      <c r="AL240"/>
      <c r="AM240"/>
      <c r="AN240"/>
      <c r="AO240"/>
      <c r="AP240" s="270"/>
      <c r="AQ240" s="281">
        <f t="shared" si="48"/>
        <v>158</v>
      </c>
      <c r="AR240">
        <f t="shared" si="51"/>
        <v>0</v>
      </c>
      <c r="AS240">
        <f t="shared" si="47"/>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78.91</v>
      </c>
      <c r="H241" s="609">
        <v>0.745</v>
      </c>
      <c r="I241" s="671">
        <v>77.7</v>
      </c>
      <c r="J241" s="697">
        <v>0.86799999999999999</v>
      </c>
      <c r="K241" s="496"/>
      <c r="L241" s="486"/>
      <c r="M241" s="402"/>
      <c r="AB241"/>
      <c r="AC241"/>
      <c r="AD241"/>
      <c r="AE241"/>
      <c r="AF241"/>
      <c r="AG241"/>
      <c r="AH241"/>
      <c r="AI241"/>
      <c r="AJ241"/>
      <c r="AK241"/>
      <c r="AL241"/>
      <c r="AM241"/>
      <c r="AN241"/>
      <c r="AO241"/>
      <c r="AP241" s="270"/>
      <c r="AQ241" s="281">
        <f t="shared" si="48"/>
        <v>159</v>
      </c>
      <c r="AR241">
        <f t="shared" si="51"/>
        <v>0</v>
      </c>
      <c r="AS241">
        <f t="shared" si="47"/>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81.96</v>
      </c>
      <c r="H242" s="296">
        <v>0.30299999999999999</v>
      </c>
      <c r="I242" s="671">
        <v>81.569999999999993</v>
      </c>
      <c r="J242" s="697">
        <v>0.06</v>
      </c>
      <c r="K242" s="496"/>
      <c r="L242" s="486">
        <v>1.6619999999999999</v>
      </c>
      <c r="M242" s="402"/>
      <c r="AB242"/>
      <c r="AC242"/>
      <c r="AD242"/>
      <c r="AE242"/>
      <c r="AF242"/>
      <c r="AG242"/>
      <c r="AH242"/>
      <c r="AI242"/>
      <c r="AJ242"/>
      <c r="AK242"/>
      <c r="AL242"/>
      <c r="AM242"/>
      <c r="AN242"/>
      <c r="AO242"/>
      <c r="AP242" s="270"/>
      <c r="AQ242" s="281">
        <f t="shared" si="48"/>
        <v>160</v>
      </c>
      <c r="AR242">
        <f t="shared" si="51"/>
        <v>0</v>
      </c>
      <c r="AS242">
        <f t="shared" si="47"/>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69.47</v>
      </c>
      <c r="H243" s="256">
        <v>0.17599999999999999</v>
      </c>
      <c r="I243" s="671">
        <v>63.58</v>
      </c>
      <c r="J243" s="697">
        <v>0.20200000000000001</v>
      </c>
      <c r="K243" s="496"/>
      <c r="L243" s="486">
        <v>0.222</v>
      </c>
      <c r="M243" s="403"/>
      <c r="AB243"/>
      <c r="AC243"/>
      <c r="AD243"/>
      <c r="AE243"/>
      <c r="AF243"/>
      <c r="AG243"/>
      <c r="AH243"/>
      <c r="AI243"/>
      <c r="AJ243"/>
      <c r="AK243"/>
      <c r="AL243"/>
      <c r="AM243"/>
      <c r="AN243"/>
      <c r="AO243"/>
      <c r="AP243" s="270"/>
      <c r="AQ243" s="281">
        <f t="shared" si="48"/>
        <v>161</v>
      </c>
      <c r="AR243">
        <f t="shared" si="51"/>
        <v>0</v>
      </c>
      <c r="AS243">
        <f t="shared" si="47"/>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45.8</v>
      </c>
      <c r="H244" s="296">
        <v>8.4000000000000005E-2</v>
      </c>
      <c r="I244" s="671">
        <v>47.01</v>
      </c>
      <c r="J244" s="697">
        <v>0.39800000000000002</v>
      </c>
      <c r="K244" s="496"/>
      <c r="L244" s="487">
        <v>0.41499999999999998</v>
      </c>
      <c r="M244" s="403"/>
      <c r="AB244"/>
      <c r="AC244"/>
      <c r="AD244"/>
      <c r="AE244"/>
      <c r="AF244"/>
      <c r="AG244"/>
      <c r="AH244"/>
      <c r="AI244"/>
      <c r="AJ244"/>
      <c r="AK244"/>
      <c r="AL244"/>
      <c r="AM244"/>
      <c r="AN244"/>
      <c r="AO244"/>
      <c r="AP244" s="270"/>
      <c r="AQ244" s="281">
        <f t="shared" si="48"/>
        <v>162</v>
      </c>
      <c r="AR244">
        <f t="shared" si="51"/>
        <v>0</v>
      </c>
      <c r="AS244">
        <f t="shared" si="47"/>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133.91999999999999</v>
      </c>
      <c r="H245" s="256">
        <v>257.58300000000003</v>
      </c>
      <c r="I245" s="327">
        <v>132.1</v>
      </c>
      <c r="J245" s="700">
        <v>179.726</v>
      </c>
      <c r="K245" s="496"/>
      <c r="L245" s="486">
        <v>0.72299999999999998</v>
      </c>
      <c r="M245" s="403"/>
      <c r="AB245"/>
      <c r="AC245"/>
      <c r="AD245"/>
      <c r="AE245"/>
      <c r="AF245"/>
      <c r="AG245"/>
      <c r="AH245"/>
      <c r="AI245"/>
      <c r="AJ245"/>
      <c r="AK245"/>
      <c r="AL245"/>
      <c r="AM245"/>
      <c r="AN245"/>
      <c r="AO245"/>
      <c r="AP245" s="270"/>
      <c r="AQ245" s="281">
        <f t="shared" si="48"/>
        <v>163</v>
      </c>
      <c r="AR245">
        <f t="shared" si="51"/>
        <v>0</v>
      </c>
      <c r="AS245">
        <f t="shared" si="47"/>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183</v>
      </c>
      <c r="H246" s="256">
        <v>21.18</v>
      </c>
      <c r="I246" s="327">
        <v>183.15</v>
      </c>
      <c r="J246" s="700">
        <v>21.466999999999999</v>
      </c>
      <c r="K246" s="496" t="s">
        <v>187</v>
      </c>
      <c r="L246" s="486">
        <v>0</v>
      </c>
      <c r="M246" s="402"/>
      <c r="AB246"/>
      <c r="AC246"/>
      <c r="AD246"/>
      <c r="AE246"/>
      <c r="AF246"/>
      <c r="AG246"/>
      <c r="AH246"/>
      <c r="AI246"/>
      <c r="AJ246"/>
      <c r="AK246"/>
      <c r="AL246"/>
      <c r="AM246"/>
      <c r="AN246"/>
      <c r="AO246"/>
      <c r="AP246" s="270"/>
      <c r="AQ246" s="281">
        <f t="shared" si="48"/>
        <v>164</v>
      </c>
      <c r="AR246">
        <f t="shared" si="51"/>
        <v>0</v>
      </c>
      <c r="AS246">
        <f t="shared" si="47"/>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113.3</v>
      </c>
      <c r="H247" s="256">
        <v>2.2490000000000001</v>
      </c>
      <c r="I247" s="327">
        <v>111.8</v>
      </c>
      <c r="J247" s="700">
        <v>1.6080000000000001</v>
      </c>
      <c r="K247" s="496" t="s">
        <v>187</v>
      </c>
      <c r="L247" s="487">
        <v>0.64100000000000001</v>
      </c>
      <c r="M247" s="403"/>
      <c r="AB247"/>
      <c r="AC247"/>
      <c r="AD247"/>
      <c r="AE247"/>
      <c r="AF247"/>
      <c r="AG247"/>
      <c r="AH247"/>
      <c r="AI247"/>
      <c r="AJ247"/>
      <c r="AK247"/>
      <c r="AL247"/>
      <c r="AM247"/>
      <c r="AN247"/>
      <c r="AO247"/>
      <c r="AP247" s="270"/>
      <c r="AQ247" s="281">
        <f t="shared" si="48"/>
        <v>165</v>
      </c>
      <c r="AR247">
        <f t="shared" si="51"/>
        <v>0</v>
      </c>
      <c r="AS247">
        <f t="shared" si="47"/>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203.48</v>
      </c>
      <c r="H248" s="256">
        <v>0.26500000000000001</v>
      </c>
      <c r="I248" s="673">
        <v>199.99</v>
      </c>
      <c r="J248" s="700">
        <v>2.8000000000000001E-2</v>
      </c>
      <c r="K248" s="496"/>
      <c r="L248" s="487">
        <v>1.6339999999999999</v>
      </c>
      <c r="M248" s="402"/>
      <c r="AB248"/>
      <c r="AC248"/>
      <c r="AD248"/>
      <c r="AE248"/>
      <c r="AF248"/>
      <c r="AG248"/>
      <c r="AH248"/>
      <c r="AI248"/>
      <c r="AJ248"/>
      <c r="AK248"/>
      <c r="AL248"/>
      <c r="AM248"/>
      <c r="AN248"/>
      <c r="AO248"/>
      <c r="AP248" s="270"/>
      <c r="AQ248" s="281">
        <f t="shared" si="48"/>
        <v>166</v>
      </c>
      <c r="AR248">
        <f t="shared" si="51"/>
        <v>0</v>
      </c>
      <c r="AS248">
        <f t="shared" si="47"/>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221.45</v>
      </c>
      <c r="H249" s="256">
        <v>0.23499999999999999</v>
      </c>
      <c r="I249" s="327">
        <v>218.69</v>
      </c>
      <c r="J249" s="700">
        <v>0.09</v>
      </c>
      <c r="K249" s="496"/>
      <c r="L249" s="487">
        <v>1.6850000000000001</v>
      </c>
      <c r="M249" s="402"/>
      <c r="AB249"/>
      <c r="AC249"/>
      <c r="AD249"/>
      <c r="AE249"/>
      <c r="AF249"/>
      <c r="AG249"/>
      <c r="AH249"/>
      <c r="AI249"/>
      <c r="AJ249"/>
      <c r="AK249"/>
      <c r="AL249"/>
      <c r="AM249"/>
      <c r="AN249"/>
      <c r="AO249"/>
      <c r="AP249" s="270"/>
      <c r="AQ249" s="281">
        <f t="shared" si="48"/>
        <v>167</v>
      </c>
      <c r="AR249">
        <f t="shared" si="51"/>
        <v>0</v>
      </c>
      <c r="AS249">
        <f t="shared" si="47"/>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195</v>
      </c>
      <c r="H250" s="256">
        <v>0.58399999999999996</v>
      </c>
      <c r="I250" s="673">
        <v>193.56</v>
      </c>
      <c r="J250" s="701">
        <v>0.34899999999999998</v>
      </c>
      <c r="K250" s="496"/>
      <c r="L250" s="486">
        <v>2.89</v>
      </c>
      <c r="M250" s="403"/>
      <c r="AB250"/>
      <c r="AC250"/>
      <c r="AD250"/>
      <c r="AE250"/>
      <c r="AF250"/>
      <c r="AG250"/>
      <c r="AH250"/>
      <c r="AI250"/>
      <c r="AJ250"/>
      <c r="AK250"/>
      <c r="AL250"/>
      <c r="AM250"/>
      <c r="AN250"/>
      <c r="AO250"/>
      <c r="AP250" s="270"/>
      <c r="AQ250" s="281">
        <f t="shared" si="48"/>
        <v>168</v>
      </c>
      <c r="AR250">
        <f t="shared" si="51"/>
        <v>0</v>
      </c>
      <c r="AS250">
        <f t="shared" si="47"/>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165.77</v>
      </c>
      <c r="H251" s="256">
        <v>0.32500000000000001</v>
      </c>
      <c r="I251" s="673">
        <v>164.73</v>
      </c>
      <c r="J251" s="700">
        <v>0.20399999999999999</v>
      </c>
      <c r="K251" s="496"/>
      <c r="L251" s="487">
        <v>0.49099999999999999</v>
      </c>
      <c r="M251" s="403"/>
      <c r="AB251"/>
      <c r="AC251"/>
      <c r="AD251"/>
      <c r="AE251"/>
      <c r="AF251"/>
      <c r="AG251"/>
      <c r="AH251"/>
      <c r="AI251"/>
      <c r="AJ251"/>
      <c r="AK251"/>
      <c r="AL251"/>
      <c r="AM251"/>
      <c r="AN251"/>
      <c r="AO251"/>
      <c r="AP251" s="270"/>
      <c r="AQ251" s="281">
        <f t="shared" si="48"/>
        <v>169</v>
      </c>
      <c r="AR251">
        <f t="shared" si="51"/>
        <v>0</v>
      </c>
      <c r="AS251">
        <f t="shared" si="47"/>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227.02</v>
      </c>
      <c r="H252" s="256">
        <v>0.52900000000000003</v>
      </c>
      <c r="I252" s="673">
        <v>222</v>
      </c>
      <c r="J252" s="700">
        <v>0.16</v>
      </c>
      <c r="K252" s="496"/>
      <c r="L252" s="486">
        <v>0.55000000000000004</v>
      </c>
      <c r="M252" s="403"/>
      <c r="AB252"/>
      <c r="AC252"/>
      <c r="AD252"/>
      <c r="AE252"/>
      <c r="AF252"/>
      <c r="AG252"/>
      <c r="AH252"/>
      <c r="AI252"/>
      <c r="AJ252"/>
      <c r="AK252"/>
      <c r="AL252"/>
      <c r="AM252"/>
      <c r="AN252"/>
      <c r="AO252"/>
      <c r="AP252" s="270"/>
      <c r="AQ252" s="281">
        <f t="shared" si="48"/>
        <v>170</v>
      </c>
      <c r="AR252">
        <f t="shared" si="51"/>
        <v>0</v>
      </c>
      <c r="AS252">
        <f t="shared" si="47"/>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248.7</v>
      </c>
      <c r="H253" s="255">
        <v>1.708</v>
      </c>
      <c r="I253" s="674">
        <v>246.65</v>
      </c>
      <c r="J253" s="702">
        <v>1.1579999999999999</v>
      </c>
      <c r="K253" s="496"/>
      <c r="L253" s="486">
        <v>0.29099999999999998</v>
      </c>
      <c r="M253" s="404"/>
      <c r="AB253"/>
      <c r="AC253"/>
      <c r="AD253"/>
      <c r="AE253"/>
      <c r="AF253"/>
      <c r="AG253"/>
      <c r="AH253"/>
      <c r="AI253"/>
      <c r="AJ253"/>
      <c r="AK253"/>
      <c r="AL253"/>
      <c r="AM253"/>
      <c r="AN253"/>
      <c r="AO253"/>
      <c r="AP253" s="270"/>
      <c r="AQ253" s="281">
        <f t="shared" si="48"/>
        <v>171</v>
      </c>
      <c r="AR253">
        <f t="shared" si="51"/>
        <v>0</v>
      </c>
      <c r="AS253">
        <f t="shared" si="47"/>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514.9</v>
      </c>
      <c r="H254" s="256">
        <v>7.0289999999999999</v>
      </c>
      <c r="I254" s="673">
        <v>515.03</v>
      </c>
      <c r="J254" s="701">
        <v>7.0759999999999996</v>
      </c>
      <c r="K254" s="496"/>
      <c r="L254" s="487">
        <v>2.508</v>
      </c>
      <c r="M254" s="668"/>
      <c r="AB254"/>
      <c r="AC254"/>
      <c r="AD254"/>
      <c r="AE254"/>
      <c r="AF254"/>
      <c r="AG254"/>
      <c r="AH254"/>
      <c r="AI254"/>
      <c r="AJ254"/>
      <c r="AK254"/>
      <c r="AL254"/>
      <c r="AM254"/>
      <c r="AN254"/>
      <c r="AO254"/>
      <c r="AP254" s="270"/>
      <c r="AQ254" s="281">
        <f t="shared" si="48"/>
        <v>172</v>
      </c>
      <c r="AR254">
        <f t="shared" si="51"/>
        <v>0</v>
      </c>
      <c r="AS254">
        <f t="shared" si="47"/>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147.59</v>
      </c>
      <c r="H255" s="256">
        <v>1.87</v>
      </c>
      <c r="I255" s="327">
        <v>144.04</v>
      </c>
      <c r="J255" s="701">
        <v>0.433</v>
      </c>
      <c r="K255" s="496"/>
      <c r="L255" s="487">
        <v>7.1999999999999995E-2</v>
      </c>
      <c r="M255" s="402"/>
      <c r="AB255"/>
      <c r="AC255"/>
      <c r="AD255"/>
      <c r="AE255"/>
      <c r="AF255"/>
      <c r="AG255"/>
      <c r="AH255"/>
      <c r="AI255"/>
      <c r="AJ255"/>
      <c r="AK255"/>
      <c r="AL255"/>
      <c r="AM255"/>
      <c r="AN255"/>
      <c r="AO255"/>
      <c r="AP255" s="270"/>
      <c r="AQ255" s="281">
        <f t="shared" si="48"/>
        <v>173</v>
      </c>
      <c r="AR255">
        <f>IF(AH28="tad","tad",AH28)</f>
        <v>0</v>
      </c>
      <c r="AS255">
        <f t="shared" si="47"/>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204.56</v>
      </c>
      <c r="H256" s="257">
        <v>3.052</v>
      </c>
      <c r="I256" s="327">
        <v>203.29</v>
      </c>
      <c r="J256" s="700">
        <v>2.3319999999999999</v>
      </c>
      <c r="K256" s="496"/>
      <c r="L256" s="487">
        <v>8.5999999999999993E-2</v>
      </c>
      <c r="M256" s="402"/>
      <c r="AB256"/>
      <c r="AC256"/>
      <c r="AD256"/>
      <c r="AE256"/>
      <c r="AF256"/>
      <c r="AG256"/>
      <c r="AH256"/>
      <c r="AI256"/>
      <c r="AJ256"/>
      <c r="AK256"/>
      <c r="AL256"/>
      <c r="AM256"/>
      <c r="AN256"/>
      <c r="AO256"/>
      <c r="AP256" s="270"/>
      <c r="AQ256" s="281">
        <f t="shared" si="48"/>
        <v>174</v>
      </c>
      <c r="AR256">
        <f t="shared" ref="AR256:AR262" si="52">IF(AH28="tad","tad",AH28)</f>
        <v>0</v>
      </c>
      <c r="AS256">
        <f t="shared" si="47"/>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325.05</v>
      </c>
      <c r="H257" s="257">
        <v>0.59699999999999998</v>
      </c>
      <c r="I257" s="673">
        <v>325.5</v>
      </c>
      <c r="J257" s="701">
        <v>0.64100000000000001</v>
      </c>
      <c r="K257" s="496"/>
      <c r="L257" s="466">
        <v>9.2460000000000004</v>
      </c>
      <c r="M257" s="404"/>
      <c r="AB257"/>
      <c r="AC257"/>
      <c r="AD257"/>
      <c r="AE257"/>
      <c r="AF257"/>
      <c r="AG257"/>
      <c r="AH257"/>
      <c r="AI257"/>
      <c r="AJ257"/>
      <c r="AK257"/>
      <c r="AL257"/>
      <c r="AM257"/>
      <c r="AN257"/>
      <c r="AO257"/>
      <c r="AP257" s="270"/>
      <c r="AQ257" s="281">
        <f t="shared" si="48"/>
        <v>175</v>
      </c>
      <c r="AR257">
        <f t="shared" si="52"/>
        <v>0</v>
      </c>
      <c r="AS257">
        <f t="shared" si="47"/>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129</v>
      </c>
      <c r="H258" s="256">
        <v>0.68300000000000005</v>
      </c>
      <c r="I258" s="673">
        <v>129.19999999999999</v>
      </c>
      <c r="J258" s="700">
        <v>0.71</v>
      </c>
      <c r="K258" s="496"/>
      <c r="L258" s="466">
        <v>2.27</v>
      </c>
      <c r="M258" s="669"/>
      <c r="AB258"/>
      <c r="AC258"/>
      <c r="AD258"/>
      <c r="AE258"/>
      <c r="AF258"/>
      <c r="AG258"/>
      <c r="AH258"/>
      <c r="AI258"/>
      <c r="AJ258"/>
      <c r="AK258"/>
      <c r="AL258"/>
      <c r="AM258"/>
      <c r="AN258"/>
      <c r="AO258"/>
      <c r="AP258" s="270"/>
      <c r="AQ258" s="281">
        <f t="shared" si="48"/>
        <v>176</v>
      </c>
      <c r="AR258">
        <f t="shared" si="52"/>
        <v>0</v>
      </c>
      <c r="AS258">
        <f t="shared" si="47"/>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282.7</v>
      </c>
      <c r="H259" s="256">
        <v>0.45800000000000002</v>
      </c>
      <c r="I259" s="327">
        <v>283.12</v>
      </c>
      <c r="J259" s="700">
        <v>0.49399999999999999</v>
      </c>
      <c r="K259" s="496"/>
      <c r="L259" s="486">
        <v>1.6619999999999999</v>
      </c>
      <c r="M259" s="404"/>
      <c r="AB259"/>
      <c r="AC259"/>
      <c r="AD259"/>
      <c r="AE259"/>
      <c r="AF259"/>
      <c r="AG259"/>
      <c r="AH259"/>
      <c r="AI259"/>
      <c r="AJ259"/>
      <c r="AK259"/>
      <c r="AL259"/>
      <c r="AM259"/>
      <c r="AN259"/>
      <c r="AO259"/>
      <c r="AP259" s="270"/>
      <c r="AQ259" s="281">
        <f t="shared" si="48"/>
        <v>177</v>
      </c>
      <c r="AR259">
        <f t="shared" si="52"/>
        <v>0</v>
      </c>
      <c r="AS259">
        <f t="shared" si="47"/>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98.5</v>
      </c>
      <c r="H260" s="256">
        <v>2.5219999999999998</v>
      </c>
      <c r="I260" s="673">
        <v>98.99</v>
      </c>
      <c r="J260" s="701">
        <v>2.8780000000000001</v>
      </c>
      <c r="K260" s="496"/>
      <c r="L260" s="486">
        <v>2.5030000000000001</v>
      </c>
      <c r="M260" s="405"/>
      <c r="AB260"/>
      <c r="AC260"/>
      <c r="AD260"/>
      <c r="AE260"/>
      <c r="AF260"/>
      <c r="AG260"/>
      <c r="AH260"/>
      <c r="AI260"/>
      <c r="AJ260"/>
      <c r="AK260"/>
      <c r="AL260"/>
      <c r="AM260"/>
      <c r="AN260"/>
      <c r="AO260"/>
      <c r="AP260" s="270"/>
      <c r="AQ260" s="281">
        <f t="shared" si="48"/>
        <v>178</v>
      </c>
      <c r="AR260">
        <f t="shared" si="52"/>
        <v>0</v>
      </c>
      <c r="AS260">
        <f t="shared" si="47"/>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189.5</v>
      </c>
      <c r="H261" s="256">
        <v>7.5999999999999998E-2</v>
      </c>
      <c r="I261" s="673">
        <v>189.5</v>
      </c>
      <c r="J261" s="701">
        <v>7.5999999999999998E-2</v>
      </c>
      <c r="K261" s="496"/>
      <c r="L261" s="466">
        <v>24.07</v>
      </c>
      <c r="M261" s="402"/>
      <c r="AB261"/>
      <c r="AC261"/>
      <c r="AD261"/>
      <c r="AE261"/>
      <c r="AF261"/>
      <c r="AG261"/>
      <c r="AH261"/>
      <c r="AI261"/>
      <c r="AJ261"/>
      <c r="AK261"/>
      <c r="AL261"/>
      <c r="AM261"/>
      <c r="AN261"/>
      <c r="AO261"/>
      <c r="AP261" s="270"/>
      <c r="AQ261" s="281">
        <f t="shared" si="48"/>
        <v>179</v>
      </c>
      <c r="AR261">
        <f t="shared" si="52"/>
        <v>0</v>
      </c>
      <c r="AS261">
        <f t="shared" si="47"/>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170.78</v>
      </c>
      <c r="H262" s="296">
        <v>8.6999999999999994E-2</v>
      </c>
      <c r="I262" s="673">
        <v>170.5</v>
      </c>
      <c r="J262" s="701">
        <v>0.08</v>
      </c>
      <c r="K262" s="496"/>
      <c r="L262" s="466">
        <v>341.9</v>
      </c>
      <c r="M262" s="402"/>
      <c r="AB262"/>
      <c r="AC262"/>
      <c r="AD262"/>
      <c r="AE262"/>
      <c r="AF262"/>
      <c r="AG262"/>
      <c r="AH262"/>
      <c r="AI262"/>
      <c r="AJ262"/>
      <c r="AK262"/>
      <c r="AL262"/>
      <c r="AM262"/>
      <c r="AN262"/>
      <c r="AO262"/>
      <c r="AP262" s="270"/>
      <c r="AQ262" s="281">
        <f t="shared" si="48"/>
        <v>180</v>
      </c>
      <c r="AR262">
        <f t="shared" si="52"/>
        <v>0</v>
      </c>
      <c r="AS262">
        <f t="shared" si="47"/>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139.31</v>
      </c>
      <c r="H263" s="256">
        <v>6.4059999999999997</v>
      </c>
      <c r="I263" s="327">
        <v>139.41</v>
      </c>
      <c r="J263" s="703">
        <v>6.6749999999999998</v>
      </c>
      <c r="K263" s="496"/>
      <c r="L263" s="466">
        <v>11.247</v>
      </c>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239.45</v>
      </c>
      <c r="H264" s="296">
        <v>2.6720000000000002</v>
      </c>
      <c r="I264" s="327">
        <v>239.09</v>
      </c>
      <c r="J264" s="703">
        <v>2.4609999999999999</v>
      </c>
      <c r="K264" s="496"/>
      <c r="L264" s="488">
        <v>10.88</v>
      </c>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118.7</v>
      </c>
      <c r="H265" s="256">
        <v>2.78</v>
      </c>
      <c r="I265" s="327">
        <v>118.74</v>
      </c>
      <c r="J265" s="700">
        <v>2.863</v>
      </c>
      <c r="K265" s="496"/>
      <c r="L265" s="489">
        <v>0.98299999999999998</v>
      </c>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110.17</v>
      </c>
      <c r="H266" s="256">
        <v>2.0099999999999998</v>
      </c>
      <c r="I266" s="327">
        <v>109.91</v>
      </c>
      <c r="J266" s="700">
        <v>1.62</v>
      </c>
      <c r="K266" s="496"/>
      <c r="L266" s="490">
        <v>0.73899999999999999</v>
      </c>
      <c r="M266" s="248"/>
      <c r="AB266"/>
      <c r="AC266"/>
      <c r="AD266"/>
      <c r="AE266"/>
      <c r="AF266"/>
      <c r="AG266"/>
      <c r="AH266"/>
      <c r="AI266"/>
      <c r="AJ266"/>
      <c r="AK266"/>
      <c r="AL266"/>
      <c r="AM266"/>
      <c r="AN266"/>
      <c r="AO266"/>
      <c r="AP266" s="270"/>
      <c r="AQ266" s="281">
        <f>AQ262+1</f>
        <v>181</v>
      </c>
      <c r="AR266">
        <f>IF(AH35="tad","tad",AH35)</f>
        <v>0</v>
      </c>
      <c r="AS266">
        <f t="shared" si="47"/>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65.650000000000006</v>
      </c>
      <c r="H267" s="296">
        <v>22.31</v>
      </c>
      <c r="I267" s="327">
        <v>67.22</v>
      </c>
      <c r="J267" s="703">
        <v>25.28</v>
      </c>
      <c r="K267" s="496" t="s">
        <v>68</v>
      </c>
      <c r="L267" s="311"/>
      <c r="M267" s="249"/>
      <c r="AB267"/>
      <c r="AC267"/>
      <c r="AD267"/>
      <c r="AE267"/>
      <c r="AF267"/>
      <c r="AG267"/>
      <c r="AH267"/>
      <c r="AI267"/>
      <c r="AJ267"/>
      <c r="AK267"/>
      <c r="AL267"/>
      <c r="AM267"/>
      <c r="AN267"/>
      <c r="AO267"/>
      <c r="AP267" s="270"/>
      <c r="AQ267" s="281">
        <f t="shared" si="48"/>
        <v>182</v>
      </c>
      <c r="AR267">
        <f>IF(AH36="tad","tad",AH36)</f>
        <v>0</v>
      </c>
      <c r="AS267">
        <f t="shared" si="47"/>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164.44</v>
      </c>
      <c r="H268" s="296">
        <v>195.47</v>
      </c>
      <c r="I268" s="327">
        <v>162.49</v>
      </c>
      <c r="J268" s="703">
        <v>179.69</v>
      </c>
      <c r="K268" s="496"/>
      <c r="L268" s="311"/>
      <c r="M268" s="248"/>
      <c r="AB268"/>
      <c r="AC268"/>
      <c r="AD268"/>
      <c r="AE268"/>
      <c r="AF268"/>
      <c r="AG268"/>
      <c r="AH268"/>
      <c r="AI268"/>
      <c r="AJ268"/>
      <c r="AK268"/>
      <c r="AL268"/>
      <c r="AM268"/>
      <c r="AN268"/>
      <c r="AO268"/>
      <c r="AP268" s="270"/>
      <c r="AQ268" s="281">
        <f t="shared" si="48"/>
        <v>183</v>
      </c>
      <c r="AR268">
        <f t="shared" ref="AR268:AR287" si="53">IF(AI7="tad","tad",AI7)</f>
        <v>0</v>
      </c>
      <c r="AS268">
        <f t="shared" si="47"/>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228.5</v>
      </c>
      <c r="H269" s="296">
        <v>3.8490000000000002</v>
      </c>
      <c r="I269" s="327">
        <v>229.62</v>
      </c>
      <c r="J269" s="703">
        <v>8.4570000000000007</v>
      </c>
      <c r="K269" s="496"/>
      <c r="L269" s="311"/>
      <c r="M269" s="248"/>
      <c r="AB269"/>
      <c r="AC269"/>
      <c r="AD269"/>
      <c r="AE269"/>
      <c r="AF269"/>
      <c r="AG269"/>
      <c r="AH269"/>
      <c r="AI269"/>
      <c r="AJ269"/>
      <c r="AK269"/>
      <c r="AL269"/>
      <c r="AM269"/>
      <c r="AN269"/>
      <c r="AO269"/>
      <c r="AP269" s="270"/>
      <c r="AQ269" s="281">
        <f t="shared" si="48"/>
        <v>184</v>
      </c>
      <c r="AR269">
        <f t="shared" si="53"/>
        <v>0</v>
      </c>
      <c r="AS269">
        <f t="shared" si="47"/>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144.1</v>
      </c>
      <c r="H270" s="331"/>
      <c r="I270" s="314">
        <v>149.49</v>
      </c>
      <c r="J270" s="705">
        <v>15.57</v>
      </c>
      <c r="K270" s="496"/>
      <c r="L270" s="303"/>
      <c r="M270" s="249"/>
      <c r="AB270"/>
      <c r="AC270"/>
      <c r="AD270"/>
      <c r="AE270"/>
      <c r="AF270"/>
      <c r="AG270"/>
      <c r="AH270"/>
      <c r="AI270"/>
      <c r="AJ270"/>
      <c r="AK270"/>
      <c r="AL270"/>
      <c r="AM270"/>
      <c r="AN270"/>
      <c r="AO270"/>
      <c r="AP270" s="270"/>
      <c r="AQ270" s="281">
        <f t="shared" si="48"/>
        <v>185</v>
      </c>
      <c r="AR270">
        <f t="shared" si="53"/>
        <v>0</v>
      </c>
      <c r="AS270">
        <f t="shared" si="47"/>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c r="H271" s="313"/>
      <c r="I271" s="676">
        <v>34.64</v>
      </c>
      <c r="J271" s="700">
        <v>0.247</v>
      </c>
      <c r="K271" s="496"/>
      <c r="L271" s="307"/>
      <c r="M271" s="249"/>
      <c r="AB271"/>
      <c r="AC271"/>
      <c r="AD271"/>
      <c r="AE271"/>
      <c r="AF271"/>
      <c r="AG271"/>
      <c r="AH271"/>
      <c r="AI271"/>
      <c r="AJ271"/>
      <c r="AK271"/>
      <c r="AL271"/>
      <c r="AM271"/>
      <c r="AN271"/>
      <c r="AO271"/>
      <c r="AP271" s="270"/>
      <c r="AQ271" s="281">
        <f t="shared" si="48"/>
        <v>186</v>
      </c>
      <c r="AR271">
        <f t="shared" si="53"/>
        <v>0</v>
      </c>
      <c r="AS271">
        <f t="shared" si="47"/>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c r="H272" s="315"/>
      <c r="I272" s="671">
        <v>70.099999999999994</v>
      </c>
      <c r="J272" s="700">
        <v>0.76400000000000001</v>
      </c>
      <c r="K272" s="493"/>
      <c r="L272" s="308"/>
      <c r="M272" s="396"/>
      <c r="AB272"/>
      <c r="AC272"/>
      <c r="AD272"/>
      <c r="AE272"/>
      <c r="AF272"/>
      <c r="AG272"/>
      <c r="AH272"/>
      <c r="AI272"/>
      <c r="AJ272"/>
      <c r="AK272"/>
      <c r="AL272"/>
      <c r="AM272"/>
      <c r="AN272"/>
      <c r="AO272"/>
      <c r="AP272" s="270"/>
      <c r="AQ272" s="281">
        <f t="shared" si="48"/>
        <v>187</v>
      </c>
      <c r="AR272">
        <f t="shared" si="53"/>
        <v>0</v>
      </c>
      <c r="AS272">
        <f t="shared" si="47"/>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1105.4369999999997</v>
      </c>
      <c r="I273" s="317"/>
      <c r="J273" s="691">
        <f>SUM(J228:J272)</f>
        <v>969.47</v>
      </c>
      <c r="K273" s="500"/>
      <c r="L273" s="308"/>
      <c r="M273" s="397"/>
      <c r="AB273"/>
      <c r="AC273"/>
      <c r="AD273"/>
      <c r="AE273"/>
      <c r="AF273"/>
      <c r="AG273"/>
      <c r="AH273"/>
      <c r="AI273"/>
      <c r="AJ273"/>
      <c r="AK273"/>
      <c r="AL273"/>
      <c r="AM273"/>
      <c r="AN273"/>
      <c r="AO273"/>
      <c r="AP273" s="270"/>
      <c r="AQ273" s="281">
        <f t="shared" si="48"/>
        <v>188</v>
      </c>
      <c r="AR273">
        <f t="shared" si="53"/>
        <v>0</v>
      </c>
      <c r="AS273">
        <f t="shared" si="47"/>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0.87700158398895667</v>
      </c>
      <c r="K274" s="299"/>
      <c r="L274" s="308"/>
      <c r="M274" s="397"/>
      <c r="AB274"/>
      <c r="AC274"/>
      <c r="AD274"/>
      <c r="AE274"/>
      <c r="AF274"/>
      <c r="AG274"/>
      <c r="AH274"/>
      <c r="AI274"/>
      <c r="AJ274"/>
      <c r="AK274"/>
      <c r="AL274"/>
      <c r="AM274"/>
      <c r="AN274"/>
      <c r="AO274"/>
      <c r="AP274" s="270"/>
      <c r="AQ274" s="281">
        <f t="shared" si="48"/>
        <v>189</v>
      </c>
      <c r="AR274">
        <f t="shared" si="53"/>
        <v>0</v>
      </c>
      <c r="AS274">
        <f t="shared" si="47"/>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0.60709489783539494</v>
      </c>
      <c r="I275" s="324"/>
      <c r="J275" s="693">
        <f>+J273/F273</f>
        <v>0.5324231870332552</v>
      </c>
      <c r="K275" s="465"/>
      <c r="L275" s="308"/>
      <c r="M275" s="398"/>
      <c r="N275" s="387"/>
      <c r="AB275"/>
      <c r="AC275"/>
      <c r="AD275"/>
      <c r="AE275"/>
      <c r="AF275"/>
      <c r="AG275"/>
      <c r="AH275"/>
      <c r="AI275"/>
      <c r="AJ275"/>
      <c r="AK275"/>
      <c r="AL275"/>
      <c r="AM275"/>
      <c r="AN275"/>
      <c r="AO275"/>
      <c r="AP275" s="270"/>
      <c r="AQ275" s="281">
        <f t="shared" si="48"/>
        <v>190</v>
      </c>
      <c r="AR275">
        <f t="shared" si="53"/>
        <v>0</v>
      </c>
      <c r="AS275">
        <f t="shared" si="47"/>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8"/>
        <v>191</v>
      </c>
      <c r="AR276">
        <f t="shared" si="53"/>
        <v>0</v>
      </c>
      <c r="AS276">
        <f t="shared" si="47"/>
        <v>0</v>
      </c>
      <c r="AT276"/>
      <c r="AU276"/>
      <c r="AV276"/>
      <c r="AW276"/>
      <c r="AX276"/>
      <c r="AY276"/>
      <c r="AZ276"/>
      <c r="BA276"/>
      <c r="BB276"/>
      <c r="BC276"/>
      <c r="BD276"/>
      <c r="BE276"/>
    </row>
    <row r="277" spans="2:57" ht="27" customHeight="1" thickBot="1" x14ac:dyDescent="0.25">
      <c r="B277" s="290"/>
      <c r="C277" s="259"/>
      <c r="D277" s="259"/>
      <c r="E277" s="259"/>
      <c r="F277" s="507">
        <v>21</v>
      </c>
      <c r="G277" s="555" t="s">
        <v>256</v>
      </c>
      <c r="H277" s="507">
        <v>2024</v>
      </c>
      <c r="I277" s="685"/>
      <c r="J277" s="685"/>
      <c r="K277" s="306"/>
      <c r="L277" s="397"/>
      <c r="M277" s="400"/>
      <c r="AB277"/>
      <c r="AC277"/>
      <c r="AD277"/>
      <c r="AE277"/>
      <c r="AF277"/>
      <c r="AG277"/>
      <c r="AH277"/>
      <c r="AI277"/>
      <c r="AJ277"/>
      <c r="AK277"/>
      <c r="AL277"/>
      <c r="AM277"/>
      <c r="AN277"/>
      <c r="AO277"/>
      <c r="AP277" s="270"/>
      <c r="AQ277" s="281">
        <f t="shared" si="48"/>
        <v>192</v>
      </c>
      <c r="AR277">
        <f t="shared" si="53"/>
        <v>0</v>
      </c>
      <c r="AS277">
        <f t="shared" si="47"/>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8"/>
        <v>193</v>
      </c>
      <c r="AR278">
        <f t="shared" si="53"/>
        <v>0</v>
      </c>
      <c r="AS278">
        <f t="shared" si="47"/>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si="48"/>
        <v>194</v>
      </c>
      <c r="AR279">
        <f t="shared" si="53"/>
        <v>0</v>
      </c>
      <c r="AS279">
        <f t="shared" si="47"/>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48"/>
        <v>195</v>
      </c>
      <c r="AR280">
        <f t="shared" si="53"/>
        <v>0</v>
      </c>
      <c r="AS280">
        <f t="shared" si="47"/>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48"/>
        <v>196</v>
      </c>
      <c r="AR281">
        <f t="shared" si="53"/>
        <v>0</v>
      </c>
      <c r="AS281">
        <f t="shared" si="47"/>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52.89</v>
      </c>
      <c r="H282" s="255">
        <v>16.565999999999999</v>
      </c>
      <c r="I282" s="654">
        <v>53.68</v>
      </c>
      <c r="J282" s="654">
        <v>19.974</v>
      </c>
      <c r="K282" s="501" t="s">
        <v>179</v>
      </c>
      <c r="L282" s="491"/>
      <c r="M282" s="401"/>
      <c r="AB282"/>
      <c r="AC282"/>
      <c r="AD282"/>
      <c r="AE282"/>
      <c r="AF282"/>
      <c r="AG282"/>
      <c r="AH282"/>
      <c r="AI282"/>
      <c r="AJ282"/>
      <c r="AK282"/>
      <c r="AL282"/>
      <c r="AM282"/>
      <c r="AN282"/>
      <c r="AO282"/>
      <c r="AP282" s="270"/>
      <c r="AQ282" s="281">
        <f t="shared" si="48"/>
        <v>197</v>
      </c>
      <c r="AR282">
        <f t="shared" si="53"/>
        <v>0</v>
      </c>
      <c r="AS282">
        <f t="shared" si="47"/>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337.23</v>
      </c>
      <c r="H283" s="296">
        <v>5.81</v>
      </c>
      <c r="I283" s="327">
        <v>337.32</v>
      </c>
      <c r="J283" s="697">
        <v>5.8849999999999998</v>
      </c>
      <c r="K283" s="501" t="s">
        <v>180</v>
      </c>
      <c r="L283" s="479"/>
      <c r="M283" s="401"/>
      <c r="AB283"/>
      <c r="AC283"/>
      <c r="AD283"/>
      <c r="AE283"/>
      <c r="AF283"/>
      <c r="AG283"/>
      <c r="AH283"/>
      <c r="AI283"/>
      <c r="AJ283"/>
      <c r="AK283"/>
      <c r="AL283"/>
      <c r="AM283"/>
      <c r="AN283"/>
      <c r="AO283"/>
      <c r="AP283" s="270"/>
      <c r="AQ283" s="281">
        <f t="shared" si="48"/>
        <v>198</v>
      </c>
      <c r="AR283">
        <f t="shared" si="53"/>
        <v>0</v>
      </c>
      <c r="AS283">
        <f t="shared" si="47"/>
        <v>0</v>
      </c>
      <c r="AT283"/>
      <c r="AU283"/>
      <c r="AV283"/>
      <c r="AW283"/>
      <c r="AX283"/>
      <c r="AY283"/>
      <c r="AZ283"/>
      <c r="BA283"/>
      <c r="BB283"/>
      <c r="BC283"/>
      <c r="BD283"/>
      <c r="BE283"/>
    </row>
    <row r="284" spans="2:57" ht="27" customHeight="1" x14ac:dyDescent="0.2">
      <c r="B284" s="295">
        <f t="shared" ref="B284:B288" si="54">+B283+1</f>
        <v>3</v>
      </c>
      <c r="C284" s="334" t="s">
        <v>30</v>
      </c>
      <c r="D284" s="334" t="s">
        <v>75</v>
      </c>
      <c r="E284" s="328">
        <v>77.5</v>
      </c>
      <c r="F284" s="313">
        <v>49.02</v>
      </c>
      <c r="G284" s="256">
        <v>69.989999999999995</v>
      </c>
      <c r="H284" s="296">
        <v>12.865</v>
      </c>
      <c r="I284" s="327">
        <v>77.069999999999993</v>
      </c>
      <c r="J284" s="697">
        <v>46.259</v>
      </c>
      <c r="K284" s="501" t="s">
        <v>30</v>
      </c>
      <c r="L284" s="491"/>
      <c r="M284" s="401"/>
      <c r="AB284"/>
      <c r="AC284"/>
      <c r="AD284"/>
      <c r="AE284"/>
      <c r="AF284"/>
      <c r="AG284"/>
      <c r="AH284"/>
      <c r="AI284"/>
      <c r="AJ284"/>
      <c r="AK284"/>
      <c r="AL284"/>
      <c r="AM284"/>
      <c r="AN284"/>
      <c r="AO284"/>
      <c r="AP284" s="270"/>
      <c r="AQ284" s="281">
        <f t="shared" si="48"/>
        <v>199</v>
      </c>
      <c r="AR284">
        <f t="shared" si="53"/>
        <v>0</v>
      </c>
      <c r="AS284">
        <f t="shared" si="47"/>
        <v>0</v>
      </c>
      <c r="AT284"/>
      <c r="AU284"/>
      <c r="AV284"/>
      <c r="AW284"/>
      <c r="AX284"/>
      <c r="AY284"/>
      <c r="AZ284"/>
      <c r="BA284"/>
      <c r="BB284"/>
      <c r="BC284"/>
      <c r="BD284"/>
      <c r="BE284"/>
    </row>
    <row r="285" spans="2:57" ht="27" customHeight="1" x14ac:dyDescent="0.2">
      <c r="B285" s="295">
        <f t="shared" si="54"/>
        <v>4</v>
      </c>
      <c r="C285" s="334" t="s">
        <v>31</v>
      </c>
      <c r="D285" s="334" t="s">
        <v>76</v>
      </c>
      <c r="E285" s="328">
        <v>463.3</v>
      </c>
      <c r="F285" s="313">
        <v>49.9</v>
      </c>
      <c r="G285" s="327">
        <v>462.18</v>
      </c>
      <c r="H285" s="327">
        <v>31.972999999999999</v>
      </c>
      <c r="I285" s="313">
        <v>462.83</v>
      </c>
      <c r="J285" s="255">
        <v>44.481999999999999</v>
      </c>
      <c r="K285" s="373"/>
      <c r="L285" s="491"/>
      <c r="M285" s="401"/>
      <c r="AB285"/>
      <c r="AC285"/>
      <c r="AD285"/>
      <c r="AE285"/>
      <c r="AF285"/>
      <c r="AG285"/>
      <c r="AH285"/>
      <c r="AI285"/>
      <c r="AJ285"/>
      <c r="AK285"/>
      <c r="AL285"/>
      <c r="AM285"/>
      <c r="AN285"/>
      <c r="AO285"/>
      <c r="AP285" s="270"/>
      <c r="AQ285" s="281">
        <f t="shared" si="48"/>
        <v>200</v>
      </c>
      <c r="AR285">
        <f t="shared" si="53"/>
        <v>0</v>
      </c>
      <c r="AS285">
        <f t="shared" si="47"/>
        <v>0</v>
      </c>
      <c r="AT285"/>
      <c r="AU285"/>
      <c r="AV285"/>
      <c r="AW285"/>
      <c r="AX285"/>
      <c r="AY285"/>
      <c r="AZ285"/>
      <c r="BA285"/>
      <c r="BB285"/>
      <c r="BC285"/>
      <c r="BD285"/>
      <c r="BE285"/>
    </row>
    <row r="286" spans="2:57" ht="27" customHeight="1" x14ac:dyDescent="0.25">
      <c r="B286" s="295">
        <f t="shared" si="54"/>
        <v>5</v>
      </c>
      <c r="C286" s="334" t="s">
        <v>32</v>
      </c>
      <c r="D286" s="334" t="s">
        <v>77</v>
      </c>
      <c r="E286" s="328">
        <v>207</v>
      </c>
      <c r="F286" s="313">
        <v>9.5030000000000001</v>
      </c>
      <c r="G286" s="256">
        <v>205.3</v>
      </c>
      <c r="H286" s="257">
        <v>7.3540000000000001</v>
      </c>
      <c r="I286" s="653">
        <v>196.24</v>
      </c>
      <c r="J286" s="255">
        <v>1.532</v>
      </c>
      <c r="K286" s="373">
        <v>9.5299999999999994</v>
      </c>
      <c r="L286" s="491"/>
      <c r="M286" s="401"/>
      <c r="AB286"/>
      <c r="AC286"/>
      <c r="AD286"/>
      <c r="AE286"/>
      <c r="AF286"/>
      <c r="AG286"/>
      <c r="AH286"/>
      <c r="AI286"/>
      <c r="AJ286"/>
      <c r="AK286"/>
      <c r="AL286"/>
      <c r="AM286"/>
      <c r="AN286"/>
      <c r="AO286"/>
      <c r="AP286" s="270"/>
      <c r="AQ286" s="281">
        <f t="shared" si="48"/>
        <v>201</v>
      </c>
      <c r="AR286">
        <f t="shared" si="53"/>
        <v>0</v>
      </c>
      <c r="AS286">
        <f t="shared" si="47"/>
        <v>0</v>
      </c>
      <c r="AT286"/>
      <c r="AU286"/>
      <c r="AV286"/>
      <c r="AW286"/>
      <c r="AX286"/>
      <c r="AY286"/>
      <c r="AZ286"/>
      <c r="BA286"/>
      <c r="BB286"/>
      <c r="BC286"/>
      <c r="BD286"/>
      <c r="BE286"/>
    </row>
    <row r="287" spans="2:57" ht="27" customHeight="1" x14ac:dyDescent="0.25">
      <c r="B287" s="295">
        <f t="shared" si="54"/>
        <v>6</v>
      </c>
      <c r="C287" s="334" t="s">
        <v>33</v>
      </c>
      <c r="D287" s="334" t="s">
        <v>77</v>
      </c>
      <c r="E287" s="328">
        <v>320</v>
      </c>
      <c r="F287" s="313">
        <v>5.1509999999999998</v>
      </c>
      <c r="G287" s="256">
        <v>316.26</v>
      </c>
      <c r="H287" s="257">
        <v>3.4660000000000002</v>
      </c>
      <c r="I287" s="653">
        <v>308.7</v>
      </c>
      <c r="J287" s="255">
        <v>0.84</v>
      </c>
      <c r="K287" s="373">
        <v>5.1609999999999996</v>
      </c>
      <c r="L287" s="491"/>
      <c r="M287" s="402"/>
      <c r="AB287"/>
      <c r="AC287"/>
      <c r="AD287"/>
      <c r="AE287"/>
      <c r="AF287"/>
      <c r="AG287"/>
      <c r="AH287"/>
      <c r="AI287"/>
      <c r="AJ287"/>
      <c r="AK287"/>
      <c r="AL287"/>
      <c r="AM287"/>
      <c r="AN287"/>
      <c r="AO287"/>
      <c r="AP287" s="270"/>
      <c r="AQ287" s="281">
        <f t="shared" si="48"/>
        <v>202</v>
      </c>
      <c r="AR287">
        <f t="shared" si="53"/>
        <v>0</v>
      </c>
      <c r="AS287">
        <f t="shared" si="47"/>
        <v>0</v>
      </c>
      <c r="AT287"/>
      <c r="AU287"/>
      <c r="AV287"/>
      <c r="AW287"/>
      <c r="AX287"/>
      <c r="AY287"/>
      <c r="AZ287"/>
      <c r="BA287"/>
      <c r="BB287"/>
      <c r="BC287"/>
      <c r="BD287"/>
      <c r="BE287"/>
    </row>
    <row r="288" spans="2:57" ht="27" customHeight="1" x14ac:dyDescent="0.25">
      <c r="B288" s="295">
        <f t="shared" si="54"/>
        <v>7</v>
      </c>
      <c r="C288" s="334" t="s">
        <v>34</v>
      </c>
      <c r="D288" s="334" t="s">
        <v>78</v>
      </c>
      <c r="E288" s="328">
        <v>90</v>
      </c>
      <c r="F288" s="313">
        <v>689.09100000000001</v>
      </c>
      <c r="G288" s="256">
        <v>85.14</v>
      </c>
      <c r="H288" s="256">
        <v>466.26100000000002</v>
      </c>
      <c r="I288" s="653">
        <v>82.19</v>
      </c>
      <c r="J288" s="255">
        <v>363.90199999999999</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87.15</v>
      </c>
      <c r="H289" s="817">
        <v>17.780999999999999</v>
      </c>
      <c r="I289" s="817">
        <v>83.6</v>
      </c>
      <c r="J289" s="817">
        <v>14.103</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47"/>
        <v>0</v>
      </c>
      <c r="AT290"/>
      <c r="AU290"/>
      <c r="AV290"/>
      <c r="AW290"/>
      <c r="AX290"/>
      <c r="AY290"/>
      <c r="AZ290"/>
      <c r="BA290"/>
      <c r="BB290"/>
      <c r="BC290"/>
      <c r="BD290"/>
      <c r="BE290"/>
    </row>
    <row r="291" spans="2:57" ht="27" customHeight="1" x14ac:dyDescent="0.2">
      <c r="B291" s="295">
        <f t="shared" ref="B291:B326" si="55">+B290+1</f>
        <v>10</v>
      </c>
      <c r="C291" s="334" t="s">
        <v>35</v>
      </c>
      <c r="D291" s="334" t="s">
        <v>79</v>
      </c>
      <c r="E291" s="328">
        <v>120.5</v>
      </c>
      <c r="F291" s="313">
        <v>2.0920000000000001</v>
      </c>
      <c r="G291" s="256">
        <v>118.44</v>
      </c>
      <c r="H291" s="296">
        <v>1.232</v>
      </c>
      <c r="I291" s="329">
        <v>116.1</v>
      </c>
      <c r="J291" s="255">
        <v>0.35</v>
      </c>
      <c r="K291" s="394">
        <v>1.528</v>
      </c>
      <c r="L291" s="402"/>
      <c r="M291" s="402"/>
      <c r="AB291"/>
      <c r="AC291"/>
      <c r="AD291"/>
      <c r="AE291"/>
      <c r="AF291"/>
      <c r="AG291"/>
      <c r="AH291"/>
      <c r="AI291"/>
      <c r="AJ291"/>
      <c r="AK291"/>
      <c r="AL291"/>
      <c r="AM291"/>
      <c r="AN291"/>
      <c r="AO291"/>
      <c r="AP291" s="270"/>
      <c r="AQ291" s="281">
        <f t="shared" ref="AQ291:AQ354" si="56">AQ290+1</f>
        <v>204</v>
      </c>
      <c r="AR291">
        <f t="shared" ref="AR291:AR300" si="57">IF(AI28="tad","tad",AI28)</f>
        <v>0</v>
      </c>
      <c r="AS291">
        <f t="shared" si="47"/>
        <v>0</v>
      </c>
      <c r="AT291"/>
      <c r="AU291"/>
      <c r="AV291"/>
      <c r="AW291"/>
      <c r="AX291"/>
      <c r="AY291"/>
      <c r="AZ291"/>
      <c r="BA291"/>
      <c r="BB291"/>
      <c r="BC291"/>
      <c r="BD291"/>
      <c r="BE291"/>
    </row>
    <row r="292" spans="2:57" ht="27" customHeight="1" x14ac:dyDescent="0.25">
      <c r="B292" s="295">
        <f t="shared" si="55"/>
        <v>11</v>
      </c>
      <c r="C292" s="334" t="s">
        <v>36</v>
      </c>
      <c r="D292" s="334" t="s">
        <v>79</v>
      </c>
      <c r="E292" s="328">
        <v>120.8</v>
      </c>
      <c r="F292" s="313">
        <v>2.3530000000000002</v>
      </c>
      <c r="G292" s="256">
        <v>115.88</v>
      </c>
      <c r="H292" s="296">
        <v>0.96199999999999997</v>
      </c>
      <c r="I292" s="653">
        <v>117.25</v>
      </c>
      <c r="J292" s="255">
        <v>0.51500000000000001</v>
      </c>
      <c r="K292" s="394">
        <v>1.2809999999999999</v>
      </c>
      <c r="L292" s="402"/>
      <c r="M292" s="403"/>
      <c r="AB292"/>
      <c r="AC292"/>
      <c r="AD292"/>
      <c r="AE292"/>
      <c r="AF292"/>
      <c r="AG292"/>
      <c r="AH292"/>
      <c r="AI292"/>
      <c r="AJ292"/>
      <c r="AK292"/>
      <c r="AL292"/>
      <c r="AM292"/>
      <c r="AN292"/>
      <c r="AO292"/>
      <c r="AP292" s="270"/>
      <c r="AQ292" s="281">
        <f t="shared" si="56"/>
        <v>205</v>
      </c>
      <c r="AR292">
        <f t="shared" si="57"/>
        <v>0</v>
      </c>
      <c r="AS292">
        <f t="shared" si="47"/>
        <v>0</v>
      </c>
      <c r="AT292"/>
      <c r="AU292"/>
      <c r="AV292"/>
      <c r="AW292"/>
      <c r="AX292"/>
      <c r="AY292"/>
      <c r="AZ292"/>
      <c r="BA292"/>
      <c r="BB292"/>
      <c r="BC292"/>
      <c r="BD292"/>
      <c r="BE292"/>
    </row>
    <row r="293" spans="2:57" ht="27" customHeight="1" x14ac:dyDescent="0.25">
      <c r="B293" s="295">
        <f t="shared" si="55"/>
        <v>12</v>
      </c>
      <c r="C293" s="334" t="s">
        <v>37</v>
      </c>
      <c r="D293" s="334" t="s">
        <v>80</v>
      </c>
      <c r="E293" s="328">
        <v>46.5</v>
      </c>
      <c r="F293" s="328">
        <v>4.5999999999999996</v>
      </c>
      <c r="G293" s="256">
        <v>42.79</v>
      </c>
      <c r="H293" s="256">
        <v>1.9059999999999999</v>
      </c>
      <c r="I293" s="653">
        <v>44.61</v>
      </c>
      <c r="J293" s="255">
        <v>4.82</v>
      </c>
      <c r="K293" s="394">
        <v>4.2060000000000004</v>
      </c>
      <c r="L293" s="402"/>
      <c r="M293" s="402"/>
      <c r="AB293"/>
      <c r="AC293"/>
      <c r="AD293"/>
      <c r="AE293"/>
      <c r="AF293"/>
      <c r="AG293"/>
      <c r="AH293"/>
      <c r="AI293"/>
      <c r="AJ293"/>
      <c r="AK293"/>
      <c r="AL293"/>
      <c r="AM293"/>
      <c r="AN293"/>
      <c r="AO293"/>
      <c r="AP293" s="270"/>
      <c r="AQ293" s="281">
        <f t="shared" si="56"/>
        <v>206</v>
      </c>
      <c r="AR293">
        <f t="shared" si="57"/>
        <v>0</v>
      </c>
      <c r="AS293">
        <f t="shared" si="47"/>
        <v>0</v>
      </c>
      <c r="AT293"/>
      <c r="AU293"/>
      <c r="AV293"/>
      <c r="AW293"/>
      <c r="AX293"/>
      <c r="AY293"/>
      <c r="AZ293"/>
      <c r="BA293"/>
      <c r="BB293"/>
      <c r="BC293"/>
      <c r="BD293"/>
      <c r="BE293"/>
    </row>
    <row r="294" spans="2:57" ht="27" customHeight="1" x14ac:dyDescent="0.25">
      <c r="B294" s="295">
        <f t="shared" si="55"/>
        <v>13</v>
      </c>
      <c r="C294" s="334" t="s">
        <v>39</v>
      </c>
      <c r="D294" s="334" t="s">
        <v>80</v>
      </c>
      <c r="E294" s="328">
        <v>51.5</v>
      </c>
      <c r="F294" s="313">
        <v>2.4159999999999999</v>
      </c>
      <c r="G294" s="256">
        <v>48.52</v>
      </c>
      <c r="H294" s="256">
        <v>1.4239999999999999</v>
      </c>
      <c r="I294" s="657">
        <v>46.55</v>
      </c>
      <c r="J294" s="255">
        <v>0.82899999999999996</v>
      </c>
      <c r="K294" s="394">
        <v>2.7559999999999998</v>
      </c>
      <c r="L294" s="402"/>
      <c r="M294" s="402"/>
      <c r="AB294"/>
      <c r="AC294"/>
      <c r="AD294"/>
      <c r="AE294"/>
      <c r="AF294"/>
      <c r="AG294"/>
      <c r="AH294"/>
      <c r="AI294"/>
      <c r="AJ294"/>
      <c r="AK294"/>
      <c r="AL294"/>
      <c r="AM294"/>
      <c r="AN294"/>
      <c r="AO294"/>
      <c r="AP294" s="270"/>
      <c r="AQ294" s="281">
        <f t="shared" si="56"/>
        <v>207</v>
      </c>
      <c r="AR294">
        <f t="shared" si="57"/>
        <v>0</v>
      </c>
      <c r="AS294">
        <f t="shared" si="47"/>
        <v>0</v>
      </c>
      <c r="AT294"/>
      <c r="AU294"/>
      <c r="AV294"/>
      <c r="AW294"/>
      <c r="AX294"/>
      <c r="AY294"/>
      <c r="AZ294"/>
      <c r="BA294"/>
      <c r="BB294"/>
      <c r="BC294"/>
      <c r="BD294"/>
      <c r="BE294"/>
    </row>
    <row r="295" spans="2:57" ht="27" customHeight="1" x14ac:dyDescent="0.25">
      <c r="B295" s="295">
        <f t="shared" si="55"/>
        <v>14</v>
      </c>
      <c r="C295" s="334" t="s">
        <v>40</v>
      </c>
      <c r="D295" s="334" t="s">
        <v>78</v>
      </c>
      <c r="E295" s="328">
        <v>81</v>
      </c>
      <c r="F295" s="313">
        <v>1.093</v>
      </c>
      <c r="G295" s="256">
        <v>78.91</v>
      </c>
      <c r="H295" s="609">
        <v>0.745</v>
      </c>
      <c r="I295" s="653">
        <v>77.61</v>
      </c>
      <c r="J295" s="255">
        <v>0.85299999999999998</v>
      </c>
      <c r="K295" s="394">
        <v>0.78</v>
      </c>
      <c r="L295" s="402"/>
      <c r="M295" s="403"/>
      <c r="AB295"/>
      <c r="AC295"/>
      <c r="AD295"/>
      <c r="AE295"/>
      <c r="AF295"/>
      <c r="AG295"/>
      <c r="AH295"/>
      <c r="AI295"/>
      <c r="AJ295"/>
      <c r="AK295"/>
      <c r="AL295"/>
      <c r="AM295"/>
      <c r="AN295"/>
      <c r="AO295"/>
      <c r="AP295" s="270"/>
      <c r="AQ295" s="281">
        <f t="shared" si="56"/>
        <v>208</v>
      </c>
      <c r="AR295">
        <f t="shared" si="57"/>
        <v>0</v>
      </c>
      <c r="AS295">
        <f t="shared" si="47"/>
        <v>0</v>
      </c>
      <c r="AT295"/>
      <c r="AU295"/>
      <c r="AV295"/>
      <c r="AW295"/>
      <c r="AX295"/>
      <c r="AY295"/>
      <c r="AZ295"/>
      <c r="BA295"/>
      <c r="BB295"/>
      <c r="BC295"/>
      <c r="BD295"/>
      <c r="BE295"/>
    </row>
    <row r="296" spans="2:57" ht="27" customHeight="1" x14ac:dyDescent="0.25">
      <c r="B296" s="295">
        <f t="shared" si="55"/>
        <v>15</v>
      </c>
      <c r="C296" s="334" t="s">
        <v>41</v>
      </c>
      <c r="D296" s="334" t="s">
        <v>78</v>
      </c>
      <c r="E296" s="328">
        <v>82.8</v>
      </c>
      <c r="F296" s="313">
        <v>0.42899999999999999</v>
      </c>
      <c r="G296" s="256">
        <v>81.96</v>
      </c>
      <c r="H296" s="296">
        <v>0.30299999999999999</v>
      </c>
      <c r="I296" s="653">
        <v>81.599999999999994</v>
      </c>
      <c r="J296" s="255">
        <v>6.0999999999999999E-2</v>
      </c>
      <c r="K296" s="394">
        <v>5.8999999999999997E-2</v>
      </c>
      <c r="L296" s="403"/>
      <c r="M296" s="403"/>
      <c r="V296" s="179" t="s">
        <v>210</v>
      </c>
      <c r="AB296"/>
      <c r="AC296"/>
      <c r="AD296"/>
      <c r="AE296"/>
      <c r="AF296"/>
      <c r="AG296"/>
      <c r="AH296"/>
      <c r="AI296"/>
      <c r="AJ296"/>
      <c r="AK296"/>
      <c r="AL296"/>
      <c r="AM296"/>
      <c r="AN296"/>
      <c r="AO296"/>
      <c r="AP296" s="270"/>
      <c r="AQ296" s="281">
        <f t="shared" si="56"/>
        <v>209</v>
      </c>
      <c r="AR296">
        <f t="shared" si="57"/>
        <v>0</v>
      </c>
      <c r="AS296">
        <f t="shared" si="47"/>
        <v>0</v>
      </c>
      <c r="AT296"/>
      <c r="AU296"/>
      <c r="AV296"/>
      <c r="AW296"/>
      <c r="AX296"/>
      <c r="AY296"/>
      <c r="AZ296"/>
      <c r="BA296"/>
      <c r="BB296"/>
      <c r="BC296"/>
      <c r="BD296"/>
      <c r="BE296"/>
    </row>
    <row r="297" spans="2:57" ht="27" customHeight="1" x14ac:dyDescent="0.25">
      <c r="B297" s="295">
        <f t="shared" si="55"/>
        <v>16</v>
      </c>
      <c r="C297" s="334" t="s">
        <v>42</v>
      </c>
      <c r="D297" s="334" t="s">
        <v>78</v>
      </c>
      <c r="E297" s="328">
        <v>69.95</v>
      </c>
      <c r="F297" s="313">
        <v>0.25</v>
      </c>
      <c r="G297" s="256">
        <v>69.47</v>
      </c>
      <c r="H297" s="256">
        <v>0.17599999999999999</v>
      </c>
      <c r="I297" s="653">
        <v>63.63</v>
      </c>
      <c r="J297" s="255">
        <v>0.20899999999999999</v>
      </c>
      <c r="K297" s="394">
        <v>0.188</v>
      </c>
      <c r="L297" s="402"/>
      <c r="M297" s="403"/>
      <c r="AB297"/>
      <c r="AC297"/>
      <c r="AD297"/>
      <c r="AE297"/>
      <c r="AF297"/>
      <c r="AG297"/>
      <c r="AH297"/>
      <c r="AI297"/>
      <c r="AJ297"/>
      <c r="AK297"/>
      <c r="AL297"/>
      <c r="AM297"/>
      <c r="AN297"/>
      <c r="AO297"/>
      <c r="AP297" s="270"/>
      <c r="AQ297" s="281">
        <f t="shared" si="56"/>
        <v>210</v>
      </c>
      <c r="AR297">
        <f t="shared" si="57"/>
        <v>0</v>
      </c>
      <c r="AS297">
        <f t="shared" si="47"/>
        <v>0</v>
      </c>
      <c r="AT297"/>
      <c r="AU297"/>
      <c r="AV297"/>
      <c r="AW297"/>
      <c r="AX297"/>
      <c r="AY297"/>
      <c r="AZ297"/>
      <c r="BA297"/>
      <c r="BB297"/>
      <c r="BC297"/>
      <c r="BD297"/>
      <c r="BE297"/>
    </row>
    <row r="298" spans="2:57" ht="27" customHeight="1" x14ac:dyDescent="0.25">
      <c r="B298" s="295">
        <f t="shared" si="55"/>
        <v>17</v>
      </c>
      <c r="C298" s="334" t="s">
        <v>43</v>
      </c>
      <c r="D298" s="334" t="s">
        <v>78</v>
      </c>
      <c r="E298" s="328">
        <v>48.2</v>
      </c>
      <c r="F298" s="313">
        <v>0.38500000000000001</v>
      </c>
      <c r="G298" s="256">
        <v>45.8</v>
      </c>
      <c r="H298" s="296">
        <v>8.4000000000000005E-2</v>
      </c>
      <c r="I298" s="653">
        <v>47.02</v>
      </c>
      <c r="J298" s="255">
        <v>0.4</v>
      </c>
      <c r="K298" s="394">
        <v>0.193</v>
      </c>
      <c r="L298" s="402"/>
      <c r="M298" s="402"/>
      <c r="AB298"/>
      <c r="AC298"/>
      <c r="AD298"/>
      <c r="AE298"/>
      <c r="AF298"/>
      <c r="AG298"/>
      <c r="AH298"/>
      <c r="AI298"/>
      <c r="AJ298"/>
      <c r="AK298"/>
      <c r="AL298"/>
      <c r="AM298"/>
      <c r="AN298"/>
      <c r="AO298"/>
      <c r="AP298" s="270"/>
      <c r="AQ298" s="281">
        <f t="shared" si="56"/>
        <v>211</v>
      </c>
      <c r="AR298">
        <f t="shared" si="57"/>
        <v>0</v>
      </c>
      <c r="AS298">
        <f t="shared" ref="AS298:AS368" si="58">IF(COUNT(AQ298:AR298)=2,0,-AP$51/500)</f>
        <v>0</v>
      </c>
      <c r="AT298"/>
      <c r="AU298"/>
      <c r="AV298"/>
      <c r="AW298"/>
      <c r="AX298"/>
      <c r="AY298"/>
      <c r="AZ298"/>
      <c r="BA298"/>
      <c r="BB298"/>
      <c r="BC298"/>
      <c r="BD298"/>
      <c r="BE298"/>
    </row>
    <row r="299" spans="2:57" ht="27" customHeight="1" x14ac:dyDescent="0.2">
      <c r="B299" s="295">
        <f t="shared" si="55"/>
        <v>18</v>
      </c>
      <c r="C299" s="334" t="s">
        <v>81</v>
      </c>
      <c r="D299" s="334" t="s">
        <v>44</v>
      </c>
      <c r="E299" s="328">
        <v>136</v>
      </c>
      <c r="F299" s="313">
        <v>398.69</v>
      </c>
      <c r="G299" s="256">
        <v>133.91999999999999</v>
      </c>
      <c r="H299" s="256">
        <v>257.58300000000003</v>
      </c>
      <c r="I299" s="256">
        <v>132.12</v>
      </c>
      <c r="J299" s="707">
        <v>180.489</v>
      </c>
      <c r="K299" s="373">
        <v>363.98</v>
      </c>
      <c r="L299" s="403"/>
      <c r="M299" s="403"/>
      <c r="AB299"/>
      <c r="AC299"/>
      <c r="AD299"/>
      <c r="AE299"/>
      <c r="AF299"/>
      <c r="AG299"/>
      <c r="AH299"/>
      <c r="AI299"/>
      <c r="AJ299"/>
      <c r="AK299"/>
      <c r="AL299"/>
      <c r="AM299"/>
      <c r="AN299"/>
      <c r="AO299"/>
      <c r="AP299" s="270"/>
      <c r="AQ299" s="281">
        <f t="shared" si="56"/>
        <v>212</v>
      </c>
      <c r="AR299">
        <f t="shared" si="57"/>
        <v>0</v>
      </c>
      <c r="AS299">
        <f t="shared" si="58"/>
        <v>0</v>
      </c>
      <c r="AT299"/>
      <c r="AU299"/>
      <c r="AV299"/>
      <c r="AW299"/>
      <c r="AX299"/>
      <c r="AY299"/>
      <c r="AZ299"/>
      <c r="BA299"/>
      <c r="BB299"/>
      <c r="BC299"/>
      <c r="BD299"/>
      <c r="BE299"/>
    </row>
    <row r="300" spans="2:57" ht="27" customHeight="1" x14ac:dyDescent="0.2">
      <c r="B300" s="295">
        <f t="shared" si="55"/>
        <v>19</v>
      </c>
      <c r="C300" s="334" t="s">
        <v>336</v>
      </c>
      <c r="D300" s="334" t="s">
        <v>44</v>
      </c>
      <c r="E300" s="328">
        <v>189</v>
      </c>
      <c r="F300" s="313">
        <v>25</v>
      </c>
      <c r="G300" s="256">
        <v>183</v>
      </c>
      <c r="H300" s="256">
        <v>21.18</v>
      </c>
      <c r="I300" s="256">
        <v>183.16</v>
      </c>
      <c r="J300" s="707">
        <v>21.486999999999998</v>
      </c>
      <c r="K300" s="373" t="s">
        <v>187</v>
      </c>
      <c r="L300" s="403"/>
      <c r="M300" s="402"/>
      <c r="AB300"/>
      <c r="AC300"/>
      <c r="AD300"/>
      <c r="AE300"/>
      <c r="AF300"/>
      <c r="AG300"/>
      <c r="AH300"/>
      <c r="AI300"/>
      <c r="AJ300"/>
      <c r="AK300"/>
      <c r="AL300"/>
      <c r="AM300"/>
      <c r="AN300"/>
      <c r="AO300"/>
      <c r="AP300" s="270"/>
      <c r="AQ300" s="281">
        <f t="shared" si="56"/>
        <v>213</v>
      </c>
      <c r="AR300">
        <f t="shared" si="57"/>
        <v>0</v>
      </c>
      <c r="AS300">
        <f t="shared" si="58"/>
        <v>0</v>
      </c>
      <c r="AT300"/>
      <c r="AU300"/>
      <c r="AV300"/>
      <c r="AW300"/>
      <c r="AX300"/>
      <c r="AY300"/>
      <c r="AZ300"/>
      <c r="BA300"/>
      <c r="BB300"/>
      <c r="BC300"/>
      <c r="BD300"/>
      <c r="BE300"/>
    </row>
    <row r="301" spans="2:57" ht="27" customHeight="1" x14ac:dyDescent="0.2">
      <c r="B301" s="295">
        <f t="shared" si="55"/>
        <v>20</v>
      </c>
      <c r="C301" s="334" t="s">
        <v>45</v>
      </c>
      <c r="D301" s="334" t="s">
        <v>44</v>
      </c>
      <c r="E301" s="328">
        <v>113.5</v>
      </c>
      <c r="F301" s="313">
        <v>2.3410000000000002</v>
      </c>
      <c r="G301" s="256">
        <v>113.3</v>
      </c>
      <c r="H301" s="256">
        <v>2.2490000000000001</v>
      </c>
      <c r="I301" s="256">
        <v>111.83</v>
      </c>
      <c r="J301" s="707">
        <v>1.62</v>
      </c>
      <c r="K301" s="373" t="s">
        <v>187</v>
      </c>
      <c r="L301" s="403"/>
      <c r="M301" s="402"/>
      <c r="AB301"/>
      <c r="AC301"/>
      <c r="AD301"/>
      <c r="AE301"/>
      <c r="AF301"/>
      <c r="AG301"/>
      <c r="AH301"/>
      <c r="AI301"/>
      <c r="AJ301"/>
      <c r="AK301"/>
      <c r="AL301"/>
      <c r="AM301"/>
      <c r="AN301"/>
      <c r="AO301"/>
      <c r="AP301" s="270"/>
      <c r="AQ301" s="281">
        <f t="shared" si="56"/>
        <v>214</v>
      </c>
      <c r="AR301">
        <f t="shared" ref="AR301:AR314" si="59">IF(AJ7="tad","tad",AJ7)</f>
        <v>0</v>
      </c>
      <c r="AS301">
        <f t="shared" si="58"/>
        <v>0</v>
      </c>
      <c r="AT301"/>
      <c r="AU301"/>
      <c r="AV301"/>
      <c r="AW301"/>
      <c r="AX301"/>
      <c r="AY301"/>
      <c r="AZ301"/>
      <c r="BA301"/>
      <c r="BB301"/>
      <c r="BC301"/>
      <c r="BD301"/>
      <c r="BE301"/>
    </row>
    <row r="302" spans="2:57" ht="27" customHeight="1" x14ac:dyDescent="0.2">
      <c r="B302" s="295">
        <f t="shared" si="55"/>
        <v>21</v>
      </c>
      <c r="C302" s="334" t="s">
        <v>46</v>
      </c>
      <c r="D302" s="334" t="s">
        <v>44</v>
      </c>
      <c r="E302" s="328">
        <v>225.4</v>
      </c>
      <c r="F302" s="313">
        <v>0.32300000000000001</v>
      </c>
      <c r="G302" s="256">
        <v>203.48</v>
      </c>
      <c r="H302" s="256">
        <v>0.26500000000000001</v>
      </c>
      <c r="I302" s="257">
        <v>200</v>
      </c>
      <c r="J302" s="707">
        <v>2.8000000000000001E-2</v>
      </c>
      <c r="K302" s="373">
        <v>1.5389999999999999</v>
      </c>
      <c r="L302" s="402"/>
      <c r="M302" s="403"/>
      <c r="AB302"/>
      <c r="AC302"/>
      <c r="AD302"/>
      <c r="AE302"/>
      <c r="AF302"/>
      <c r="AG302"/>
      <c r="AH302"/>
      <c r="AI302"/>
      <c r="AJ302"/>
      <c r="AK302"/>
      <c r="AL302"/>
      <c r="AM302"/>
      <c r="AN302"/>
      <c r="AO302"/>
      <c r="AP302" s="270"/>
      <c r="AQ302" s="281">
        <f t="shared" si="56"/>
        <v>215</v>
      </c>
      <c r="AR302">
        <f t="shared" si="59"/>
        <v>0</v>
      </c>
      <c r="AS302">
        <f t="shared" si="58"/>
        <v>0</v>
      </c>
      <c r="AT302"/>
      <c r="AU302"/>
      <c r="AV302"/>
      <c r="AW302"/>
      <c r="AX302"/>
      <c r="AY302"/>
      <c r="AZ302"/>
      <c r="BA302"/>
      <c r="BB302"/>
      <c r="BC302"/>
      <c r="BD302"/>
      <c r="BE302"/>
    </row>
    <row r="303" spans="2:57" ht="27" customHeight="1" x14ac:dyDescent="0.2">
      <c r="B303" s="295">
        <f t="shared" si="55"/>
        <v>22</v>
      </c>
      <c r="C303" s="334" t="s">
        <v>47</v>
      </c>
      <c r="D303" s="334" t="s">
        <v>44</v>
      </c>
      <c r="E303" s="328">
        <v>224</v>
      </c>
      <c r="F303" s="328">
        <v>0.42899999999999999</v>
      </c>
      <c r="G303" s="256">
        <v>221.45</v>
      </c>
      <c r="H303" s="256">
        <v>0.23499999999999999</v>
      </c>
      <c r="I303" s="256">
        <v>218.69</v>
      </c>
      <c r="J303" s="707">
        <v>0.09</v>
      </c>
      <c r="K303" s="373">
        <v>0.19700000000000001</v>
      </c>
      <c r="L303" s="403"/>
      <c r="M303" s="403"/>
      <c r="AB303"/>
      <c r="AC303"/>
      <c r="AD303"/>
      <c r="AE303"/>
      <c r="AF303"/>
      <c r="AG303"/>
      <c r="AH303"/>
      <c r="AI303"/>
      <c r="AJ303"/>
      <c r="AK303"/>
      <c r="AL303"/>
      <c r="AM303"/>
      <c r="AN303"/>
      <c r="AO303"/>
      <c r="AP303" s="270"/>
      <c r="AQ303" s="281">
        <f t="shared" si="56"/>
        <v>216</v>
      </c>
      <c r="AR303">
        <f t="shared" si="59"/>
        <v>0</v>
      </c>
      <c r="AS303">
        <f t="shared" si="58"/>
        <v>0</v>
      </c>
      <c r="AT303"/>
      <c r="AU303"/>
      <c r="AV303"/>
      <c r="AW303"/>
      <c r="AX303"/>
      <c r="AY303"/>
      <c r="AZ303"/>
      <c r="BA303"/>
      <c r="BB303"/>
      <c r="BC303"/>
      <c r="BD303"/>
      <c r="BE303"/>
    </row>
    <row r="304" spans="2:57" ht="27" customHeight="1" x14ac:dyDescent="0.2">
      <c r="B304" s="295">
        <f t="shared" si="55"/>
        <v>23</v>
      </c>
      <c r="C304" s="334" t="s">
        <v>48</v>
      </c>
      <c r="D304" s="334" t="s">
        <v>44</v>
      </c>
      <c r="E304" s="328">
        <v>196</v>
      </c>
      <c r="F304" s="313">
        <v>0.77100000000000002</v>
      </c>
      <c r="G304" s="256">
        <v>195</v>
      </c>
      <c r="H304" s="256">
        <v>0.58399999999999996</v>
      </c>
      <c r="I304" s="257">
        <v>193.63</v>
      </c>
      <c r="J304" s="708">
        <v>0.36</v>
      </c>
      <c r="K304" s="373">
        <v>0.373</v>
      </c>
      <c r="L304" s="402"/>
      <c r="M304" s="403"/>
      <c r="AB304"/>
      <c r="AC304"/>
      <c r="AD304"/>
      <c r="AE304"/>
      <c r="AF304"/>
      <c r="AG304"/>
      <c r="AH304"/>
      <c r="AI304"/>
      <c r="AJ304"/>
      <c r="AK304"/>
      <c r="AL304"/>
      <c r="AM304"/>
      <c r="AN304"/>
      <c r="AO304"/>
      <c r="AP304" s="270"/>
      <c r="AQ304" s="281">
        <f t="shared" si="56"/>
        <v>217</v>
      </c>
      <c r="AR304">
        <f t="shared" si="59"/>
        <v>0</v>
      </c>
      <c r="AS304">
        <f t="shared" si="58"/>
        <v>0</v>
      </c>
      <c r="AT304"/>
      <c r="AU304"/>
      <c r="AV304"/>
      <c r="AW304"/>
      <c r="AX304"/>
      <c r="AY304"/>
      <c r="AZ304"/>
      <c r="BA304"/>
      <c r="BB304"/>
      <c r="BC304"/>
      <c r="BD304"/>
      <c r="BE304"/>
    </row>
    <row r="305" spans="2:57" ht="27" customHeight="1" x14ac:dyDescent="0.2">
      <c r="B305" s="295">
        <f t="shared" si="55"/>
        <v>24</v>
      </c>
      <c r="C305" s="334" t="s">
        <v>49</v>
      </c>
      <c r="D305" s="334" t="s">
        <v>44</v>
      </c>
      <c r="E305" s="328">
        <v>174</v>
      </c>
      <c r="F305" s="313">
        <v>0.22600000000000001</v>
      </c>
      <c r="G305" s="256">
        <v>165.77</v>
      </c>
      <c r="H305" s="256">
        <v>0.32500000000000001</v>
      </c>
      <c r="I305" s="257">
        <v>164.79</v>
      </c>
      <c r="J305" s="707">
        <v>0.21</v>
      </c>
      <c r="K305" s="373">
        <v>0.68600000000000005</v>
      </c>
      <c r="L305" s="402"/>
      <c r="M305" s="404"/>
      <c r="AB305"/>
      <c r="AC305"/>
      <c r="AD305"/>
      <c r="AE305"/>
      <c r="AF305"/>
      <c r="AG305"/>
      <c r="AH305"/>
      <c r="AI305"/>
      <c r="AJ305"/>
      <c r="AK305"/>
      <c r="AL305"/>
      <c r="AM305"/>
      <c r="AN305"/>
      <c r="AO305"/>
      <c r="AP305" s="270"/>
      <c r="AQ305" s="281">
        <f t="shared" si="56"/>
        <v>218</v>
      </c>
      <c r="AR305">
        <f t="shared" si="59"/>
        <v>0</v>
      </c>
      <c r="AS305">
        <f t="shared" si="58"/>
        <v>0</v>
      </c>
      <c r="AT305"/>
      <c r="AU305"/>
      <c r="AV305"/>
      <c r="AW305"/>
      <c r="AX305"/>
      <c r="AY305"/>
      <c r="AZ305"/>
      <c r="BA305"/>
      <c r="BB305"/>
      <c r="BC305"/>
      <c r="BD305"/>
      <c r="BE305"/>
    </row>
    <row r="306" spans="2:57" ht="27" customHeight="1" x14ac:dyDescent="0.2">
      <c r="B306" s="295">
        <f t="shared" si="55"/>
        <v>25</v>
      </c>
      <c r="C306" s="334" t="s">
        <v>50</v>
      </c>
      <c r="D306" s="334" t="s">
        <v>44</v>
      </c>
      <c r="E306" s="328">
        <v>229.1</v>
      </c>
      <c r="F306" s="313">
        <v>0.71399999999999997</v>
      </c>
      <c r="G306" s="256">
        <v>227.02</v>
      </c>
      <c r="H306" s="256">
        <v>0.52900000000000003</v>
      </c>
      <c r="I306" s="257">
        <v>222.19</v>
      </c>
      <c r="J306" s="707">
        <v>0.17100000000000001</v>
      </c>
      <c r="K306" s="373">
        <v>0</v>
      </c>
      <c r="L306" s="403"/>
      <c r="M306" s="404"/>
      <c r="AB306"/>
      <c r="AC306"/>
      <c r="AD306"/>
      <c r="AE306"/>
      <c r="AF306"/>
      <c r="AG306"/>
      <c r="AH306"/>
      <c r="AI306"/>
      <c r="AJ306"/>
      <c r="AK306"/>
      <c r="AL306"/>
      <c r="AM306"/>
      <c r="AN306"/>
      <c r="AO306"/>
      <c r="AP306" s="270"/>
      <c r="AQ306" s="281">
        <f t="shared" si="56"/>
        <v>219</v>
      </c>
      <c r="AR306">
        <f t="shared" si="59"/>
        <v>0</v>
      </c>
      <c r="AS306">
        <f t="shared" si="58"/>
        <v>0</v>
      </c>
      <c r="AT306"/>
      <c r="AU306"/>
      <c r="AV306"/>
      <c r="AW306"/>
      <c r="AX306"/>
      <c r="AY306"/>
      <c r="AZ306"/>
      <c r="BA306"/>
      <c r="BB306"/>
      <c r="BC306"/>
      <c r="BD306"/>
      <c r="BE306"/>
    </row>
    <row r="307" spans="2:57" ht="27" customHeight="1" x14ac:dyDescent="0.2">
      <c r="B307" s="295">
        <f t="shared" si="55"/>
        <v>26</v>
      </c>
      <c r="C307" s="294" t="s">
        <v>51</v>
      </c>
      <c r="D307" s="294" t="s">
        <v>44</v>
      </c>
      <c r="E307" s="314">
        <v>249</v>
      </c>
      <c r="F307" s="331">
        <v>1.708</v>
      </c>
      <c r="G307" s="255">
        <v>248.7</v>
      </c>
      <c r="H307" s="255">
        <v>1.708</v>
      </c>
      <c r="I307" s="365">
        <v>246.9</v>
      </c>
      <c r="J307" s="709">
        <v>1.2210000000000001</v>
      </c>
      <c r="K307" s="373">
        <v>0.61899999999999999</v>
      </c>
      <c r="L307" s="403"/>
      <c r="M307" s="402"/>
      <c r="AB307"/>
      <c r="AC307"/>
      <c r="AD307"/>
      <c r="AE307"/>
      <c r="AF307"/>
      <c r="AG307"/>
      <c r="AH307"/>
      <c r="AI307"/>
      <c r="AJ307"/>
      <c r="AK307"/>
      <c r="AL307"/>
      <c r="AM307"/>
      <c r="AN307"/>
      <c r="AO307"/>
      <c r="AP307" s="270"/>
      <c r="AQ307" s="281">
        <f t="shared" si="56"/>
        <v>220</v>
      </c>
      <c r="AR307">
        <f t="shared" si="59"/>
        <v>0</v>
      </c>
      <c r="AS307">
        <f t="shared" si="58"/>
        <v>0</v>
      </c>
      <c r="AT307"/>
      <c r="AU307"/>
      <c r="AV307"/>
      <c r="AW307"/>
      <c r="AX307"/>
      <c r="AY307"/>
      <c r="AZ307"/>
      <c r="BA307"/>
      <c r="BB307"/>
      <c r="BC307"/>
      <c r="BD307"/>
      <c r="BE307"/>
    </row>
    <row r="308" spans="2:57" ht="27" customHeight="1" x14ac:dyDescent="0.2">
      <c r="B308" s="295">
        <f t="shared" si="55"/>
        <v>27</v>
      </c>
      <c r="C308" s="334" t="s">
        <v>335</v>
      </c>
      <c r="D308" s="334" t="s">
        <v>82</v>
      </c>
      <c r="E308" s="328">
        <v>522</v>
      </c>
      <c r="F308" s="313">
        <v>7.0650000000000004</v>
      </c>
      <c r="G308" s="256">
        <v>514.9</v>
      </c>
      <c r="H308" s="256">
        <v>7.0289999999999999</v>
      </c>
      <c r="I308" s="257">
        <v>515.07000000000005</v>
      </c>
      <c r="J308" s="708">
        <v>7.09</v>
      </c>
      <c r="K308" s="373">
        <v>1.6759999999999999</v>
      </c>
      <c r="L308" s="403"/>
      <c r="M308" s="402"/>
      <c r="AB308"/>
      <c r="AC308"/>
      <c r="AD308"/>
      <c r="AE308"/>
      <c r="AF308"/>
      <c r="AG308"/>
      <c r="AH308"/>
      <c r="AI308"/>
      <c r="AJ308"/>
      <c r="AK308"/>
      <c r="AL308"/>
      <c r="AM308"/>
      <c r="AN308"/>
      <c r="AO308"/>
      <c r="AP308" s="270"/>
      <c r="AQ308" s="281">
        <f t="shared" si="56"/>
        <v>221</v>
      </c>
      <c r="AR308">
        <f t="shared" si="59"/>
        <v>0</v>
      </c>
      <c r="AS308">
        <f t="shared" si="58"/>
        <v>0</v>
      </c>
      <c r="AT308"/>
      <c r="AU308"/>
      <c r="AV308"/>
      <c r="AW308"/>
      <c r="AX308"/>
      <c r="AY308"/>
      <c r="AZ308"/>
      <c r="BA308"/>
      <c r="BB308"/>
      <c r="BC308"/>
      <c r="BD308"/>
      <c r="BE308"/>
    </row>
    <row r="309" spans="2:57" ht="27" customHeight="1" x14ac:dyDescent="0.2">
      <c r="B309" s="295">
        <f t="shared" si="55"/>
        <v>28</v>
      </c>
      <c r="C309" s="334" t="s">
        <v>52</v>
      </c>
      <c r="D309" s="334" t="s">
        <v>82</v>
      </c>
      <c r="E309" s="328">
        <v>164.75</v>
      </c>
      <c r="F309" s="328">
        <v>4.3979999999999997</v>
      </c>
      <c r="G309" s="256">
        <v>147.59</v>
      </c>
      <c r="H309" s="256">
        <v>1.87</v>
      </c>
      <c r="I309" s="256">
        <v>144.08000000000001</v>
      </c>
      <c r="J309" s="708">
        <v>0.44500000000000001</v>
      </c>
      <c r="K309" s="373">
        <v>1.1419999999999999</v>
      </c>
      <c r="L309" s="404"/>
      <c r="M309" s="395"/>
      <c r="AB309"/>
      <c r="AC309"/>
      <c r="AD309"/>
      <c r="AE309"/>
      <c r="AF309"/>
      <c r="AG309"/>
      <c r="AH309"/>
      <c r="AI309"/>
      <c r="AJ309"/>
      <c r="AK309"/>
      <c r="AL309"/>
      <c r="AM309"/>
      <c r="AN309"/>
      <c r="AO309"/>
      <c r="AP309" s="270"/>
      <c r="AQ309" s="281">
        <f t="shared" si="56"/>
        <v>222</v>
      </c>
      <c r="AR309">
        <f t="shared" si="59"/>
        <v>0</v>
      </c>
      <c r="AS309">
        <f t="shared" si="58"/>
        <v>0</v>
      </c>
      <c r="AT309"/>
      <c r="AU309"/>
      <c r="AV309"/>
      <c r="AW309"/>
      <c r="AX309"/>
      <c r="AY309"/>
      <c r="AZ309"/>
      <c r="BA309"/>
      <c r="BB309"/>
      <c r="BC309"/>
      <c r="BD309"/>
      <c r="BE309"/>
    </row>
    <row r="310" spans="2:57" ht="27" customHeight="1" x14ac:dyDescent="0.2">
      <c r="B310" s="295">
        <f t="shared" si="55"/>
        <v>29</v>
      </c>
      <c r="C310" s="334" t="s">
        <v>53</v>
      </c>
      <c r="D310" s="334" t="s">
        <v>82</v>
      </c>
      <c r="E310" s="328">
        <v>179.1</v>
      </c>
      <c r="F310" s="313">
        <v>3.3109999999999999</v>
      </c>
      <c r="G310" s="257">
        <v>204.56</v>
      </c>
      <c r="H310" s="257">
        <v>3.052</v>
      </c>
      <c r="I310" s="256">
        <v>203.27</v>
      </c>
      <c r="J310" s="707">
        <v>2.3210000000000002</v>
      </c>
      <c r="K310" s="373">
        <v>3.0640000000000001</v>
      </c>
      <c r="L310" s="404"/>
      <c r="M310" s="395"/>
      <c r="AB310"/>
      <c r="AC310"/>
      <c r="AD310"/>
      <c r="AE310"/>
      <c r="AF310"/>
      <c r="AG310"/>
      <c r="AH310"/>
      <c r="AI310"/>
      <c r="AJ310"/>
      <c r="AK310"/>
      <c r="AL310"/>
      <c r="AM310"/>
      <c r="AN310"/>
      <c r="AO310"/>
      <c r="AP310" s="270"/>
      <c r="AQ310" s="281">
        <f t="shared" si="56"/>
        <v>223</v>
      </c>
      <c r="AR310">
        <f t="shared" si="59"/>
        <v>0</v>
      </c>
      <c r="AS310">
        <f t="shared" si="58"/>
        <v>0</v>
      </c>
      <c r="AT310"/>
      <c r="AU310"/>
      <c r="AV310"/>
      <c r="AW310"/>
      <c r="AX310"/>
      <c r="AY310"/>
      <c r="AZ310"/>
      <c r="BA310"/>
      <c r="BB310"/>
      <c r="BC310"/>
      <c r="BD310"/>
      <c r="BE310"/>
    </row>
    <row r="311" spans="2:57" ht="27" customHeight="1" x14ac:dyDescent="0.2">
      <c r="B311" s="295">
        <f t="shared" si="55"/>
        <v>30</v>
      </c>
      <c r="C311" s="334" t="s">
        <v>54</v>
      </c>
      <c r="D311" s="334" t="s">
        <v>83</v>
      </c>
      <c r="E311" s="328">
        <v>325.56</v>
      </c>
      <c r="F311" s="313">
        <v>0.64100000000000001</v>
      </c>
      <c r="G311" s="257">
        <v>325.05</v>
      </c>
      <c r="H311" s="257">
        <v>0.59699999999999998</v>
      </c>
      <c r="I311" s="257">
        <v>325.5</v>
      </c>
      <c r="J311" s="708">
        <v>0.64100000000000001</v>
      </c>
      <c r="K311" s="373">
        <v>0.5</v>
      </c>
      <c r="L311" s="402"/>
      <c r="M311" s="395"/>
      <c r="AB311"/>
      <c r="AC311"/>
      <c r="AD311"/>
      <c r="AE311"/>
      <c r="AF311"/>
      <c r="AG311"/>
      <c r="AH311"/>
      <c r="AI311"/>
      <c r="AJ311"/>
      <c r="AK311"/>
      <c r="AL311"/>
      <c r="AM311"/>
      <c r="AN311"/>
      <c r="AO311"/>
      <c r="AP311" s="270"/>
      <c r="AQ311" s="281">
        <f t="shared" si="56"/>
        <v>224</v>
      </c>
      <c r="AR311">
        <f t="shared" si="59"/>
        <v>0</v>
      </c>
      <c r="AS311">
        <f t="shared" si="58"/>
        <v>0</v>
      </c>
      <c r="AT311"/>
      <c r="AU311"/>
      <c r="AV311"/>
      <c r="AW311"/>
      <c r="AX311"/>
      <c r="AY311"/>
      <c r="AZ311"/>
      <c r="BA311"/>
      <c r="BB311"/>
      <c r="BC311"/>
      <c r="BD311"/>
      <c r="BE311"/>
    </row>
    <row r="312" spans="2:57" ht="27" customHeight="1" x14ac:dyDescent="0.2">
      <c r="B312" s="295">
        <f t="shared" si="55"/>
        <v>31</v>
      </c>
      <c r="C312" s="334" t="s">
        <v>55</v>
      </c>
      <c r="D312" s="334" t="s">
        <v>83</v>
      </c>
      <c r="E312" s="328">
        <v>129.19999999999999</v>
      </c>
      <c r="F312" s="313">
        <v>0.71</v>
      </c>
      <c r="G312" s="256">
        <v>129</v>
      </c>
      <c r="H312" s="256">
        <v>0.68300000000000005</v>
      </c>
      <c r="I312" s="257">
        <v>129.19999999999999</v>
      </c>
      <c r="J312" s="707">
        <v>0.71</v>
      </c>
      <c r="K312" s="373">
        <v>0.68300000000000005</v>
      </c>
      <c r="L312" s="402"/>
      <c r="M312" s="405"/>
      <c r="AB312"/>
      <c r="AC312"/>
      <c r="AD312"/>
      <c r="AE312"/>
      <c r="AF312"/>
      <c r="AG312"/>
      <c r="AH312"/>
      <c r="AI312"/>
      <c r="AJ312"/>
      <c r="AK312"/>
      <c r="AL312"/>
      <c r="AM312"/>
      <c r="AN312"/>
      <c r="AO312"/>
      <c r="AP312" s="270"/>
      <c r="AQ312" s="281">
        <f t="shared" si="56"/>
        <v>225</v>
      </c>
      <c r="AR312">
        <f t="shared" si="59"/>
        <v>0</v>
      </c>
      <c r="AS312">
        <f t="shared" si="58"/>
        <v>0</v>
      </c>
      <c r="AT312"/>
      <c r="AU312"/>
      <c r="AV312"/>
      <c r="AW312"/>
      <c r="AX312"/>
      <c r="AY312"/>
      <c r="AZ312"/>
      <c r="BA312"/>
      <c r="BB312"/>
      <c r="BC312"/>
      <c r="BD312"/>
      <c r="BE312"/>
    </row>
    <row r="313" spans="2:57" ht="27" customHeight="1" x14ac:dyDescent="0.2">
      <c r="B313" s="295">
        <f t="shared" si="55"/>
        <v>32</v>
      </c>
      <c r="C313" s="334" t="s">
        <v>56</v>
      </c>
      <c r="D313" s="334" t="s">
        <v>83</v>
      </c>
      <c r="E313" s="328">
        <v>282.77999999999997</v>
      </c>
      <c r="F313" s="313">
        <v>0.48</v>
      </c>
      <c r="G313" s="256">
        <v>282.7</v>
      </c>
      <c r="H313" s="256">
        <v>0.45800000000000002</v>
      </c>
      <c r="I313" s="256">
        <v>283.08999999999997</v>
      </c>
      <c r="J313" s="707">
        <v>0.49</v>
      </c>
      <c r="K313" s="373">
        <v>0.46100000000000002</v>
      </c>
      <c r="L313" s="404"/>
      <c r="M313" s="405"/>
      <c r="AB313"/>
      <c r="AC313"/>
      <c r="AD313"/>
      <c r="AE313"/>
      <c r="AF313"/>
      <c r="AG313"/>
      <c r="AH313"/>
      <c r="AI313"/>
      <c r="AJ313"/>
      <c r="AK313"/>
      <c r="AL313"/>
      <c r="AM313"/>
      <c r="AN313"/>
      <c r="AO313"/>
      <c r="AP313" s="270"/>
      <c r="AQ313" s="281">
        <f t="shared" si="56"/>
        <v>226</v>
      </c>
      <c r="AR313">
        <f t="shared" si="59"/>
        <v>0</v>
      </c>
      <c r="AS313">
        <f t="shared" si="58"/>
        <v>0</v>
      </c>
      <c r="AT313"/>
      <c r="AU313"/>
      <c r="AV313"/>
      <c r="AW313"/>
      <c r="AX313"/>
      <c r="AY313"/>
      <c r="AZ313"/>
      <c r="BA313"/>
      <c r="BB313"/>
      <c r="BC313"/>
      <c r="BD313"/>
      <c r="BE313"/>
    </row>
    <row r="314" spans="2:57" ht="27" customHeight="1" x14ac:dyDescent="0.2">
      <c r="B314" s="295">
        <f t="shared" si="55"/>
        <v>33</v>
      </c>
      <c r="C314" s="334" t="s">
        <v>57</v>
      </c>
      <c r="D314" s="334" t="s">
        <v>83</v>
      </c>
      <c r="E314" s="328">
        <v>99</v>
      </c>
      <c r="F314" s="313">
        <v>2.8849999999999998</v>
      </c>
      <c r="G314" s="256">
        <v>98.5</v>
      </c>
      <c r="H314" s="256">
        <v>2.5219999999999998</v>
      </c>
      <c r="I314" s="257">
        <v>99</v>
      </c>
      <c r="J314" s="708">
        <v>2.8849999999999998</v>
      </c>
      <c r="K314" s="373">
        <v>2.911</v>
      </c>
      <c r="L314" s="404"/>
      <c r="M314" s="405"/>
      <c r="AB314"/>
      <c r="AC314"/>
      <c r="AD314"/>
      <c r="AE314"/>
      <c r="AF314"/>
      <c r="AG314"/>
      <c r="AH314"/>
      <c r="AI314"/>
      <c r="AJ314"/>
      <c r="AK314"/>
      <c r="AL314"/>
      <c r="AM314"/>
      <c r="AN314"/>
      <c r="AO314"/>
      <c r="AP314" s="270"/>
      <c r="AQ314" s="281">
        <f t="shared" si="56"/>
        <v>227</v>
      </c>
      <c r="AR314">
        <f t="shared" si="59"/>
        <v>0</v>
      </c>
      <c r="AS314">
        <f t="shared" si="58"/>
        <v>0</v>
      </c>
      <c r="AT314"/>
      <c r="AU314"/>
      <c r="AV314"/>
      <c r="AW314"/>
      <c r="AX314"/>
      <c r="AY314"/>
      <c r="AZ314"/>
      <c r="BA314"/>
      <c r="BB314"/>
      <c r="BC314"/>
      <c r="BD314"/>
      <c r="BE314"/>
    </row>
    <row r="315" spans="2:57" ht="27" customHeight="1" x14ac:dyDescent="0.2">
      <c r="B315" s="295">
        <f t="shared" si="55"/>
        <v>34</v>
      </c>
      <c r="C315" s="334" t="s">
        <v>58</v>
      </c>
      <c r="D315" s="334" t="s">
        <v>83</v>
      </c>
      <c r="E315" s="328">
        <v>189.7</v>
      </c>
      <c r="F315" s="328">
        <v>7.9000000000000001E-2</v>
      </c>
      <c r="G315" s="256">
        <v>189.5</v>
      </c>
      <c r="H315" s="256">
        <v>7.5999999999999998E-2</v>
      </c>
      <c r="I315" s="257">
        <v>189.54</v>
      </c>
      <c r="J315" s="708">
        <v>7.5999999999999998E-2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5"/>
        <v>35</v>
      </c>
      <c r="C316" s="334" t="s">
        <v>59</v>
      </c>
      <c r="D316" s="334" t="s">
        <v>83</v>
      </c>
      <c r="E316" s="328">
        <v>171.19</v>
      </c>
      <c r="F316" s="313">
        <v>9.6000000000000002E-2</v>
      </c>
      <c r="G316" s="256">
        <v>170.78</v>
      </c>
      <c r="H316" s="296">
        <v>8.6999999999999994E-2</v>
      </c>
      <c r="I316" s="257">
        <v>170.45</v>
      </c>
      <c r="J316" s="708">
        <v>7.9000000000000001E-2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5"/>
        <v>36</v>
      </c>
      <c r="C317" s="334" t="s">
        <v>60</v>
      </c>
      <c r="D317" s="334" t="s">
        <v>84</v>
      </c>
      <c r="E317" s="328">
        <v>142.6</v>
      </c>
      <c r="F317" s="313">
        <v>9.8740000000000006</v>
      </c>
      <c r="G317" s="256">
        <v>139.31</v>
      </c>
      <c r="H317" s="256">
        <v>6.4059999999999997</v>
      </c>
      <c r="I317" s="256">
        <v>139.34</v>
      </c>
      <c r="J317" s="710">
        <v>8.4870000000000001</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5"/>
        <v>37</v>
      </c>
      <c r="C318" s="334" t="s">
        <v>61</v>
      </c>
      <c r="D318" s="334" t="s">
        <v>84</v>
      </c>
      <c r="E318" s="328">
        <v>239.5</v>
      </c>
      <c r="F318" s="313">
        <v>2.6720000000000002</v>
      </c>
      <c r="G318" s="256">
        <v>239.45</v>
      </c>
      <c r="H318" s="296">
        <v>2.6720000000000002</v>
      </c>
      <c r="I318" s="645">
        <v>239.09</v>
      </c>
      <c r="J318" s="711">
        <v>2.4609999999999999</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8"/>
        <v>0</v>
      </c>
      <c r="AT318"/>
      <c r="AU318"/>
      <c r="AV318"/>
      <c r="AW318"/>
      <c r="AX318"/>
      <c r="AY318"/>
      <c r="AZ318"/>
      <c r="BA318"/>
      <c r="BB318"/>
      <c r="BC318"/>
      <c r="BD318"/>
      <c r="BE318"/>
    </row>
    <row r="319" spans="2:57" ht="27" customHeight="1" x14ac:dyDescent="0.2">
      <c r="B319" s="295">
        <f t="shared" si="55"/>
        <v>38</v>
      </c>
      <c r="C319" s="334" t="s">
        <v>62</v>
      </c>
      <c r="D319" s="334" t="s">
        <v>85</v>
      </c>
      <c r="E319" s="328">
        <v>120.5</v>
      </c>
      <c r="F319" s="313">
        <v>4.1539999999999999</v>
      </c>
      <c r="G319" s="256">
        <v>118.7</v>
      </c>
      <c r="H319" s="256">
        <v>2.78</v>
      </c>
      <c r="I319" s="256">
        <v>118.75</v>
      </c>
      <c r="J319" s="707">
        <v>2.863</v>
      </c>
      <c r="K319" s="373">
        <v>3.7930000000000001</v>
      </c>
      <c r="L319" s="463"/>
      <c r="M319" s="187"/>
      <c r="AB319"/>
      <c r="AC319"/>
      <c r="AD319"/>
      <c r="AE319"/>
      <c r="AF319"/>
      <c r="AG319"/>
      <c r="AH319"/>
      <c r="AI319"/>
      <c r="AJ319"/>
      <c r="AK319"/>
      <c r="AL319"/>
      <c r="AM319"/>
      <c r="AN319"/>
      <c r="AO319"/>
      <c r="AP319" s="270"/>
      <c r="AQ319" s="281">
        <f t="shared" si="56"/>
        <v>229</v>
      </c>
      <c r="AR319">
        <f t="shared" si="60"/>
        <v>0</v>
      </c>
      <c r="AS319">
        <f t="shared" si="58"/>
        <v>0</v>
      </c>
      <c r="AT319"/>
      <c r="AU319"/>
      <c r="AV319"/>
      <c r="AW319"/>
      <c r="AX319"/>
      <c r="AY319"/>
      <c r="AZ319"/>
      <c r="BA319"/>
      <c r="BB319"/>
      <c r="BC319"/>
      <c r="BD319"/>
      <c r="BE319"/>
    </row>
    <row r="320" spans="2:57" ht="27" customHeight="1" x14ac:dyDescent="0.2">
      <c r="B320" s="295">
        <f t="shared" si="55"/>
        <v>39</v>
      </c>
      <c r="C320" s="334" t="s">
        <v>63</v>
      </c>
      <c r="D320" s="334" t="s">
        <v>86</v>
      </c>
      <c r="E320" s="328">
        <v>110.56</v>
      </c>
      <c r="F320" s="313">
        <v>2.75</v>
      </c>
      <c r="G320" s="256">
        <v>110.17</v>
      </c>
      <c r="H320" s="256">
        <v>2.0099999999999998</v>
      </c>
      <c r="I320" s="256">
        <v>109.85</v>
      </c>
      <c r="J320" s="707">
        <v>1.575</v>
      </c>
      <c r="K320" s="373">
        <v>2.7650000000000001</v>
      </c>
      <c r="L320" s="311"/>
      <c r="M320" s="187"/>
      <c r="AB320"/>
      <c r="AC320"/>
      <c r="AD320"/>
      <c r="AE320"/>
      <c r="AF320"/>
      <c r="AG320"/>
      <c r="AH320"/>
      <c r="AI320"/>
      <c r="AJ320"/>
      <c r="AK320"/>
      <c r="AL320"/>
      <c r="AM320"/>
      <c r="AN320"/>
      <c r="AO320"/>
      <c r="AP320" s="270"/>
      <c r="AQ320" s="281">
        <f t="shared" si="56"/>
        <v>230</v>
      </c>
      <c r="AR320">
        <f t="shared" si="60"/>
        <v>0</v>
      </c>
      <c r="AS320">
        <f t="shared" si="58"/>
        <v>0</v>
      </c>
      <c r="AT320"/>
      <c r="AU320"/>
      <c r="AV320"/>
      <c r="AW320"/>
      <c r="AX320"/>
      <c r="AY320"/>
      <c r="AZ320"/>
      <c r="BA320"/>
      <c r="BB320"/>
      <c r="BC320"/>
      <c r="BD320"/>
      <c r="BE320"/>
    </row>
    <row r="321" spans="2:57" ht="27" customHeight="1" x14ac:dyDescent="0.2">
      <c r="B321" s="295">
        <f t="shared" si="55"/>
        <v>40</v>
      </c>
      <c r="C321" s="334" t="s">
        <v>64</v>
      </c>
      <c r="D321" s="334" t="s">
        <v>87</v>
      </c>
      <c r="E321" s="328">
        <v>72</v>
      </c>
      <c r="F321" s="313">
        <v>38.036000000000001</v>
      </c>
      <c r="G321" s="256">
        <v>65.47</v>
      </c>
      <c r="H321" s="296">
        <v>21.99</v>
      </c>
      <c r="I321" s="256">
        <v>67.319999999999993</v>
      </c>
      <c r="J321" s="710">
        <v>25.47</v>
      </c>
      <c r="K321" s="373"/>
      <c r="L321" s="311"/>
      <c r="M321" s="187"/>
      <c r="AB321"/>
      <c r="AC321"/>
      <c r="AD321"/>
      <c r="AE321"/>
      <c r="AF321"/>
      <c r="AG321"/>
      <c r="AH321"/>
      <c r="AI321"/>
      <c r="AJ321"/>
      <c r="AK321"/>
      <c r="AL321"/>
      <c r="AM321"/>
      <c r="AN321"/>
      <c r="AO321"/>
      <c r="AP321" s="270"/>
      <c r="AQ321" s="281">
        <f t="shared" si="56"/>
        <v>231</v>
      </c>
      <c r="AR321">
        <f t="shared" si="60"/>
        <v>0</v>
      </c>
      <c r="AS321">
        <f t="shared" si="58"/>
        <v>0</v>
      </c>
      <c r="AT321"/>
      <c r="AU321"/>
      <c r="AV321"/>
      <c r="AW321"/>
      <c r="AX321"/>
      <c r="AY321"/>
      <c r="AZ321"/>
      <c r="BA321"/>
      <c r="BB321"/>
      <c r="BC321"/>
      <c r="BD321"/>
      <c r="BE321"/>
    </row>
    <row r="322" spans="2:57" ht="27" customHeight="1" x14ac:dyDescent="0.2">
      <c r="B322" s="295">
        <f t="shared" si="55"/>
        <v>41</v>
      </c>
      <c r="C322" s="334" t="s">
        <v>65</v>
      </c>
      <c r="D322" s="334" t="s">
        <v>87</v>
      </c>
      <c r="E322" s="328">
        <v>185</v>
      </c>
      <c r="F322" s="313">
        <v>388.72199999999998</v>
      </c>
      <c r="G322" s="256">
        <v>163.37</v>
      </c>
      <c r="H322" s="296">
        <v>186.71</v>
      </c>
      <c r="I322" s="256">
        <v>162.4</v>
      </c>
      <c r="J322" s="703">
        <v>178.97</v>
      </c>
      <c r="K322" s="373" t="s">
        <v>190</v>
      </c>
      <c r="L322" s="303"/>
      <c r="M322" s="187"/>
      <c r="AB322"/>
      <c r="AC322"/>
      <c r="AD322"/>
      <c r="AE322"/>
      <c r="AF322"/>
      <c r="AG322"/>
      <c r="AH322"/>
      <c r="AI322"/>
      <c r="AJ322"/>
      <c r="AK322"/>
      <c r="AL322"/>
      <c r="AM322"/>
      <c r="AN322"/>
      <c r="AO322"/>
      <c r="AP322" s="270"/>
      <c r="AQ322" s="281">
        <f t="shared" si="56"/>
        <v>232</v>
      </c>
      <c r="AR322">
        <f t="shared" si="60"/>
        <v>0</v>
      </c>
      <c r="AS322">
        <f t="shared" si="58"/>
        <v>0</v>
      </c>
      <c r="AT322"/>
      <c r="AU322"/>
      <c r="AV322"/>
      <c r="AW322"/>
      <c r="AX322"/>
      <c r="AY322"/>
      <c r="AZ322"/>
      <c r="BA322"/>
      <c r="BB322"/>
      <c r="BC322"/>
      <c r="BD322"/>
      <c r="BE322"/>
    </row>
    <row r="323" spans="2:57" ht="27" customHeight="1" x14ac:dyDescent="0.2">
      <c r="B323" s="295">
        <f t="shared" si="55"/>
        <v>42</v>
      </c>
      <c r="C323" s="334" t="s">
        <v>66</v>
      </c>
      <c r="D323" s="334" t="s">
        <v>88</v>
      </c>
      <c r="E323" s="328">
        <v>231</v>
      </c>
      <c r="F323" s="313">
        <v>30.48</v>
      </c>
      <c r="G323" s="256">
        <v>228.5</v>
      </c>
      <c r="H323" s="296">
        <v>3.8490000000000002</v>
      </c>
      <c r="I323" s="256">
        <v>229.4</v>
      </c>
      <c r="J323" s="710">
        <v>7.3659999999999997</v>
      </c>
      <c r="K323" s="373" t="s">
        <v>190</v>
      </c>
      <c r="L323" s="307"/>
      <c r="M323" s="187"/>
      <c r="AB323"/>
      <c r="AC323"/>
      <c r="AD323"/>
      <c r="AE323"/>
      <c r="AF323"/>
      <c r="AG323"/>
      <c r="AH323"/>
      <c r="AI323"/>
      <c r="AJ323"/>
      <c r="AK323"/>
      <c r="AL323"/>
      <c r="AM323"/>
      <c r="AN323"/>
      <c r="AO323"/>
      <c r="AP323" s="270"/>
      <c r="AQ323" s="281">
        <f t="shared" si="56"/>
        <v>233</v>
      </c>
      <c r="AR323">
        <f t="shared" si="60"/>
        <v>0</v>
      </c>
      <c r="AS323">
        <f t="shared" si="58"/>
        <v>0</v>
      </c>
      <c r="AT323"/>
      <c r="AU323"/>
      <c r="AV323"/>
      <c r="AW323"/>
      <c r="AX323"/>
      <c r="AY323"/>
      <c r="AZ323"/>
      <c r="BA323"/>
      <c r="BB323"/>
      <c r="BC323"/>
      <c r="BD323"/>
      <c r="BE323"/>
    </row>
    <row r="324" spans="2:57" ht="27" customHeight="1" x14ac:dyDescent="0.2">
      <c r="B324" s="295">
        <f t="shared" si="55"/>
        <v>43</v>
      </c>
      <c r="C324" s="294" t="s">
        <v>211</v>
      </c>
      <c r="D324" s="294" t="s">
        <v>76</v>
      </c>
      <c r="E324" s="314">
        <v>149.30000000000001</v>
      </c>
      <c r="F324" s="331">
        <v>17.670000000000002</v>
      </c>
      <c r="G324" s="314">
        <v>144.1</v>
      </c>
      <c r="H324" s="331"/>
      <c r="I324" s="314">
        <v>149.47999999999999</v>
      </c>
      <c r="J324" s="705">
        <v>15.56</v>
      </c>
      <c r="K324" s="391"/>
      <c r="L324" s="308"/>
      <c r="M324" s="718">
        <v>17.948</v>
      </c>
      <c r="AB324"/>
      <c r="AC324"/>
      <c r="AD324"/>
      <c r="AE324"/>
      <c r="AF324"/>
      <c r="AG324"/>
      <c r="AH324"/>
      <c r="AI324"/>
      <c r="AJ324"/>
      <c r="AK324"/>
      <c r="AL324"/>
      <c r="AM324"/>
      <c r="AN324"/>
      <c r="AO324"/>
      <c r="AP324" s="270"/>
      <c r="AQ324" s="281">
        <f t="shared" si="56"/>
        <v>234</v>
      </c>
      <c r="AR324">
        <f>IF(AJ28="tad","tad",AJ28)</f>
        <v>0</v>
      </c>
      <c r="AS324">
        <f t="shared" si="58"/>
        <v>0</v>
      </c>
      <c r="AT324"/>
      <c r="AU324"/>
      <c r="AV324"/>
      <c r="AW324"/>
      <c r="AX324"/>
      <c r="AY324"/>
      <c r="AZ324"/>
      <c r="BA324"/>
      <c r="BB324"/>
      <c r="BC324"/>
      <c r="BD324"/>
      <c r="BE324"/>
    </row>
    <row r="325" spans="2:57" ht="27" customHeight="1" x14ac:dyDescent="0.25">
      <c r="B325" s="295">
        <f t="shared" si="55"/>
        <v>44</v>
      </c>
      <c r="C325" s="334" t="s">
        <v>212</v>
      </c>
      <c r="D325" s="334" t="s">
        <v>80</v>
      </c>
      <c r="E325" s="328">
        <v>39</v>
      </c>
      <c r="F325" s="313">
        <v>0.47399999999999998</v>
      </c>
      <c r="G325" s="328"/>
      <c r="H325" s="313"/>
      <c r="I325" s="658">
        <v>34.64</v>
      </c>
      <c r="J325" s="707">
        <v>0.247</v>
      </c>
      <c r="K325" s="391"/>
      <c r="L325" s="308"/>
      <c r="M325" s="719">
        <v>6.26</v>
      </c>
      <c r="AB325"/>
      <c r="AC325"/>
      <c r="AD325"/>
      <c r="AE325"/>
      <c r="AF325"/>
      <c r="AG325"/>
      <c r="AH325"/>
      <c r="AI325"/>
      <c r="AJ325"/>
      <c r="AK325"/>
      <c r="AL325"/>
      <c r="AM325"/>
      <c r="AN325"/>
      <c r="AO325"/>
      <c r="AP325" s="270"/>
      <c r="AQ325" s="281">
        <f t="shared" si="56"/>
        <v>235</v>
      </c>
      <c r="AR325">
        <f t="shared" ref="AR325:AR334" si="61">IF(AJ28="tad","tad",AJ28)</f>
        <v>0</v>
      </c>
      <c r="AS325">
        <f t="shared" si="58"/>
        <v>0</v>
      </c>
      <c r="AT325"/>
      <c r="AU325"/>
      <c r="AV325"/>
      <c r="AW325"/>
      <c r="AX325"/>
      <c r="AY325"/>
      <c r="AZ325"/>
      <c r="BA325"/>
      <c r="BB325"/>
      <c r="BC325"/>
      <c r="BD325"/>
      <c r="BE325"/>
    </row>
    <row r="326" spans="2:57" ht="27" customHeight="1" thickBot="1" x14ac:dyDescent="0.3">
      <c r="B326" s="295">
        <f t="shared" si="55"/>
        <v>45</v>
      </c>
      <c r="C326" s="297" t="s">
        <v>213</v>
      </c>
      <c r="D326" s="297" t="s">
        <v>80</v>
      </c>
      <c r="E326" s="335">
        <v>70</v>
      </c>
      <c r="F326" s="315">
        <v>0.81699999999999995</v>
      </c>
      <c r="G326" s="335"/>
      <c r="H326" s="315"/>
      <c r="I326" s="653">
        <v>67.45</v>
      </c>
      <c r="J326" s="707">
        <v>0.39200000000000002</v>
      </c>
      <c r="K326" s="392"/>
      <c r="L326" s="308"/>
      <c r="M326" s="719">
        <v>30.849</v>
      </c>
      <c r="AB326"/>
      <c r="AC326"/>
      <c r="AD326"/>
      <c r="AE326"/>
      <c r="AF326"/>
      <c r="AG326"/>
      <c r="AH326"/>
      <c r="AI326"/>
      <c r="AJ326"/>
      <c r="AK326"/>
      <c r="AL326"/>
      <c r="AM326"/>
      <c r="AN326"/>
      <c r="AO326"/>
      <c r="AP326" s="270"/>
      <c r="AQ326" s="281">
        <f t="shared" si="56"/>
        <v>236</v>
      </c>
      <c r="AR326">
        <f t="shared" si="61"/>
        <v>0</v>
      </c>
      <c r="AS326">
        <f t="shared" si="58"/>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1096.3569999999997</v>
      </c>
      <c r="I327" s="317"/>
      <c r="J327" s="280">
        <f>SUM(J282:J326)</f>
        <v>968.81800000000021</v>
      </c>
      <c r="K327" s="464"/>
      <c r="L327" s="308"/>
      <c r="M327" s="396">
        <v>31.289000000000001</v>
      </c>
      <c r="N327" s="387"/>
      <c r="AB327"/>
      <c r="AC327"/>
      <c r="AD327"/>
      <c r="AE327"/>
      <c r="AF327"/>
      <c r="AG327"/>
      <c r="AH327"/>
      <c r="AI327"/>
      <c r="AJ327"/>
      <c r="AK327"/>
      <c r="AL327"/>
      <c r="AM327"/>
      <c r="AN327"/>
      <c r="AO327"/>
      <c r="AP327" s="270"/>
      <c r="AQ327" s="281">
        <f t="shared" si="56"/>
        <v>237</v>
      </c>
      <c r="AR327">
        <f t="shared" si="61"/>
        <v>0</v>
      </c>
      <c r="AS327">
        <f t="shared" si="58"/>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0.88367019137014713</v>
      </c>
      <c r="K328" s="299"/>
      <c r="L328" s="467"/>
      <c r="M328" s="396">
        <v>4.806</v>
      </c>
      <c r="AB328"/>
      <c r="AC328"/>
      <c r="AD328"/>
      <c r="AE328"/>
      <c r="AF328"/>
      <c r="AG328"/>
      <c r="AH328"/>
      <c r="AI328"/>
      <c r="AJ328"/>
      <c r="AK328"/>
      <c r="AL328"/>
      <c r="AM328"/>
      <c r="AN328"/>
      <c r="AO328"/>
      <c r="AP328" s="270"/>
      <c r="AQ328" s="281">
        <f t="shared" si="56"/>
        <v>238</v>
      </c>
      <c r="AR328">
        <f t="shared" si="61"/>
        <v>0</v>
      </c>
      <c r="AS328">
        <f t="shared" si="58"/>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0.60210825303126281</v>
      </c>
      <c r="I329" s="324"/>
      <c r="J329" s="266">
        <f>+J327/F327</f>
        <v>0.53206511518168098</v>
      </c>
      <c r="K329" s="299"/>
      <c r="L329" s="468"/>
      <c r="M329" s="396">
        <v>1.2589999999999999</v>
      </c>
      <c r="AB329"/>
      <c r="AC329"/>
      <c r="AD329"/>
      <c r="AE329"/>
      <c r="AF329"/>
      <c r="AG329"/>
      <c r="AH329"/>
      <c r="AI329"/>
      <c r="AJ329"/>
      <c r="AK329"/>
      <c r="AL329"/>
      <c r="AM329"/>
      <c r="AN329"/>
      <c r="AO329"/>
      <c r="AP329" s="270"/>
      <c r="AQ329" s="281">
        <f t="shared" si="56"/>
        <v>239</v>
      </c>
      <c r="AR329">
        <f t="shared" si="61"/>
        <v>0</v>
      </c>
      <c r="AS329">
        <f t="shared" si="58"/>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v>325.51900000000001</v>
      </c>
      <c r="AB330"/>
      <c r="AC330"/>
      <c r="AD330"/>
      <c r="AE330"/>
      <c r="AF330"/>
      <c r="AG330"/>
      <c r="AH330"/>
      <c r="AI330"/>
      <c r="AJ330"/>
      <c r="AK330"/>
      <c r="AL330"/>
      <c r="AM330"/>
      <c r="AN330"/>
      <c r="AO330"/>
      <c r="AP330" s="270"/>
      <c r="AQ330" s="281">
        <f t="shared" si="56"/>
        <v>240</v>
      </c>
      <c r="AR330">
        <f t="shared" si="61"/>
        <v>0</v>
      </c>
      <c r="AS330">
        <f t="shared" si="58"/>
        <v>0</v>
      </c>
      <c r="AT330"/>
      <c r="AU330"/>
      <c r="AV330"/>
      <c r="AW330"/>
      <c r="AX330"/>
      <c r="AY330"/>
      <c r="AZ330"/>
      <c r="BA330"/>
      <c r="BB330"/>
      <c r="BC330"/>
      <c r="BD330"/>
      <c r="BE330"/>
    </row>
    <row r="331" spans="2:57" ht="27" customHeight="1" thickBot="1" x14ac:dyDescent="0.35">
      <c r="B331" s="290"/>
      <c r="C331" s="259"/>
      <c r="D331" s="259"/>
      <c r="E331" s="259"/>
      <c r="F331" s="507">
        <v>20</v>
      </c>
      <c r="G331" s="555" t="s">
        <v>256</v>
      </c>
      <c r="H331" s="507">
        <v>2024</v>
      </c>
      <c r="I331" s="259"/>
      <c r="J331" s="259"/>
      <c r="K331" s="306"/>
      <c r="L331" s="386"/>
      <c r="M331" s="396">
        <v>0.28899999999999998</v>
      </c>
      <c r="AB331"/>
      <c r="AC331"/>
      <c r="AD331"/>
      <c r="AE331"/>
      <c r="AF331"/>
      <c r="AG331"/>
      <c r="AH331"/>
      <c r="AI331"/>
      <c r="AJ331"/>
      <c r="AK331"/>
      <c r="AL331"/>
      <c r="AM331"/>
      <c r="AN331"/>
      <c r="AO331"/>
      <c r="AP331" s="270"/>
      <c r="AQ331" s="281">
        <f t="shared" si="56"/>
        <v>241</v>
      </c>
      <c r="AR331">
        <f t="shared" si="61"/>
        <v>0</v>
      </c>
      <c r="AS331">
        <f t="shared" si="58"/>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v>0.57699999999999996</v>
      </c>
      <c r="AB332"/>
      <c r="AC332"/>
      <c r="AD332"/>
      <c r="AE332"/>
      <c r="AF332"/>
      <c r="AG332"/>
      <c r="AH332"/>
      <c r="AI332"/>
      <c r="AJ332"/>
      <c r="AK332"/>
      <c r="AL332"/>
      <c r="AM332"/>
      <c r="AN332"/>
      <c r="AO332"/>
      <c r="AP332" s="270"/>
      <c r="AQ332" s="281">
        <f t="shared" si="56"/>
        <v>242</v>
      </c>
      <c r="AR332">
        <f t="shared" si="61"/>
        <v>0</v>
      </c>
      <c r="AS332">
        <f t="shared" si="58"/>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v>1.4339999999999999</v>
      </c>
      <c r="AB333"/>
      <c r="AC333"/>
      <c r="AD333"/>
      <c r="AE333"/>
      <c r="AF333"/>
      <c r="AG333"/>
      <c r="AH333"/>
      <c r="AI333"/>
      <c r="AJ333"/>
      <c r="AK333"/>
      <c r="AL333"/>
      <c r="AM333"/>
      <c r="AN333"/>
      <c r="AO333"/>
      <c r="AP333" s="270"/>
      <c r="AQ333" s="281">
        <f t="shared" si="56"/>
        <v>243</v>
      </c>
      <c r="AR333">
        <f t="shared" si="61"/>
        <v>0</v>
      </c>
      <c r="AS333">
        <f t="shared" si="58"/>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v>2.0419999999999998</v>
      </c>
      <c r="AB334"/>
      <c r="AC334"/>
      <c r="AD334"/>
      <c r="AE334"/>
      <c r="AF334"/>
      <c r="AG334"/>
      <c r="AH334"/>
      <c r="AI334"/>
      <c r="AJ334"/>
      <c r="AK334"/>
      <c r="AL334"/>
      <c r="AM334"/>
      <c r="AN334"/>
      <c r="AO334"/>
      <c r="AP334" s="270"/>
      <c r="AQ334" s="281">
        <f t="shared" si="56"/>
        <v>244</v>
      </c>
      <c r="AR334">
        <f t="shared" si="61"/>
        <v>0</v>
      </c>
      <c r="AS334">
        <f t="shared" si="58"/>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v>0.73499999999999999</v>
      </c>
      <c r="AB335"/>
      <c r="AC335"/>
      <c r="AD335"/>
      <c r="AE335"/>
      <c r="AF335"/>
      <c r="AG335"/>
      <c r="AH335"/>
      <c r="AI335"/>
      <c r="AJ335"/>
      <c r="AK335"/>
      <c r="AL335"/>
      <c r="AM335"/>
      <c r="AN335"/>
      <c r="AO335"/>
      <c r="AP335" s="270"/>
      <c r="AQ335" s="281">
        <f t="shared" si="56"/>
        <v>245</v>
      </c>
      <c r="AR335">
        <f>IF(AK7="tad","tad",AK7)</f>
        <v>0</v>
      </c>
      <c r="AS335">
        <f t="shared" si="58"/>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52.89</v>
      </c>
      <c r="H336" s="442">
        <v>16.565999999999999</v>
      </c>
      <c r="I336" s="659">
        <v>53.61</v>
      </c>
      <c r="J336" s="696">
        <v>19.666</v>
      </c>
      <c r="K336" s="310" t="s">
        <v>190</v>
      </c>
      <c r="M336" s="396">
        <v>4.2999999999999997E-2</v>
      </c>
      <c r="AB336"/>
      <c r="AC336"/>
      <c r="AD336"/>
      <c r="AE336"/>
      <c r="AF336"/>
      <c r="AG336"/>
      <c r="AH336"/>
      <c r="AI336"/>
      <c r="AJ336"/>
      <c r="AK336"/>
      <c r="AL336"/>
      <c r="AM336"/>
      <c r="AN336"/>
      <c r="AO336"/>
      <c r="AP336" s="270"/>
      <c r="AQ336" s="281">
        <f t="shared" si="56"/>
        <v>246</v>
      </c>
      <c r="AR336">
        <f>IF(AK8="tad","tad",AK8)</f>
        <v>0</v>
      </c>
      <c r="AS336">
        <f t="shared" si="58"/>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337.23</v>
      </c>
      <c r="H337" s="296">
        <v>5.81</v>
      </c>
      <c r="I337" s="256">
        <v>337.21</v>
      </c>
      <c r="J337" s="697">
        <v>5.79</v>
      </c>
      <c r="K337" s="310" t="s">
        <v>190</v>
      </c>
      <c r="M337" s="396">
        <v>0.16800000000000001</v>
      </c>
      <c r="AB337"/>
      <c r="AC337"/>
      <c r="AD337"/>
      <c r="AE337"/>
      <c r="AF337"/>
      <c r="AG337"/>
      <c r="AH337"/>
      <c r="AI337"/>
      <c r="AJ337"/>
      <c r="AK337"/>
      <c r="AL337"/>
      <c r="AM337"/>
      <c r="AN337"/>
      <c r="AO337"/>
      <c r="AP337" s="270"/>
      <c r="AQ337" s="281">
        <f t="shared" si="56"/>
        <v>247</v>
      </c>
      <c r="AR337">
        <f>IF(AK9="tad","tad",AK9)</f>
        <v>0</v>
      </c>
      <c r="AS337">
        <f t="shared" si="58"/>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69.989999999999995</v>
      </c>
      <c r="H338" s="296">
        <v>12.865</v>
      </c>
      <c r="I338" s="256">
        <v>69.989999999999995</v>
      </c>
      <c r="J338" s="697">
        <v>12.865</v>
      </c>
      <c r="K338" s="310"/>
      <c r="M338" s="396">
        <v>0.27500000000000002</v>
      </c>
      <c r="AB338"/>
      <c r="AC338"/>
      <c r="AD338"/>
      <c r="AE338"/>
      <c r="AF338"/>
      <c r="AG338"/>
      <c r="AH338"/>
      <c r="AI338"/>
      <c r="AJ338"/>
      <c r="AK338"/>
      <c r="AL338"/>
      <c r="AM338"/>
      <c r="AN338"/>
      <c r="AO338"/>
      <c r="AP338" s="270"/>
      <c r="AQ338" s="281">
        <f t="shared" si="56"/>
        <v>248</v>
      </c>
      <c r="AR338">
        <f>IF(AK10="tad","tad",AK10)</f>
        <v>0</v>
      </c>
      <c r="AS338">
        <f t="shared" si="58"/>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462.18</v>
      </c>
      <c r="H339" s="327">
        <v>31.972999999999999</v>
      </c>
      <c r="I339" s="313">
        <v>462.84</v>
      </c>
      <c r="J339" s="698">
        <v>44.695999999999998</v>
      </c>
      <c r="K339" s="310" t="s">
        <v>190</v>
      </c>
      <c r="M339" s="402">
        <v>100.75</v>
      </c>
      <c r="AB339"/>
      <c r="AC339"/>
      <c r="AD339"/>
      <c r="AE339"/>
      <c r="AF339"/>
      <c r="AG339"/>
      <c r="AH339"/>
      <c r="AI339"/>
      <c r="AJ339"/>
      <c r="AK339"/>
      <c r="AL339"/>
      <c r="AM339"/>
      <c r="AN339"/>
      <c r="AO339"/>
      <c r="AP339" s="270"/>
      <c r="AQ339" s="281">
        <f t="shared" si="56"/>
        <v>249</v>
      </c>
      <c r="AR339">
        <f>IF(AK11="tad","tad",AK11)</f>
        <v>0</v>
      </c>
      <c r="AS339">
        <f t="shared" si="58"/>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205.3</v>
      </c>
      <c r="H340" s="257">
        <v>7.3540000000000001</v>
      </c>
      <c r="I340" s="653">
        <v>196.24</v>
      </c>
      <c r="J340" s="697">
        <v>1.532</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316.26</v>
      </c>
      <c r="H341" s="257">
        <v>3.4660000000000002</v>
      </c>
      <c r="I341" s="653">
        <v>308.7</v>
      </c>
      <c r="J341" s="697">
        <v>0.84</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85.14</v>
      </c>
      <c r="H342" s="256">
        <v>466.26100000000002</v>
      </c>
      <c r="I342" s="653">
        <v>82.16</v>
      </c>
      <c r="J342" s="697">
        <v>362.93</v>
      </c>
      <c r="K342" s="310" t="s">
        <v>190</v>
      </c>
      <c r="M342" s="402">
        <v>0.13300000000000001</v>
      </c>
      <c r="AB342"/>
      <c r="AC342"/>
      <c r="AD342"/>
      <c r="AE342"/>
      <c r="AF342"/>
      <c r="AG342"/>
      <c r="AH342"/>
      <c r="AI342"/>
      <c r="AJ342"/>
      <c r="AK342"/>
      <c r="AL342"/>
      <c r="AM342"/>
      <c r="AN342"/>
      <c r="AO342"/>
      <c r="AP342" s="270"/>
      <c r="AQ342" s="281">
        <f>AQ339+1</f>
        <v>250</v>
      </c>
      <c r="AR342">
        <f t="shared" ref="AR342:AR357" si="63">IF(AK12="tad","tad",AK12)</f>
        <v>0</v>
      </c>
      <c r="AS342">
        <f t="shared" si="58"/>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87.15</v>
      </c>
      <c r="H343" s="817">
        <v>17.780999999999999</v>
      </c>
      <c r="I343" s="817">
        <v>80.25</v>
      </c>
      <c r="J343" s="817">
        <v>10.949</v>
      </c>
      <c r="K343" s="813"/>
      <c r="L343" s="311"/>
      <c r="M343" s="402">
        <v>4.9799999999999997E-2</v>
      </c>
      <c r="AB343"/>
      <c r="AC343"/>
      <c r="AD343"/>
      <c r="AE343"/>
      <c r="AF343"/>
      <c r="AG343"/>
      <c r="AH343"/>
      <c r="AI343"/>
      <c r="AJ343"/>
      <c r="AK343"/>
      <c r="AL343"/>
      <c r="AM343"/>
      <c r="AN343"/>
      <c r="AO343"/>
      <c r="AP343" s="270"/>
      <c r="AQ343" s="281">
        <f t="shared" si="56"/>
        <v>251</v>
      </c>
      <c r="AR343">
        <f t="shared" si="63"/>
        <v>0</v>
      </c>
      <c r="AS343">
        <f t="shared" si="58"/>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v>4.1399999999999999E-2</v>
      </c>
      <c r="AB344"/>
      <c r="AC344"/>
      <c r="AD344"/>
      <c r="AE344"/>
      <c r="AF344"/>
      <c r="AG344"/>
      <c r="AH344"/>
      <c r="AI344"/>
      <c r="AJ344"/>
      <c r="AK344"/>
      <c r="AL344"/>
      <c r="AM344"/>
      <c r="AN344"/>
      <c r="AO344"/>
      <c r="AP344" s="270"/>
      <c r="AQ344" s="281">
        <f t="shared" si="56"/>
        <v>252</v>
      </c>
      <c r="AR344">
        <f t="shared" si="63"/>
        <v>0</v>
      </c>
      <c r="AS344">
        <f t="shared" si="58"/>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118.44</v>
      </c>
      <c r="H345" s="296">
        <v>1.232</v>
      </c>
      <c r="I345" s="329">
        <v>116.1</v>
      </c>
      <c r="J345" s="697">
        <v>0.35</v>
      </c>
      <c r="K345" s="310" t="s">
        <v>190</v>
      </c>
      <c r="L345" s="311"/>
      <c r="M345" s="402">
        <v>0.1288</v>
      </c>
      <c r="AB345"/>
      <c r="AC345"/>
      <c r="AD345"/>
      <c r="AE345"/>
      <c r="AF345"/>
      <c r="AG345"/>
      <c r="AH345"/>
      <c r="AI345"/>
      <c r="AJ345"/>
      <c r="AK345"/>
      <c r="AL345"/>
      <c r="AM345"/>
      <c r="AN345"/>
      <c r="AO345"/>
      <c r="AP345" s="270"/>
      <c r="AQ345" s="281">
        <f t="shared" si="56"/>
        <v>253</v>
      </c>
      <c r="AR345">
        <f t="shared" si="63"/>
        <v>0</v>
      </c>
      <c r="AS345">
        <f t="shared" si="58"/>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115.88</v>
      </c>
      <c r="H346" s="296">
        <v>0.96199999999999997</v>
      </c>
      <c r="I346" s="660">
        <v>117.2</v>
      </c>
      <c r="J346" s="699">
        <v>0.503</v>
      </c>
      <c r="K346" s="310" t="s">
        <v>190</v>
      </c>
      <c r="L346" s="311"/>
      <c r="M346" s="402">
        <v>5.2999999999999999E-2</v>
      </c>
      <c r="AB346"/>
      <c r="AC346"/>
      <c r="AD346"/>
      <c r="AE346"/>
      <c r="AF346"/>
      <c r="AG346"/>
      <c r="AH346"/>
      <c r="AI346"/>
      <c r="AJ346"/>
      <c r="AK346"/>
      <c r="AL346"/>
      <c r="AM346"/>
      <c r="AN346"/>
      <c r="AO346"/>
      <c r="AP346" s="270"/>
      <c r="AQ346" s="281">
        <f t="shared" si="56"/>
        <v>254</v>
      </c>
      <c r="AR346">
        <f t="shared" si="63"/>
        <v>0</v>
      </c>
      <c r="AS346">
        <f t="shared" si="58"/>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42.79</v>
      </c>
      <c r="H347" s="256">
        <v>1.9059999999999999</v>
      </c>
      <c r="I347" s="653">
        <v>44.61</v>
      </c>
      <c r="J347" s="697">
        <v>4.82</v>
      </c>
      <c r="K347" s="310" t="s">
        <v>190</v>
      </c>
      <c r="L347" s="311"/>
      <c r="M347" s="403">
        <v>9.5500000000000002E-2</v>
      </c>
      <c r="AB347"/>
      <c r="AC347"/>
      <c r="AD347"/>
      <c r="AE347"/>
      <c r="AF347"/>
      <c r="AG347"/>
      <c r="AH347"/>
      <c r="AI347"/>
      <c r="AJ347"/>
      <c r="AK347"/>
      <c r="AL347"/>
      <c r="AM347"/>
      <c r="AN347"/>
      <c r="AO347"/>
      <c r="AP347" s="270"/>
      <c r="AQ347" s="281">
        <f t="shared" si="56"/>
        <v>255</v>
      </c>
      <c r="AR347">
        <f t="shared" si="63"/>
        <v>0</v>
      </c>
      <c r="AS347">
        <f t="shared" si="58"/>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48.52</v>
      </c>
      <c r="H348" s="256">
        <v>1.4239999999999999</v>
      </c>
      <c r="I348" s="657">
        <v>46.57</v>
      </c>
      <c r="J348" s="697">
        <v>0.83699999999999997</v>
      </c>
      <c r="K348" s="310" t="s">
        <v>190</v>
      </c>
      <c r="L348" s="311"/>
      <c r="M348" s="403">
        <v>1.2521</v>
      </c>
      <c r="AB348"/>
      <c r="AC348"/>
      <c r="AD348"/>
      <c r="AE348"/>
      <c r="AF348"/>
      <c r="AG348"/>
      <c r="AH348"/>
      <c r="AI348"/>
      <c r="AJ348"/>
      <c r="AK348"/>
      <c r="AL348"/>
      <c r="AM348"/>
      <c r="AN348"/>
      <c r="AO348"/>
      <c r="AP348" s="270"/>
      <c r="AQ348" s="281">
        <f t="shared" si="56"/>
        <v>256</v>
      </c>
      <c r="AR348">
        <f t="shared" si="63"/>
        <v>0</v>
      </c>
      <c r="AS348">
        <f t="shared" si="58"/>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78.91</v>
      </c>
      <c r="H349" s="609">
        <v>0.745</v>
      </c>
      <c r="I349" s="653">
        <v>77.61</v>
      </c>
      <c r="J349" s="697">
        <v>0.85299999999999998</v>
      </c>
      <c r="K349" s="310" t="s">
        <v>190</v>
      </c>
      <c r="L349" s="311"/>
      <c r="M349" s="403">
        <v>0.2165</v>
      </c>
      <c r="AB349"/>
      <c r="AC349"/>
      <c r="AD349"/>
      <c r="AE349"/>
      <c r="AF349"/>
      <c r="AG349"/>
      <c r="AH349"/>
      <c r="AI349"/>
      <c r="AJ349"/>
      <c r="AK349"/>
      <c r="AL349"/>
      <c r="AM349"/>
      <c r="AN349"/>
      <c r="AO349"/>
      <c r="AP349" s="270"/>
      <c r="AQ349" s="281">
        <f t="shared" si="56"/>
        <v>257</v>
      </c>
      <c r="AR349">
        <f t="shared" si="63"/>
        <v>0</v>
      </c>
      <c r="AS349">
        <f t="shared" si="58"/>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81.96</v>
      </c>
      <c r="H350" s="296">
        <v>0.30299999999999999</v>
      </c>
      <c r="I350" s="653">
        <v>81.599999999999994</v>
      </c>
      <c r="J350" s="697">
        <v>6.0999999999999999E-2</v>
      </c>
      <c r="K350" s="310" t="s">
        <v>190</v>
      </c>
      <c r="L350" s="311"/>
      <c r="M350" s="402">
        <v>1.8879999999999999</v>
      </c>
      <c r="AB350"/>
      <c r="AC350"/>
      <c r="AD350"/>
      <c r="AE350"/>
      <c r="AF350"/>
      <c r="AG350"/>
      <c r="AH350"/>
      <c r="AI350"/>
      <c r="AJ350"/>
      <c r="AK350"/>
      <c r="AL350"/>
      <c r="AM350"/>
      <c r="AN350"/>
      <c r="AO350"/>
      <c r="AP350" s="270"/>
      <c r="AQ350" s="281">
        <f t="shared" si="56"/>
        <v>258</v>
      </c>
      <c r="AR350">
        <f t="shared" si="63"/>
        <v>0</v>
      </c>
      <c r="AS350">
        <f t="shared" si="58"/>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69.47</v>
      </c>
      <c r="H351" s="256">
        <v>0.17599999999999999</v>
      </c>
      <c r="I351" s="653">
        <v>63.69</v>
      </c>
      <c r="J351" s="697">
        <v>0.215</v>
      </c>
      <c r="K351" s="310" t="s">
        <v>190</v>
      </c>
      <c r="L351" s="311"/>
      <c r="M351" s="403">
        <v>0.29349999999999998</v>
      </c>
      <c r="AB351"/>
      <c r="AC351"/>
      <c r="AD351"/>
      <c r="AE351"/>
      <c r="AF351"/>
      <c r="AG351"/>
      <c r="AH351"/>
      <c r="AI351"/>
      <c r="AJ351"/>
      <c r="AK351"/>
      <c r="AL351"/>
      <c r="AM351"/>
      <c r="AN351"/>
      <c r="AO351"/>
      <c r="AP351" s="270"/>
      <c r="AQ351" s="281">
        <f t="shared" si="56"/>
        <v>259</v>
      </c>
      <c r="AR351">
        <f t="shared" si="63"/>
        <v>0</v>
      </c>
      <c r="AS351">
        <f t="shared" si="58"/>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45.8</v>
      </c>
      <c r="H352" s="296">
        <v>8.4000000000000005E-2</v>
      </c>
      <c r="I352" s="653">
        <v>47.03</v>
      </c>
      <c r="J352" s="697">
        <v>0.40200000000000002</v>
      </c>
      <c r="K352" s="310" t="s">
        <v>190</v>
      </c>
      <c r="L352" s="311"/>
      <c r="M352" s="402">
        <v>0.15310000000000001</v>
      </c>
      <c r="AB352"/>
      <c r="AC352"/>
      <c r="AD352"/>
      <c r="AE352"/>
      <c r="AF352"/>
      <c r="AG352"/>
      <c r="AH352"/>
      <c r="AI352"/>
      <c r="AJ352"/>
      <c r="AK352"/>
      <c r="AL352"/>
      <c r="AM352"/>
      <c r="AN352"/>
      <c r="AO352"/>
      <c r="AP352" s="270"/>
      <c r="AQ352" s="281">
        <f t="shared" si="56"/>
        <v>260</v>
      </c>
      <c r="AR352">
        <f t="shared" si="63"/>
        <v>0</v>
      </c>
      <c r="AS352">
        <f t="shared" si="58"/>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133.91999999999999</v>
      </c>
      <c r="H353" s="256">
        <v>257.58300000000003</v>
      </c>
      <c r="I353" s="256">
        <v>132.1</v>
      </c>
      <c r="J353" s="700">
        <v>179.726</v>
      </c>
      <c r="K353" s="310" t="s">
        <v>190</v>
      </c>
      <c r="L353" s="311"/>
      <c r="M353" s="402">
        <v>0.39300000000000002</v>
      </c>
      <c r="AB353"/>
      <c r="AC353"/>
      <c r="AD353"/>
      <c r="AE353"/>
      <c r="AF353"/>
      <c r="AG353"/>
      <c r="AH353"/>
      <c r="AI353"/>
      <c r="AJ353"/>
      <c r="AK353"/>
      <c r="AL353"/>
      <c r="AM353"/>
      <c r="AN353"/>
      <c r="AO353"/>
      <c r="AP353" s="270"/>
      <c r="AQ353" s="281">
        <f t="shared" si="56"/>
        <v>261</v>
      </c>
      <c r="AR353">
        <f t="shared" si="63"/>
        <v>0</v>
      </c>
      <c r="AS353">
        <f t="shared" si="58"/>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183</v>
      </c>
      <c r="H354" s="256">
        <v>21.18</v>
      </c>
      <c r="I354" s="256">
        <v>183.17</v>
      </c>
      <c r="J354" s="700">
        <v>21.506</v>
      </c>
      <c r="K354" s="310" t="s">
        <v>187</v>
      </c>
      <c r="L354" s="311"/>
      <c r="M354" s="403">
        <v>0.60060000000000002</v>
      </c>
      <c r="AB354"/>
      <c r="AC354"/>
      <c r="AD354"/>
      <c r="AE354"/>
      <c r="AF354"/>
      <c r="AG354"/>
      <c r="AH354"/>
      <c r="AI354"/>
      <c r="AJ354"/>
      <c r="AK354"/>
      <c r="AL354"/>
      <c r="AM354"/>
      <c r="AN354"/>
      <c r="AO354"/>
      <c r="AP354" s="270"/>
      <c r="AQ354" s="281">
        <f t="shared" si="56"/>
        <v>262</v>
      </c>
      <c r="AR354">
        <f t="shared" si="63"/>
        <v>0</v>
      </c>
      <c r="AS354">
        <f t="shared" si="58"/>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113.3</v>
      </c>
      <c r="H355" s="256">
        <v>2.2490000000000001</v>
      </c>
      <c r="I355" s="256">
        <v>111.87</v>
      </c>
      <c r="J355" s="700">
        <v>1.635</v>
      </c>
      <c r="K355" s="310" t="s">
        <v>187</v>
      </c>
      <c r="L355" s="311"/>
      <c r="M355" s="403">
        <v>2.75E-2</v>
      </c>
      <c r="AB355"/>
      <c r="AC355"/>
      <c r="AD355"/>
      <c r="AE355"/>
      <c r="AF355"/>
      <c r="AG355"/>
      <c r="AH355"/>
      <c r="AI355"/>
      <c r="AJ355"/>
      <c r="AK355"/>
      <c r="AL355"/>
      <c r="AM355"/>
      <c r="AN355"/>
      <c r="AO355"/>
      <c r="AP355" s="270"/>
      <c r="AQ355" s="281">
        <f t="shared" ref="AQ355:AQ418" si="65">AQ354+1</f>
        <v>263</v>
      </c>
      <c r="AR355">
        <f t="shared" si="63"/>
        <v>0</v>
      </c>
      <c r="AS355">
        <f t="shared" si="58"/>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203.48</v>
      </c>
      <c r="H356" s="256">
        <v>0.26500000000000001</v>
      </c>
      <c r="I356" s="257">
        <v>200</v>
      </c>
      <c r="J356" s="700">
        <v>2.8000000000000001E-2</v>
      </c>
      <c r="K356" s="310"/>
      <c r="L356" s="311"/>
      <c r="M356" s="403">
        <v>5.8400000000000001E-2</v>
      </c>
      <c r="AB356"/>
      <c r="AC356"/>
      <c r="AD356"/>
      <c r="AE356"/>
      <c r="AF356"/>
      <c r="AG356"/>
      <c r="AH356"/>
      <c r="AI356"/>
      <c r="AJ356"/>
      <c r="AK356"/>
      <c r="AL356"/>
      <c r="AM356"/>
      <c r="AN356"/>
      <c r="AO356"/>
      <c r="AP356" s="270"/>
      <c r="AQ356" s="281">
        <f t="shared" si="65"/>
        <v>264</v>
      </c>
      <c r="AR356">
        <f t="shared" si="63"/>
        <v>0</v>
      </c>
      <c r="AS356">
        <f t="shared" si="58"/>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221.45</v>
      </c>
      <c r="H357" s="256">
        <v>0.23499999999999999</v>
      </c>
      <c r="I357" s="256">
        <v>218.64</v>
      </c>
      <c r="J357" s="700">
        <v>8.7999999999999995E-2</v>
      </c>
      <c r="K357" s="310"/>
      <c r="L357" s="311"/>
      <c r="M357" s="404">
        <v>4.1062000000000003</v>
      </c>
      <c r="AB357"/>
      <c r="AC357"/>
      <c r="AD357"/>
      <c r="AE357"/>
      <c r="AF357"/>
      <c r="AG357"/>
      <c r="AH357"/>
      <c r="AI357"/>
      <c r="AJ357"/>
      <c r="AK357"/>
      <c r="AL357"/>
      <c r="AM357"/>
      <c r="AN357"/>
      <c r="AO357"/>
      <c r="AP357" s="270"/>
      <c r="AQ357" s="281">
        <f t="shared" si="65"/>
        <v>265</v>
      </c>
      <c r="AR357">
        <f t="shared" si="63"/>
        <v>0</v>
      </c>
      <c r="AS357">
        <f t="shared" si="58"/>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195</v>
      </c>
      <c r="H358" s="256">
        <v>0.58399999999999996</v>
      </c>
      <c r="I358" s="257">
        <v>193.88</v>
      </c>
      <c r="J358" s="701">
        <v>0.39900000000000002</v>
      </c>
      <c r="K358" s="310"/>
      <c r="L358" s="311"/>
      <c r="M358" s="668">
        <v>1.5891999999999999</v>
      </c>
      <c r="AB358"/>
      <c r="AC358"/>
      <c r="AD358"/>
      <c r="AE358"/>
      <c r="AF358"/>
      <c r="AG358"/>
      <c r="AH358"/>
      <c r="AI358"/>
      <c r="AJ358"/>
      <c r="AK358"/>
      <c r="AL358"/>
      <c r="AM358"/>
      <c r="AN358"/>
      <c r="AO358"/>
      <c r="AP358" s="270"/>
      <c r="AQ358" s="281">
        <f t="shared" si="65"/>
        <v>266</v>
      </c>
      <c r="AR358">
        <f t="shared" ref="AR358:AR366" si="66">IF(AK27="tad","tad",AK27)</f>
        <v>0</v>
      </c>
      <c r="AS358">
        <f t="shared" si="58"/>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165.77</v>
      </c>
      <c r="H359" s="256">
        <v>0.32500000000000001</v>
      </c>
      <c r="I359" s="257">
        <v>164.82</v>
      </c>
      <c r="J359" s="700">
        <v>0.21299999999999999</v>
      </c>
      <c r="K359" s="310"/>
      <c r="L359" s="311"/>
      <c r="M359" s="402">
        <v>2.5137999999999998</v>
      </c>
      <c r="AB359"/>
      <c r="AC359"/>
      <c r="AD359"/>
      <c r="AE359"/>
      <c r="AF359"/>
      <c r="AG359"/>
      <c r="AH359"/>
      <c r="AI359"/>
      <c r="AJ359"/>
      <c r="AK359"/>
      <c r="AL359"/>
      <c r="AM359"/>
      <c r="AN359"/>
      <c r="AO359"/>
      <c r="AP359" s="270"/>
      <c r="AQ359" s="281">
        <f t="shared" si="65"/>
        <v>267</v>
      </c>
      <c r="AR359">
        <f t="shared" si="66"/>
        <v>0</v>
      </c>
      <c r="AS359">
        <f t="shared" si="58"/>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227.02</v>
      </c>
      <c r="H360" s="256">
        <v>0.52900000000000003</v>
      </c>
      <c r="I360" s="257">
        <v>222.38</v>
      </c>
      <c r="J360" s="700">
        <v>0.183</v>
      </c>
      <c r="K360" s="310" t="s">
        <v>190</v>
      </c>
      <c r="L360" s="311"/>
      <c r="M360" s="402">
        <v>1.6681999999999999</v>
      </c>
      <c r="AB360"/>
      <c r="AC360"/>
      <c r="AD360"/>
      <c r="AE360"/>
      <c r="AF360"/>
      <c r="AG360"/>
      <c r="AH360"/>
      <c r="AI360"/>
      <c r="AJ360"/>
      <c r="AK360"/>
      <c r="AL360"/>
      <c r="AM360"/>
      <c r="AN360"/>
      <c r="AO360"/>
      <c r="AP360" s="270"/>
      <c r="AQ360" s="281">
        <f t="shared" si="65"/>
        <v>268</v>
      </c>
      <c r="AR360">
        <f t="shared" si="66"/>
        <v>0</v>
      </c>
      <c r="AS360">
        <f t="shared" si="58"/>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248.7</v>
      </c>
      <c r="H361" s="255">
        <v>1.708</v>
      </c>
      <c r="I361" s="365">
        <v>247.11</v>
      </c>
      <c r="J361" s="702">
        <v>1.2749999999999999</v>
      </c>
      <c r="K361" s="384"/>
      <c r="L361" s="311"/>
      <c r="M361" s="404">
        <v>17.161999999999999</v>
      </c>
      <c r="AB361"/>
      <c r="AC361"/>
      <c r="AD361"/>
      <c r="AE361"/>
      <c r="AF361"/>
      <c r="AG361"/>
      <c r="AH361"/>
      <c r="AI361"/>
      <c r="AJ361"/>
      <c r="AK361"/>
      <c r="AL361"/>
      <c r="AM361"/>
      <c r="AN361"/>
      <c r="AO361"/>
      <c r="AP361" s="270"/>
      <c r="AQ361" s="281">
        <f t="shared" si="65"/>
        <v>269</v>
      </c>
      <c r="AR361">
        <f t="shared" si="66"/>
        <v>0</v>
      </c>
      <c r="AS361">
        <f t="shared" si="58"/>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514.9</v>
      </c>
      <c r="H362" s="256">
        <v>7.0289999999999999</v>
      </c>
      <c r="I362" s="257">
        <v>515.02</v>
      </c>
      <c r="J362" s="701">
        <v>7.0720000000000001</v>
      </c>
      <c r="K362" s="310" t="s">
        <v>190</v>
      </c>
      <c r="L362" s="311"/>
      <c r="M362" s="669">
        <v>266.79300000000001</v>
      </c>
      <c r="AB362"/>
      <c r="AC362"/>
      <c r="AD362"/>
      <c r="AE362"/>
      <c r="AF362"/>
      <c r="AG362"/>
      <c r="AH362"/>
      <c r="AI362"/>
      <c r="AJ362"/>
      <c r="AK362"/>
      <c r="AL362"/>
      <c r="AM362"/>
      <c r="AN362"/>
      <c r="AO362"/>
      <c r="AP362" s="270"/>
      <c r="AQ362" s="281">
        <f t="shared" si="65"/>
        <v>270</v>
      </c>
      <c r="AR362">
        <f t="shared" si="66"/>
        <v>0</v>
      </c>
      <c r="AS362">
        <f t="shared" si="58"/>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147.59</v>
      </c>
      <c r="H363" s="256">
        <v>1.87</v>
      </c>
      <c r="I363" s="256">
        <v>144.13</v>
      </c>
      <c r="J363" s="701">
        <v>0.46100000000000002</v>
      </c>
      <c r="K363" s="310" t="s">
        <v>190</v>
      </c>
      <c r="L363" s="311"/>
      <c r="M363" s="404">
        <v>228.73</v>
      </c>
      <c r="AB363"/>
      <c r="AC363"/>
      <c r="AD363"/>
      <c r="AE363"/>
      <c r="AF363"/>
      <c r="AG363"/>
      <c r="AH363"/>
      <c r="AI363"/>
      <c r="AJ363"/>
      <c r="AK363"/>
      <c r="AL363"/>
      <c r="AM363"/>
      <c r="AN363"/>
      <c r="AO363"/>
      <c r="AP363" s="270"/>
      <c r="AQ363" s="281">
        <f t="shared" si="65"/>
        <v>271</v>
      </c>
      <c r="AR363">
        <f t="shared" si="66"/>
        <v>0</v>
      </c>
      <c r="AS363">
        <f t="shared" si="58"/>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204.56</v>
      </c>
      <c r="H364" s="257">
        <v>3.052</v>
      </c>
      <c r="I364" s="256">
        <v>203.24</v>
      </c>
      <c r="J364" s="700">
        <v>2.3050000000000002</v>
      </c>
      <c r="K364" s="310"/>
      <c r="L364" s="311"/>
      <c r="M364" s="405">
        <v>11.05</v>
      </c>
      <c r="AB364"/>
      <c r="AC364"/>
      <c r="AD364"/>
      <c r="AE364"/>
      <c r="AF364"/>
      <c r="AG364"/>
      <c r="AH364"/>
      <c r="AI364"/>
      <c r="AJ364"/>
      <c r="AK364"/>
      <c r="AL364"/>
      <c r="AM364"/>
      <c r="AN364"/>
      <c r="AO364"/>
      <c r="AP364" s="270"/>
      <c r="AQ364" s="281">
        <f t="shared" si="65"/>
        <v>272</v>
      </c>
      <c r="AR364">
        <f t="shared" si="66"/>
        <v>0</v>
      </c>
      <c r="AS364">
        <f t="shared" si="58"/>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325.05</v>
      </c>
      <c r="H365" s="257">
        <v>0.59699999999999998</v>
      </c>
      <c r="I365" s="257">
        <v>325.5</v>
      </c>
      <c r="J365" s="701">
        <v>0.64</v>
      </c>
      <c r="K365" s="310" t="s">
        <v>190</v>
      </c>
      <c r="L365" s="311"/>
      <c r="M365" s="402">
        <v>0.34300000000000003</v>
      </c>
      <c r="AB365"/>
      <c r="AC365"/>
      <c r="AD365"/>
      <c r="AE365"/>
      <c r="AF365"/>
      <c r="AG365"/>
      <c r="AH365"/>
      <c r="AI365"/>
      <c r="AJ365"/>
      <c r="AK365"/>
      <c r="AL365"/>
      <c r="AM365"/>
      <c r="AN365"/>
      <c r="AO365"/>
      <c r="AP365" s="270"/>
      <c r="AQ365" s="281">
        <f t="shared" si="65"/>
        <v>273</v>
      </c>
      <c r="AR365">
        <f t="shared" si="66"/>
        <v>0</v>
      </c>
      <c r="AS365">
        <f t="shared" si="58"/>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129</v>
      </c>
      <c r="H366" s="256">
        <v>0.68300000000000005</v>
      </c>
      <c r="I366" s="257">
        <v>129.19999999999999</v>
      </c>
      <c r="J366" s="700">
        <v>0.71</v>
      </c>
      <c r="K366" s="310" t="s">
        <v>190</v>
      </c>
      <c r="L366" s="311"/>
      <c r="M366" s="402">
        <v>0.192</v>
      </c>
      <c r="AB366"/>
      <c r="AC366"/>
      <c r="AD366"/>
      <c r="AE366"/>
      <c r="AF366"/>
      <c r="AG366"/>
      <c r="AH366"/>
      <c r="AI366"/>
      <c r="AJ366"/>
      <c r="AK366"/>
      <c r="AL366"/>
      <c r="AM366"/>
      <c r="AN366"/>
      <c r="AO366"/>
      <c r="AP366" s="270"/>
      <c r="AQ366" s="281">
        <f t="shared" si="65"/>
        <v>274</v>
      </c>
      <c r="AR366">
        <f t="shared" si="66"/>
        <v>0</v>
      </c>
      <c r="AS366">
        <f t="shared" si="58"/>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282.7</v>
      </c>
      <c r="H367" s="256">
        <v>0.45800000000000002</v>
      </c>
      <c r="I367" s="256">
        <v>283.10000000000002</v>
      </c>
      <c r="J367" s="700">
        <v>0.49</v>
      </c>
      <c r="K367" s="310" t="s">
        <v>190</v>
      </c>
      <c r="L367" s="467"/>
      <c r="M367" s="187"/>
      <c r="AB367"/>
      <c r="AC367"/>
      <c r="AD367"/>
      <c r="AE367"/>
      <c r="AF367"/>
      <c r="AG367"/>
      <c r="AH367"/>
      <c r="AI367"/>
      <c r="AJ367"/>
      <c r="AK367"/>
      <c r="AL367"/>
      <c r="AM367"/>
      <c r="AN367"/>
      <c r="AO367"/>
      <c r="AP367" s="270"/>
      <c r="AQ367" s="281">
        <f t="shared" si="65"/>
        <v>275</v>
      </c>
      <c r="AR367">
        <f t="shared" ref="AR367:AR387" si="67">IF(AL7="tad","tad",AL7)</f>
        <v>0</v>
      </c>
      <c r="AS367">
        <f t="shared" si="58"/>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98.5</v>
      </c>
      <c r="H368" s="256">
        <v>2.5219999999999998</v>
      </c>
      <c r="I368" s="256">
        <v>99.01</v>
      </c>
      <c r="J368" s="700">
        <v>2.89</v>
      </c>
      <c r="K368" s="310" t="s">
        <v>190</v>
      </c>
      <c r="L368" s="311"/>
      <c r="M368" s="187"/>
      <c r="AB368"/>
      <c r="AC368"/>
      <c r="AD368"/>
      <c r="AE368"/>
      <c r="AF368"/>
      <c r="AG368"/>
      <c r="AH368"/>
      <c r="AI368"/>
      <c r="AJ368"/>
      <c r="AK368"/>
      <c r="AL368"/>
      <c r="AM368"/>
      <c r="AN368"/>
      <c r="AO368"/>
      <c r="AP368" s="270"/>
      <c r="AQ368" s="281">
        <f t="shared" si="65"/>
        <v>276</v>
      </c>
      <c r="AR368">
        <f t="shared" si="67"/>
        <v>0</v>
      </c>
      <c r="AS368">
        <f t="shared" si="58"/>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189.5</v>
      </c>
      <c r="H369" s="256">
        <v>7.5999999999999998E-2</v>
      </c>
      <c r="I369" s="257">
        <v>189.49</v>
      </c>
      <c r="J369" s="701">
        <v>0.08</v>
      </c>
      <c r="K369" s="310" t="s">
        <v>190</v>
      </c>
      <c r="L369" s="311"/>
      <c r="M369" s="187"/>
      <c r="AB369"/>
      <c r="AC369"/>
      <c r="AD369"/>
      <c r="AE369"/>
      <c r="AF369"/>
      <c r="AG369"/>
      <c r="AH369"/>
      <c r="AI369"/>
      <c r="AJ369"/>
      <c r="AK369"/>
      <c r="AL369"/>
      <c r="AM369"/>
      <c r="AN369"/>
      <c r="AO369"/>
      <c r="AP369" s="270"/>
      <c r="AQ369" s="281">
        <f t="shared" si="65"/>
        <v>277</v>
      </c>
      <c r="AR369">
        <f t="shared" si="67"/>
        <v>0</v>
      </c>
      <c r="AS369">
        <f t="shared" ref="AS369:AS432" si="68">IF(COUNT(AQ369:AR369)=2,0,-AP$51/500)</f>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170.78</v>
      </c>
      <c r="H370" s="296">
        <v>8.6999999999999994E-2</v>
      </c>
      <c r="I370" s="257">
        <v>170.49</v>
      </c>
      <c r="J370" s="701">
        <v>0.08</v>
      </c>
      <c r="K370" s="310" t="s">
        <v>190</v>
      </c>
      <c r="L370" s="264"/>
      <c r="M370" s="187"/>
      <c r="AB370"/>
      <c r="AC370"/>
      <c r="AD370"/>
      <c r="AE370"/>
      <c r="AF370"/>
      <c r="AG370"/>
      <c r="AH370"/>
      <c r="AI370"/>
      <c r="AJ370"/>
      <c r="AK370"/>
      <c r="AL370"/>
      <c r="AM370"/>
      <c r="AN370"/>
      <c r="AO370"/>
      <c r="AP370" s="270"/>
      <c r="AQ370" s="281">
        <f t="shared" si="65"/>
        <v>278</v>
      </c>
      <c r="AR370">
        <f t="shared" si="67"/>
        <v>0</v>
      </c>
      <c r="AS370">
        <f t="shared" si="68"/>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139.31</v>
      </c>
      <c r="H371" s="256">
        <v>6.4059999999999997</v>
      </c>
      <c r="I371" s="256">
        <v>139.25</v>
      </c>
      <c r="J371" s="703">
        <v>6.2450000000000001</v>
      </c>
      <c r="K371" s="310"/>
      <c r="L371" s="311"/>
      <c r="M371" s="187"/>
      <c r="AB371"/>
      <c r="AC371"/>
      <c r="AD371"/>
      <c r="AE371"/>
      <c r="AF371"/>
      <c r="AG371"/>
      <c r="AH371"/>
      <c r="AI371"/>
      <c r="AJ371"/>
      <c r="AK371"/>
      <c r="AL371"/>
      <c r="AM371"/>
      <c r="AN371"/>
      <c r="AO371"/>
      <c r="AP371" s="270"/>
      <c r="AQ371" s="281">
        <f t="shared" si="65"/>
        <v>279</v>
      </c>
      <c r="AR371">
        <f t="shared" si="67"/>
        <v>0</v>
      </c>
      <c r="AS371">
        <f t="shared" si="68"/>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239.45</v>
      </c>
      <c r="H372" s="296">
        <v>2.6720000000000002</v>
      </c>
      <c r="I372" s="256">
        <v>239.09</v>
      </c>
      <c r="J372" s="703">
        <v>2.4609999999999999</v>
      </c>
      <c r="K372" s="310" t="s">
        <v>190</v>
      </c>
      <c r="L372" s="311"/>
      <c r="M372" s="187"/>
      <c r="AB372"/>
      <c r="AC372"/>
      <c r="AD372"/>
      <c r="AE372"/>
      <c r="AF372"/>
      <c r="AG372"/>
      <c r="AH372"/>
      <c r="AI372"/>
      <c r="AJ372"/>
      <c r="AK372"/>
      <c r="AL372"/>
      <c r="AM372"/>
      <c r="AN372"/>
      <c r="AO372"/>
      <c r="AP372" s="270"/>
      <c r="AQ372" s="281">
        <f t="shared" si="65"/>
        <v>280</v>
      </c>
      <c r="AR372">
        <f t="shared" si="67"/>
        <v>0</v>
      </c>
      <c r="AS372">
        <f t="shared" si="68"/>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118.7</v>
      </c>
      <c r="H373" s="256">
        <v>2.78</v>
      </c>
      <c r="I373" s="256">
        <v>118.74</v>
      </c>
      <c r="J373" s="700">
        <v>2.847</v>
      </c>
      <c r="K373" s="310" t="s">
        <v>190</v>
      </c>
      <c r="L373" s="311"/>
      <c r="M373" s="187"/>
      <c r="AB373"/>
      <c r="AC373"/>
      <c r="AD373"/>
      <c r="AE373"/>
      <c r="AF373"/>
      <c r="AG373"/>
      <c r="AH373"/>
      <c r="AI373"/>
      <c r="AJ373"/>
      <c r="AK373"/>
      <c r="AL373"/>
      <c r="AM373"/>
      <c r="AN373"/>
      <c r="AO373"/>
      <c r="AP373" s="270"/>
      <c r="AQ373" s="281">
        <f t="shared" si="65"/>
        <v>281</v>
      </c>
      <c r="AR373">
        <f t="shared" si="67"/>
        <v>0</v>
      </c>
      <c r="AS373">
        <f t="shared" si="68"/>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110.17</v>
      </c>
      <c r="H374" s="256">
        <v>2.0099999999999998</v>
      </c>
      <c r="I374" s="256">
        <v>109.79</v>
      </c>
      <c r="J374" s="700">
        <v>1.53</v>
      </c>
      <c r="K374" s="310" t="s">
        <v>190</v>
      </c>
      <c r="L374" s="303"/>
      <c r="M374" s="187"/>
      <c r="AB374"/>
      <c r="AC374"/>
      <c r="AD374"/>
      <c r="AE374"/>
      <c r="AF374"/>
      <c r="AG374"/>
      <c r="AH374"/>
      <c r="AI374"/>
      <c r="AJ374"/>
      <c r="AK374"/>
      <c r="AL374"/>
      <c r="AM374"/>
      <c r="AN374"/>
      <c r="AO374"/>
      <c r="AP374" s="270"/>
      <c r="AQ374" s="281">
        <f t="shared" si="65"/>
        <v>282</v>
      </c>
      <c r="AR374">
        <f t="shared" si="67"/>
        <v>0</v>
      </c>
      <c r="AS374">
        <f t="shared" si="68"/>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65.47</v>
      </c>
      <c r="H375" s="296">
        <v>21.99</v>
      </c>
      <c r="I375" s="256">
        <v>67.38</v>
      </c>
      <c r="J375" s="703">
        <v>25.59</v>
      </c>
      <c r="K375" s="310" t="s">
        <v>190</v>
      </c>
      <c r="M375" s="187"/>
      <c r="AB375"/>
      <c r="AC375"/>
      <c r="AD375"/>
      <c r="AE375"/>
      <c r="AF375"/>
      <c r="AG375"/>
      <c r="AH375"/>
      <c r="AI375"/>
      <c r="AJ375"/>
      <c r="AK375"/>
      <c r="AL375"/>
      <c r="AM375"/>
      <c r="AN375"/>
      <c r="AO375"/>
      <c r="AP375" s="270"/>
      <c r="AQ375" s="281">
        <f t="shared" si="65"/>
        <v>283</v>
      </c>
      <c r="AR375">
        <f t="shared" si="67"/>
        <v>0</v>
      </c>
      <c r="AS375">
        <f t="shared" si="68"/>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163.37</v>
      </c>
      <c r="H376" s="296">
        <v>186.71</v>
      </c>
      <c r="I376" s="256">
        <v>162.35</v>
      </c>
      <c r="J376" s="703">
        <v>178.12</v>
      </c>
      <c r="K376" s="310" t="s">
        <v>190</v>
      </c>
      <c r="M376" s="187"/>
      <c r="AB376"/>
      <c r="AC376"/>
      <c r="AD376"/>
      <c r="AE376"/>
      <c r="AF376"/>
      <c r="AG376"/>
      <c r="AH376"/>
      <c r="AI376"/>
      <c r="AJ376"/>
      <c r="AK376"/>
      <c r="AL376"/>
      <c r="AM376"/>
      <c r="AN376"/>
      <c r="AO376"/>
      <c r="AP376" s="270"/>
      <c r="AQ376" s="281">
        <f t="shared" si="65"/>
        <v>284</v>
      </c>
      <c r="AR376">
        <f t="shared" si="67"/>
        <v>0</v>
      </c>
      <c r="AS376">
        <f t="shared" si="68"/>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228.5</v>
      </c>
      <c r="H377" s="296">
        <v>3.8490000000000002</v>
      </c>
      <c r="I377" s="256">
        <v>229.52</v>
      </c>
      <c r="J377" s="704">
        <v>7.9509999999999996</v>
      </c>
      <c r="K377" s="310" t="s">
        <v>190</v>
      </c>
      <c r="M377" s="187"/>
      <c r="AB377"/>
      <c r="AC377"/>
      <c r="AD377"/>
      <c r="AE377"/>
      <c r="AF377"/>
      <c r="AG377"/>
      <c r="AH377"/>
      <c r="AI377"/>
      <c r="AJ377"/>
      <c r="AK377"/>
      <c r="AL377"/>
      <c r="AM377"/>
      <c r="AN377"/>
      <c r="AO377"/>
      <c r="AP377" s="270"/>
      <c r="AQ377" s="281">
        <f t="shared" si="65"/>
        <v>285</v>
      </c>
      <c r="AR377">
        <f t="shared" si="67"/>
        <v>0</v>
      </c>
      <c r="AS377">
        <f t="shared" si="68"/>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144.1</v>
      </c>
      <c r="H378" s="331"/>
      <c r="I378" s="314">
        <v>149.54</v>
      </c>
      <c r="J378" s="705">
        <v>15.61</v>
      </c>
      <c r="K378" s="391"/>
      <c r="M378" s="187"/>
      <c r="AB378"/>
      <c r="AC378"/>
      <c r="AD378"/>
      <c r="AE378"/>
      <c r="AF378"/>
      <c r="AG378"/>
      <c r="AH378"/>
      <c r="AI378"/>
      <c r="AJ378"/>
      <c r="AK378"/>
      <c r="AL378"/>
      <c r="AM378"/>
      <c r="AN378"/>
      <c r="AO378"/>
      <c r="AP378" s="270"/>
      <c r="AQ378" s="281">
        <f t="shared" si="65"/>
        <v>286</v>
      </c>
      <c r="AR378">
        <f t="shared" si="67"/>
        <v>0</v>
      </c>
      <c r="AS378">
        <f t="shared" si="68"/>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c r="H379" s="313"/>
      <c r="I379" s="694">
        <v>34.64</v>
      </c>
      <c r="J379" s="706">
        <v>0.247</v>
      </c>
      <c r="K379" s="391"/>
      <c r="M379" s="187"/>
      <c r="AB379"/>
      <c r="AC379"/>
      <c r="AD379"/>
      <c r="AE379"/>
      <c r="AF379"/>
      <c r="AG379"/>
      <c r="AH379"/>
      <c r="AI379"/>
      <c r="AJ379"/>
      <c r="AK379"/>
      <c r="AL379"/>
      <c r="AM379"/>
      <c r="AN379"/>
      <c r="AO379"/>
      <c r="AP379" s="270"/>
      <c r="AQ379" s="281">
        <f t="shared" si="65"/>
        <v>287</v>
      </c>
      <c r="AR379">
        <f t="shared" si="67"/>
        <v>0</v>
      </c>
      <c r="AS379">
        <f t="shared" si="68"/>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c r="H380" s="315"/>
      <c r="I380" s="653">
        <v>67.45</v>
      </c>
      <c r="J380" s="833">
        <v>0.39200000000000002</v>
      </c>
      <c r="K380" s="391"/>
      <c r="M380" s="187"/>
      <c r="AB380"/>
      <c r="AC380"/>
      <c r="AD380"/>
      <c r="AE380"/>
      <c r="AF380"/>
      <c r="AG380"/>
      <c r="AH380"/>
      <c r="AI380"/>
      <c r="AJ380"/>
      <c r="AK380"/>
      <c r="AL380"/>
      <c r="AM380"/>
      <c r="AN380"/>
      <c r="AO380"/>
      <c r="AP380" s="270"/>
      <c r="AQ380" s="281">
        <f t="shared" si="65"/>
        <v>288</v>
      </c>
      <c r="AR380">
        <f t="shared" si="67"/>
        <v>0</v>
      </c>
      <c r="AS380">
        <f t="shared" si="68"/>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1096.3569999999997</v>
      </c>
      <c r="I381" s="317"/>
      <c r="J381" s="280">
        <f>SUM(J336:J380)</f>
        <v>928.08299999999997</v>
      </c>
      <c r="K381" s="464"/>
      <c r="M381" s="187"/>
      <c r="AB381"/>
      <c r="AC381"/>
      <c r="AD381"/>
      <c r="AE381"/>
      <c r="AF381"/>
      <c r="AG381"/>
      <c r="AH381"/>
      <c r="AI381"/>
      <c r="AJ381"/>
      <c r="AK381"/>
      <c r="AL381"/>
      <c r="AM381"/>
      <c r="AN381"/>
      <c r="AO381"/>
      <c r="AP381" s="270"/>
      <c r="AQ381" s="281">
        <f t="shared" si="65"/>
        <v>289</v>
      </c>
      <c r="AR381">
        <f t="shared" si="67"/>
        <v>0</v>
      </c>
      <c r="AS381">
        <f t="shared" si="68"/>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0.84651532301978294</v>
      </c>
      <c r="K382" s="299"/>
      <c r="M382" s="187"/>
      <c r="AB382"/>
      <c r="AC382"/>
      <c r="AD382"/>
      <c r="AE382"/>
      <c r="AF382"/>
      <c r="AG382"/>
      <c r="AH382"/>
      <c r="AI382"/>
      <c r="AJ382"/>
      <c r="AK382"/>
      <c r="AL382"/>
      <c r="AM382"/>
      <c r="AN382"/>
      <c r="AO382"/>
      <c r="AP382" s="270"/>
      <c r="AQ382" s="281">
        <f t="shared" si="65"/>
        <v>290</v>
      </c>
      <c r="AR382">
        <f t="shared" si="67"/>
        <v>0</v>
      </c>
      <c r="AS382">
        <f t="shared" si="68"/>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0.60210825303126281</v>
      </c>
      <c r="I383" s="324"/>
      <c r="J383" s="266">
        <f>+J381/F381</f>
        <v>0.50969386230763669</v>
      </c>
      <c r="K383" s="465"/>
      <c r="M383" s="187"/>
      <c r="AB383"/>
      <c r="AC383"/>
      <c r="AD383"/>
      <c r="AE383"/>
      <c r="AF383"/>
      <c r="AG383"/>
      <c r="AH383"/>
      <c r="AI383"/>
      <c r="AJ383"/>
      <c r="AK383"/>
      <c r="AL383"/>
      <c r="AM383"/>
      <c r="AN383"/>
      <c r="AO383"/>
      <c r="AP383" s="270"/>
      <c r="AQ383" s="281">
        <f t="shared" si="65"/>
        <v>291</v>
      </c>
      <c r="AR383">
        <f t="shared" si="67"/>
        <v>0</v>
      </c>
      <c r="AS383">
        <f t="shared" si="68"/>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7"/>
        <v>0</v>
      </c>
      <c r="AS384">
        <f t="shared" si="68"/>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7"/>
        <v>0</v>
      </c>
      <c r="AS385">
        <f t="shared" si="68"/>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7"/>
        <v>0</v>
      </c>
      <c r="AS386">
        <f t="shared" si="68"/>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7"/>
        <v>0</v>
      </c>
      <c r="AS387">
        <f t="shared" si="68"/>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6" si="69">IF(AL27="tad","tad",AL27)</f>
        <v>0</v>
      </c>
      <c r="AS388">
        <f t="shared" si="68"/>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8"/>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8"/>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8"/>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8"/>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8"/>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8"/>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8"/>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8"/>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IF(AL36="tad","tad",AL36)</f>
        <v>0</v>
      </c>
      <c r="AS397">
        <f t="shared" si="68"/>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8"/>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8"/>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8"/>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8"/>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8"/>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8"/>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8"/>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8"/>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8"/>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8"/>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8"/>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8"/>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8"/>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8"/>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8"/>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8"/>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si="65"/>
        <v>322</v>
      </c>
      <c r="AR414">
        <f t="shared" si="70"/>
        <v>0</v>
      </c>
      <c r="AS414">
        <f t="shared" si="68"/>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65"/>
        <v>323</v>
      </c>
      <c r="AR415">
        <f t="shared" si="70"/>
        <v>0</v>
      </c>
      <c r="AS415">
        <f t="shared" si="68"/>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65"/>
        <v>324</v>
      </c>
      <c r="AR416">
        <f t="shared" si="70"/>
        <v>0</v>
      </c>
      <c r="AS416">
        <f t="shared" si="68"/>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65"/>
        <v>325</v>
      </c>
      <c r="AR417">
        <f t="shared" si="70"/>
        <v>0</v>
      </c>
      <c r="AS417">
        <f t="shared" si="68"/>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65"/>
        <v>326</v>
      </c>
      <c r="AR418">
        <f t="shared" si="70"/>
        <v>0</v>
      </c>
      <c r="AS418">
        <f t="shared" si="68"/>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ref="AQ419:AQ457" si="71">AQ418+1</f>
        <v>327</v>
      </c>
      <c r="AR419">
        <f t="shared" ref="AR419:AR427" si="72">IF(AM27="tad","tad",AM27)</f>
        <v>0</v>
      </c>
      <c r="AS419">
        <f t="shared" si="68"/>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2"/>
        <v>0</v>
      </c>
      <c r="AS420">
        <f t="shared" si="68"/>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2"/>
        <v>0</v>
      </c>
      <c r="AS421">
        <f t="shared" si="68"/>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2"/>
        <v>0</v>
      </c>
      <c r="AS422">
        <f t="shared" si="68"/>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2"/>
        <v>0</v>
      </c>
      <c r="AS423">
        <f t="shared" si="68"/>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2"/>
        <v>0</v>
      </c>
      <c r="AS424">
        <f t="shared" si="68"/>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2"/>
        <v>0</v>
      </c>
      <c r="AS425">
        <f t="shared" si="68"/>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2"/>
        <v>0</v>
      </c>
      <c r="AS426">
        <f t="shared" si="68"/>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2"/>
        <v>0</v>
      </c>
      <c r="AS427">
        <f t="shared" si="68"/>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3">IF(AN7="tad","tad",AN7)</f>
        <v>0</v>
      </c>
      <c r="AS428">
        <f t="shared" si="68"/>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3"/>
        <v>0</v>
      </c>
      <c r="AS429">
        <f t="shared" si="68"/>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3"/>
        <v>0</v>
      </c>
      <c r="AS430">
        <f t="shared" si="68"/>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3"/>
        <v>0</v>
      </c>
      <c r="AS431">
        <f t="shared" si="68"/>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3"/>
        <v>0</v>
      </c>
      <c r="AS432">
        <f t="shared" si="68"/>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3"/>
        <v>0</v>
      </c>
      <c r="AS433">
        <f t="shared" ref="AS433:AS458" si="74">IF(COUNT(AQ433:AR433)=2,0,-AP$51/500)</f>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3"/>
        <v>0</v>
      </c>
      <c r="AS434">
        <f t="shared" si="74"/>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3"/>
        <v>0</v>
      </c>
      <c r="AS435">
        <f t="shared" si="74"/>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3"/>
        <v>0</v>
      </c>
      <c r="AS436">
        <f t="shared" si="74"/>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3"/>
        <v>0</v>
      </c>
      <c r="AS437">
        <f t="shared" si="74"/>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3"/>
        <v>0</v>
      </c>
      <c r="AS438">
        <f t="shared" si="74"/>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3"/>
        <v>0</v>
      </c>
      <c r="AS439">
        <f t="shared" si="74"/>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3"/>
        <v>0</v>
      </c>
      <c r="AS440">
        <f t="shared" si="74"/>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3"/>
        <v>0</v>
      </c>
      <c r="AS441">
        <f t="shared" si="74"/>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3"/>
        <v>0</v>
      </c>
      <c r="AS442">
        <f t="shared" si="74"/>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3"/>
        <v>0</v>
      </c>
      <c r="AS443">
        <f t="shared" si="74"/>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3"/>
        <v>0</v>
      </c>
      <c r="AS444">
        <f t="shared" si="74"/>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3"/>
        <v>0</v>
      </c>
      <c r="AS445">
        <f t="shared" si="74"/>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3"/>
        <v>0</v>
      </c>
      <c r="AS446">
        <f t="shared" si="74"/>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3"/>
        <v>0</v>
      </c>
      <c r="AS447">
        <f t="shared" si="74"/>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3"/>
        <v>0</v>
      </c>
      <c r="AS448">
        <f t="shared" si="74"/>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4"/>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4"/>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4"/>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4"/>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4"/>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4"/>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4"/>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4"/>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t="e">
        <f>IF(#REF!="tad","tad",#REF!)</f>
        <v>#REF!</v>
      </c>
      <c r="AS457">
        <f t="shared" si="74"/>
        <v>-1.9781199999999999</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4"/>
        <v>-1.9781199999999999</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B2:L3"/>
    <mergeCell ref="N2:Z2"/>
    <mergeCell ref="AB2:AN2"/>
    <mergeCell ref="AQ2:AS2"/>
    <mergeCell ref="N3:Z3"/>
    <mergeCell ref="AB3:AN3"/>
    <mergeCell ref="B4:L4"/>
    <mergeCell ref="N5:N6"/>
    <mergeCell ref="O5:O6"/>
    <mergeCell ref="P5:P6"/>
    <mergeCell ref="Q5:Q6"/>
    <mergeCell ref="I7:J7"/>
    <mergeCell ref="K7:K9"/>
    <mergeCell ref="AF5:AF6"/>
    <mergeCell ref="AG5:AG6"/>
    <mergeCell ref="AH5:AH6"/>
    <mergeCell ref="Y5:Y6"/>
    <mergeCell ref="Z5:Z6"/>
    <mergeCell ref="AB5:AB6"/>
    <mergeCell ref="AC5:AC6"/>
    <mergeCell ref="AD5:AD6"/>
    <mergeCell ref="AE5:AE6"/>
    <mergeCell ref="S5:S6"/>
    <mergeCell ref="T5:T6"/>
    <mergeCell ref="U5:U6"/>
    <mergeCell ref="V5:V6"/>
    <mergeCell ref="W5:W6"/>
    <mergeCell ref="B7:B9"/>
    <mergeCell ref="C7:C9"/>
    <mergeCell ref="D7:D9"/>
    <mergeCell ref="E7:F7"/>
    <mergeCell ref="G7:H7"/>
    <mergeCell ref="L7:L9"/>
    <mergeCell ref="AB49:AO49"/>
    <mergeCell ref="AB50:AO50"/>
    <mergeCell ref="AL5:AL6"/>
    <mergeCell ref="AM5:AM6"/>
    <mergeCell ref="AN5:AN6"/>
    <mergeCell ref="AI5:AI6"/>
    <mergeCell ref="AJ5:AJ6"/>
    <mergeCell ref="AK5:AK6"/>
    <mergeCell ref="X5:X6"/>
    <mergeCell ref="R5:R6"/>
  </mergeCells>
  <conditionalFormatting sqref="M8:M14 M26:M49 M51:M53 M55:M56 M58:M63 N65:N82 M113:M119 M131:M154 M156 M159:M168 M170:M206 M208:M219 M315:M323 M367:M470">
    <cfRule type="containsText" dxfId="0" priority="1" stopIfTrue="1" operator="containsText" text="FALSE">
      <formula>NOT(ISERROR(SEARCH("FALSE",M8)))</formula>
    </cfRule>
  </conditionalFormatting>
  <printOptions horizontalCentered="1"/>
  <pageMargins left="0.59055118110236227" right="0.19685039370078741" top="0" bottom="0.11811023622047245" header="0" footer="0"/>
  <pageSetup paperSize="9" scale="51"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election activeCell="L33" sqref="L33"/>
    </sheetView>
  </sheetViews>
  <sheetFormatPr defaultRowHeight="12.75" x14ac:dyDescent="0.2"/>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R53"/>
  <sheetViews>
    <sheetView showGridLines="0" view="pageBreakPreview" zoomScaleNormal="90" zoomScaleSheetLayoutView="100" workbookViewId="0">
      <selection activeCell="O16" sqref="O16"/>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862" t="s">
        <v>1</v>
      </c>
      <c r="C4" s="863">
        <v>2014</v>
      </c>
      <c r="D4" s="863">
        <v>2015</v>
      </c>
      <c r="E4" s="864">
        <v>2016</v>
      </c>
      <c r="F4" s="865">
        <v>2017</v>
      </c>
      <c r="G4" s="865">
        <v>2018</v>
      </c>
      <c r="H4" s="866">
        <v>2019</v>
      </c>
      <c r="I4" s="867">
        <v>2020</v>
      </c>
      <c r="J4" s="868">
        <v>2021</v>
      </c>
      <c r="K4" s="869">
        <v>2022</v>
      </c>
      <c r="L4" s="870">
        <v>2023</v>
      </c>
      <c r="M4" s="883">
        <v>2024</v>
      </c>
      <c r="N4" s="209"/>
      <c r="O4" s="797"/>
      <c r="P4" s="209"/>
      <c r="Q4" s="209"/>
      <c r="R4" s="209"/>
    </row>
    <row r="5" spans="2:18" ht="21" customHeight="1" thickBot="1" x14ac:dyDescent="0.3">
      <c r="B5" s="862" t="s">
        <v>2</v>
      </c>
      <c r="C5" s="871">
        <v>1269.796</v>
      </c>
      <c r="D5" s="871">
        <v>1220.8030000000001</v>
      </c>
      <c r="E5" s="872">
        <v>650.16999999999996</v>
      </c>
      <c r="F5" s="873">
        <v>1550.17</v>
      </c>
      <c r="G5" s="873">
        <v>1337.03</v>
      </c>
      <c r="H5" s="866">
        <v>685.98</v>
      </c>
      <c r="I5" s="867">
        <v>578.73</v>
      </c>
      <c r="J5" s="874">
        <v>1335.21</v>
      </c>
      <c r="K5" s="875">
        <v>1123.8399999999999</v>
      </c>
      <c r="L5" s="876">
        <v>1202.8900000000001</v>
      </c>
      <c r="M5" s="884">
        <v>650.96</v>
      </c>
      <c r="N5" s="210"/>
      <c r="O5" s="210"/>
      <c r="P5" s="210">
        <v>531.97</v>
      </c>
      <c r="Q5" s="210"/>
      <c r="R5" s="210"/>
    </row>
    <row r="6" spans="2:18" ht="21" customHeight="1" thickBot="1" x14ac:dyDescent="0.3">
      <c r="B6" s="862" t="s">
        <v>3</v>
      </c>
      <c r="C6" s="871">
        <v>1337.1590000000001</v>
      </c>
      <c r="D6" s="871">
        <v>1468.3579999999999</v>
      </c>
      <c r="E6" s="872">
        <v>1032.74</v>
      </c>
      <c r="F6" s="873">
        <v>1611.58</v>
      </c>
      <c r="G6" s="873">
        <v>1607.51</v>
      </c>
      <c r="H6" s="877">
        <v>965.1</v>
      </c>
      <c r="I6" s="867">
        <v>933.5</v>
      </c>
      <c r="J6" s="874">
        <v>1620.18</v>
      </c>
      <c r="K6" s="875">
        <v>1327.38</v>
      </c>
      <c r="L6" s="876">
        <v>1518.81</v>
      </c>
      <c r="M6" s="884">
        <v>989.06</v>
      </c>
      <c r="N6" s="210"/>
      <c r="O6" s="210"/>
      <c r="P6" s="210">
        <v>650.96</v>
      </c>
      <c r="Q6" s="210">
        <v>479.22</v>
      </c>
      <c r="R6" s="210"/>
    </row>
    <row r="7" spans="2:18" ht="21" customHeight="1" thickBot="1" x14ac:dyDescent="0.3">
      <c r="B7" s="862" t="s">
        <v>4</v>
      </c>
      <c r="C7" s="871">
        <v>1484.335</v>
      </c>
      <c r="D7" s="871">
        <v>1612.5889999999999</v>
      </c>
      <c r="E7" s="872">
        <v>1187.53</v>
      </c>
      <c r="F7" s="873">
        <v>1573.59</v>
      </c>
      <c r="G7" s="873">
        <v>1635.05</v>
      </c>
      <c r="H7" s="878">
        <v>1280.54</v>
      </c>
      <c r="I7" s="879">
        <v>1248.96</v>
      </c>
      <c r="J7" s="874">
        <v>1609.71</v>
      </c>
      <c r="K7" s="875">
        <v>1521.12</v>
      </c>
      <c r="L7" s="876">
        <v>1610.88</v>
      </c>
      <c r="M7" s="884">
        <v>1286.27</v>
      </c>
      <c r="N7" s="210"/>
      <c r="O7" s="652"/>
      <c r="P7" s="210">
        <v>798.81</v>
      </c>
      <c r="Q7" s="210">
        <v>1247.21</v>
      </c>
      <c r="R7" s="210"/>
    </row>
    <row r="8" spans="2:18" ht="21" customHeight="1" thickBot="1" x14ac:dyDescent="0.3">
      <c r="B8" s="862" t="s">
        <v>5</v>
      </c>
      <c r="C8" s="880">
        <v>1562.1959999999999</v>
      </c>
      <c r="D8" s="871">
        <v>1742.549</v>
      </c>
      <c r="E8" s="872">
        <v>1298.76</v>
      </c>
      <c r="F8" s="873">
        <v>1646.07</v>
      </c>
      <c r="G8" s="873">
        <v>1530.75</v>
      </c>
      <c r="H8" s="878">
        <v>1321.99</v>
      </c>
      <c r="I8" s="879">
        <v>1325.65</v>
      </c>
      <c r="J8" s="874">
        <v>1551.92</v>
      </c>
      <c r="K8" s="875">
        <v>1500.57</v>
      </c>
      <c r="L8" s="876">
        <v>1532.13</v>
      </c>
      <c r="M8" s="884">
        <v>1390.03</v>
      </c>
      <c r="N8" s="210"/>
      <c r="O8" s="210"/>
      <c r="P8" s="211">
        <v>918.71</v>
      </c>
      <c r="Q8" s="210">
        <v>1247.92</v>
      </c>
      <c r="R8" s="210"/>
    </row>
    <row r="9" spans="2:18" ht="21" customHeight="1" thickBot="1" x14ac:dyDescent="0.3">
      <c r="B9" s="862" t="s">
        <v>6</v>
      </c>
      <c r="C9" s="871">
        <v>1452.779</v>
      </c>
      <c r="D9" s="871">
        <v>1583.836</v>
      </c>
      <c r="E9" s="872">
        <v>1273.26</v>
      </c>
      <c r="F9" s="873">
        <v>1483.57</v>
      </c>
      <c r="G9" s="873">
        <v>1234.3800000000001</v>
      </c>
      <c r="H9" s="878">
        <v>1136.71</v>
      </c>
      <c r="I9" s="879">
        <v>1372.39</v>
      </c>
      <c r="J9" s="874">
        <v>1350.16</v>
      </c>
      <c r="K9" s="875">
        <v>1620.6</v>
      </c>
      <c r="L9" s="876">
        <v>1433.76</v>
      </c>
      <c r="M9" s="884">
        <v>1099.2</v>
      </c>
      <c r="N9" s="210"/>
      <c r="P9" s="210">
        <v>957.88</v>
      </c>
      <c r="Q9" s="210">
        <v>1260.3499999999999</v>
      </c>
      <c r="R9" s="210"/>
    </row>
    <row r="10" spans="2:18" ht="21" customHeight="1" thickBot="1" x14ac:dyDescent="0.3">
      <c r="B10" s="862" t="s">
        <v>7</v>
      </c>
      <c r="C10" s="871">
        <v>1294.0350000000001</v>
      </c>
      <c r="D10" s="871">
        <v>1346.6769999999999</v>
      </c>
      <c r="E10" s="872">
        <v>1336.22</v>
      </c>
      <c r="F10" s="873">
        <v>1329.73</v>
      </c>
      <c r="G10" s="873">
        <v>1079.8900000000001</v>
      </c>
      <c r="H10" s="878">
        <v>834.59</v>
      </c>
      <c r="I10" s="879">
        <v>1211.83</v>
      </c>
      <c r="J10" s="874">
        <v>1268.01</v>
      </c>
      <c r="K10" s="875">
        <v>1598</v>
      </c>
      <c r="L10" s="876">
        <v>1181.56</v>
      </c>
      <c r="M10" s="884">
        <v>864.9</v>
      </c>
      <c r="N10" s="210"/>
      <c r="P10" s="210">
        <v>989.06</v>
      </c>
      <c r="Q10" s="210">
        <v>1286.27</v>
      </c>
      <c r="R10" s="210"/>
    </row>
    <row r="11" spans="2:18" ht="21" customHeight="1" thickBot="1" x14ac:dyDescent="0.3">
      <c r="B11" s="862" t="s">
        <v>8</v>
      </c>
      <c r="C11" s="871">
        <v>1227.848</v>
      </c>
      <c r="D11" s="871">
        <v>1171.5409999999999</v>
      </c>
      <c r="E11" s="872">
        <v>1300.4100000000001</v>
      </c>
      <c r="F11" s="873">
        <v>1186.18</v>
      </c>
      <c r="G11" s="873">
        <v>940.03</v>
      </c>
      <c r="H11" s="878">
        <v>660.7</v>
      </c>
      <c r="I11" s="879">
        <v>1049.52</v>
      </c>
      <c r="J11" s="874">
        <v>1176.1500000000001</v>
      </c>
      <c r="K11" s="875">
        <v>1419.43</v>
      </c>
      <c r="L11" s="876">
        <v>1056.3399999999999</v>
      </c>
      <c r="M11" s="884">
        <v>718.06</v>
      </c>
      <c r="N11" s="210"/>
      <c r="O11" s="665"/>
      <c r="P11" s="799"/>
      <c r="Q11" s="210">
        <v>1350.11</v>
      </c>
      <c r="R11" s="210"/>
    </row>
    <row r="12" spans="2:18" ht="21" customHeight="1" thickBot="1" x14ac:dyDescent="0.3">
      <c r="B12" s="862" t="s">
        <v>9</v>
      </c>
      <c r="C12" s="871">
        <v>1128.5830000000001</v>
      </c>
      <c r="D12" s="871">
        <v>1014.437</v>
      </c>
      <c r="E12" s="872">
        <v>1196.1300000000001</v>
      </c>
      <c r="F12" s="873">
        <v>1086.54</v>
      </c>
      <c r="G12" s="873">
        <v>806.04</v>
      </c>
      <c r="H12" s="878">
        <v>572.89</v>
      </c>
      <c r="I12" s="867">
        <v>890.19</v>
      </c>
      <c r="J12" s="874">
        <v>1026.48</v>
      </c>
      <c r="K12" s="875">
        <v>1303.8900000000001</v>
      </c>
      <c r="L12" s="876">
        <v>1007.63</v>
      </c>
      <c r="M12" s="884"/>
      <c r="N12" s="210"/>
      <c r="O12" s="210"/>
      <c r="P12" s="210">
        <v>9</v>
      </c>
      <c r="Q12" s="210">
        <v>1390.03</v>
      </c>
      <c r="R12" s="210"/>
    </row>
    <row r="13" spans="2:18" ht="21" customHeight="1" thickBot="1" x14ac:dyDescent="0.3">
      <c r="B13" s="862" t="s">
        <v>10</v>
      </c>
      <c r="C13" s="871">
        <v>894.4</v>
      </c>
      <c r="D13" s="871">
        <v>741.67</v>
      </c>
      <c r="E13" s="872">
        <v>1227.3900000000001</v>
      </c>
      <c r="F13" s="873">
        <v>952.17</v>
      </c>
      <c r="G13" s="873">
        <v>687.02</v>
      </c>
      <c r="H13" s="878">
        <v>499.63</v>
      </c>
      <c r="I13" s="881">
        <v>762.72</v>
      </c>
      <c r="J13" s="874">
        <v>899.87</v>
      </c>
      <c r="K13" s="875">
        <v>1108.81</v>
      </c>
      <c r="L13" s="876">
        <v>754.15</v>
      </c>
      <c r="M13" s="884"/>
      <c r="N13" s="210"/>
      <c r="O13" s="210"/>
      <c r="P13" s="210"/>
      <c r="Q13" s="210">
        <v>1291.6500000000001</v>
      </c>
      <c r="R13" s="210"/>
    </row>
    <row r="14" spans="2:18" ht="21" customHeight="1" thickBot="1" x14ac:dyDescent="0.3">
      <c r="B14" s="862" t="s">
        <v>11</v>
      </c>
      <c r="C14" s="871">
        <v>684.84299999999996</v>
      </c>
      <c r="D14" s="871">
        <v>545.95499999999993</v>
      </c>
      <c r="E14" s="872">
        <v>1339.74</v>
      </c>
      <c r="F14" s="873">
        <v>838.66</v>
      </c>
      <c r="G14" s="873">
        <v>469.1</v>
      </c>
      <c r="H14" s="878">
        <v>442.28</v>
      </c>
      <c r="I14" s="881">
        <v>701.69</v>
      </c>
      <c r="J14" s="882">
        <v>675.59</v>
      </c>
      <c r="K14" s="875">
        <v>1117.49</v>
      </c>
      <c r="L14" s="876">
        <v>532.83000000000004</v>
      </c>
      <c r="M14" s="884"/>
      <c r="N14" s="795"/>
      <c r="O14" s="210"/>
      <c r="P14" s="210"/>
      <c r="Q14" s="210">
        <v>1211.97</v>
      </c>
      <c r="R14" s="210"/>
    </row>
    <row r="15" spans="2:18" ht="21" customHeight="1" thickBot="1" x14ac:dyDescent="0.3">
      <c r="B15" s="862" t="s">
        <v>12</v>
      </c>
      <c r="C15" s="871">
        <v>616.87599999999998</v>
      </c>
      <c r="D15" s="871">
        <v>411.75</v>
      </c>
      <c r="E15" s="872">
        <v>1429.53</v>
      </c>
      <c r="F15" s="873">
        <v>888.13</v>
      </c>
      <c r="G15" s="873">
        <v>399.15</v>
      </c>
      <c r="H15" s="878">
        <v>296.16000000000003</v>
      </c>
      <c r="I15" s="881">
        <v>658.82</v>
      </c>
      <c r="J15" s="882">
        <v>832.19</v>
      </c>
      <c r="K15" s="875">
        <v>1105.02</v>
      </c>
      <c r="L15" s="876">
        <v>405.54</v>
      </c>
      <c r="M15" s="884"/>
      <c r="N15" s="796"/>
      <c r="O15" s="746"/>
      <c r="P15" s="210"/>
      <c r="Q15" s="210">
        <v>1171.49</v>
      </c>
      <c r="R15" s="210"/>
    </row>
    <row r="16" spans="2:18" ht="21" customHeight="1" thickBot="1" x14ac:dyDescent="0.3">
      <c r="B16" s="862" t="s">
        <v>13</v>
      </c>
      <c r="C16" s="871">
        <v>1019.625</v>
      </c>
      <c r="D16" s="871">
        <v>567.84</v>
      </c>
      <c r="E16" s="872">
        <v>1359.37</v>
      </c>
      <c r="F16" s="873">
        <v>1107.76</v>
      </c>
      <c r="G16" s="873">
        <v>474.56</v>
      </c>
      <c r="H16" s="878">
        <v>318.35000000000002</v>
      </c>
      <c r="I16" s="867">
        <v>854.68</v>
      </c>
      <c r="J16" s="882">
        <v>966.49</v>
      </c>
      <c r="K16" s="875">
        <v>1060.403</v>
      </c>
      <c r="L16" s="876">
        <v>375.35</v>
      </c>
      <c r="M16" s="884"/>
      <c r="N16" s="795"/>
      <c r="O16" s="210"/>
      <c r="P16" s="210"/>
      <c r="Q16" s="210">
        <v>1099.2</v>
      </c>
      <c r="R16" s="210"/>
    </row>
    <row r="17" spans="10:17" x14ac:dyDescent="0.25">
      <c r="Q17" s="208">
        <v>1023.31</v>
      </c>
    </row>
    <row r="18" spans="10:17" x14ac:dyDescent="0.25">
      <c r="J18" s="208" t="s">
        <v>351</v>
      </c>
      <c r="Q18" s="208">
        <v>967.31</v>
      </c>
    </row>
    <row r="19" spans="10:17" x14ac:dyDescent="0.25">
      <c r="Q19" s="208">
        <v>910.08</v>
      </c>
    </row>
    <row r="20" spans="10:17" x14ac:dyDescent="0.25">
      <c r="Q20" s="208">
        <v>887.87500000000011</v>
      </c>
    </row>
    <row r="21" spans="10:17" x14ac:dyDescent="0.25">
      <c r="Q21" s="208">
        <v>864.9</v>
      </c>
    </row>
    <row r="22" spans="10:17" x14ac:dyDescent="0.25">
      <c r="Q22" s="208">
        <v>865.92</v>
      </c>
    </row>
    <row r="23" spans="10:17" x14ac:dyDescent="0.25">
      <c r="Q23" s="208">
        <v>800.27</v>
      </c>
    </row>
    <row r="24" spans="10:17" x14ac:dyDescent="0.25">
      <c r="Q24" s="208">
        <v>756.96</v>
      </c>
    </row>
    <row r="25" spans="10:17" x14ac:dyDescent="0.25">
      <c r="Q25" s="208">
        <v>718.06</v>
      </c>
    </row>
    <row r="26" spans="10:17" x14ac:dyDescent="0.25">
      <c r="O26" s="790"/>
    </row>
    <row r="32" spans="10:17"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9" scale="8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50"/>
  <sheetViews>
    <sheetView workbookViewId="0">
      <selection activeCell="P12" sqref="P12"/>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902" t="s">
        <v>282</v>
      </c>
      <c r="C2" s="902"/>
      <c r="D2" s="902"/>
      <c r="E2" s="902"/>
      <c r="F2" s="902"/>
      <c r="G2" s="902"/>
      <c r="H2" s="902"/>
      <c r="I2" s="902"/>
      <c r="J2" s="902"/>
      <c r="K2" s="902"/>
    </row>
    <row r="3" spans="2:12" ht="13.5" thickBot="1" x14ac:dyDescent="0.25"/>
    <row r="4" spans="2:12" ht="15.75" x14ac:dyDescent="0.25">
      <c r="B4" s="149" t="s">
        <v>1</v>
      </c>
      <c r="C4" s="150" t="s">
        <v>128</v>
      </c>
      <c r="D4" s="150" t="s">
        <v>130</v>
      </c>
      <c r="E4" s="150" t="s">
        <v>150</v>
      </c>
      <c r="F4" s="151" t="s">
        <v>154</v>
      </c>
      <c r="G4" s="151" t="s">
        <v>209</v>
      </c>
      <c r="H4" s="151" t="s">
        <v>265</v>
      </c>
      <c r="I4" s="151" t="s">
        <v>266</v>
      </c>
      <c r="J4" s="151" t="s">
        <v>267</v>
      </c>
      <c r="K4" s="451" t="s">
        <v>280</v>
      </c>
      <c r="L4" s="451" t="s">
        <v>294</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2">
        <v>15.673</v>
      </c>
      <c r="L5" s="452">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2">
        <v>31.216999999999999</v>
      </c>
      <c r="L6" s="452">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2">
        <v>30.265999999999998</v>
      </c>
      <c r="L7" s="452">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2">
        <v>28.968</v>
      </c>
      <c r="L8" s="452">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2">
        <v>30.831</v>
      </c>
      <c r="L9" s="452">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2">
        <v>25.69</v>
      </c>
      <c r="L10" s="452">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2">
        <v>20.994</v>
      </c>
      <c r="L11" s="452">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2">
        <v>13.994999999999999</v>
      </c>
      <c r="L12" s="452"/>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2">
        <v>11.603999999999999</v>
      </c>
      <c r="L13" s="452"/>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2">
        <v>9.0850000000000009</v>
      </c>
      <c r="L14" s="452"/>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2">
        <v>10.884</v>
      </c>
      <c r="L15" s="452"/>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3">
        <v>17.815999999999999</v>
      </c>
      <c r="L16" s="453"/>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629E3"/>
  </sheetPr>
  <dimension ref="B2:O47"/>
  <sheetViews>
    <sheetView workbookViewId="0">
      <selection activeCell="Q10" sqref="Q10"/>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hidden="1" customWidth="1"/>
    <col min="8" max="9" width="14.42578125" style="213" hidden="1" customWidth="1"/>
    <col min="10" max="10" width="13.42578125" style="213" hidden="1" customWidth="1"/>
    <col min="11" max="11" width="14" style="213" customWidth="1"/>
    <col min="12" max="15" width="13.28515625" style="213" customWidth="1"/>
    <col min="16" max="16384" width="9.140625" style="213"/>
  </cols>
  <sheetData>
    <row r="2" spans="2:15" ht="18.75" x14ac:dyDescent="0.3">
      <c r="B2" s="903" t="s">
        <v>283</v>
      </c>
      <c r="C2" s="903"/>
      <c r="D2" s="903"/>
      <c r="E2" s="903"/>
      <c r="F2" s="903"/>
      <c r="G2" s="903"/>
      <c r="H2" s="903"/>
      <c r="I2" s="903"/>
      <c r="J2" s="903"/>
      <c r="K2" s="903"/>
    </row>
    <row r="3" spans="2:15" ht="13.5" thickBot="1" x14ac:dyDescent="0.25"/>
    <row r="4" spans="2:15" ht="18.75" x14ac:dyDescent="0.3">
      <c r="B4" s="217" t="s">
        <v>1</v>
      </c>
      <c r="C4" s="218">
        <v>2012</v>
      </c>
      <c r="D4" s="218">
        <v>2013</v>
      </c>
      <c r="E4" s="218">
        <v>2014</v>
      </c>
      <c r="F4" s="218">
        <v>2015</v>
      </c>
      <c r="G4" s="219">
        <v>2016</v>
      </c>
      <c r="H4" s="144" t="s">
        <v>265</v>
      </c>
      <c r="I4" s="144" t="s">
        <v>266</v>
      </c>
      <c r="J4" s="144" t="s">
        <v>267</v>
      </c>
      <c r="K4" s="454" t="s">
        <v>280</v>
      </c>
      <c r="L4" s="454" t="s">
        <v>294</v>
      </c>
      <c r="M4" s="454" t="s">
        <v>344</v>
      </c>
      <c r="N4" s="454" t="s">
        <v>345</v>
      </c>
      <c r="O4" s="454" t="s">
        <v>346</v>
      </c>
    </row>
    <row r="5" spans="2:15" ht="21" customHeight="1" x14ac:dyDescent="0.25">
      <c r="B5" s="220" t="s">
        <v>2</v>
      </c>
      <c r="C5" s="221">
        <v>26.94</v>
      </c>
      <c r="D5" s="221">
        <v>38.625</v>
      </c>
      <c r="E5" s="221">
        <v>19.600000000000001</v>
      </c>
      <c r="F5" s="222">
        <v>21.2</v>
      </c>
      <c r="G5" s="222">
        <v>31.45</v>
      </c>
      <c r="H5" s="145">
        <v>40.674999999999997</v>
      </c>
      <c r="I5" s="145">
        <v>25.704000000000001</v>
      </c>
      <c r="J5" s="145">
        <v>23.539000000000001</v>
      </c>
      <c r="K5" s="452">
        <v>28.972999999999999</v>
      </c>
      <c r="L5" s="452">
        <v>45.341999999999999</v>
      </c>
      <c r="M5" s="452">
        <v>36.28</v>
      </c>
      <c r="N5" s="452">
        <v>24.68</v>
      </c>
      <c r="O5" s="452">
        <v>26.77</v>
      </c>
    </row>
    <row r="6" spans="2:15" ht="21" customHeight="1" x14ac:dyDescent="0.25">
      <c r="B6" s="220" t="s">
        <v>3</v>
      </c>
      <c r="C6" s="221">
        <v>36.78</v>
      </c>
      <c r="D6" s="221">
        <v>37.6</v>
      </c>
      <c r="E6" s="221">
        <v>21.2</v>
      </c>
      <c r="F6" s="222">
        <v>36.774999999999999</v>
      </c>
      <c r="G6" s="222">
        <v>39.65</v>
      </c>
      <c r="H6" s="145">
        <v>45.185000000000002</v>
      </c>
      <c r="I6" s="145">
        <v>43.34</v>
      </c>
      <c r="J6" s="145">
        <v>35.905999999999999</v>
      </c>
      <c r="K6" s="452">
        <v>39.35</v>
      </c>
      <c r="L6" s="452">
        <v>46.651000000000003</v>
      </c>
      <c r="M6" s="452">
        <v>37.79</v>
      </c>
      <c r="N6" s="452">
        <v>25.12</v>
      </c>
      <c r="O6" s="452">
        <v>43.21</v>
      </c>
    </row>
    <row r="7" spans="2:15" ht="21" customHeight="1" x14ac:dyDescent="0.25">
      <c r="B7" s="220" t="s">
        <v>4</v>
      </c>
      <c r="C7" s="221">
        <v>30.63</v>
      </c>
      <c r="D7" s="221">
        <v>41.7</v>
      </c>
      <c r="E7" s="221">
        <v>32.270000000000003</v>
      </c>
      <c r="F7" s="222">
        <v>35.755000000000003</v>
      </c>
      <c r="G7" s="222">
        <v>37.6</v>
      </c>
      <c r="H7" s="145">
        <v>39.65</v>
      </c>
      <c r="I7" s="145">
        <v>44.57</v>
      </c>
      <c r="J7" s="145">
        <v>37.793999999999997</v>
      </c>
      <c r="K7" s="452">
        <v>41.762999999999998</v>
      </c>
      <c r="L7" s="452">
        <v>46.430999999999997</v>
      </c>
      <c r="M7" s="452">
        <v>44.06</v>
      </c>
      <c r="N7" s="452">
        <v>30.78</v>
      </c>
      <c r="O7" s="452">
        <v>46.21</v>
      </c>
    </row>
    <row r="8" spans="2:15" ht="21" customHeight="1" x14ac:dyDescent="0.25">
      <c r="B8" s="220" t="s">
        <v>5</v>
      </c>
      <c r="C8" s="221">
        <v>36.784999999999997</v>
      </c>
      <c r="D8" s="221">
        <v>46.2</v>
      </c>
      <c r="E8" s="221">
        <v>38.625</v>
      </c>
      <c r="F8" s="222">
        <v>45.8</v>
      </c>
      <c r="G8" s="222">
        <v>41.7</v>
      </c>
      <c r="H8" s="145">
        <v>46.414999999999999</v>
      </c>
      <c r="I8" s="145">
        <v>34.935000000000002</v>
      </c>
      <c r="J8" s="145">
        <v>39.548000000000002</v>
      </c>
      <c r="K8" s="452">
        <v>43.213000000000001</v>
      </c>
      <c r="L8" s="452">
        <v>41.353999999999999</v>
      </c>
      <c r="M8" s="452">
        <v>43.63</v>
      </c>
      <c r="N8" s="452">
        <v>30.95</v>
      </c>
      <c r="O8" s="452"/>
    </row>
    <row r="9" spans="2:15" ht="21" customHeight="1" x14ac:dyDescent="0.25">
      <c r="B9" s="220" t="s">
        <v>6</v>
      </c>
      <c r="C9" s="221">
        <v>40.880000000000003</v>
      </c>
      <c r="D9" s="221">
        <v>47.44</v>
      </c>
      <c r="E9" s="221">
        <v>34.935000000000002</v>
      </c>
      <c r="F9" s="222">
        <v>38.83</v>
      </c>
      <c r="G9" s="222">
        <v>31.04</v>
      </c>
      <c r="H9" s="145">
        <v>43.75</v>
      </c>
      <c r="I9" s="145">
        <v>15.2</v>
      </c>
      <c r="J9" s="145">
        <v>32.317999999999998</v>
      </c>
      <c r="K9" s="452">
        <v>45.993000000000002</v>
      </c>
      <c r="L9" s="452">
        <v>41.15</v>
      </c>
      <c r="M9" s="452">
        <v>28.02</v>
      </c>
      <c r="N9" s="452">
        <v>27.7</v>
      </c>
      <c r="O9" s="452"/>
    </row>
    <row r="10" spans="2:15"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2">
        <v>38.179000000000002</v>
      </c>
      <c r="L10" s="452">
        <v>44.268999999999998</v>
      </c>
      <c r="M10" s="452">
        <v>19.559999999999999</v>
      </c>
      <c r="N10" s="452">
        <v>15.61</v>
      </c>
      <c r="O10" s="452"/>
    </row>
    <row r="11" spans="2:15" ht="21" customHeight="1" x14ac:dyDescent="0.25">
      <c r="B11" s="220" t="s">
        <v>8</v>
      </c>
      <c r="C11" s="221">
        <v>19.600000000000001</v>
      </c>
      <c r="D11" s="221">
        <v>29.047999999999998</v>
      </c>
      <c r="E11" s="221">
        <v>27.64</v>
      </c>
      <c r="F11" s="222">
        <v>13.33</v>
      </c>
      <c r="G11" s="222">
        <v>32.68</v>
      </c>
      <c r="H11" s="145">
        <v>26.056000000000001</v>
      </c>
      <c r="I11" s="145">
        <v>14.72</v>
      </c>
      <c r="J11" s="145">
        <v>14.254</v>
      </c>
      <c r="K11" s="452">
        <v>34.081000000000003</v>
      </c>
      <c r="L11" s="452">
        <v>41.558</v>
      </c>
      <c r="M11" s="452">
        <v>17.510000000000002</v>
      </c>
      <c r="N11" s="452">
        <v>14.15</v>
      </c>
      <c r="O11" s="452"/>
    </row>
    <row r="12" spans="2:15" ht="21" customHeight="1" x14ac:dyDescent="0.25">
      <c r="B12" s="220" t="s">
        <v>9</v>
      </c>
      <c r="C12" s="221">
        <v>18.64</v>
      </c>
      <c r="D12" s="221">
        <v>19.600000000000001</v>
      </c>
      <c r="E12" s="221">
        <v>18.8</v>
      </c>
      <c r="F12" s="222">
        <v>14</v>
      </c>
      <c r="G12" s="222">
        <v>29.4</v>
      </c>
      <c r="H12" s="145">
        <v>14.96</v>
      </c>
      <c r="I12" s="145">
        <v>10</v>
      </c>
      <c r="J12" s="145">
        <v>13.458</v>
      </c>
      <c r="K12" s="452">
        <v>30.117000000000001</v>
      </c>
      <c r="L12" s="452">
        <v>35.72</v>
      </c>
      <c r="M12" s="452">
        <v>17.28</v>
      </c>
      <c r="N12" s="452">
        <v>13.75</v>
      </c>
      <c r="O12" s="452"/>
    </row>
    <row r="13" spans="2:15" ht="21" customHeight="1" x14ac:dyDescent="0.25">
      <c r="B13" s="220" t="s">
        <v>10</v>
      </c>
      <c r="C13" s="221">
        <v>16.32</v>
      </c>
      <c r="D13" s="221">
        <v>15.48</v>
      </c>
      <c r="E13" s="221">
        <v>13.3</v>
      </c>
      <c r="F13" s="222">
        <v>14</v>
      </c>
      <c r="G13" s="222">
        <v>26.936</v>
      </c>
      <c r="H13" s="145">
        <v>15.62</v>
      </c>
      <c r="I13" s="145">
        <v>10.317</v>
      </c>
      <c r="J13" s="145">
        <v>10.234999999999999</v>
      </c>
      <c r="K13" s="452">
        <v>29.952000000000002</v>
      </c>
      <c r="L13" s="452">
        <v>31.46</v>
      </c>
      <c r="M13" s="452">
        <v>17.399999999999999</v>
      </c>
      <c r="N13" s="452">
        <v>12.79</v>
      </c>
      <c r="O13" s="452"/>
    </row>
    <row r="14" spans="2:15" ht="21" customHeight="1" x14ac:dyDescent="0.25">
      <c r="B14" s="220" t="s">
        <v>11</v>
      </c>
      <c r="C14" s="221">
        <v>16.04</v>
      </c>
      <c r="D14" s="221">
        <v>16.04</v>
      </c>
      <c r="E14" s="221">
        <v>10.98</v>
      </c>
      <c r="F14" s="222">
        <v>10.98</v>
      </c>
      <c r="G14" s="222">
        <v>29.224</v>
      </c>
      <c r="H14" s="145">
        <v>14.6</v>
      </c>
      <c r="I14" s="145">
        <v>9.9920000000000009</v>
      </c>
      <c r="J14" s="145">
        <v>7.5650000000000004</v>
      </c>
      <c r="K14" s="452">
        <v>30.616</v>
      </c>
      <c r="L14" s="452">
        <v>23.26</v>
      </c>
      <c r="M14" s="452">
        <v>17.98</v>
      </c>
      <c r="N14" s="452">
        <v>11.86</v>
      </c>
      <c r="O14" s="452"/>
    </row>
    <row r="15" spans="2:15" ht="21" customHeight="1" x14ac:dyDescent="0.25">
      <c r="B15" s="220" t="s">
        <v>12</v>
      </c>
      <c r="C15" s="221">
        <v>19.440000000000001</v>
      </c>
      <c r="D15" s="221">
        <v>17.3</v>
      </c>
      <c r="E15" s="221">
        <v>14.96</v>
      </c>
      <c r="F15" s="222">
        <v>20.079999999999998</v>
      </c>
      <c r="G15" s="222">
        <v>35.14</v>
      </c>
      <c r="H15" s="145">
        <v>14.25</v>
      </c>
      <c r="I15" s="145">
        <v>15.292</v>
      </c>
      <c r="J15" s="145">
        <v>9.1389999999999993</v>
      </c>
      <c r="K15" s="452">
        <v>28.812000000000001</v>
      </c>
      <c r="L15" s="452">
        <v>31.12</v>
      </c>
      <c r="M15" s="452">
        <v>23.12</v>
      </c>
      <c r="N15" s="452">
        <v>13.95</v>
      </c>
      <c r="O15" s="452"/>
    </row>
    <row r="16" spans="2:15"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3">
        <v>38.179000000000002</v>
      </c>
      <c r="L16" s="453">
        <v>31.26</v>
      </c>
      <c r="M16" s="453">
        <v>20.32</v>
      </c>
      <c r="N16" s="453">
        <v>19.059999999999999</v>
      </c>
      <c r="O16" s="453"/>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903" t="s">
        <v>284</v>
      </c>
      <c r="C2" s="903"/>
      <c r="D2" s="903"/>
      <c r="E2" s="903"/>
      <c r="F2" s="903"/>
      <c r="G2" s="903"/>
      <c r="H2" s="903"/>
      <c r="I2" s="903"/>
      <c r="J2" s="903"/>
      <c r="K2" s="903"/>
    </row>
    <row r="3" spans="2:12" ht="13.5" thickBot="1" x14ac:dyDescent="0.25"/>
    <row r="4" spans="2:12" ht="18.75" x14ac:dyDescent="0.3">
      <c r="B4" s="142" t="s">
        <v>1</v>
      </c>
      <c r="C4" s="143" t="s">
        <v>128</v>
      </c>
      <c r="D4" s="143" t="s">
        <v>130</v>
      </c>
      <c r="E4" s="143" t="s">
        <v>150</v>
      </c>
      <c r="F4" s="144" t="s">
        <v>154</v>
      </c>
      <c r="G4" s="144" t="s">
        <v>209</v>
      </c>
      <c r="H4" s="144" t="s">
        <v>265</v>
      </c>
      <c r="I4" s="144" t="s">
        <v>266</v>
      </c>
      <c r="J4" s="144" t="s">
        <v>267</v>
      </c>
      <c r="K4" s="454" t="s">
        <v>280</v>
      </c>
      <c r="L4" s="454" t="s">
        <v>294</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2">
        <v>42.725000000000001</v>
      </c>
      <c r="L5" s="452">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2">
        <v>50.805999999999997</v>
      </c>
      <c r="L6" s="452">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2">
        <v>49.743000000000002</v>
      </c>
      <c r="L7" s="452">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2">
        <v>48.433999999999997</v>
      </c>
      <c r="L8" s="452">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2">
        <v>48.11</v>
      </c>
      <c r="L9" s="452">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2">
        <v>41.774000000000001</v>
      </c>
      <c r="L10" s="452">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2">
        <v>33.646999999999998</v>
      </c>
      <c r="L11" s="452">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2">
        <v>20.323</v>
      </c>
      <c r="L12" s="452"/>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2">
        <v>15.474</v>
      </c>
      <c r="L13" s="452"/>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2">
        <v>14.433999999999999</v>
      </c>
      <c r="L14" s="452"/>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2">
        <v>8.5039999999999996</v>
      </c>
      <c r="L15" s="452"/>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3">
        <v>15.34</v>
      </c>
      <c r="L16" s="453"/>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903" t="s">
        <v>289</v>
      </c>
      <c r="C2" s="903"/>
      <c r="D2" s="903"/>
      <c r="E2" s="903"/>
      <c r="F2" s="903"/>
      <c r="G2" s="903"/>
      <c r="H2" s="903"/>
      <c r="I2" s="903"/>
      <c r="J2" s="903"/>
      <c r="K2" s="903"/>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c r="G5" s="165"/>
      <c r="H5" s="145">
        <v>18.093</v>
      </c>
      <c r="I5" s="145">
        <v>17.920000000000002</v>
      </c>
      <c r="J5" s="145">
        <v>10.9</v>
      </c>
      <c r="K5" s="452">
        <v>10.43</v>
      </c>
      <c r="L5" s="452">
        <v>11.4</v>
      </c>
      <c r="M5" s="160"/>
      <c r="N5" s="160"/>
      <c r="O5" s="160"/>
      <c r="P5" s="160"/>
      <c r="Q5" s="231"/>
    </row>
    <row r="6" spans="2:17" ht="21" customHeight="1" x14ac:dyDescent="0.25">
      <c r="B6" s="74" t="s">
        <v>3</v>
      </c>
      <c r="C6" s="164">
        <v>381.52699999999999</v>
      </c>
      <c r="D6" s="164">
        <v>344.92700000000002</v>
      </c>
      <c r="E6" s="164">
        <v>280.43400000000003</v>
      </c>
      <c r="F6" s="165"/>
      <c r="G6" s="165"/>
      <c r="H6" s="145">
        <v>18.21</v>
      </c>
      <c r="I6" s="145">
        <v>17.97</v>
      </c>
      <c r="J6" s="145">
        <v>11.07</v>
      </c>
      <c r="K6" s="452">
        <v>11.3</v>
      </c>
      <c r="L6" s="452">
        <v>11.11</v>
      </c>
      <c r="M6" s="160"/>
      <c r="N6" s="160"/>
      <c r="O6" s="160"/>
      <c r="P6" s="161"/>
      <c r="Q6" s="231"/>
    </row>
    <row r="7" spans="2:17" ht="21" customHeight="1" x14ac:dyDescent="0.25">
      <c r="B7" s="74" t="s">
        <v>4</v>
      </c>
      <c r="C7" s="164">
        <v>386.63600000000002</v>
      </c>
      <c r="D7" s="164">
        <v>344.61399999999998</v>
      </c>
      <c r="E7" s="164">
        <v>289.31</v>
      </c>
      <c r="F7" s="165"/>
      <c r="G7" s="165"/>
      <c r="H7" s="145">
        <v>17.981000000000002</v>
      </c>
      <c r="I7" s="145">
        <v>17.97</v>
      </c>
      <c r="J7" s="145">
        <v>11.21</v>
      </c>
      <c r="K7" s="452">
        <v>10.7</v>
      </c>
      <c r="L7" s="452">
        <v>11.15</v>
      </c>
      <c r="M7" s="160"/>
      <c r="N7" s="160"/>
      <c r="O7" s="160"/>
      <c r="P7" s="160"/>
      <c r="Q7" s="231"/>
    </row>
    <row r="8" spans="2:17" ht="21" customHeight="1" x14ac:dyDescent="0.25">
      <c r="B8" s="74" t="s">
        <v>5</v>
      </c>
      <c r="C8" s="164">
        <v>378.81599999999997</v>
      </c>
      <c r="D8" s="164">
        <v>369.43099999999998</v>
      </c>
      <c r="E8" s="164">
        <v>310.10399999999998</v>
      </c>
      <c r="F8" s="165"/>
      <c r="G8" s="165"/>
      <c r="H8" s="145">
        <v>18.138000000000002</v>
      </c>
      <c r="I8" s="145">
        <v>17.97</v>
      </c>
      <c r="J8" s="145">
        <v>11</v>
      </c>
      <c r="K8" s="452">
        <v>10.76</v>
      </c>
      <c r="L8" s="452">
        <v>11.03</v>
      </c>
      <c r="M8" s="160"/>
      <c r="N8" s="160"/>
      <c r="O8" s="160"/>
      <c r="P8" s="160"/>
      <c r="Q8" s="231"/>
    </row>
    <row r="9" spans="2:17" ht="21" customHeight="1" x14ac:dyDescent="0.25">
      <c r="B9" s="74" t="s">
        <v>6</v>
      </c>
      <c r="C9" s="164">
        <v>375.27</v>
      </c>
      <c r="D9" s="164">
        <v>356.18799999999999</v>
      </c>
      <c r="E9" s="164">
        <v>306.46499999999997</v>
      </c>
      <c r="F9" s="165"/>
      <c r="G9" s="165"/>
      <c r="H9" s="145">
        <v>17.98</v>
      </c>
      <c r="I9" s="145">
        <v>17.97</v>
      </c>
      <c r="J9" s="145">
        <v>10.95</v>
      </c>
      <c r="K9" s="452">
        <v>11.13</v>
      </c>
      <c r="L9" s="452">
        <v>11.07</v>
      </c>
      <c r="M9" s="160"/>
      <c r="N9" s="160"/>
      <c r="O9" s="160"/>
      <c r="P9" s="160"/>
      <c r="Q9" s="232"/>
    </row>
    <row r="10" spans="2:17" ht="21" customHeight="1" x14ac:dyDescent="0.25">
      <c r="B10" s="74" t="s">
        <v>7</v>
      </c>
      <c r="C10" s="164">
        <v>325.3</v>
      </c>
      <c r="D10" s="164">
        <v>346.28199999999998</v>
      </c>
      <c r="E10" s="164">
        <v>258.197</v>
      </c>
      <c r="F10" s="165"/>
      <c r="G10" s="165"/>
      <c r="H10" s="145">
        <v>17.939</v>
      </c>
      <c r="I10" s="145">
        <v>17.97</v>
      </c>
      <c r="J10" s="145">
        <v>10.09</v>
      </c>
      <c r="K10" s="452">
        <v>10.92</v>
      </c>
      <c r="L10" s="452">
        <v>11.1</v>
      </c>
      <c r="M10" s="160"/>
      <c r="N10" s="160"/>
      <c r="O10" s="160"/>
      <c r="P10" s="160"/>
      <c r="Q10" s="232"/>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2">
        <v>10.73</v>
      </c>
      <c r="L11" s="452">
        <v>11.03</v>
      </c>
      <c r="M11" s="160"/>
      <c r="N11" s="160"/>
      <c r="O11" s="160"/>
      <c r="P11" s="160"/>
      <c r="Q11" s="232"/>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2">
        <v>9.25</v>
      </c>
      <c r="L12" s="452"/>
      <c r="M12" s="160"/>
      <c r="N12" s="160"/>
      <c r="O12" s="160"/>
      <c r="P12" s="160"/>
      <c r="Q12" s="232"/>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2">
        <v>7.97</v>
      </c>
      <c r="L13" s="452"/>
      <c r="M13" s="160"/>
      <c r="N13" s="160"/>
      <c r="O13" s="160"/>
      <c r="P13" s="160"/>
      <c r="Q13" s="232"/>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2">
        <v>4.78</v>
      </c>
      <c r="L14" s="452"/>
      <c r="M14" s="160"/>
      <c r="N14" s="160"/>
      <c r="O14" s="160"/>
      <c r="P14" s="160"/>
      <c r="Q14" s="231"/>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2">
        <v>6.76</v>
      </c>
      <c r="L15" s="452"/>
      <c r="M15" s="160"/>
      <c r="N15" s="160"/>
      <c r="O15" s="160"/>
      <c r="P15" s="160"/>
      <c r="Q15" s="232"/>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3">
        <v>8.98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sheetPr>
  <dimension ref="A1:BE470"/>
  <sheetViews>
    <sheetView showGridLines="0" zoomScale="70" zoomScaleNormal="70" workbookViewId="0">
      <selection activeCell="K18" sqref="K18"/>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915" t="s">
        <v>271</v>
      </c>
      <c r="C2" s="915"/>
      <c r="D2" s="915"/>
      <c r="E2" s="915"/>
      <c r="F2" s="915"/>
      <c r="G2" s="915"/>
      <c r="H2" s="915"/>
      <c r="I2" s="915"/>
      <c r="J2" s="915"/>
      <c r="K2" s="915"/>
      <c r="L2" s="915"/>
      <c r="N2" s="943" t="s">
        <v>279</v>
      </c>
      <c r="O2" s="944"/>
      <c r="P2" s="944"/>
      <c r="Q2" s="944"/>
      <c r="R2" s="944"/>
      <c r="S2" s="944"/>
      <c r="T2" s="944"/>
      <c r="U2" s="944"/>
      <c r="V2" s="944"/>
      <c r="W2" s="944"/>
      <c r="X2" s="944"/>
      <c r="Y2" s="944"/>
      <c r="Z2" s="945"/>
      <c r="AB2" s="900" t="s">
        <v>291</v>
      </c>
      <c r="AC2" s="900"/>
      <c r="AD2" s="900"/>
      <c r="AE2" s="900"/>
      <c r="AF2" s="900"/>
      <c r="AG2" s="900"/>
      <c r="AH2" s="900"/>
      <c r="AI2" s="900"/>
      <c r="AJ2" s="900"/>
      <c r="AK2" s="900"/>
      <c r="AL2" s="900"/>
      <c r="AM2" s="900"/>
      <c r="AN2" s="900"/>
      <c r="AO2"/>
      <c r="AP2"/>
      <c r="AQ2" s="933"/>
      <c r="AR2" s="933"/>
      <c r="AS2" s="933"/>
      <c r="AT2"/>
      <c r="AU2"/>
      <c r="AV2"/>
      <c r="AW2"/>
      <c r="AX2"/>
      <c r="AY2"/>
      <c r="AZ2"/>
      <c r="BA2"/>
      <c r="BB2"/>
      <c r="BC2"/>
      <c r="BD2"/>
      <c r="BE2"/>
    </row>
    <row r="3" spans="2:57" ht="17.25" customHeight="1" x14ac:dyDescent="0.3">
      <c r="B3" s="915"/>
      <c r="C3" s="915"/>
      <c r="D3" s="915"/>
      <c r="E3" s="915"/>
      <c r="F3" s="915"/>
      <c r="G3" s="915"/>
      <c r="H3" s="915"/>
      <c r="I3" s="915"/>
      <c r="J3" s="915"/>
      <c r="K3" s="915"/>
      <c r="L3" s="915"/>
      <c r="N3" s="940" t="s">
        <v>208</v>
      </c>
      <c r="O3" s="941"/>
      <c r="P3" s="941"/>
      <c r="Q3" s="941"/>
      <c r="R3" s="941"/>
      <c r="S3" s="941"/>
      <c r="T3" s="941"/>
      <c r="U3" s="941"/>
      <c r="V3" s="941"/>
      <c r="W3" s="941"/>
      <c r="X3" s="941"/>
      <c r="Y3" s="941"/>
      <c r="Z3" s="942"/>
      <c r="AB3" s="900" t="s">
        <v>347</v>
      </c>
      <c r="AC3" s="900"/>
      <c r="AD3" s="900"/>
      <c r="AE3" s="900"/>
      <c r="AF3" s="900"/>
      <c r="AG3" s="900"/>
      <c r="AH3" s="900"/>
      <c r="AI3" s="900"/>
      <c r="AJ3" s="900"/>
      <c r="AK3" s="900"/>
      <c r="AL3" s="900"/>
      <c r="AM3" s="900"/>
      <c r="AN3" s="900"/>
      <c r="AO3"/>
      <c r="AP3"/>
      <c r="AQ3"/>
      <c r="AR3"/>
      <c r="AS3"/>
      <c r="AT3"/>
      <c r="AU3"/>
      <c r="AV3"/>
      <c r="AW3"/>
      <c r="AX3"/>
      <c r="AY3"/>
      <c r="AZ3"/>
      <c r="BA3"/>
      <c r="BB3"/>
      <c r="BC3"/>
      <c r="BD3"/>
      <c r="BE3"/>
    </row>
    <row r="4" spans="2:57" ht="22.5" customHeight="1" thickBot="1" x14ac:dyDescent="0.25">
      <c r="B4" s="914" t="s">
        <v>350</v>
      </c>
      <c r="C4" s="914"/>
      <c r="D4" s="914"/>
      <c r="E4" s="914"/>
      <c r="F4" s="914"/>
      <c r="G4" s="914"/>
      <c r="H4" s="914"/>
      <c r="I4" s="914"/>
      <c r="J4" s="914"/>
      <c r="K4" s="914"/>
      <c r="L4" s="914"/>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946" t="s">
        <v>131</v>
      </c>
      <c r="O5" s="912" t="s">
        <v>132</v>
      </c>
      <c r="P5" s="912" t="s">
        <v>133</v>
      </c>
      <c r="Q5" s="912" t="s">
        <v>134</v>
      </c>
      <c r="R5" s="912" t="s">
        <v>135</v>
      </c>
      <c r="S5" s="912" t="s">
        <v>117</v>
      </c>
      <c r="T5" s="912" t="s">
        <v>136</v>
      </c>
      <c r="U5" s="912" t="s">
        <v>137</v>
      </c>
      <c r="V5" s="912" t="s">
        <v>138</v>
      </c>
      <c r="W5" s="912" t="s">
        <v>139</v>
      </c>
      <c r="X5" s="912" t="s">
        <v>140</v>
      </c>
      <c r="Y5" s="912" t="s">
        <v>141</v>
      </c>
      <c r="Z5" s="948" t="s">
        <v>142</v>
      </c>
      <c r="AB5" s="907" t="s">
        <v>131</v>
      </c>
      <c r="AC5" s="938" t="s">
        <v>132</v>
      </c>
      <c r="AD5" s="934" t="s">
        <v>133</v>
      </c>
      <c r="AE5" s="934" t="s">
        <v>134</v>
      </c>
      <c r="AF5" s="934" t="s">
        <v>135</v>
      </c>
      <c r="AG5" s="934" t="s">
        <v>117</v>
      </c>
      <c r="AH5" s="934" t="s">
        <v>136</v>
      </c>
      <c r="AI5" s="934" t="s">
        <v>137</v>
      </c>
      <c r="AJ5" s="934" t="s">
        <v>138</v>
      </c>
      <c r="AK5" s="934" t="s">
        <v>139</v>
      </c>
      <c r="AL5" s="934" t="s">
        <v>140</v>
      </c>
      <c r="AM5" s="934" t="s">
        <v>141</v>
      </c>
      <c r="AN5" s="936" t="s">
        <v>142</v>
      </c>
      <c r="AO5" s="422"/>
      <c r="AP5"/>
      <c r="AQ5"/>
      <c r="AR5"/>
      <c r="AS5"/>
      <c r="AT5"/>
      <c r="AU5"/>
      <c r="AV5"/>
      <c r="AW5"/>
      <c r="AX5"/>
      <c r="AY5"/>
      <c r="AZ5"/>
      <c r="BA5"/>
      <c r="BB5"/>
      <c r="BC5"/>
      <c r="BD5"/>
      <c r="BE5"/>
    </row>
    <row r="6" spans="2:57" ht="27" customHeight="1" thickBot="1" x14ac:dyDescent="0.25">
      <c r="B6" s="290"/>
      <c r="C6" s="413"/>
      <c r="D6" s="413"/>
      <c r="E6" s="413"/>
      <c r="F6" s="507">
        <v>29</v>
      </c>
      <c r="G6" s="555" t="s">
        <v>260</v>
      </c>
      <c r="H6" s="507">
        <v>2024</v>
      </c>
      <c r="I6" s="413"/>
      <c r="J6" s="413"/>
      <c r="K6" s="413"/>
      <c r="L6" s="414"/>
      <c r="N6" s="947"/>
      <c r="O6" s="913"/>
      <c r="P6" s="913"/>
      <c r="Q6" s="913"/>
      <c r="R6" s="913"/>
      <c r="S6" s="913"/>
      <c r="T6" s="913"/>
      <c r="U6" s="913"/>
      <c r="V6" s="913"/>
      <c r="W6" s="913"/>
      <c r="X6" s="913"/>
      <c r="Y6" s="913"/>
      <c r="Z6" s="949"/>
      <c r="AB6" s="908"/>
      <c r="AC6" s="939"/>
      <c r="AD6" s="935"/>
      <c r="AE6" s="935"/>
      <c r="AF6" s="935"/>
      <c r="AG6" s="935"/>
      <c r="AH6" s="935"/>
      <c r="AI6" s="935"/>
      <c r="AJ6" s="935"/>
      <c r="AK6" s="935"/>
      <c r="AL6" s="935"/>
      <c r="AM6" s="935"/>
      <c r="AN6" s="937"/>
      <c r="AO6" s="422"/>
      <c r="AP6"/>
      <c r="AQ6"/>
      <c r="AR6"/>
      <c r="AS6"/>
      <c r="AT6"/>
      <c r="AU6"/>
      <c r="AV6"/>
      <c r="AW6"/>
      <c r="AX6"/>
      <c r="AY6"/>
      <c r="AZ6"/>
      <c r="BA6"/>
      <c r="BB6"/>
      <c r="BC6"/>
      <c r="BD6"/>
      <c r="BE6"/>
    </row>
    <row r="7" spans="2:57" ht="27" customHeight="1" thickBot="1" x14ac:dyDescent="0.25">
      <c r="B7" s="919" t="s">
        <v>18</v>
      </c>
      <c r="C7" s="925" t="s">
        <v>270</v>
      </c>
      <c r="D7" s="922" t="s">
        <v>73</v>
      </c>
      <c r="E7" s="928" t="s">
        <v>20</v>
      </c>
      <c r="F7" s="929"/>
      <c r="G7" s="928" t="s">
        <v>94</v>
      </c>
      <c r="H7" s="929"/>
      <c r="I7" s="928" t="s">
        <v>22</v>
      </c>
      <c r="J7" s="929"/>
      <c r="K7" s="930" t="s">
        <v>189</v>
      </c>
      <c r="L7" s="916"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v>1018.26</v>
      </c>
      <c r="AF7" s="757">
        <v>1286.27</v>
      </c>
      <c r="AG7" s="757">
        <v>1386.49</v>
      </c>
      <c r="AH7" s="757">
        <v>1116.18</v>
      </c>
      <c r="AI7" s="757">
        <v>864.9</v>
      </c>
      <c r="AJ7" s="757"/>
      <c r="AK7" s="757"/>
      <c r="AL7" s="757"/>
      <c r="AM7" s="757"/>
      <c r="AN7" s="758"/>
      <c r="AO7" s="422"/>
      <c r="AP7"/>
      <c r="AQ7"/>
      <c r="AR7"/>
      <c r="AS7"/>
      <c r="AT7"/>
      <c r="AU7"/>
      <c r="AV7"/>
      <c r="AW7"/>
      <c r="AX7"/>
      <c r="AY7"/>
      <c r="AZ7"/>
      <c r="BA7"/>
      <c r="BB7"/>
      <c r="BC7"/>
      <c r="BD7"/>
      <c r="BE7"/>
    </row>
    <row r="8" spans="2:57" ht="27" customHeight="1" thickBot="1" x14ac:dyDescent="0.25">
      <c r="B8" s="920"/>
      <c r="C8" s="926"/>
      <c r="D8" s="923"/>
      <c r="E8" s="637" t="s">
        <v>24</v>
      </c>
      <c r="F8" s="637" t="s">
        <v>25</v>
      </c>
      <c r="G8" s="638" t="s">
        <v>24</v>
      </c>
      <c r="H8" s="637" t="s">
        <v>25</v>
      </c>
      <c r="I8" s="638" t="s">
        <v>24</v>
      </c>
      <c r="J8" s="637" t="s">
        <v>25</v>
      </c>
      <c r="K8" s="931"/>
      <c r="L8" s="917"/>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v>1032.51</v>
      </c>
      <c r="AF8" s="757">
        <v>1287.47</v>
      </c>
      <c r="AG8" s="757">
        <v>1380.6</v>
      </c>
      <c r="AH8" s="757">
        <v>1106.44</v>
      </c>
      <c r="AI8" s="757">
        <v>887.9</v>
      </c>
      <c r="AJ8" s="757"/>
      <c r="AK8" s="757"/>
      <c r="AL8" s="757"/>
      <c r="AM8" s="757"/>
      <c r="AN8" s="758"/>
      <c r="AO8" s="422"/>
      <c r="AP8"/>
      <c r="AQ8"/>
      <c r="AR8"/>
      <c r="AS8"/>
      <c r="AT8"/>
      <c r="AU8"/>
      <c r="AV8"/>
      <c r="AW8"/>
      <c r="AX8"/>
      <c r="AY8"/>
      <c r="AZ8"/>
      <c r="BA8"/>
      <c r="BB8"/>
      <c r="BC8"/>
      <c r="BD8"/>
      <c r="BE8"/>
    </row>
    <row r="9" spans="2:57" ht="27" customHeight="1" thickBot="1" x14ac:dyDescent="0.25">
      <c r="B9" s="921"/>
      <c r="C9" s="927"/>
      <c r="D9" s="924"/>
      <c r="E9" s="639" t="s">
        <v>26</v>
      </c>
      <c r="F9" s="639" t="s">
        <v>290</v>
      </c>
      <c r="G9" s="640" t="s">
        <v>26</v>
      </c>
      <c r="H9" s="639" t="s">
        <v>290</v>
      </c>
      <c r="I9" s="640" t="s">
        <v>26</v>
      </c>
      <c r="J9" s="639" t="s">
        <v>290</v>
      </c>
      <c r="K9" s="932"/>
      <c r="L9" s="918"/>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v>1036.82</v>
      </c>
      <c r="AF9" s="757">
        <v>1292.76</v>
      </c>
      <c r="AG9" s="757">
        <v>1373.84</v>
      </c>
      <c r="AH9" s="757">
        <v>1099.2</v>
      </c>
      <c r="AI9" s="757">
        <v>883.02</v>
      </c>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v>1050.28</v>
      </c>
      <c r="AF10" s="757">
        <v>1294.27</v>
      </c>
      <c r="AG10" s="757">
        <v>1368.56</v>
      </c>
      <c r="AH10" s="757">
        <v>1088.48</v>
      </c>
      <c r="AI10" s="757">
        <v>877.82</v>
      </c>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53.77</v>
      </c>
      <c r="H11" s="512">
        <v>20.370999999999999</v>
      </c>
      <c r="I11" s="512">
        <v>52.67</v>
      </c>
      <c r="J11" s="512">
        <v>15.747</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v>1058.54</v>
      </c>
      <c r="AF11" s="757">
        <v>1313.63</v>
      </c>
      <c r="AG11" s="757">
        <v>1360.82</v>
      </c>
      <c r="AH11" s="757">
        <v>1078.69</v>
      </c>
      <c r="AI11" s="757">
        <v>875.18</v>
      </c>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339.5</v>
      </c>
      <c r="H12" s="520">
        <v>7.77</v>
      </c>
      <c r="I12" s="519">
        <v>339.38</v>
      </c>
      <c r="J12" s="520">
        <v>7.67</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v>1082.08</v>
      </c>
      <c r="AF12" s="757">
        <v>1328.9</v>
      </c>
      <c r="AG12" s="757">
        <v>1371.1</v>
      </c>
      <c r="AH12" s="757">
        <v>1066.08</v>
      </c>
      <c r="AI12" s="757">
        <v>873.93</v>
      </c>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71.53</v>
      </c>
      <c r="H13" s="520">
        <v>17.984000000000002</v>
      </c>
      <c r="I13" s="519">
        <v>72.83</v>
      </c>
      <c r="J13" s="520">
        <v>23.524000000000001</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v>1096.43</v>
      </c>
      <c r="AF13" s="757">
        <v>1324.31</v>
      </c>
      <c r="AG13" s="757">
        <v>1337.47</v>
      </c>
      <c r="AH13" s="757">
        <v>1054.7</v>
      </c>
      <c r="AI13" s="757">
        <v>869.42</v>
      </c>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461.3</v>
      </c>
      <c r="H14" s="521">
        <v>19.064</v>
      </c>
      <c r="I14" s="511">
        <v>461.15</v>
      </c>
      <c r="J14" s="511">
        <v>17.282</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v>1110.92</v>
      </c>
      <c r="AF14" s="757">
        <v>1334.7</v>
      </c>
      <c r="AG14" s="757">
        <v>1334.23</v>
      </c>
      <c r="AH14" s="757">
        <v>1049.68</v>
      </c>
      <c r="AI14" s="757">
        <v>865.92</v>
      </c>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206.8</v>
      </c>
      <c r="H15" s="523">
        <v>9.5020000000000007</v>
      </c>
      <c r="I15" s="661">
        <v>207.01</v>
      </c>
      <c r="J15" s="842">
        <v>9.5269999999999992</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v>1140.47</v>
      </c>
      <c r="AF15" s="757">
        <v>1287.47</v>
      </c>
      <c r="AG15" s="757">
        <v>1324.3</v>
      </c>
      <c r="AH15" s="757">
        <v>1033.54</v>
      </c>
      <c r="AI15" s="757">
        <v>820.94</v>
      </c>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314.93</v>
      </c>
      <c r="H16" s="524">
        <v>2.9239999999999999</v>
      </c>
      <c r="I16" s="661">
        <v>315.08</v>
      </c>
      <c r="J16" s="842">
        <v>2.9449999999999998</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v>1216.26</v>
      </c>
      <c r="AF16" s="757">
        <v>1292.76</v>
      </c>
      <c r="AG16" s="757">
        <v>1323.02</v>
      </c>
      <c r="AH16" s="757">
        <v>1023.31</v>
      </c>
      <c r="AI16" s="757">
        <v>826.41</v>
      </c>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79.52</v>
      </c>
      <c r="H17" s="524">
        <v>284.24400000000003</v>
      </c>
      <c r="I17" s="661">
        <v>79.459999999999994</v>
      </c>
      <c r="J17" s="842">
        <v>282.60700000000003</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v>1247.21</v>
      </c>
      <c r="AF17" s="757">
        <v>1294.27</v>
      </c>
      <c r="AG17" s="757">
        <v>1306.55</v>
      </c>
      <c r="AH17" s="757">
        <v>1008.53</v>
      </c>
      <c r="AI17" s="757">
        <v>814.06</v>
      </c>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85.75</v>
      </c>
      <c r="H18" s="816">
        <v>16.2</v>
      </c>
      <c r="I18" s="816">
        <v>86.89</v>
      </c>
      <c r="J18" s="843">
        <v>17.518000000000001</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v>1206.47</v>
      </c>
      <c r="AF18" s="757">
        <v>1313.63</v>
      </c>
      <c r="AG18" s="757">
        <v>1297.3599999999999</v>
      </c>
      <c r="AH18" s="757">
        <v>1001.7</v>
      </c>
      <c r="AI18" s="757">
        <v>816.15</v>
      </c>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114.93</v>
      </c>
      <c r="H19" s="808">
        <v>0.17599999999999999</v>
      </c>
      <c r="I19" s="809">
        <v>115.09</v>
      </c>
      <c r="J19" s="844">
        <v>0.17399999999999999</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v>1200.8399999999999</v>
      </c>
      <c r="AF19" s="757">
        <v>1328.9</v>
      </c>
      <c r="AG19" s="757">
        <v>1291.6500000000001</v>
      </c>
      <c r="AH19" s="757">
        <v>994.47</v>
      </c>
      <c r="AI19" s="757">
        <v>809.35</v>
      </c>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116.58</v>
      </c>
      <c r="H20" s="525">
        <v>0.43099999999999999</v>
      </c>
      <c r="I20" s="661">
        <v>116.95</v>
      </c>
      <c r="J20" s="842">
        <v>0.44400000000000001</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v>1212.6600000000001</v>
      </c>
      <c r="AF20" s="757">
        <v>1324.31</v>
      </c>
      <c r="AG20" s="757">
        <v>1277.94</v>
      </c>
      <c r="AH20" s="757">
        <v>986.79</v>
      </c>
      <c r="AI20" s="757">
        <v>805.77</v>
      </c>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42.73</v>
      </c>
      <c r="H21" s="524">
        <v>2.6160000000000001</v>
      </c>
      <c r="I21" s="661">
        <v>43.2</v>
      </c>
      <c r="J21" s="842">
        <v>3.8519999999999999</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v>1227</v>
      </c>
      <c r="AF21" s="757">
        <v>1334.7</v>
      </c>
      <c r="AG21" s="757">
        <v>1266.8900000000001</v>
      </c>
      <c r="AH21" s="757">
        <v>978.66</v>
      </c>
      <c r="AI21" s="757">
        <v>800.27</v>
      </c>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49.01</v>
      </c>
      <c r="H22" s="524">
        <v>1.5429999999999999</v>
      </c>
      <c r="I22" s="662">
        <v>49.9</v>
      </c>
      <c r="J22" s="842">
        <v>1.883</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v>1240.1500000000001</v>
      </c>
      <c r="AF22" s="757">
        <v>1335.48</v>
      </c>
      <c r="AG22" s="757">
        <v>1255.32</v>
      </c>
      <c r="AH22" s="757">
        <v>971.63</v>
      </c>
      <c r="AI22" s="757">
        <v>793.82</v>
      </c>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74.48</v>
      </c>
      <c r="H23" s="609">
        <v>0.40300000000000002</v>
      </c>
      <c r="I23" s="661">
        <v>74.430000000000007</v>
      </c>
      <c r="J23" s="842">
        <v>0.41899999999999998</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v>1247.58</v>
      </c>
      <c r="AF23" s="757">
        <v>1327.13</v>
      </c>
      <c r="AG23" s="757">
        <v>1241.27</v>
      </c>
      <c r="AH23" s="757">
        <v>967.31</v>
      </c>
      <c r="AI23" s="757">
        <v>788.77</v>
      </c>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79.900000000000006</v>
      </c>
      <c r="H24" s="524">
        <v>4.0000000000000001E-3</v>
      </c>
      <c r="I24" s="661">
        <v>79.959999999999994</v>
      </c>
      <c r="J24" s="842">
        <v>6.0000000000000001E-3</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v>1247.92</v>
      </c>
      <c r="AF24" s="757">
        <v>1326.59</v>
      </c>
      <c r="AG24" s="757">
        <v>1230.77</v>
      </c>
      <c r="AH24" s="757">
        <v>954.03</v>
      </c>
      <c r="AI24" s="757">
        <v>784.01</v>
      </c>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61.67</v>
      </c>
      <c r="H25" s="524">
        <v>3.9E-2</v>
      </c>
      <c r="I25" s="661">
        <v>61.7</v>
      </c>
      <c r="J25" s="842">
        <v>4.2000000000000003E-2</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v>1247.56</v>
      </c>
      <c r="AF25" s="757">
        <v>1333.99</v>
      </c>
      <c r="AG25" s="757">
        <v>1222.45</v>
      </c>
      <c r="AH25" s="757">
        <v>947.55</v>
      </c>
      <c r="AI25" s="757">
        <v>779.72</v>
      </c>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44.98</v>
      </c>
      <c r="H26" s="524">
        <v>9.8000000000000004E-2</v>
      </c>
      <c r="I26" s="661">
        <v>45.2</v>
      </c>
      <c r="J26" s="842">
        <v>0.14899999999999999</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v>1250.75</v>
      </c>
      <c r="AF26" s="757">
        <v>1337.27</v>
      </c>
      <c r="AG26" s="757">
        <v>1211.97</v>
      </c>
      <c r="AH26" s="757">
        <v>939.3</v>
      </c>
      <c r="AI26" s="757">
        <v>772.87</v>
      </c>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132.69999999999999</v>
      </c>
      <c r="H27" s="521">
        <v>203.77</v>
      </c>
      <c r="I27" s="519">
        <v>131.09</v>
      </c>
      <c r="J27" s="845">
        <v>143.631</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v>1256.69</v>
      </c>
      <c r="AF27" s="757">
        <v>1345.96</v>
      </c>
      <c r="AG27" s="757">
        <v>1199.32</v>
      </c>
      <c r="AH27" s="757">
        <v>932.42</v>
      </c>
      <c r="AI27" s="757">
        <v>764.03</v>
      </c>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181</v>
      </c>
      <c r="H28" s="521">
        <v>17.55</v>
      </c>
      <c r="I28" s="519">
        <v>182.69</v>
      </c>
      <c r="J28" s="845">
        <v>20.599</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v>1257.21</v>
      </c>
      <c r="AF28" s="757">
        <v>1350.11</v>
      </c>
      <c r="AG28" s="757">
        <v>1185.6500000000001</v>
      </c>
      <c r="AH28" s="757">
        <v>923.85</v>
      </c>
      <c r="AI28" s="757">
        <v>756.96</v>
      </c>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106.56</v>
      </c>
      <c r="H29" s="521">
        <v>0.19900000000000001</v>
      </c>
      <c r="I29" s="527">
        <v>107.6</v>
      </c>
      <c r="J29" s="845">
        <v>0.36099999999999999</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v>1256.24</v>
      </c>
      <c r="AF29" s="757">
        <v>1357.36</v>
      </c>
      <c r="AG29" s="757">
        <v>1174.72</v>
      </c>
      <c r="AH29" s="757">
        <v>911.66</v>
      </c>
      <c r="AI29" s="757">
        <v>751.79</v>
      </c>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200.63</v>
      </c>
      <c r="H30" s="521">
        <v>5.5E-2</v>
      </c>
      <c r="I30" s="519">
        <v>199.69</v>
      </c>
      <c r="J30" s="845">
        <v>2.1000000000000001E-2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v>1288.42</v>
      </c>
      <c r="AF30" s="757">
        <v>1370.29</v>
      </c>
      <c r="AG30" s="757">
        <v>1174.3</v>
      </c>
      <c r="AH30" s="757">
        <v>910.08</v>
      </c>
      <c r="AI30" s="757">
        <v>747.81</v>
      </c>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219.27</v>
      </c>
      <c r="H31" s="521">
        <v>0.11600000000000001</v>
      </c>
      <c r="I31" s="527">
        <v>218.15</v>
      </c>
      <c r="J31" s="846">
        <v>6.9000000000000006E-2</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v>1260.3499999999999</v>
      </c>
      <c r="AF31" s="757">
        <v>1372.79</v>
      </c>
      <c r="AG31" s="757">
        <v>1179.25</v>
      </c>
      <c r="AH31" s="757">
        <v>921.9</v>
      </c>
      <c r="AI31" s="757">
        <v>742.92</v>
      </c>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191.55</v>
      </c>
      <c r="H32" s="519">
        <v>0.125</v>
      </c>
      <c r="I32" s="527">
        <v>190.27</v>
      </c>
      <c r="J32" s="845">
        <v>3.9E-2</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v>1263.81</v>
      </c>
      <c r="AF32" s="757">
        <v>1376.83</v>
      </c>
      <c r="AG32" s="757">
        <v>1177.05</v>
      </c>
      <c r="AH32" s="757">
        <v>914.27</v>
      </c>
      <c r="AI32" s="757">
        <v>732.61</v>
      </c>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161.51</v>
      </c>
      <c r="H33" s="521">
        <v>7.0000000000000001E-3</v>
      </c>
      <c r="I33" s="527">
        <v>164.27</v>
      </c>
      <c r="J33" s="845">
        <v>0.159</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v>1001.51</v>
      </c>
      <c r="AE33" s="757">
        <v>1267.6300000000001</v>
      </c>
      <c r="AF33" s="757">
        <v>1384.87</v>
      </c>
      <c r="AG33" s="757">
        <v>1171.49</v>
      </c>
      <c r="AH33" s="757">
        <v>909.88</v>
      </c>
      <c r="AI33" s="757">
        <v>730.31</v>
      </c>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221.03</v>
      </c>
      <c r="H34" s="528">
        <v>0.111</v>
      </c>
      <c r="I34" s="529">
        <v>220.89</v>
      </c>
      <c r="J34" s="847">
        <v>0.104</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v>1011.1</v>
      </c>
      <c r="AE34" s="757">
        <v>1272.18</v>
      </c>
      <c r="AF34" s="757">
        <v>1388.32</v>
      </c>
      <c r="AG34" s="757">
        <v>1158.29</v>
      </c>
      <c r="AH34" s="757">
        <v>904.01</v>
      </c>
      <c r="AI34" s="757">
        <v>724.11</v>
      </c>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240.81</v>
      </c>
      <c r="H35" s="521">
        <v>9.2999999999999999E-2</v>
      </c>
      <c r="I35" s="527">
        <v>241.86</v>
      </c>
      <c r="J35" s="846">
        <v>0.20899999999999999</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853">
        <v>1134.58</v>
      </c>
      <c r="AE35" s="757">
        <v>1281.26</v>
      </c>
      <c r="AF35" s="757">
        <v>1390.03</v>
      </c>
      <c r="AG35" s="757">
        <v>1149.79</v>
      </c>
      <c r="AH35" s="757">
        <v>897.26</v>
      </c>
      <c r="AI35" s="757">
        <v>718.06</v>
      </c>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509.5</v>
      </c>
      <c r="H36" s="521">
        <v>5.2320000000000002</v>
      </c>
      <c r="I36" s="519">
        <v>513.59</v>
      </c>
      <c r="J36" s="845">
        <v>6.5670000000000002</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v>1293.92</v>
      </c>
      <c r="AF36" s="757">
        <v>1391.62</v>
      </c>
      <c r="AG36" s="757">
        <v>1135.8800000000001</v>
      </c>
      <c r="AH36" s="757">
        <v>892.92</v>
      </c>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146.51</v>
      </c>
      <c r="H37" s="521">
        <v>1.371</v>
      </c>
      <c r="I37" s="521">
        <v>144.80000000000001</v>
      </c>
      <c r="J37" s="846">
        <v>0.66800000000000004</v>
      </c>
      <c r="K37" s="513" t="s">
        <v>187</v>
      </c>
      <c r="L37" s="781"/>
      <c r="M37" s="780">
        <f>(((J38/H38)*100)/100)*F38</f>
        <v>2.5582763744427939</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v>1348.07</v>
      </c>
      <c r="AF37" s="761"/>
      <c r="AG37" s="757">
        <v>1128.6600000000001</v>
      </c>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199.21</v>
      </c>
      <c r="H38" s="530">
        <v>0.67300000000000004</v>
      </c>
      <c r="I38" s="519">
        <v>198.61</v>
      </c>
      <c r="J38" s="845">
        <v>0.52</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f t="shared" si="5"/>
        <v>1134.58</v>
      </c>
      <c r="AE38" s="765">
        <f t="shared" si="5"/>
        <v>1348.07</v>
      </c>
      <c r="AF38" s="765">
        <f t="shared" si="5"/>
        <v>1391.62</v>
      </c>
      <c r="AG38" s="765">
        <f t="shared" si="5"/>
        <v>1386.49</v>
      </c>
      <c r="AH38" s="765">
        <f t="shared" si="5"/>
        <v>1116.18</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321.27999999999997</v>
      </c>
      <c r="H39" s="530">
        <v>0.27800000000000002</v>
      </c>
      <c r="I39" s="527">
        <v>317.10000000000002</v>
      </c>
      <c r="J39" s="846">
        <v>5.8000000000000003E-2</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f t="shared" si="7"/>
        <v>908.79206896551727</v>
      </c>
      <c r="AE39" s="769">
        <f t="shared" si="7"/>
        <v>1200.5319354838712</v>
      </c>
      <c r="AF39" s="770">
        <f t="shared" si="7"/>
        <v>1334.2330000000004</v>
      </c>
      <c r="AG39" s="770">
        <f t="shared" si="7"/>
        <v>1257.9677419354839</v>
      </c>
      <c r="AH39" s="770">
        <f t="shared" si="7"/>
        <v>986.15066666666644</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125.83</v>
      </c>
      <c r="H40" s="521">
        <v>0.28599999999999998</v>
      </c>
      <c r="I40" s="527">
        <v>126.62</v>
      </c>
      <c r="J40" s="845">
        <v>0.379</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f t="shared" si="8"/>
        <v>709.45</v>
      </c>
      <c r="AE40" s="774">
        <f t="shared" si="8"/>
        <v>1018.26</v>
      </c>
      <c r="AF40" s="775">
        <f t="shared" si="8"/>
        <v>1286.27</v>
      </c>
      <c r="AG40" s="775">
        <f t="shared" si="8"/>
        <v>1128.6600000000001</v>
      </c>
      <c r="AH40" s="775">
        <f t="shared" si="8"/>
        <v>892.92</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278.42</v>
      </c>
      <c r="H41" s="521">
        <v>0.10100000000000001</v>
      </c>
      <c r="I41" s="519">
        <v>275.87</v>
      </c>
      <c r="J41" s="845">
        <v>1.0999999999999999E-2</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f t="shared" si="9"/>
        <v>1129.1166666666666</v>
      </c>
      <c r="AF41" s="765">
        <f t="shared" si="9"/>
        <v>1309.2233333333338</v>
      </c>
      <c r="AG41" s="765">
        <f t="shared" si="9"/>
        <v>1333.3879999999997</v>
      </c>
      <c r="AH41" s="765">
        <f t="shared" si="9"/>
        <v>1045.7633333333331</v>
      </c>
      <c r="AI41" s="765">
        <f t="shared" si="9"/>
        <v>846.06933333333336</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96.38</v>
      </c>
      <c r="H42" s="521">
        <v>1.234</v>
      </c>
      <c r="I42" s="527">
        <v>97.56</v>
      </c>
      <c r="J42" s="846">
        <v>1.89</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0</v>
      </c>
      <c r="AF42" s="774">
        <f t="shared" si="11"/>
        <v>0</v>
      </c>
      <c r="AG42" s="774">
        <f t="shared" si="11"/>
        <v>0</v>
      </c>
      <c r="AH42" s="774">
        <f t="shared" si="11"/>
        <v>0</v>
      </c>
      <c r="AI42" s="774">
        <f t="shared" si="11"/>
        <v>0</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188.84</v>
      </c>
      <c r="H43" s="521">
        <v>5.2999999999999999E-2</v>
      </c>
      <c r="I43" s="527">
        <v>188.24</v>
      </c>
      <c r="J43" s="846">
        <v>3.2000000000000001E-2</v>
      </c>
      <c r="K43" s="513" t="s">
        <v>187</v>
      </c>
      <c r="L43" s="781"/>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f t="shared" si="12"/>
        <v>980.5707142857143</v>
      </c>
      <c r="AE43" s="764">
        <f t="shared" si="12"/>
        <v>1267.4837499999999</v>
      </c>
      <c r="AF43" s="764">
        <f t="shared" si="12"/>
        <v>1359.2426666666665</v>
      </c>
      <c r="AG43" s="764">
        <f t="shared" si="12"/>
        <v>1187.26125</v>
      </c>
      <c r="AH43" s="764">
        <f t="shared" si="12"/>
        <v>926.53800000000012</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169.76</v>
      </c>
      <c r="H44" s="531">
        <v>6.2E-2</v>
      </c>
      <c r="I44" s="527">
        <v>168.77</v>
      </c>
      <c r="J44" s="846">
        <v>3.7999999999999999E-2</v>
      </c>
      <c r="K44" s="513" t="s">
        <v>187</v>
      </c>
      <c r="L44" s="781"/>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0</v>
      </c>
      <c r="AE44" s="774">
        <f t="shared" si="13"/>
        <v>0</v>
      </c>
      <c r="AF44" s="774">
        <f t="shared" si="13"/>
        <v>0</v>
      </c>
      <c r="AG44" s="774">
        <f t="shared" si="13"/>
        <v>0</v>
      </c>
      <c r="AH44" s="774">
        <f t="shared" si="13"/>
        <v>0</v>
      </c>
      <c r="AI44" s="774">
        <f t="shared" si="13"/>
        <v>2</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139.06</v>
      </c>
      <c r="H45" s="521">
        <v>5.7359999999999998</v>
      </c>
      <c r="I45" s="519">
        <v>138.46</v>
      </c>
      <c r="J45" s="848">
        <v>4.4080000000000004</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237.21</v>
      </c>
      <c r="H46" s="531">
        <v>1.496</v>
      </c>
      <c r="I46" s="519">
        <v>238.3</v>
      </c>
      <c r="J46" s="848">
        <v>2.028</v>
      </c>
      <c r="K46" s="513" t="s">
        <v>187</v>
      </c>
      <c r="L46" s="514">
        <f t="shared" si="4"/>
        <v>0</v>
      </c>
      <c r="M46" s="782"/>
      <c r="AB46" s="909" t="s">
        <v>348</v>
      </c>
      <c r="AC46" s="910"/>
      <c r="AD46" s="910"/>
      <c r="AE46" s="910"/>
      <c r="AF46" s="910"/>
      <c r="AG46" s="910"/>
      <c r="AH46" s="910"/>
      <c r="AI46" s="910"/>
      <c r="AJ46" s="910"/>
      <c r="AK46" s="910"/>
      <c r="AL46" s="910"/>
      <c r="AM46" s="910"/>
      <c r="AN46" s="910"/>
      <c r="AO46" s="911"/>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118.24</v>
      </c>
      <c r="H47" s="521">
        <v>2.0129999999999999</v>
      </c>
      <c r="I47" s="519">
        <v>118.19</v>
      </c>
      <c r="J47" s="845">
        <v>1.93</v>
      </c>
      <c r="K47" s="513" t="s">
        <v>187</v>
      </c>
      <c r="L47" s="514">
        <f t="shared" si="4"/>
        <v>0</v>
      </c>
      <c r="M47" s="782"/>
      <c r="AB47" s="858"/>
      <c r="AO47" s="859"/>
      <c r="AP47" s="270"/>
      <c r="AQ47"/>
      <c r="AR47"/>
      <c r="AS47"/>
      <c r="AT47"/>
      <c r="AU47"/>
      <c r="AV47"/>
      <c r="AW47"/>
      <c r="AX47"/>
      <c r="AY47"/>
      <c r="AZ47"/>
      <c r="BA47"/>
      <c r="BB47"/>
      <c r="BC47"/>
      <c r="BD47"/>
      <c r="BE47"/>
    </row>
    <row r="48" spans="2:57" ht="27" customHeight="1" x14ac:dyDescent="0.2">
      <c r="B48" s="515">
        <f>+B47+1</f>
        <v>38</v>
      </c>
      <c r="C48" s="516" t="s">
        <v>63</v>
      </c>
      <c r="D48" s="516" t="s">
        <v>86</v>
      </c>
      <c r="E48" s="510">
        <v>110.56</v>
      </c>
      <c r="F48" s="511">
        <v>2.75</v>
      </c>
      <c r="G48" s="521">
        <v>108.85</v>
      </c>
      <c r="H48" s="521">
        <v>0.872</v>
      </c>
      <c r="I48" s="519">
        <v>109.69</v>
      </c>
      <c r="J48" s="845">
        <v>1.4550000000000001</v>
      </c>
      <c r="K48" s="513" t="s">
        <v>187</v>
      </c>
      <c r="L48" s="514">
        <f t="shared" si="4"/>
        <v>0</v>
      </c>
      <c r="M48" s="782"/>
      <c r="O48" s="186"/>
      <c r="P48" s="186"/>
      <c r="Q48" s="186"/>
      <c r="R48" s="181"/>
      <c r="S48" s="186"/>
      <c r="T48" s="186"/>
      <c r="U48" s="186"/>
      <c r="V48" s="186"/>
      <c r="W48" s="186"/>
      <c r="X48" s="186"/>
      <c r="Y48" s="186"/>
      <c r="Z48" s="186"/>
      <c r="AB48" s="860"/>
      <c r="AC48" s="426"/>
      <c r="AD48" s="426"/>
      <c r="AE48" s="426"/>
      <c r="AF48" s="427"/>
      <c r="AG48" s="426"/>
      <c r="AH48" s="426"/>
      <c r="AI48" s="426"/>
      <c r="AJ48" s="426"/>
      <c r="AK48" s="426"/>
      <c r="AL48" s="426"/>
      <c r="AM48" s="426"/>
      <c r="AN48" s="426"/>
      <c r="AO48" s="859"/>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61.79</v>
      </c>
      <c r="H49" s="511">
        <v>15.79</v>
      </c>
      <c r="I49" s="519">
        <v>52.63</v>
      </c>
      <c r="J49" s="849">
        <v>5.2</v>
      </c>
      <c r="K49" s="513" t="s">
        <v>64</v>
      </c>
      <c r="L49" s="514">
        <f t="shared" si="4"/>
        <v>0</v>
      </c>
      <c r="M49" s="782"/>
      <c r="AB49" s="858"/>
      <c r="AO49" s="861"/>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159.63</v>
      </c>
      <c r="H50" s="520">
        <v>157.47</v>
      </c>
      <c r="I50" s="519">
        <v>153.22</v>
      </c>
      <c r="J50" s="849">
        <v>118.49</v>
      </c>
      <c r="K50" s="513" t="s">
        <v>349</v>
      </c>
      <c r="L50" s="514">
        <f t="shared" si="4"/>
        <v>0</v>
      </c>
      <c r="M50" s="651"/>
      <c r="N50" s="385"/>
      <c r="AB50" s="904"/>
      <c r="AC50" s="905"/>
      <c r="AD50" s="905"/>
      <c r="AE50" s="905"/>
      <c r="AF50" s="905"/>
      <c r="AG50" s="905"/>
      <c r="AH50" s="905"/>
      <c r="AI50" s="905"/>
      <c r="AJ50" s="905"/>
      <c r="AK50" s="905"/>
      <c r="AL50" s="905"/>
      <c r="AM50" s="905"/>
      <c r="AN50" s="905"/>
      <c r="AO50" s="906"/>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229.91</v>
      </c>
      <c r="H51" s="520">
        <v>10.018000000000001</v>
      </c>
      <c r="I51" s="519">
        <v>230.06</v>
      </c>
      <c r="J51" s="849">
        <v>10.88</v>
      </c>
      <c r="K51" s="513" t="s">
        <v>188</v>
      </c>
      <c r="L51" s="514">
        <f t="shared" si="4"/>
        <v>0</v>
      </c>
      <c r="M51" s="784">
        <f>J49+J50+J51</f>
        <v>134.57</v>
      </c>
      <c r="AB51" s="429"/>
      <c r="AC51" s="422"/>
      <c r="AD51" s="422"/>
      <c r="AE51" s="422"/>
      <c r="AF51" s="422"/>
      <c r="AG51" s="422"/>
      <c r="AH51" s="422"/>
      <c r="AI51" s="422"/>
      <c r="AJ51" s="422"/>
      <c r="AK51" s="422"/>
      <c r="AL51" s="422"/>
      <c r="AM51" s="422"/>
      <c r="AN51" s="422"/>
      <c r="AO51" s="428"/>
      <c r="AP51">
        <f>MAX(AC7:AN36)</f>
        <v>1391.62</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v>148.88</v>
      </c>
      <c r="H52" s="518">
        <v>15.04</v>
      </c>
      <c r="I52" s="517">
        <v>147.03</v>
      </c>
      <c r="J52" s="850">
        <v>13.48</v>
      </c>
      <c r="K52" s="513" t="s">
        <v>214</v>
      </c>
      <c r="L52" s="514">
        <f t="shared" si="4"/>
        <v>0</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v>34.74</v>
      </c>
      <c r="H53" s="511">
        <v>0.255</v>
      </c>
      <c r="I53" s="663">
        <v>37.89</v>
      </c>
      <c r="J53" s="851">
        <v>0.35799999999999998</v>
      </c>
      <c r="K53" s="513"/>
      <c r="L53" s="514">
        <f t="shared" si="4"/>
        <v>0</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15</v>
      </c>
      <c r="AU53">
        <f t="shared" si="14"/>
        <v>15</v>
      </c>
      <c r="AV53">
        <f t="shared" si="14"/>
        <v>15</v>
      </c>
      <c r="AW53">
        <f t="shared" si="14"/>
        <v>15</v>
      </c>
      <c r="AX53">
        <f t="shared" si="14"/>
        <v>15</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v>70.099999999999994</v>
      </c>
      <c r="H54" s="534">
        <v>0.76400000000000001</v>
      </c>
      <c r="I54" s="664">
        <v>69.790000000000006</v>
      </c>
      <c r="J54" s="852">
        <v>0.68700000000000006</v>
      </c>
      <c r="K54" s="513"/>
      <c r="L54" s="514">
        <f t="shared" si="4"/>
        <v>0</v>
      </c>
      <c r="M54" s="786"/>
      <c r="AB54" s="429"/>
      <c r="AC54" s="422"/>
      <c r="AD54" s="422"/>
      <c r="AE54" s="422"/>
      <c r="AF54" s="422"/>
      <c r="AG54" s="422"/>
      <c r="AH54" s="422"/>
      <c r="AI54" s="422"/>
      <c r="AJ54" s="422"/>
      <c r="AK54" s="422"/>
      <c r="AL54" s="422"/>
      <c r="AM54" s="422"/>
      <c r="AN54" s="422"/>
      <c r="AO54" s="428"/>
      <c r="AP54" s="273">
        <f>COUNT(AC41:AN41)</f>
        <v>7</v>
      </c>
      <c r="AQ54" t="s">
        <v>199</v>
      </c>
      <c r="AR54">
        <f t="shared" ref="AR54:BC54" si="15">AR52-AR53</f>
        <v>0</v>
      </c>
      <c r="AS54">
        <f t="shared" si="15"/>
        <v>0</v>
      </c>
      <c r="AT54">
        <f t="shared" si="15"/>
        <v>0</v>
      </c>
      <c r="AU54">
        <f t="shared" si="15"/>
        <v>0</v>
      </c>
      <c r="AV54">
        <f t="shared" si="15"/>
        <v>0</v>
      </c>
      <c r="AW54">
        <f t="shared" si="15"/>
        <v>0</v>
      </c>
      <c r="AX54">
        <f t="shared" si="15"/>
        <v>0</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824.13899999999967</v>
      </c>
      <c r="I55" s="537"/>
      <c r="J55" s="539">
        <f>SUM(J11:J54)</f>
        <v>718.06</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0.87128506234991943</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0.45486838522892759</v>
      </c>
      <c r="H57" s="801"/>
      <c r="I57" s="802">
        <f>+J55/F55</f>
        <v>0.39632002938519334</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6</v>
      </c>
      <c r="AQ59" t="s">
        <v>198</v>
      </c>
      <c r="AR59">
        <f t="shared" ref="AR59:AY59" si="16">COUNT(AC22:AC37)</f>
        <v>16</v>
      </c>
      <c r="AS59">
        <f t="shared" si="16"/>
        <v>14</v>
      </c>
      <c r="AT59">
        <f t="shared" si="16"/>
        <v>16</v>
      </c>
      <c r="AU59">
        <f t="shared" si="16"/>
        <v>15</v>
      </c>
      <c r="AV59">
        <f t="shared" si="16"/>
        <v>16</v>
      </c>
      <c r="AW59">
        <f t="shared" si="16"/>
        <v>15</v>
      </c>
      <c r="AX59">
        <f t="shared" si="16"/>
        <v>14</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-1</v>
      </c>
      <c r="AT60">
        <f t="shared" si="17"/>
        <v>0</v>
      </c>
      <c r="AU60">
        <f t="shared" si="17"/>
        <v>0</v>
      </c>
      <c r="AV60">
        <f t="shared" si="17"/>
        <v>0</v>
      </c>
      <c r="AW60">
        <f t="shared" si="17"/>
        <v>0</v>
      </c>
      <c r="AX60">
        <f t="shared" si="17"/>
        <v>2</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28</v>
      </c>
      <c r="G61" s="555" t="s">
        <v>260</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155</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53.77</v>
      </c>
      <c r="H66" s="255">
        <v>20.370999999999999</v>
      </c>
      <c r="I66" s="255">
        <v>52.69</v>
      </c>
      <c r="J66" s="255">
        <v>15.882</v>
      </c>
      <c r="K66" s="310" t="str">
        <f>IF(I66&gt;E66,"Limpas","")</f>
        <v/>
      </c>
      <c r="L66" s="732"/>
      <c r="M66" s="397"/>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339.5</v>
      </c>
      <c r="H67" s="296">
        <v>7.77</v>
      </c>
      <c r="I67" s="256">
        <v>339.38</v>
      </c>
      <c r="J67" s="296">
        <v>7.67</v>
      </c>
      <c r="K67" s="310"/>
      <c r="L67" s="733"/>
      <c r="M67" s="397"/>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71.53</v>
      </c>
      <c r="H68" s="296">
        <v>17.984000000000002</v>
      </c>
      <c r="I68" s="256">
        <v>72.900000000000006</v>
      </c>
      <c r="J68" s="296">
        <v>23.850999999999999</v>
      </c>
      <c r="K68" s="310" t="str">
        <f>IF(I68&gt;E68,"Limpas","")</f>
        <v/>
      </c>
      <c r="L68" s="733"/>
      <c r="M68" s="402"/>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461.3</v>
      </c>
      <c r="H69" s="327">
        <v>19.064</v>
      </c>
      <c r="I69" s="313">
        <v>461.15</v>
      </c>
      <c r="J69" s="296">
        <v>17.282</v>
      </c>
      <c r="K69" s="310" t="str">
        <f>IF(I69&gt;E69,"Limpas","")</f>
        <v/>
      </c>
      <c r="L69" s="734"/>
      <c r="M69" s="402"/>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206.8</v>
      </c>
      <c r="H70" s="257">
        <v>9.5020000000000007</v>
      </c>
      <c r="I70" s="823">
        <v>207.01</v>
      </c>
      <c r="J70" s="255">
        <v>9.5269999999999992</v>
      </c>
      <c r="K70" s="310"/>
      <c r="L70" s="735"/>
      <c r="M70" s="402"/>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314.93</v>
      </c>
      <c r="H71" s="820">
        <v>2.9239999999999999</v>
      </c>
      <c r="I71" s="821">
        <v>315.08</v>
      </c>
      <c r="J71" s="822">
        <v>2.9449999999999998</v>
      </c>
      <c r="K71" s="310" t="str">
        <f>IF(I71&gt;E71,"Limpas","")</f>
        <v/>
      </c>
      <c r="L71" s="735"/>
      <c r="M71" s="402"/>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79.52</v>
      </c>
      <c r="H72" s="256">
        <v>284.24400000000003</v>
      </c>
      <c r="I72" s="653">
        <v>79.510000000000005</v>
      </c>
      <c r="J72" s="296">
        <v>283.971</v>
      </c>
      <c r="K72" s="310" t="str">
        <f>IF(I72&gt;E72,"Limpas","")</f>
        <v/>
      </c>
      <c r="L72" s="735"/>
      <c r="M72" s="402"/>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85.75</v>
      </c>
      <c r="H73" s="602">
        <v>16.2</v>
      </c>
      <c r="I73" s="602">
        <v>87.76</v>
      </c>
      <c r="J73" s="602">
        <v>19</v>
      </c>
      <c r="K73" s="812"/>
      <c r="L73" s="736"/>
      <c r="M73" s="737"/>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114.93</v>
      </c>
      <c r="H75" s="296">
        <v>0.17599999999999999</v>
      </c>
      <c r="I75" s="329">
        <v>115.11</v>
      </c>
      <c r="J75" s="255">
        <v>0.17799999999999999</v>
      </c>
      <c r="K75" s="310" t="str">
        <f>IF(I75&gt;E75,"Limpas","")</f>
        <v/>
      </c>
      <c r="L75" s="735"/>
      <c r="M75" s="402"/>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116.58</v>
      </c>
      <c r="H76" s="296">
        <v>0.43099999999999999</v>
      </c>
      <c r="I76" s="653">
        <v>116.96</v>
      </c>
      <c r="J76" s="255">
        <v>0.44600000000000001</v>
      </c>
      <c r="K76" s="310" t="str">
        <f>IF(I76&gt;E76,"Limpas","")</f>
        <v/>
      </c>
      <c r="L76" s="735"/>
      <c r="M76" s="402"/>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42.73</v>
      </c>
      <c r="H77" s="256">
        <v>2.6160000000000001</v>
      </c>
      <c r="I77" s="653">
        <v>43.2</v>
      </c>
      <c r="J77" s="255">
        <v>3.8519999999999999</v>
      </c>
      <c r="K77" s="310" t="str">
        <f>IF(I77&gt;E77,"Limpas","")</f>
        <v/>
      </c>
      <c r="L77" s="735"/>
      <c r="M77" s="402"/>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49.01</v>
      </c>
      <c r="H78" s="256">
        <v>1.5429999999999999</v>
      </c>
      <c r="I78" s="657">
        <v>49.92</v>
      </c>
      <c r="J78" s="255">
        <v>1.8939999999999999</v>
      </c>
      <c r="K78" s="310" t="str">
        <f t="shared" ref="K78:K82" si="23">IF(I78&gt;E78,"Limpas","")</f>
        <v/>
      </c>
      <c r="L78" s="735"/>
      <c r="M78" s="402"/>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74.48</v>
      </c>
      <c r="H79" s="609">
        <v>0.40300000000000002</v>
      </c>
      <c r="I79" s="653">
        <v>74.430000000000007</v>
      </c>
      <c r="J79" s="255">
        <v>0.41899999999999998</v>
      </c>
      <c r="K79" s="310" t="str">
        <f t="shared" si="23"/>
        <v/>
      </c>
      <c r="L79" s="735"/>
      <c r="M79" s="402"/>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79.900000000000006</v>
      </c>
      <c r="H80" s="296">
        <v>4.0000000000000001E-3</v>
      </c>
      <c r="I80" s="653">
        <v>79.97</v>
      </c>
      <c r="J80" s="255">
        <v>6.0000000000000001E-3</v>
      </c>
      <c r="K80" s="310" t="str">
        <f t="shared" si="23"/>
        <v/>
      </c>
      <c r="L80" s="735"/>
      <c r="M80" s="402"/>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61.67</v>
      </c>
      <c r="H81" s="256">
        <v>3.9E-2</v>
      </c>
      <c r="I81" s="660">
        <v>61.71</v>
      </c>
      <c r="J81" s="717">
        <v>4.2999999999999997E-2</v>
      </c>
      <c r="K81" s="310" t="str">
        <f t="shared" si="23"/>
        <v/>
      </c>
      <c r="L81" s="738"/>
      <c r="M81" s="402"/>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44.98</v>
      </c>
      <c r="H82" s="296">
        <v>9.8000000000000004E-2</v>
      </c>
      <c r="I82" s="653">
        <v>45.21</v>
      </c>
      <c r="J82" s="255">
        <v>0.15</v>
      </c>
      <c r="K82" s="310" t="str">
        <f t="shared" si="23"/>
        <v/>
      </c>
      <c r="L82" s="738"/>
      <c r="M82" s="402"/>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132.69999999999999</v>
      </c>
      <c r="H83" s="256">
        <v>203.77</v>
      </c>
      <c r="I83" s="256">
        <v>131.12</v>
      </c>
      <c r="J83" s="707">
        <v>144.63499999999999</v>
      </c>
      <c r="K83" s="310"/>
      <c r="L83" s="738"/>
      <c r="M83" s="402"/>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181</v>
      </c>
      <c r="H84" s="256">
        <v>17.55</v>
      </c>
      <c r="I84" s="256">
        <v>182.71</v>
      </c>
      <c r="J84" s="707">
        <v>20.635999999999999</v>
      </c>
      <c r="K84" s="310" t="s">
        <v>187</v>
      </c>
      <c r="L84" s="738"/>
      <c r="M84" s="403"/>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106.56</v>
      </c>
      <c r="H85" s="256">
        <v>0.19900000000000001</v>
      </c>
      <c r="I85" s="256">
        <v>107.69</v>
      </c>
      <c r="J85" s="707">
        <v>0.378</v>
      </c>
      <c r="K85" s="310" t="s">
        <v>187</v>
      </c>
      <c r="L85" s="738"/>
      <c r="M85" s="402"/>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200.63</v>
      </c>
      <c r="H86" s="256">
        <v>5.5E-2</v>
      </c>
      <c r="I86" s="257">
        <v>199.69</v>
      </c>
      <c r="J86" s="707">
        <v>2.1000000000000001E-2</v>
      </c>
      <c r="K86" s="310"/>
      <c r="L86" s="739"/>
      <c r="M86" s="402"/>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219.27</v>
      </c>
      <c r="H87" s="256">
        <v>0.11600000000000001</v>
      </c>
      <c r="I87" s="256">
        <v>218.15</v>
      </c>
      <c r="J87" s="707">
        <v>6.9000000000000006E-2</v>
      </c>
      <c r="K87" s="310"/>
      <c r="L87" s="738"/>
      <c r="M87" s="403"/>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191.55</v>
      </c>
      <c r="H88" s="256">
        <v>0.125</v>
      </c>
      <c r="I88" s="257">
        <v>190.25</v>
      </c>
      <c r="J88" s="708">
        <v>3.9E-2</v>
      </c>
      <c r="K88" s="310"/>
      <c r="L88" s="738"/>
      <c r="M88" s="403"/>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161.51</v>
      </c>
      <c r="H89" s="256">
        <v>7.0000000000000001E-3</v>
      </c>
      <c r="I89" s="257">
        <v>164.27</v>
      </c>
      <c r="J89" s="707">
        <v>0.159</v>
      </c>
      <c r="K89" s="310"/>
      <c r="L89" s="739"/>
      <c r="M89" s="403"/>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221.03</v>
      </c>
      <c r="H90" s="256">
        <v>0.111</v>
      </c>
      <c r="I90" s="257">
        <v>220.9</v>
      </c>
      <c r="J90" s="707">
        <v>0.105</v>
      </c>
      <c r="K90" s="310"/>
      <c r="L90" s="739"/>
      <c r="M90" s="402"/>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240.81</v>
      </c>
      <c r="H91" s="255">
        <v>9.2999999999999999E-2</v>
      </c>
      <c r="I91" s="365">
        <v>241.87</v>
      </c>
      <c r="J91" s="709">
        <v>0.21</v>
      </c>
      <c r="K91" s="310"/>
      <c r="L91" s="739"/>
      <c r="M91" s="403"/>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509.5</v>
      </c>
      <c r="H92" s="256">
        <v>5.2320000000000002</v>
      </c>
      <c r="I92" s="257">
        <v>513.63</v>
      </c>
      <c r="J92" s="708">
        <v>6.5810000000000004</v>
      </c>
      <c r="K92" s="310"/>
      <c r="L92" s="738"/>
      <c r="M92" s="402"/>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146.51</v>
      </c>
      <c r="H93" s="256">
        <v>1.371</v>
      </c>
      <c r="I93" s="256">
        <v>144.80000000000001</v>
      </c>
      <c r="J93" s="708">
        <v>0.66800000000000004</v>
      </c>
      <c r="K93" s="310"/>
      <c r="L93" s="739"/>
      <c r="M93" s="402"/>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199.21</v>
      </c>
      <c r="H94" s="257">
        <v>0.67300000000000004</v>
      </c>
      <c r="I94" s="256">
        <v>198.62</v>
      </c>
      <c r="J94" s="707">
        <v>0.52300000000000002</v>
      </c>
      <c r="K94" s="310"/>
      <c r="L94" s="738"/>
      <c r="M94" s="403"/>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321.27999999999997</v>
      </c>
      <c r="H95" s="257">
        <v>0.27800000000000002</v>
      </c>
      <c r="I95" s="257">
        <v>317.10000000000002</v>
      </c>
      <c r="J95" s="708">
        <v>5.8000000000000003E-2</v>
      </c>
      <c r="K95" s="310"/>
      <c r="L95" s="738"/>
      <c r="M95" s="740"/>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125.83</v>
      </c>
      <c r="H96" s="256">
        <v>0.28599999999999998</v>
      </c>
      <c r="I96" s="257">
        <v>127.76</v>
      </c>
      <c r="J96" s="707">
        <v>0.39600000000000002</v>
      </c>
      <c r="K96" s="310"/>
      <c r="L96" s="739"/>
      <c r="M96" s="403"/>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278.42</v>
      </c>
      <c r="H97" s="256">
        <v>0.10100000000000001</v>
      </c>
      <c r="I97" s="256">
        <v>275.87</v>
      </c>
      <c r="J97" s="707">
        <v>1.0999999999999999E-2</v>
      </c>
      <c r="K97" s="310"/>
      <c r="L97" s="739"/>
      <c r="M97" s="404"/>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96.38</v>
      </c>
      <c r="H98" s="256">
        <v>1.234</v>
      </c>
      <c r="I98" s="257">
        <v>97.56</v>
      </c>
      <c r="J98" s="708">
        <v>1.89</v>
      </c>
      <c r="K98" s="310"/>
      <c r="L98" s="739"/>
      <c r="M98" s="404"/>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188.84</v>
      </c>
      <c r="H99" s="256">
        <v>5.2999999999999999E-2</v>
      </c>
      <c r="I99" s="257">
        <v>188.23</v>
      </c>
      <c r="J99" s="708">
        <v>3.2000000000000001E-2</v>
      </c>
      <c r="K99" s="310"/>
      <c r="L99" s="741"/>
      <c r="M99" s="402"/>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169.76</v>
      </c>
      <c r="H100" s="296">
        <v>6.2E-2</v>
      </c>
      <c r="I100" s="257">
        <v>168.74</v>
      </c>
      <c r="J100" s="708">
        <v>3.7999999999999999E-2</v>
      </c>
      <c r="K100" s="310"/>
      <c r="L100" s="741"/>
      <c r="M100" s="742"/>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139.06</v>
      </c>
      <c r="H101" s="256">
        <v>5.7359999999999998</v>
      </c>
      <c r="I101" s="256">
        <v>138.46</v>
      </c>
      <c r="J101" s="710">
        <v>4.4080000000000004</v>
      </c>
      <c r="K101" s="310"/>
      <c r="L101" s="738"/>
      <c r="M101" s="404"/>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237.21</v>
      </c>
      <c r="H102" s="296">
        <v>1.496</v>
      </c>
      <c r="I102" s="256">
        <v>238.32</v>
      </c>
      <c r="J102" s="710">
        <v>2.0390000000000001</v>
      </c>
      <c r="K102" s="310"/>
      <c r="L102" s="738"/>
      <c r="M102" s="466"/>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118.24</v>
      </c>
      <c r="H103" s="256">
        <v>2.0129999999999999</v>
      </c>
      <c r="I103" s="256">
        <v>118.19</v>
      </c>
      <c r="J103" s="707">
        <v>1.93</v>
      </c>
      <c r="K103" s="310"/>
      <c r="L103" s="741"/>
      <c r="M103" s="404"/>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108.85</v>
      </c>
      <c r="H104" s="256">
        <v>0.872</v>
      </c>
      <c r="I104" s="256">
        <v>109.69</v>
      </c>
      <c r="J104" s="707">
        <v>1.4550000000000001</v>
      </c>
      <c r="K104" s="310"/>
      <c r="L104" s="741"/>
      <c r="M104" s="405"/>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61.79</v>
      </c>
      <c r="H105" s="296">
        <v>15.79</v>
      </c>
      <c r="I105" s="256">
        <v>52.64</v>
      </c>
      <c r="J105" s="710">
        <v>5.21</v>
      </c>
      <c r="K105" s="310"/>
      <c r="L105" s="741"/>
      <c r="M105" s="854"/>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159.63</v>
      </c>
      <c r="H106" s="296">
        <v>157.47</v>
      </c>
      <c r="I106" s="416">
        <v>153.41999999999999</v>
      </c>
      <c r="J106" s="716">
        <v>119.68</v>
      </c>
      <c r="K106" s="310"/>
      <c r="L106" s="743"/>
      <c r="M106" s="854"/>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229.9</v>
      </c>
      <c r="H107" s="296">
        <v>9.9619999999999997</v>
      </c>
      <c r="I107" s="256">
        <v>230.12</v>
      </c>
      <c r="J107" s="296">
        <v>11.236000000000001</v>
      </c>
      <c r="K107" s="310"/>
      <c r="L107" s="744"/>
      <c r="M107" s="854"/>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148.88</v>
      </c>
      <c r="H108" s="331">
        <v>15.04</v>
      </c>
      <c r="I108" s="654">
        <v>147.1</v>
      </c>
      <c r="J108" s="705">
        <v>13.54</v>
      </c>
      <c r="K108" s="391"/>
      <c r="L108" s="745"/>
      <c r="M108" s="855"/>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v>34.74</v>
      </c>
      <c r="H109" s="313">
        <v>0.255</v>
      </c>
      <c r="I109" s="658">
        <v>37.89</v>
      </c>
      <c r="J109" s="710">
        <v>0.35799999999999998</v>
      </c>
      <c r="K109" s="391"/>
      <c r="M109" s="856"/>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v>70.099999999999994</v>
      </c>
      <c r="H110" s="315">
        <v>0.76400000000000001</v>
      </c>
      <c r="I110" s="653">
        <v>69.790000000000006</v>
      </c>
      <c r="J110" s="710">
        <v>0.68700000000000006</v>
      </c>
      <c r="K110" s="392"/>
      <c r="L110" s="311"/>
      <c r="M110" s="857"/>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824.08299999999963</v>
      </c>
      <c r="I111" s="317"/>
      <c r="J111" s="280">
        <f>SUM(J66:J110)</f>
        <v>724.10799999999995</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0.87868333650858021</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0.45257810684180616</v>
      </c>
      <c r="I113" s="324"/>
      <c r="J113" s="266">
        <f>+J111/F111</f>
        <v>0.39767284095049493</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27</v>
      </c>
      <c r="G115" s="555" t="s">
        <v>260</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53.77</v>
      </c>
      <c r="H120" s="255">
        <v>20.370999999999999</v>
      </c>
      <c r="I120" s="255">
        <v>52.71</v>
      </c>
      <c r="J120" s="255">
        <v>15.897</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339.5</v>
      </c>
      <c r="H121" s="296">
        <v>7.77</v>
      </c>
      <c r="I121" s="256">
        <v>339.39</v>
      </c>
      <c r="J121" s="296">
        <v>7.68</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71.53</v>
      </c>
      <c r="H122" s="296">
        <v>17.984000000000002</v>
      </c>
      <c r="I122" s="256">
        <v>72.98</v>
      </c>
      <c r="J122" s="296">
        <v>24.204999999999998</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461.3</v>
      </c>
      <c r="H123" s="327">
        <v>19.064</v>
      </c>
      <c r="I123" s="313">
        <v>461.15</v>
      </c>
      <c r="J123" s="296">
        <v>17.282</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206.8</v>
      </c>
      <c r="H124" s="257">
        <v>9.5020000000000007</v>
      </c>
      <c r="I124" s="653">
        <v>207.01</v>
      </c>
      <c r="J124" s="707">
        <v>9.5269999999999992</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314.93</v>
      </c>
      <c r="H125" s="257">
        <v>2.9239999999999999</v>
      </c>
      <c r="I125" s="653">
        <v>315.08</v>
      </c>
      <c r="J125" s="707">
        <v>2.9449999999999998</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79.52</v>
      </c>
      <c r="H126" s="256">
        <v>284.24400000000003</v>
      </c>
      <c r="I126" s="818">
        <v>79.58</v>
      </c>
      <c r="J126" s="707">
        <v>285.887</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85.75</v>
      </c>
      <c r="H127" s="817">
        <v>16.2</v>
      </c>
      <c r="I127" s="817">
        <v>87.76</v>
      </c>
      <c r="J127" s="817">
        <v>19</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114.93</v>
      </c>
      <c r="H129" s="296">
        <v>0.17599999999999999</v>
      </c>
      <c r="I129" s="329">
        <v>115.13</v>
      </c>
      <c r="J129" s="707">
        <v>0.18099999999999999</v>
      </c>
      <c r="K129" s="310"/>
      <c r="L129" s="470"/>
      <c r="AB129"/>
      <c r="AC129"/>
      <c r="AD129"/>
      <c r="AE129"/>
      <c r="AF129"/>
      <c r="AG129"/>
      <c r="AH129"/>
      <c r="AI129"/>
      <c r="AJ129"/>
      <c r="AK129"/>
      <c r="AL129"/>
      <c r="AM129"/>
      <c r="AN129"/>
      <c r="AO129"/>
      <c r="AP129" s="270"/>
      <c r="AQ129" s="281">
        <f t="shared" si="31"/>
        <v>58</v>
      </c>
      <c r="AR129">
        <f t="shared" si="33"/>
        <v>1001.51</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116.58</v>
      </c>
      <c r="H130" s="296">
        <v>0.43099999999999999</v>
      </c>
      <c r="I130" s="653">
        <v>116.96</v>
      </c>
      <c r="J130" s="707">
        <v>0.44600000000000001</v>
      </c>
      <c r="K130" s="310"/>
      <c r="L130" s="470"/>
      <c r="AB130"/>
      <c r="AC130"/>
      <c r="AD130"/>
      <c r="AE130"/>
      <c r="AF130"/>
      <c r="AG130"/>
      <c r="AH130"/>
      <c r="AI130"/>
      <c r="AJ130"/>
      <c r="AK130"/>
      <c r="AL130"/>
      <c r="AM130"/>
      <c r="AN130"/>
      <c r="AO130"/>
      <c r="AP130" s="270"/>
      <c r="AQ130" s="281">
        <f t="shared" si="31"/>
        <v>59</v>
      </c>
      <c r="AR130">
        <f t="shared" si="33"/>
        <v>1011.1</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42.73</v>
      </c>
      <c r="H131" s="256">
        <v>2.6160000000000001</v>
      </c>
      <c r="I131" s="653">
        <v>43.2</v>
      </c>
      <c r="J131" s="713">
        <v>3.8519999999999999</v>
      </c>
      <c r="K131" s="310"/>
      <c r="L131" s="470"/>
      <c r="M131" s="187"/>
      <c r="AB131"/>
      <c r="AC131"/>
      <c r="AD131"/>
      <c r="AE131"/>
      <c r="AF131"/>
      <c r="AG131"/>
      <c r="AH131"/>
      <c r="AI131"/>
      <c r="AJ131"/>
      <c r="AK131"/>
      <c r="AL131"/>
      <c r="AM131"/>
      <c r="AN131"/>
      <c r="AO131"/>
      <c r="AP131" s="270"/>
      <c r="AQ131" s="281">
        <f>AQ130+2</f>
        <v>61</v>
      </c>
      <c r="AR131">
        <f>IF(AE7="tad","tad",AE7)</f>
        <v>1018.26</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49.01</v>
      </c>
      <c r="H132" s="256">
        <v>1.5429999999999999</v>
      </c>
      <c r="I132" s="657">
        <v>49.94</v>
      </c>
      <c r="J132" s="707">
        <v>1.9059999999999999</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74.48</v>
      </c>
      <c r="H133" s="609">
        <v>0.40300000000000002</v>
      </c>
      <c r="I133" s="653">
        <v>74.44</v>
      </c>
      <c r="J133" s="707">
        <v>0.42</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79.900000000000006</v>
      </c>
      <c r="H134" s="296">
        <v>4.0000000000000001E-3</v>
      </c>
      <c r="I134" s="653">
        <v>79.98</v>
      </c>
      <c r="J134" s="707">
        <v>6.0000000000000001E-3</v>
      </c>
      <c r="K134" s="310"/>
      <c r="L134" s="473"/>
      <c r="M134" s="187"/>
      <c r="AB134"/>
      <c r="AC134"/>
      <c r="AD134"/>
      <c r="AE134"/>
      <c r="AF134"/>
      <c r="AG134"/>
      <c r="AH134"/>
      <c r="AI134"/>
      <c r="AJ134"/>
      <c r="AK134"/>
      <c r="AL134"/>
      <c r="AM134"/>
      <c r="AN134"/>
      <c r="AO134"/>
      <c r="AP134" s="270"/>
      <c r="AQ134" s="281">
        <f>AQ131+1</f>
        <v>62</v>
      </c>
      <c r="AR134">
        <f t="shared" ref="AR134:AR152" si="35">IF(AE8="tad","tad",AE8)</f>
        <v>1032.51</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61.67</v>
      </c>
      <c r="H135" s="256">
        <v>3.9E-2</v>
      </c>
      <c r="I135" s="653">
        <v>61.73</v>
      </c>
      <c r="J135" s="707">
        <v>4.3999999999999997E-2</v>
      </c>
      <c r="K135" s="310"/>
      <c r="L135" s="473"/>
      <c r="M135" s="187"/>
      <c r="AB135"/>
      <c r="AC135"/>
      <c r="AD135"/>
      <c r="AE135"/>
      <c r="AF135"/>
      <c r="AG135"/>
      <c r="AH135"/>
      <c r="AI135"/>
      <c r="AJ135"/>
      <c r="AK135"/>
      <c r="AL135"/>
      <c r="AM135"/>
      <c r="AN135"/>
      <c r="AO135"/>
      <c r="AP135" s="270"/>
      <c r="AQ135" s="281">
        <f t="shared" ref="AQ135:AQ158" si="37">AQ134+1</f>
        <v>63</v>
      </c>
      <c r="AR135">
        <f t="shared" si="35"/>
        <v>1036.82</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44.98</v>
      </c>
      <c r="H136" s="296">
        <v>9.8000000000000004E-2</v>
      </c>
      <c r="I136" s="653">
        <v>45.21</v>
      </c>
      <c r="J136" s="707">
        <v>0.15</v>
      </c>
      <c r="K136" s="310"/>
      <c r="L136" s="473"/>
      <c r="M136" s="187"/>
      <c r="AB136"/>
      <c r="AC136"/>
      <c r="AD136"/>
      <c r="AE136"/>
      <c r="AF136"/>
      <c r="AG136"/>
      <c r="AH136"/>
      <c r="AI136"/>
      <c r="AJ136"/>
      <c r="AK136"/>
      <c r="AL136"/>
      <c r="AM136"/>
      <c r="AN136"/>
      <c r="AO136"/>
      <c r="AP136" s="270"/>
      <c r="AQ136" s="281">
        <f t="shared" si="37"/>
        <v>64</v>
      </c>
      <c r="AR136">
        <f t="shared" si="35"/>
        <v>1050.28</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132.69999999999999</v>
      </c>
      <c r="H137" s="256">
        <v>203.77</v>
      </c>
      <c r="I137" s="256">
        <v>131.16999999999999</v>
      </c>
      <c r="J137" s="707">
        <v>146.31800000000001</v>
      </c>
      <c r="K137" s="310"/>
      <c r="L137" s="473"/>
      <c r="M137" s="187"/>
      <c r="AB137"/>
      <c r="AC137"/>
      <c r="AD137"/>
      <c r="AE137"/>
      <c r="AF137"/>
      <c r="AG137"/>
      <c r="AH137"/>
      <c r="AI137"/>
      <c r="AJ137"/>
      <c r="AK137"/>
      <c r="AL137"/>
      <c r="AM137"/>
      <c r="AN137"/>
      <c r="AO137"/>
      <c r="AP137" s="270"/>
      <c r="AQ137" s="281">
        <f t="shared" si="37"/>
        <v>65</v>
      </c>
      <c r="AR137">
        <f t="shared" si="35"/>
        <v>1058.54</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181</v>
      </c>
      <c r="H138" s="256">
        <v>17.55</v>
      </c>
      <c r="I138" s="256">
        <v>182.74</v>
      </c>
      <c r="J138" s="707">
        <v>20.692</v>
      </c>
      <c r="K138" s="310" t="s">
        <v>187</v>
      </c>
      <c r="L138" s="474"/>
      <c r="M138" s="187"/>
      <c r="AB138"/>
      <c r="AC138"/>
      <c r="AD138"/>
      <c r="AE138"/>
      <c r="AF138"/>
      <c r="AG138"/>
      <c r="AH138"/>
      <c r="AI138"/>
      <c r="AJ138"/>
      <c r="AK138"/>
      <c r="AL138"/>
      <c r="AM138"/>
      <c r="AN138"/>
      <c r="AO138"/>
      <c r="AP138" s="270"/>
      <c r="AQ138" s="281">
        <f t="shared" si="37"/>
        <v>66</v>
      </c>
      <c r="AR138">
        <f t="shared" si="35"/>
        <v>1082.08</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106.56</v>
      </c>
      <c r="H139" s="256">
        <v>0.19900000000000001</v>
      </c>
      <c r="I139" s="256">
        <v>107.79</v>
      </c>
      <c r="J139" s="707">
        <v>0.39600000000000002</v>
      </c>
      <c r="K139" s="310" t="s">
        <v>187</v>
      </c>
      <c r="L139" s="473"/>
      <c r="M139" s="187"/>
      <c r="AB139"/>
      <c r="AC139"/>
      <c r="AD139"/>
      <c r="AE139"/>
      <c r="AF139"/>
      <c r="AG139"/>
      <c r="AH139"/>
      <c r="AI139"/>
      <c r="AJ139"/>
      <c r="AK139"/>
      <c r="AL139"/>
      <c r="AM139"/>
      <c r="AN139"/>
      <c r="AO139"/>
      <c r="AP139" s="270"/>
      <c r="AQ139" s="281">
        <f t="shared" si="37"/>
        <v>67</v>
      </c>
      <c r="AR139">
        <f t="shared" si="35"/>
        <v>1096.43</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200.63</v>
      </c>
      <c r="H140" s="256">
        <v>5.5E-2</v>
      </c>
      <c r="I140" s="257">
        <v>199.69</v>
      </c>
      <c r="J140" s="707">
        <v>2.1000000000000001E-2</v>
      </c>
      <c r="K140" s="310"/>
      <c r="L140" s="473"/>
      <c r="M140" s="187"/>
      <c r="AB140"/>
      <c r="AC140"/>
      <c r="AD140"/>
      <c r="AE140"/>
      <c r="AF140"/>
      <c r="AG140"/>
      <c r="AH140"/>
      <c r="AI140"/>
      <c r="AJ140"/>
      <c r="AK140"/>
      <c r="AL140"/>
      <c r="AM140"/>
      <c r="AN140"/>
      <c r="AO140"/>
      <c r="AP140" s="270"/>
      <c r="AQ140" s="281">
        <f t="shared" si="37"/>
        <v>68</v>
      </c>
      <c r="AR140">
        <f t="shared" si="35"/>
        <v>1110.92</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219.27</v>
      </c>
      <c r="H141" s="256">
        <v>0.11600000000000001</v>
      </c>
      <c r="I141" s="256">
        <v>218.15</v>
      </c>
      <c r="J141" s="707">
        <v>7.0000000000000007E-2</v>
      </c>
      <c r="K141" s="310"/>
      <c r="L141" s="474"/>
      <c r="M141" s="187"/>
      <c r="AB141"/>
      <c r="AC141"/>
      <c r="AD141"/>
      <c r="AE141"/>
      <c r="AF141"/>
      <c r="AG141"/>
      <c r="AH141"/>
      <c r="AI141"/>
      <c r="AJ141"/>
      <c r="AK141"/>
      <c r="AL141"/>
      <c r="AM141"/>
      <c r="AN141"/>
      <c r="AO141"/>
      <c r="AP141" s="270"/>
      <c r="AQ141" s="281">
        <f t="shared" si="37"/>
        <v>69</v>
      </c>
      <c r="AR141">
        <f t="shared" si="35"/>
        <v>1140.47</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191.55</v>
      </c>
      <c r="H142" s="256">
        <v>0.125</v>
      </c>
      <c r="I142" s="257">
        <v>190.41</v>
      </c>
      <c r="J142" s="708">
        <v>4.8000000000000001E-2</v>
      </c>
      <c r="K142" s="310"/>
      <c r="L142" s="474"/>
      <c r="M142" s="187"/>
      <c r="AB142"/>
      <c r="AC142"/>
      <c r="AD142"/>
      <c r="AE142"/>
      <c r="AF142"/>
      <c r="AG142"/>
      <c r="AH142"/>
      <c r="AI142"/>
      <c r="AJ142"/>
      <c r="AK142"/>
      <c r="AL142"/>
      <c r="AM142"/>
      <c r="AN142"/>
      <c r="AO142"/>
      <c r="AP142" s="270"/>
      <c r="AQ142" s="281">
        <f t="shared" si="37"/>
        <v>70</v>
      </c>
      <c r="AR142">
        <f t="shared" si="35"/>
        <v>1216.26</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161.51</v>
      </c>
      <c r="H143" s="256">
        <v>7.0000000000000001E-3</v>
      </c>
      <c r="I143" s="257">
        <v>164.28</v>
      </c>
      <c r="J143" s="707">
        <v>0.16</v>
      </c>
      <c r="K143" s="310"/>
      <c r="L143" s="474"/>
      <c r="M143" s="187"/>
      <c r="AB143"/>
      <c r="AC143"/>
      <c r="AD143"/>
      <c r="AE143"/>
      <c r="AF143"/>
      <c r="AG143"/>
      <c r="AH143"/>
      <c r="AI143"/>
      <c r="AJ143"/>
      <c r="AK143"/>
      <c r="AL143"/>
      <c r="AM143"/>
      <c r="AN143"/>
      <c r="AO143"/>
      <c r="AP143" s="270"/>
      <c r="AQ143" s="281">
        <f t="shared" si="37"/>
        <v>71</v>
      </c>
      <c r="AR143">
        <f t="shared" si="35"/>
        <v>1247.21</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221.03</v>
      </c>
      <c r="H144" s="256">
        <v>0.111</v>
      </c>
      <c r="I144" s="257">
        <v>220.91</v>
      </c>
      <c r="J144" s="707">
        <v>0.105</v>
      </c>
      <c r="K144" s="310"/>
      <c r="L144" s="473"/>
      <c r="M144" s="187"/>
      <c r="AB144"/>
      <c r="AC144"/>
      <c r="AD144"/>
      <c r="AE144"/>
      <c r="AF144"/>
      <c r="AG144"/>
      <c r="AH144"/>
      <c r="AI144"/>
      <c r="AJ144"/>
      <c r="AK144"/>
      <c r="AL144"/>
      <c r="AM144"/>
      <c r="AN144"/>
      <c r="AO144"/>
      <c r="AP144" s="270"/>
      <c r="AQ144" s="281">
        <f t="shared" si="37"/>
        <v>72</v>
      </c>
      <c r="AR144">
        <f t="shared" si="35"/>
        <v>1206.47</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240.81</v>
      </c>
      <c r="H145" s="255">
        <v>9.2999999999999999E-2</v>
      </c>
      <c r="I145" s="365">
        <v>241.88</v>
      </c>
      <c r="J145" s="709">
        <v>0.21099999999999999</v>
      </c>
      <c r="K145" s="310"/>
      <c r="L145" s="474"/>
      <c r="M145" s="187"/>
      <c r="AB145"/>
      <c r="AC145"/>
      <c r="AD145"/>
      <c r="AE145"/>
      <c r="AF145"/>
      <c r="AG145"/>
      <c r="AH145"/>
      <c r="AI145"/>
      <c r="AJ145"/>
      <c r="AK145"/>
      <c r="AL145"/>
      <c r="AM145"/>
      <c r="AN145"/>
      <c r="AO145"/>
      <c r="AP145" s="270"/>
      <c r="AQ145" s="281">
        <f t="shared" si="37"/>
        <v>73</v>
      </c>
      <c r="AR145">
        <f t="shared" si="35"/>
        <v>1200.8399999999999</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509.5</v>
      </c>
      <c r="H146" s="256">
        <v>5.2320000000000002</v>
      </c>
      <c r="I146" s="257">
        <v>513.82000000000005</v>
      </c>
      <c r="J146" s="708">
        <v>6.6459999999999999</v>
      </c>
      <c r="K146" s="310"/>
      <c r="L146" s="473"/>
      <c r="M146" s="187"/>
      <c r="AB146"/>
      <c r="AC146"/>
      <c r="AD146"/>
      <c r="AE146"/>
      <c r="AF146"/>
      <c r="AG146"/>
      <c r="AH146"/>
      <c r="AI146"/>
      <c r="AJ146"/>
      <c r="AK146"/>
      <c r="AL146"/>
      <c r="AM146"/>
      <c r="AN146"/>
      <c r="AO146"/>
      <c r="AP146" s="270"/>
      <c r="AQ146" s="281">
        <f t="shared" si="37"/>
        <v>74</v>
      </c>
      <c r="AR146">
        <f t="shared" si="35"/>
        <v>1212.6600000000001</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146.51</v>
      </c>
      <c r="H147" s="256">
        <v>1.371</v>
      </c>
      <c r="I147" s="256">
        <v>144.80000000000001</v>
      </c>
      <c r="J147" s="708">
        <v>0.66800000000000004</v>
      </c>
      <c r="K147" s="310"/>
      <c r="L147" s="473"/>
      <c r="M147" s="187"/>
      <c r="AB147"/>
      <c r="AC147"/>
      <c r="AD147"/>
      <c r="AE147"/>
      <c r="AF147"/>
      <c r="AG147"/>
      <c r="AH147"/>
      <c r="AI147"/>
      <c r="AJ147"/>
      <c r="AK147"/>
      <c r="AL147"/>
      <c r="AM147"/>
      <c r="AN147"/>
      <c r="AO147"/>
      <c r="AP147" s="270"/>
      <c r="AQ147" s="281">
        <f t="shared" si="37"/>
        <v>75</v>
      </c>
      <c r="AR147">
        <f t="shared" si="35"/>
        <v>1227</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199.21</v>
      </c>
      <c r="H148" s="257">
        <v>0.67300000000000004</v>
      </c>
      <c r="I148" s="256">
        <v>198.67</v>
      </c>
      <c r="J148" s="707">
        <v>0.53400000000000003</v>
      </c>
      <c r="K148" s="310"/>
      <c r="L148" s="474"/>
      <c r="M148" s="187"/>
      <c r="AB148"/>
      <c r="AC148"/>
      <c r="AD148"/>
      <c r="AE148"/>
      <c r="AF148"/>
      <c r="AG148"/>
      <c r="AH148"/>
      <c r="AI148"/>
      <c r="AJ148"/>
      <c r="AK148"/>
      <c r="AL148"/>
      <c r="AM148"/>
      <c r="AN148"/>
      <c r="AO148"/>
      <c r="AP148" s="270"/>
      <c r="AQ148" s="281">
        <f t="shared" si="37"/>
        <v>76</v>
      </c>
      <c r="AR148">
        <f t="shared" si="35"/>
        <v>1240.1500000000001</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321.27999999999997</v>
      </c>
      <c r="H149" s="257">
        <v>0.27800000000000002</v>
      </c>
      <c r="I149" s="257">
        <v>317.2</v>
      </c>
      <c r="J149" s="708">
        <v>6.0999999999999999E-2</v>
      </c>
      <c r="K149" s="310"/>
      <c r="L149" s="474"/>
      <c r="M149" s="187"/>
      <c r="AB149"/>
      <c r="AC149"/>
      <c r="AD149"/>
      <c r="AE149"/>
      <c r="AF149"/>
      <c r="AG149"/>
      <c r="AH149"/>
      <c r="AI149"/>
      <c r="AJ149"/>
      <c r="AK149"/>
      <c r="AL149"/>
      <c r="AM149"/>
      <c r="AN149"/>
      <c r="AO149"/>
      <c r="AP149" s="270"/>
      <c r="AQ149" s="281">
        <f t="shared" si="37"/>
        <v>77</v>
      </c>
      <c r="AR149">
        <f t="shared" si="35"/>
        <v>1247.58</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125.83</v>
      </c>
      <c r="H150" s="256">
        <v>0.28599999999999998</v>
      </c>
      <c r="I150" s="257">
        <v>126.76</v>
      </c>
      <c r="J150" s="707">
        <v>0.39600000000000002</v>
      </c>
      <c r="K150" s="310"/>
      <c r="L150" s="474"/>
      <c r="M150" s="187"/>
      <c r="AB150"/>
      <c r="AC150"/>
      <c r="AD150"/>
      <c r="AE150"/>
      <c r="AF150"/>
      <c r="AG150"/>
      <c r="AH150"/>
      <c r="AI150"/>
      <c r="AJ150"/>
      <c r="AK150"/>
      <c r="AL150"/>
      <c r="AM150"/>
      <c r="AN150"/>
      <c r="AO150"/>
      <c r="AP150" s="270"/>
      <c r="AQ150" s="281">
        <f t="shared" si="37"/>
        <v>78</v>
      </c>
      <c r="AR150">
        <f t="shared" si="35"/>
        <v>1247.92</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278.42</v>
      </c>
      <c r="H151" s="256">
        <v>0.10100000000000001</v>
      </c>
      <c r="I151" s="256">
        <v>275.87</v>
      </c>
      <c r="J151" s="707">
        <v>1.0999999999999999E-2</v>
      </c>
      <c r="K151" s="310"/>
      <c r="L151" s="385"/>
      <c r="M151" s="187"/>
      <c r="AB151"/>
      <c r="AC151"/>
      <c r="AD151"/>
      <c r="AE151">
        <v>1</v>
      </c>
      <c r="AF151"/>
      <c r="AG151"/>
      <c r="AH151"/>
      <c r="AI151"/>
      <c r="AJ151"/>
      <c r="AK151"/>
      <c r="AL151"/>
      <c r="AM151"/>
      <c r="AN151"/>
      <c r="AO151"/>
      <c r="AP151" s="270"/>
      <c r="AQ151" s="281">
        <f t="shared" si="37"/>
        <v>79</v>
      </c>
      <c r="AR151">
        <f t="shared" si="35"/>
        <v>1247.56</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96.38</v>
      </c>
      <c r="H152" s="256">
        <v>1.234</v>
      </c>
      <c r="I152" s="257">
        <v>97.56</v>
      </c>
      <c r="J152" s="708">
        <v>1.89</v>
      </c>
      <c r="K152" s="310"/>
      <c r="L152" s="385"/>
      <c r="M152" s="187"/>
      <c r="AB152"/>
      <c r="AC152"/>
      <c r="AD152"/>
      <c r="AE152"/>
      <c r="AF152"/>
      <c r="AG152"/>
      <c r="AH152"/>
      <c r="AI152"/>
      <c r="AJ152"/>
      <c r="AK152"/>
      <c r="AL152"/>
      <c r="AM152"/>
      <c r="AN152"/>
      <c r="AO152"/>
      <c r="AP152" s="270"/>
      <c r="AQ152" s="281">
        <f t="shared" si="37"/>
        <v>80</v>
      </c>
      <c r="AR152">
        <f t="shared" si="35"/>
        <v>1250.75</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188.84</v>
      </c>
      <c r="H153" s="256">
        <v>5.2999999999999999E-2</v>
      </c>
      <c r="I153" s="551">
        <v>188.23</v>
      </c>
      <c r="J153" s="714">
        <v>3.2000000000000001E-2</v>
      </c>
      <c r="K153" s="310"/>
      <c r="L153" s="473"/>
      <c r="M153" s="187"/>
      <c r="AB153"/>
      <c r="AC153"/>
      <c r="AD153"/>
      <c r="AE153"/>
      <c r="AF153"/>
      <c r="AG153"/>
      <c r="AH153"/>
      <c r="AI153"/>
      <c r="AJ153"/>
      <c r="AK153"/>
      <c r="AL153"/>
      <c r="AM153"/>
      <c r="AN153"/>
      <c r="AO153"/>
      <c r="AP153" s="270"/>
      <c r="AQ153" s="281">
        <f t="shared" si="37"/>
        <v>81</v>
      </c>
      <c r="AR153">
        <f>IF(AE28="tad","tad",AE28)</f>
        <v>1257.21</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169.76</v>
      </c>
      <c r="H154" s="296">
        <v>6.2E-2</v>
      </c>
      <c r="I154" s="257">
        <v>167.75</v>
      </c>
      <c r="J154" s="708">
        <v>1.4E-2</v>
      </c>
      <c r="K154" s="310"/>
      <c r="L154" s="473"/>
      <c r="M154" s="187"/>
      <c r="AB154"/>
      <c r="AC154"/>
      <c r="AD154"/>
      <c r="AE154"/>
      <c r="AF154"/>
      <c r="AG154"/>
      <c r="AH154"/>
      <c r="AI154"/>
      <c r="AJ154"/>
      <c r="AK154"/>
      <c r="AL154"/>
      <c r="AM154"/>
      <c r="AN154"/>
      <c r="AO154"/>
      <c r="AP154" s="270"/>
      <c r="AQ154" s="281">
        <f t="shared" si="37"/>
        <v>82</v>
      </c>
      <c r="AR154">
        <f>IF(AE28="tad","tad",AE28)</f>
        <v>1257.21</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139.06</v>
      </c>
      <c r="H155" s="256">
        <v>5.7359999999999998</v>
      </c>
      <c r="I155" s="256">
        <v>138.49</v>
      </c>
      <c r="J155" s="710">
        <v>4.4729999999999999</v>
      </c>
      <c r="K155" s="310"/>
      <c r="L155" s="385"/>
      <c r="M155" s="385"/>
      <c r="AB155"/>
      <c r="AC155"/>
      <c r="AD155"/>
      <c r="AE155"/>
      <c r="AF155"/>
      <c r="AG155"/>
      <c r="AH155"/>
      <c r="AI155"/>
      <c r="AJ155"/>
      <c r="AK155"/>
      <c r="AL155"/>
      <c r="AM155"/>
      <c r="AN155"/>
      <c r="AO155"/>
      <c r="AP155" s="270"/>
      <c r="AQ155" s="281">
        <f t="shared" si="37"/>
        <v>83</v>
      </c>
      <c r="AR155">
        <f>IF(AE29="tad","tad",AE29)</f>
        <v>1256.24</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237.21</v>
      </c>
      <c r="H156" s="296">
        <v>1.496</v>
      </c>
      <c r="I156" s="256">
        <v>238.34</v>
      </c>
      <c r="J156" s="710">
        <v>2.0499999999999998</v>
      </c>
      <c r="K156" s="310"/>
      <c r="L156" s="385"/>
      <c r="M156" s="187"/>
      <c r="AB156"/>
      <c r="AC156"/>
      <c r="AD156"/>
      <c r="AE156"/>
      <c r="AF156"/>
      <c r="AG156"/>
      <c r="AH156"/>
      <c r="AI156"/>
      <c r="AJ156"/>
      <c r="AK156"/>
      <c r="AL156"/>
      <c r="AM156"/>
      <c r="AN156"/>
      <c r="AO156"/>
      <c r="AP156" s="270"/>
      <c r="AQ156" s="281">
        <f t="shared" si="37"/>
        <v>84</v>
      </c>
      <c r="AR156">
        <f>IF(AE30="tad","tad",AE30)</f>
        <v>1288.42</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118.24</v>
      </c>
      <c r="H157" s="256">
        <v>2.0129999999999999</v>
      </c>
      <c r="I157" s="256">
        <v>118.19</v>
      </c>
      <c r="J157" s="707">
        <v>1.93</v>
      </c>
      <c r="K157" s="310"/>
      <c r="L157" s="385"/>
      <c r="AB157"/>
      <c r="AC157"/>
      <c r="AD157"/>
      <c r="AE157"/>
      <c r="AF157"/>
      <c r="AG157"/>
      <c r="AH157"/>
      <c r="AI157"/>
      <c r="AJ157"/>
      <c r="AK157"/>
      <c r="AL157"/>
      <c r="AM157"/>
      <c r="AN157"/>
      <c r="AO157"/>
      <c r="AP157" s="270"/>
      <c r="AQ157" s="281">
        <f t="shared" si="37"/>
        <v>85</v>
      </c>
      <c r="AR157">
        <f>IF(AE31="tad","tad",AE31)</f>
        <v>1260.3499999999999</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108.85</v>
      </c>
      <c r="H158" s="256">
        <v>0.872</v>
      </c>
      <c r="I158" s="645">
        <v>107.71</v>
      </c>
      <c r="J158" s="715">
        <v>1.47</v>
      </c>
      <c r="K158" s="310"/>
      <c r="L158" s="475"/>
      <c r="AB158"/>
      <c r="AC158"/>
      <c r="AD158"/>
      <c r="AE158"/>
      <c r="AF158"/>
      <c r="AG158"/>
      <c r="AH158"/>
      <c r="AI158"/>
      <c r="AJ158"/>
      <c r="AK158"/>
      <c r="AL158"/>
      <c r="AM158"/>
      <c r="AN158"/>
      <c r="AO158"/>
      <c r="AP158" s="270"/>
      <c r="AQ158" s="281">
        <f t="shared" si="37"/>
        <v>86</v>
      </c>
      <c r="AR158">
        <f>IF(AE32="tad","tad",AE32)</f>
        <v>1263.81</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61.79</v>
      </c>
      <c r="H159" s="296">
        <v>15.79</v>
      </c>
      <c r="I159" s="256">
        <v>52.65</v>
      </c>
      <c r="J159" s="710">
        <v>5.21</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159.63</v>
      </c>
      <c r="H160" s="296">
        <v>157.47</v>
      </c>
      <c r="I160" s="416">
        <v>153.63</v>
      </c>
      <c r="J160" s="716">
        <v>120.93</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229.9</v>
      </c>
      <c r="H161" s="296">
        <v>9.9619999999999997</v>
      </c>
      <c r="I161" s="256">
        <v>230.23</v>
      </c>
      <c r="J161" s="710">
        <v>11.904</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148.88</v>
      </c>
      <c r="H162" s="331">
        <v>15.04</v>
      </c>
      <c r="I162" s="314">
        <v>147.16</v>
      </c>
      <c r="J162" s="705">
        <v>13.6</v>
      </c>
      <c r="K162" s="493"/>
      <c r="L162" s="303"/>
      <c r="M162" s="187"/>
      <c r="AB162"/>
      <c r="AC162"/>
      <c r="AD162"/>
      <c r="AE162"/>
      <c r="AF162"/>
      <c r="AG162"/>
      <c r="AH162"/>
      <c r="AI162"/>
      <c r="AJ162"/>
      <c r="AK162"/>
      <c r="AL162"/>
      <c r="AM162"/>
      <c r="AN162"/>
      <c r="AO162"/>
      <c r="AP162" s="270"/>
      <c r="AQ162" s="281">
        <f>AQ158+1</f>
        <v>87</v>
      </c>
      <c r="AR162">
        <f>IF(AE33="tad","tad",AE33)</f>
        <v>1267.6300000000001</v>
      </c>
      <c r="AS162">
        <f t="shared" ref="AS162:AS206"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v>34.74</v>
      </c>
      <c r="H163" s="313">
        <v>0.255</v>
      </c>
      <c r="I163" s="658">
        <v>37.89</v>
      </c>
      <c r="J163" s="710">
        <v>0.35799999999999998</v>
      </c>
      <c r="K163" s="493"/>
      <c r="L163" s="303"/>
      <c r="M163" s="187"/>
      <c r="AB163"/>
      <c r="AC163"/>
      <c r="AD163"/>
      <c r="AE163"/>
      <c r="AF163"/>
      <c r="AG163"/>
      <c r="AH163"/>
      <c r="AI163"/>
      <c r="AJ163"/>
      <c r="AK163"/>
      <c r="AL163"/>
      <c r="AM163"/>
      <c r="AN163"/>
      <c r="AO163"/>
      <c r="AP163" s="270"/>
      <c r="AQ163" s="281">
        <f t="shared" ref="AQ163:AQ206" si="39">AQ162+1</f>
        <v>88</v>
      </c>
      <c r="AR163">
        <f>IF(AE34="tad","tad",AE34)</f>
        <v>1272.18</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v>70.099999999999994</v>
      </c>
      <c r="H164" s="315">
        <v>0.76400000000000001</v>
      </c>
      <c r="I164" s="653">
        <v>69.790000000000006</v>
      </c>
      <c r="J164" s="710">
        <v>0.68700000000000006</v>
      </c>
      <c r="K164" s="493"/>
      <c r="L164" s="303"/>
      <c r="M164" s="187"/>
      <c r="AB164"/>
      <c r="AC164"/>
      <c r="AD164"/>
      <c r="AE164"/>
      <c r="AF164"/>
      <c r="AG164"/>
      <c r="AH164"/>
      <c r="AI164"/>
      <c r="AJ164"/>
      <c r="AK164"/>
      <c r="AL164"/>
      <c r="AM164"/>
      <c r="AN164"/>
      <c r="AO164"/>
      <c r="AP164" s="270"/>
      <c r="AQ164" s="281">
        <f t="shared" si="39"/>
        <v>89</v>
      </c>
      <c r="AR164">
        <f>IF(AE35="tad","tad",AE35)</f>
        <v>1281.26</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824.08299999999963</v>
      </c>
      <c r="I165" s="317"/>
      <c r="J165" s="280">
        <f>SUM(J120:J164)</f>
        <v>730.31299999999987</v>
      </c>
      <c r="K165" s="494"/>
      <c r="L165" s="307"/>
      <c r="M165" s="187"/>
      <c r="AB165"/>
      <c r="AC165"/>
      <c r="AD165"/>
      <c r="AE165"/>
      <c r="AF165"/>
      <c r="AG165"/>
      <c r="AH165"/>
      <c r="AI165"/>
      <c r="AJ165"/>
      <c r="AK165"/>
      <c r="AL165"/>
      <c r="AM165"/>
      <c r="AN165"/>
      <c r="AO165"/>
      <c r="AP165" s="270"/>
      <c r="AQ165" s="281">
        <f t="shared" si="39"/>
        <v>90</v>
      </c>
      <c r="AR165">
        <f>IF(AE36="tad","tad",AE36)</f>
        <v>1293.92</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0.88621291787356393</v>
      </c>
      <c r="K166" s="299"/>
      <c r="L166" s="308"/>
      <c r="M166" s="187"/>
      <c r="AB166"/>
      <c r="AC166"/>
      <c r="AD166"/>
      <c r="AE166"/>
      <c r="AF166"/>
      <c r="AG166"/>
      <c r="AH166"/>
      <c r="AI166"/>
      <c r="AJ166"/>
      <c r="AK166"/>
      <c r="AL166"/>
      <c r="AM166"/>
      <c r="AN166"/>
      <c r="AO166"/>
      <c r="AP166" s="270"/>
      <c r="AQ166" s="281">
        <f t="shared" si="39"/>
        <v>91</v>
      </c>
      <c r="AR166">
        <f>IF(AE37="tad","tad",AE37)</f>
        <v>1348.07</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0.45257810684180616</v>
      </c>
      <c r="I167" s="324"/>
      <c r="J167" s="266">
        <f>+J165/F165</f>
        <v>0.4010805646299706</v>
      </c>
      <c r="K167" s="495"/>
      <c r="L167" s="308"/>
      <c r="M167" s="187"/>
      <c r="AB167"/>
      <c r="AC167"/>
      <c r="AD167"/>
      <c r="AE167"/>
      <c r="AF167"/>
      <c r="AG167"/>
      <c r="AH167"/>
      <c r="AI167"/>
      <c r="AJ167"/>
      <c r="AK167"/>
      <c r="AL167"/>
      <c r="AM167"/>
      <c r="AN167"/>
      <c r="AO167"/>
      <c r="AP167" s="270"/>
      <c r="AQ167" s="281">
        <f t="shared" si="39"/>
        <v>92</v>
      </c>
      <c r="AR167">
        <f t="shared" ref="AR167:AR183" si="40">IF(AF7="tad","tad",AF7)</f>
        <v>1286.27</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1287.47</v>
      </c>
      <c r="AS168">
        <f t="shared" si="38"/>
        <v>0</v>
      </c>
      <c r="AT168"/>
      <c r="AU168"/>
      <c r="AV168"/>
      <c r="AW168"/>
      <c r="AX168"/>
      <c r="AY168"/>
      <c r="AZ168"/>
      <c r="BA168"/>
      <c r="BB168"/>
      <c r="BC168"/>
      <c r="BD168"/>
      <c r="BE168"/>
    </row>
    <row r="169" spans="2:57" ht="27" customHeight="1" thickBot="1" x14ac:dyDescent="0.25">
      <c r="B169" s="290"/>
      <c r="C169" s="259"/>
      <c r="D169" s="259"/>
      <c r="E169" s="259"/>
      <c r="F169" s="507">
        <v>26</v>
      </c>
      <c r="G169" s="555" t="s">
        <v>260</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1292.76</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1294.27</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1313.63</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1328.9</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1324.31</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53.77</v>
      </c>
      <c r="H174" s="255">
        <v>20.370999999999999</v>
      </c>
      <c r="I174" s="677">
        <v>52.73</v>
      </c>
      <c r="J174" s="677">
        <v>15.971</v>
      </c>
      <c r="K174" s="496">
        <v>0</v>
      </c>
      <c r="L174" s="478"/>
      <c r="M174" s="255">
        <v>25.474</v>
      </c>
      <c r="AB174"/>
      <c r="AC174"/>
      <c r="AD174"/>
      <c r="AE174"/>
      <c r="AF174"/>
      <c r="AG174"/>
      <c r="AH174"/>
      <c r="AI174"/>
      <c r="AJ174"/>
      <c r="AK174"/>
      <c r="AL174"/>
      <c r="AM174"/>
      <c r="AN174"/>
      <c r="AO174"/>
      <c r="AP174" s="270"/>
      <c r="AQ174" s="281">
        <f t="shared" si="39"/>
        <v>99</v>
      </c>
      <c r="AR174">
        <f t="shared" si="40"/>
        <v>1334.7</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339.5</v>
      </c>
      <c r="H175" s="296">
        <v>7.77</v>
      </c>
      <c r="I175" s="327">
        <v>339.39</v>
      </c>
      <c r="J175" s="697">
        <v>7.68</v>
      </c>
      <c r="K175" s="496">
        <v>0</v>
      </c>
      <c r="L175" s="479"/>
      <c r="M175" s="296">
        <v>7.7220000000000004</v>
      </c>
      <c r="AB175"/>
      <c r="AC175"/>
      <c r="AD175"/>
      <c r="AE175"/>
      <c r="AF175"/>
      <c r="AG175"/>
      <c r="AH175"/>
      <c r="AI175"/>
      <c r="AJ175"/>
      <c r="AK175"/>
      <c r="AL175"/>
      <c r="AM175"/>
      <c r="AN175"/>
      <c r="AO175"/>
      <c r="AP175" s="270"/>
      <c r="AQ175" s="281">
        <f t="shared" si="39"/>
        <v>100</v>
      </c>
      <c r="AR175">
        <f t="shared" si="40"/>
        <v>1287.47</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71.53</v>
      </c>
      <c r="H176" s="296">
        <v>17.984000000000002</v>
      </c>
      <c r="I176" s="327">
        <v>73.05</v>
      </c>
      <c r="J176" s="697">
        <v>24.553999999999998</v>
      </c>
      <c r="K176" s="496">
        <v>0</v>
      </c>
      <c r="L176" s="478"/>
      <c r="M176" s="296">
        <v>47.658999999999999</v>
      </c>
      <c r="AB176"/>
      <c r="AC176"/>
      <c r="AD176"/>
      <c r="AE176"/>
      <c r="AF176"/>
      <c r="AG176"/>
      <c r="AH176"/>
      <c r="AI176"/>
      <c r="AJ176"/>
      <c r="AK176"/>
      <c r="AL176"/>
      <c r="AM176"/>
      <c r="AN176"/>
      <c r="AO176"/>
      <c r="AP176" s="270"/>
      <c r="AQ176" s="281">
        <f t="shared" si="39"/>
        <v>101</v>
      </c>
      <c r="AR176">
        <f t="shared" si="40"/>
        <v>1292.76</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461.3</v>
      </c>
      <c r="H177" s="327">
        <v>19.064</v>
      </c>
      <c r="I177" s="313">
        <v>461.17</v>
      </c>
      <c r="J177" s="697">
        <v>17.513000000000002</v>
      </c>
      <c r="K177" s="496">
        <v>0</v>
      </c>
      <c r="L177" s="480"/>
      <c r="M177" s="296">
        <v>37.030999999999999</v>
      </c>
      <c r="AB177"/>
      <c r="AC177"/>
      <c r="AD177"/>
      <c r="AE177"/>
      <c r="AF177"/>
      <c r="AG177"/>
      <c r="AH177"/>
      <c r="AI177"/>
      <c r="AJ177"/>
      <c r="AK177"/>
      <c r="AL177"/>
      <c r="AM177"/>
      <c r="AN177"/>
      <c r="AO177"/>
      <c r="AP177" s="270"/>
      <c r="AQ177" s="281">
        <f t="shared" si="39"/>
        <v>102</v>
      </c>
      <c r="AR177">
        <f t="shared" si="40"/>
        <v>1294.27</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206.8</v>
      </c>
      <c r="H178" s="257">
        <v>9.5020000000000007</v>
      </c>
      <c r="I178" s="671">
        <v>207.01</v>
      </c>
      <c r="J178" s="697">
        <v>9.5269999999999992</v>
      </c>
      <c r="K178" s="496">
        <v>0</v>
      </c>
      <c r="L178" s="478"/>
      <c r="M178" s="707">
        <v>8.6530000000000005</v>
      </c>
      <c r="AB178"/>
      <c r="AC178"/>
      <c r="AD178"/>
      <c r="AE178"/>
      <c r="AF178"/>
      <c r="AG178"/>
      <c r="AH178"/>
      <c r="AI178"/>
      <c r="AJ178"/>
      <c r="AK178"/>
      <c r="AL178"/>
      <c r="AM178"/>
      <c r="AN178"/>
      <c r="AO178"/>
      <c r="AP178" s="270"/>
      <c r="AQ178" s="281">
        <f t="shared" si="39"/>
        <v>103</v>
      </c>
      <c r="AR178">
        <f t="shared" si="40"/>
        <v>1313.63</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314.93</v>
      </c>
      <c r="H179" s="257">
        <v>2.9239999999999999</v>
      </c>
      <c r="I179" s="671">
        <v>315.08</v>
      </c>
      <c r="J179" s="697">
        <v>2.9449999999999998</v>
      </c>
      <c r="K179" s="496">
        <v>0</v>
      </c>
      <c r="L179" s="478"/>
      <c r="M179" s="707">
        <v>4.6429999999999998</v>
      </c>
      <c r="AB179"/>
      <c r="AC179"/>
      <c r="AD179"/>
      <c r="AE179"/>
      <c r="AF179"/>
      <c r="AG179"/>
      <c r="AH179"/>
      <c r="AI179"/>
      <c r="AJ179"/>
      <c r="AK179"/>
      <c r="AL179"/>
      <c r="AM179"/>
      <c r="AN179"/>
      <c r="AO179"/>
      <c r="AP179" s="270"/>
      <c r="AQ179" s="281">
        <f t="shared" si="39"/>
        <v>104</v>
      </c>
      <c r="AR179">
        <f t="shared" si="40"/>
        <v>1328.9</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79.52</v>
      </c>
      <c r="H180" s="256">
        <v>284.24400000000003</v>
      </c>
      <c r="I180" s="671">
        <v>79.650000000000006</v>
      </c>
      <c r="J180" s="697">
        <v>282.81299999999999</v>
      </c>
      <c r="K180" s="496">
        <v>0</v>
      </c>
      <c r="L180" s="478"/>
      <c r="M180" s="707">
        <v>511.048</v>
      </c>
      <c r="AB180"/>
      <c r="AC180"/>
      <c r="AD180"/>
      <c r="AE180"/>
      <c r="AF180"/>
      <c r="AG180"/>
      <c r="AH180"/>
      <c r="AI180"/>
      <c r="AJ180"/>
      <c r="AK180"/>
      <c r="AL180"/>
      <c r="AM180"/>
      <c r="AN180"/>
      <c r="AO180"/>
      <c r="AP180" s="270"/>
      <c r="AQ180" s="281">
        <f t="shared" si="39"/>
        <v>105</v>
      </c>
      <c r="AR180">
        <f t="shared" si="40"/>
        <v>1324.31</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85.75</v>
      </c>
      <c r="H181" s="817">
        <v>16.2</v>
      </c>
      <c r="I181" s="817">
        <v>87.76</v>
      </c>
      <c r="J181" s="817">
        <v>19</v>
      </c>
      <c r="K181" s="813"/>
      <c r="L181" s="478"/>
      <c r="M181" s="817">
        <v>19.556999999999999</v>
      </c>
      <c r="AB181"/>
      <c r="AC181"/>
      <c r="AD181"/>
      <c r="AE181"/>
      <c r="AF181"/>
      <c r="AG181"/>
      <c r="AH181"/>
      <c r="AI181"/>
      <c r="AJ181"/>
      <c r="AK181"/>
      <c r="AL181"/>
      <c r="AM181"/>
      <c r="AN181"/>
      <c r="AO181"/>
      <c r="AP181" s="270"/>
      <c r="AQ181" s="281">
        <f t="shared" si="39"/>
        <v>106</v>
      </c>
      <c r="AR181">
        <f t="shared" si="40"/>
        <v>1334.7</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816"/>
      <c r="AB182"/>
      <c r="AC182"/>
      <c r="AD182"/>
      <c r="AE182"/>
      <c r="AF182"/>
      <c r="AG182"/>
      <c r="AH182"/>
      <c r="AI182"/>
      <c r="AJ182"/>
      <c r="AK182"/>
      <c r="AL182"/>
      <c r="AM182"/>
      <c r="AN182"/>
      <c r="AO182"/>
      <c r="AP182" s="270"/>
      <c r="AQ182" s="281">
        <f t="shared" si="39"/>
        <v>107</v>
      </c>
      <c r="AR182">
        <f t="shared" si="40"/>
        <v>1335.48</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114.93</v>
      </c>
      <c r="H183" s="296">
        <v>0.17599999999999999</v>
      </c>
      <c r="I183" s="329">
        <v>115.15</v>
      </c>
      <c r="J183" s="697">
        <v>0.184</v>
      </c>
      <c r="K183" s="496">
        <v>0</v>
      </c>
      <c r="L183" s="478"/>
      <c r="M183" s="707">
        <v>0.49199999999999999</v>
      </c>
      <c r="AB183"/>
      <c r="AC183"/>
      <c r="AD183"/>
      <c r="AE183"/>
      <c r="AF183"/>
      <c r="AG183"/>
      <c r="AH183"/>
      <c r="AI183"/>
      <c r="AJ183"/>
      <c r="AK183"/>
      <c r="AL183"/>
      <c r="AM183"/>
      <c r="AN183"/>
      <c r="AO183"/>
      <c r="AP183" s="270"/>
      <c r="AQ183" s="281">
        <f t="shared" si="39"/>
        <v>108</v>
      </c>
      <c r="AR183">
        <f t="shared" si="40"/>
        <v>1327.13</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116.58</v>
      </c>
      <c r="H184" s="296">
        <v>0.43099999999999999</v>
      </c>
      <c r="I184" s="671">
        <v>116.96</v>
      </c>
      <c r="J184" s="697">
        <v>0.44600000000000001</v>
      </c>
      <c r="K184" s="496">
        <v>0</v>
      </c>
      <c r="L184" s="478"/>
      <c r="M184" s="707">
        <v>0.81299999999999994</v>
      </c>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42.73</v>
      </c>
      <c r="H185" s="256">
        <v>2.6160000000000001</v>
      </c>
      <c r="I185" s="671">
        <v>43.2</v>
      </c>
      <c r="J185" s="697">
        <v>3.8519999999999999</v>
      </c>
      <c r="K185" s="496">
        <v>0</v>
      </c>
      <c r="L185" s="402"/>
      <c r="M185" s="713">
        <v>4.5279999999999996</v>
      </c>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49.01</v>
      </c>
      <c r="H186" s="256">
        <v>1.5429999999999999</v>
      </c>
      <c r="I186" s="672">
        <v>50</v>
      </c>
      <c r="J186" s="697">
        <v>1.913</v>
      </c>
      <c r="K186" s="496">
        <v>0</v>
      </c>
      <c r="L186" s="402"/>
      <c r="M186" s="707">
        <v>2.3820000000000001</v>
      </c>
      <c r="AB186"/>
      <c r="AC186"/>
      <c r="AD186"/>
      <c r="AE186"/>
      <c r="AF186"/>
      <c r="AG186"/>
      <c r="AH186"/>
      <c r="AI186"/>
      <c r="AJ186"/>
      <c r="AK186"/>
      <c r="AL186"/>
      <c r="AM186"/>
      <c r="AN186"/>
      <c r="AO186"/>
      <c r="AP186" s="270"/>
      <c r="AQ186" s="281">
        <f>AQ183+1</f>
        <v>109</v>
      </c>
      <c r="AR186">
        <f>IF(AF24="tad","tad",AF24)</f>
        <v>1326.59</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74.48</v>
      </c>
      <c r="H187" s="609">
        <v>0.40300000000000002</v>
      </c>
      <c r="I187" s="671">
        <v>74.44</v>
      </c>
      <c r="J187" s="697">
        <v>0.42</v>
      </c>
      <c r="K187" s="496">
        <v>0</v>
      </c>
      <c r="L187" s="402"/>
      <c r="M187" s="707">
        <v>0.65400000000000003</v>
      </c>
      <c r="AB187"/>
      <c r="AC187"/>
      <c r="AD187"/>
      <c r="AE187"/>
      <c r="AF187"/>
      <c r="AG187"/>
      <c r="AH187"/>
      <c r="AI187"/>
      <c r="AJ187"/>
      <c r="AK187"/>
      <c r="AL187"/>
      <c r="AM187"/>
      <c r="AN187"/>
      <c r="AO187"/>
      <c r="AP187" s="270"/>
      <c r="AQ187" s="281">
        <f t="shared" si="39"/>
        <v>110</v>
      </c>
      <c r="AR187">
        <f>IF(AF25="tad","tad",AF25)</f>
        <v>1333.99</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79.900000000000006</v>
      </c>
      <c r="H188" s="296">
        <v>4.0000000000000001E-3</v>
      </c>
      <c r="I188" s="671">
        <v>79.989999999999995</v>
      </c>
      <c r="J188" s="697">
        <v>6.0000000000000001E-3</v>
      </c>
      <c r="K188" s="496">
        <v>0</v>
      </c>
      <c r="L188" s="402"/>
      <c r="M188" s="707">
        <v>2.8000000000000001E-2</v>
      </c>
      <c r="AB188"/>
      <c r="AC188"/>
      <c r="AD188"/>
      <c r="AE188"/>
      <c r="AF188"/>
      <c r="AG188"/>
      <c r="AH188"/>
      <c r="AI188"/>
      <c r="AJ188"/>
      <c r="AK188"/>
      <c r="AL188"/>
      <c r="AM188"/>
      <c r="AN188"/>
      <c r="AO188"/>
      <c r="AP188" s="270"/>
      <c r="AQ188" s="281">
        <f t="shared" si="39"/>
        <v>111</v>
      </c>
      <c r="AR188">
        <f>IF(AF26="tad","tad",AF26)</f>
        <v>1337.27</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61.67</v>
      </c>
      <c r="H189" s="328">
        <v>3.9E-2</v>
      </c>
      <c r="I189" s="671">
        <v>61.74</v>
      </c>
      <c r="J189" s="697">
        <v>4.3999999999999997E-2</v>
      </c>
      <c r="K189" s="496">
        <v>0</v>
      </c>
      <c r="L189" s="402"/>
      <c r="M189" s="707">
        <v>0.124</v>
      </c>
      <c r="AB189"/>
      <c r="AC189"/>
      <c r="AD189"/>
      <c r="AE189"/>
      <c r="AF189"/>
      <c r="AG189"/>
      <c r="AH189"/>
      <c r="AI189"/>
      <c r="AJ189"/>
      <c r="AK189"/>
      <c r="AL189"/>
      <c r="AM189"/>
      <c r="AN189"/>
      <c r="AO189"/>
      <c r="AP189" s="270"/>
      <c r="AQ189" s="281">
        <f t="shared" si="39"/>
        <v>112</v>
      </c>
      <c r="AR189">
        <f>IF(AF28="tad","tad",AF28)</f>
        <v>1350.11</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44.98</v>
      </c>
      <c r="H190" s="296">
        <v>9.8000000000000004E-2</v>
      </c>
      <c r="I190" s="671">
        <v>45.22</v>
      </c>
      <c r="J190" s="697">
        <v>0.151</v>
      </c>
      <c r="K190" s="496">
        <v>0</v>
      </c>
      <c r="L190" s="403"/>
      <c r="M190" s="707">
        <v>0.245</v>
      </c>
      <c r="AB190"/>
      <c r="AC190"/>
      <c r="AD190"/>
      <c r="AE190"/>
      <c r="AF190"/>
      <c r="AG190"/>
      <c r="AH190"/>
      <c r="AI190"/>
      <c r="AJ190"/>
      <c r="AK190"/>
      <c r="AL190"/>
      <c r="AM190"/>
      <c r="AN190"/>
      <c r="AO190"/>
      <c r="AP190" s="270"/>
      <c r="AQ190" s="281">
        <f t="shared" si="39"/>
        <v>113</v>
      </c>
      <c r="AR190">
        <f t="shared" ref="AR190:AR198" si="43">IF(AF28="tad","tad",AF28)</f>
        <v>1350.11</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132.69999999999999</v>
      </c>
      <c r="H191" s="256">
        <v>203.77</v>
      </c>
      <c r="I191" s="327">
        <v>131.26</v>
      </c>
      <c r="J191" s="700">
        <v>149.375</v>
      </c>
      <c r="K191" s="496">
        <v>0</v>
      </c>
      <c r="L191" s="402"/>
      <c r="M191" s="707">
        <v>289.37</v>
      </c>
      <c r="AB191"/>
      <c r="AC191"/>
      <c r="AD191"/>
      <c r="AE191"/>
      <c r="AF191"/>
      <c r="AG191"/>
      <c r="AH191"/>
      <c r="AI191"/>
      <c r="AJ191"/>
      <c r="AK191"/>
      <c r="AL191"/>
      <c r="AM191"/>
      <c r="AN191"/>
      <c r="AO191"/>
      <c r="AP191" s="270"/>
      <c r="AQ191" s="281">
        <f t="shared" si="39"/>
        <v>114</v>
      </c>
      <c r="AR191">
        <f t="shared" si="43"/>
        <v>1357.36</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181</v>
      </c>
      <c r="H192" s="256">
        <v>17.55</v>
      </c>
      <c r="I192" s="327">
        <v>182.8</v>
      </c>
      <c r="J192" s="700">
        <v>20.803999999999998</v>
      </c>
      <c r="K192" s="496" t="s">
        <v>187</v>
      </c>
      <c r="L192" s="402"/>
      <c r="M192" s="707">
        <v>24.347999999999999</v>
      </c>
      <c r="AB192"/>
      <c r="AC192"/>
      <c r="AD192"/>
      <c r="AE192"/>
      <c r="AF192"/>
      <c r="AG192"/>
      <c r="AH192"/>
      <c r="AI192"/>
      <c r="AJ192"/>
      <c r="AK192"/>
      <c r="AL192"/>
      <c r="AM192"/>
      <c r="AN192"/>
      <c r="AO192"/>
      <c r="AP192" s="270"/>
      <c r="AQ192" s="281">
        <f t="shared" si="39"/>
        <v>115</v>
      </c>
      <c r="AR192">
        <f t="shared" si="43"/>
        <v>1370.29</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106.56</v>
      </c>
      <c r="H193" s="256">
        <v>0.19900000000000001</v>
      </c>
      <c r="I193" s="327">
        <v>107.98</v>
      </c>
      <c r="J193" s="700">
        <v>0.43</v>
      </c>
      <c r="K193" s="496" t="s">
        <v>187</v>
      </c>
      <c r="L193" s="403"/>
      <c r="M193" s="707">
        <v>2.1030000000000002</v>
      </c>
      <c r="AB193"/>
      <c r="AC193"/>
      <c r="AD193"/>
      <c r="AE193"/>
      <c r="AF193"/>
      <c r="AG193"/>
      <c r="AH193"/>
      <c r="AI193"/>
      <c r="AJ193"/>
      <c r="AK193"/>
      <c r="AL193"/>
      <c r="AM193"/>
      <c r="AN193"/>
      <c r="AO193"/>
      <c r="AP193" s="270"/>
      <c r="AQ193" s="281">
        <f t="shared" si="39"/>
        <v>116</v>
      </c>
      <c r="AR193">
        <f t="shared" si="43"/>
        <v>1372.79</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200.63</v>
      </c>
      <c r="H194" s="256">
        <v>5.5E-2</v>
      </c>
      <c r="I194" s="673">
        <v>199.7</v>
      </c>
      <c r="J194" s="700">
        <v>2.1000000000000001E-2</v>
      </c>
      <c r="K194" s="496">
        <v>0</v>
      </c>
      <c r="L194" s="403"/>
      <c r="M194" s="707">
        <v>6.2E-2</v>
      </c>
      <c r="AB194"/>
      <c r="AC194"/>
      <c r="AD194"/>
      <c r="AE194"/>
      <c r="AF194"/>
      <c r="AG194"/>
      <c r="AH194"/>
      <c r="AI194"/>
      <c r="AJ194"/>
      <c r="AK194"/>
      <c r="AL194"/>
      <c r="AM194"/>
      <c r="AN194"/>
      <c r="AO194"/>
      <c r="AP194" s="270"/>
      <c r="AQ194" s="281">
        <f t="shared" si="39"/>
        <v>117</v>
      </c>
      <c r="AR194">
        <f t="shared" si="43"/>
        <v>1376.83</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219.27</v>
      </c>
      <c r="H195" s="256">
        <v>0.11600000000000001</v>
      </c>
      <c r="I195" s="327">
        <v>218.16</v>
      </c>
      <c r="J195" s="700">
        <v>7.0000000000000007E-2</v>
      </c>
      <c r="K195" s="496">
        <v>0</v>
      </c>
      <c r="L195" s="403"/>
      <c r="M195" s="707">
        <v>0.223</v>
      </c>
      <c r="AB195"/>
      <c r="AC195"/>
      <c r="AD195"/>
      <c r="AE195"/>
      <c r="AF195"/>
      <c r="AG195"/>
      <c r="AH195"/>
      <c r="AI195"/>
      <c r="AJ195"/>
      <c r="AK195"/>
      <c r="AL195"/>
      <c r="AM195"/>
      <c r="AN195"/>
      <c r="AO195"/>
      <c r="AP195" s="270"/>
      <c r="AQ195" s="281">
        <f t="shared" si="39"/>
        <v>118</v>
      </c>
      <c r="AR195">
        <f t="shared" si="43"/>
        <v>1384.87</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191.55</v>
      </c>
      <c r="H196" s="256">
        <v>0.125</v>
      </c>
      <c r="I196" s="673">
        <v>190.6</v>
      </c>
      <c r="J196" s="701">
        <v>5.7000000000000002E-2</v>
      </c>
      <c r="K196" s="496">
        <v>0</v>
      </c>
      <c r="L196" s="402"/>
      <c r="M196" s="708">
        <v>0.52400000000000002</v>
      </c>
      <c r="AB196"/>
      <c r="AC196"/>
      <c r="AD196"/>
      <c r="AE196"/>
      <c r="AF196"/>
      <c r="AG196"/>
      <c r="AH196"/>
      <c r="AI196"/>
      <c r="AJ196"/>
      <c r="AK196"/>
      <c r="AL196"/>
      <c r="AM196"/>
      <c r="AN196"/>
      <c r="AO196"/>
      <c r="AP196" s="270"/>
      <c r="AQ196" s="281">
        <f t="shared" si="39"/>
        <v>119</v>
      </c>
      <c r="AR196">
        <f t="shared" si="43"/>
        <v>1388.32</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161.51</v>
      </c>
      <c r="H197" s="256">
        <v>7.0000000000000001E-3</v>
      </c>
      <c r="I197" s="673">
        <v>164.28</v>
      </c>
      <c r="J197" s="700">
        <v>0.16</v>
      </c>
      <c r="K197" s="496">
        <v>0</v>
      </c>
      <c r="L197" s="403"/>
      <c r="M197" s="707">
        <v>0.25800000000000001</v>
      </c>
      <c r="AB197"/>
      <c r="AC197"/>
      <c r="AD197"/>
      <c r="AE197"/>
      <c r="AF197"/>
      <c r="AG197"/>
      <c r="AH197"/>
      <c r="AI197"/>
      <c r="AJ197"/>
      <c r="AK197"/>
      <c r="AL197"/>
      <c r="AM197"/>
      <c r="AN197"/>
      <c r="AO197"/>
      <c r="AP197" s="270"/>
      <c r="AQ197" s="281">
        <f t="shared" si="39"/>
        <v>120</v>
      </c>
      <c r="AR197">
        <f t="shared" si="43"/>
        <v>1390.03</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221.03</v>
      </c>
      <c r="H198" s="256">
        <v>0.111</v>
      </c>
      <c r="I198" s="673">
        <v>220.91</v>
      </c>
      <c r="J198" s="700">
        <v>0.105</v>
      </c>
      <c r="K198" s="496">
        <v>0</v>
      </c>
      <c r="L198" s="402"/>
      <c r="M198" s="707">
        <v>0.18</v>
      </c>
      <c r="AB198"/>
      <c r="AC198"/>
      <c r="AD198"/>
      <c r="AE198"/>
      <c r="AF198"/>
      <c r="AG198"/>
      <c r="AH198"/>
      <c r="AI198"/>
      <c r="AJ198"/>
      <c r="AK198"/>
      <c r="AL198"/>
      <c r="AM198"/>
      <c r="AN198"/>
      <c r="AO198"/>
      <c r="AP198" s="270"/>
      <c r="AQ198" s="281">
        <f t="shared" si="39"/>
        <v>121</v>
      </c>
      <c r="AR198">
        <f t="shared" si="43"/>
        <v>1391.62</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240.81</v>
      </c>
      <c r="H199" s="255">
        <v>9.2999999999999999E-2</v>
      </c>
      <c r="I199" s="674">
        <v>241.89</v>
      </c>
      <c r="J199" s="702">
        <v>0.21299999999999999</v>
      </c>
      <c r="K199" s="496">
        <v>0</v>
      </c>
      <c r="L199" s="402"/>
      <c r="M199" s="709">
        <v>0.87</v>
      </c>
      <c r="AB199"/>
      <c r="AC199"/>
      <c r="AD199"/>
      <c r="AE199"/>
      <c r="AF199"/>
      <c r="AG199"/>
      <c r="AH199"/>
      <c r="AI199"/>
      <c r="AJ199"/>
      <c r="AK199"/>
      <c r="AL199"/>
      <c r="AM199"/>
      <c r="AN199"/>
      <c r="AO199"/>
      <c r="AP199" s="270"/>
      <c r="AQ199" s="281">
        <f t="shared" si="39"/>
        <v>122</v>
      </c>
      <c r="AR199">
        <f t="shared" ref="AR199:AR210" si="44">IF(AG7="tad","tad",AG7)</f>
        <v>1386.49</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509.5</v>
      </c>
      <c r="H200" s="256">
        <v>5.2320000000000002</v>
      </c>
      <c r="I200" s="673">
        <v>513.94000000000005</v>
      </c>
      <c r="J200" s="701">
        <v>6.6879999999999997</v>
      </c>
      <c r="K200" s="496">
        <v>0</v>
      </c>
      <c r="L200" s="403"/>
      <c r="M200" s="708">
        <v>7.0789999999999997</v>
      </c>
      <c r="AB200"/>
      <c r="AC200"/>
      <c r="AD200"/>
      <c r="AE200"/>
      <c r="AF200"/>
      <c r="AG200"/>
      <c r="AH200"/>
      <c r="AI200"/>
      <c r="AJ200"/>
      <c r="AK200"/>
      <c r="AL200"/>
      <c r="AM200"/>
      <c r="AN200"/>
      <c r="AO200"/>
      <c r="AP200" s="270"/>
      <c r="AQ200" s="281">
        <f t="shared" si="39"/>
        <v>123</v>
      </c>
      <c r="AR200">
        <f t="shared" si="44"/>
        <v>1380.6</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146.51</v>
      </c>
      <c r="H201" s="256">
        <v>1.371</v>
      </c>
      <c r="I201" s="327">
        <v>144.80000000000001</v>
      </c>
      <c r="J201" s="701">
        <v>0.66800000000000004</v>
      </c>
      <c r="K201" s="496">
        <v>0</v>
      </c>
      <c r="L201" s="403"/>
      <c r="M201" s="708">
        <v>0.60599999999999998</v>
      </c>
      <c r="AB201"/>
      <c r="AC201"/>
      <c r="AD201"/>
      <c r="AE201"/>
      <c r="AF201"/>
      <c r="AG201"/>
      <c r="AH201"/>
      <c r="AI201"/>
      <c r="AJ201"/>
      <c r="AK201"/>
      <c r="AL201"/>
      <c r="AM201"/>
      <c r="AN201"/>
      <c r="AO201"/>
      <c r="AP201" s="270"/>
      <c r="AQ201" s="281">
        <f t="shared" si="39"/>
        <v>124</v>
      </c>
      <c r="AR201">
        <f t="shared" si="44"/>
        <v>1373.84</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199.21</v>
      </c>
      <c r="H202" s="257">
        <v>0.67300000000000004</v>
      </c>
      <c r="I202" s="327">
        <v>198.74</v>
      </c>
      <c r="J202" s="700">
        <v>0.55000000000000004</v>
      </c>
      <c r="K202" s="496">
        <v>0</v>
      </c>
      <c r="L202" s="403"/>
      <c r="M202" s="707">
        <v>3.0459999999999998</v>
      </c>
      <c r="AB202"/>
      <c r="AC202"/>
      <c r="AD202"/>
      <c r="AE202"/>
      <c r="AF202"/>
      <c r="AG202"/>
      <c r="AH202"/>
      <c r="AI202"/>
      <c r="AJ202"/>
      <c r="AK202"/>
      <c r="AL202"/>
      <c r="AM202"/>
      <c r="AN202"/>
      <c r="AO202"/>
      <c r="AP202" s="270"/>
      <c r="AQ202" s="281">
        <f t="shared" si="39"/>
        <v>125</v>
      </c>
      <c r="AR202">
        <f t="shared" si="44"/>
        <v>1368.56</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321.27999999999997</v>
      </c>
      <c r="H203" s="257">
        <v>0.27800000000000002</v>
      </c>
      <c r="I203" s="673">
        <v>317.2</v>
      </c>
      <c r="J203" s="701">
        <v>6.0999999999999999E-2</v>
      </c>
      <c r="K203" s="496">
        <v>0</v>
      </c>
      <c r="L203" s="404"/>
      <c r="M203" s="708">
        <v>0.59</v>
      </c>
      <c r="AB203"/>
      <c r="AC203"/>
      <c r="AD203"/>
      <c r="AE203"/>
      <c r="AF203"/>
      <c r="AG203"/>
      <c r="AH203"/>
      <c r="AI203"/>
      <c r="AJ203"/>
      <c r="AK203"/>
      <c r="AL203"/>
      <c r="AM203"/>
      <c r="AN203"/>
      <c r="AO203"/>
      <c r="AP203" s="270"/>
      <c r="AQ203" s="281">
        <f t="shared" si="39"/>
        <v>126</v>
      </c>
      <c r="AR203">
        <f t="shared" si="44"/>
        <v>1360.82</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125.83</v>
      </c>
      <c r="H204" s="256">
        <v>0.28599999999999998</v>
      </c>
      <c r="I204" s="673">
        <v>126.87</v>
      </c>
      <c r="J204" s="700">
        <v>0.40899999999999997</v>
      </c>
      <c r="K204" s="496">
        <v>0</v>
      </c>
      <c r="L204" s="404"/>
      <c r="M204" s="707">
        <v>0.71</v>
      </c>
      <c r="AB204"/>
      <c r="AC204"/>
      <c r="AD204"/>
      <c r="AE204"/>
      <c r="AF204"/>
      <c r="AG204"/>
      <c r="AH204"/>
      <c r="AI204"/>
      <c r="AJ204"/>
      <c r="AK204"/>
      <c r="AL204"/>
      <c r="AM204"/>
      <c r="AN204"/>
      <c r="AO204"/>
      <c r="AP204" s="270"/>
      <c r="AQ204" s="281">
        <f t="shared" si="39"/>
        <v>127</v>
      </c>
      <c r="AR204">
        <f t="shared" si="44"/>
        <v>1371.1</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278.42</v>
      </c>
      <c r="H205" s="256">
        <v>0.10100000000000001</v>
      </c>
      <c r="I205" s="327">
        <v>275.87</v>
      </c>
      <c r="J205" s="700">
        <v>1.0999999999999999E-2</v>
      </c>
      <c r="K205" s="496">
        <v>0</v>
      </c>
      <c r="L205" s="402"/>
      <c r="M205" s="707">
        <v>0.377</v>
      </c>
      <c r="AB205"/>
      <c r="AC205"/>
      <c r="AD205"/>
      <c r="AE205"/>
      <c r="AF205"/>
      <c r="AG205"/>
      <c r="AH205"/>
      <c r="AI205"/>
      <c r="AJ205"/>
      <c r="AK205"/>
      <c r="AL205"/>
      <c r="AM205"/>
      <c r="AN205"/>
      <c r="AO205"/>
      <c r="AP205" s="270"/>
      <c r="AQ205" s="281">
        <f t="shared" si="39"/>
        <v>128</v>
      </c>
      <c r="AR205">
        <f t="shared" si="44"/>
        <v>1337.47</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96.38</v>
      </c>
      <c r="H206" s="256">
        <v>1.234</v>
      </c>
      <c r="I206" s="673">
        <v>97.57</v>
      </c>
      <c r="J206" s="701">
        <v>1.8959999999999999</v>
      </c>
      <c r="K206" s="496">
        <v>0</v>
      </c>
      <c r="L206" s="402"/>
      <c r="M206" s="708">
        <v>2.7770000000000001</v>
      </c>
      <c r="AB206"/>
      <c r="AC206"/>
      <c r="AD206"/>
      <c r="AE206"/>
      <c r="AF206"/>
      <c r="AG206"/>
      <c r="AH206"/>
      <c r="AI206"/>
      <c r="AJ206"/>
      <c r="AK206"/>
      <c r="AL206"/>
      <c r="AM206"/>
      <c r="AN206"/>
      <c r="AO206"/>
      <c r="AP206" s="270"/>
      <c r="AQ206" s="281">
        <f t="shared" si="39"/>
        <v>129</v>
      </c>
      <c r="AR206">
        <f t="shared" si="44"/>
        <v>1334.23</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188.84</v>
      </c>
      <c r="H207" s="256">
        <v>5.2999999999999999E-2</v>
      </c>
      <c r="I207" s="673">
        <v>188.2</v>
      </c>
      <c r="J207" s="701">
        <v>3.1E-2</v>
      </c>
      <c r="K207" s="496">
        <v>0</v>
      </c>
      <c r="L207" s="404"/>
      <c r="M207" s="714" t="s">
        <v>38</v>
      </c>
      <c r="AB207"/>
      <c r="AC207"/>
      <c r="AD207"/>
      <c r="AE207"/>
      <c r="AF207"/>
      <c r="AG207"/>
      <c r="AH207"/>
      <c r="AI207"/>
      <c r="AJ207"/>
      <c r="AK207"/>
      <c r="AL207"/>
      <c r="AM207"/>
      <c r="AN207"/>
      <c r="AO207"/>
      <c r="AP207" s="270"/>
      <c r="AQ207" s="281">
        <f t="shared" ref="AQ207:AQ278" si="45">AQ206+1</f>
        <v>130</v>
      </c>
      <c r="AR207">
        <f t="shared" si="44"/>
        <v>1324.3</v>
      </c>
      <c r="AS207">
        <f t="shared" ref="AS207:AS278" si="46">IF(COUNT(AQ207:AR207)=2,0,-AP$51/500)</f>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169.76</v>
      </c>
      <c r="H208" s="296">
        <v>6.2E-2</v>
      </c>
      <c r="I208" s="673">
        <v>167.52</v>
      </c>
      <c r="J208" s="701">
        <v>8.0000000000000002E-3</v>
      </c>
      <c r="K208" s="496">
        <v>0</v>
      </c>
      <c r="L208" s="404"/>
      <c r="M208" s="708">
        <v>3.5000000000000003E-2</v>
      </c>
      <c r="AB208"/>
      <c r="AC208"/>
      <c r="AD208"/>
      <c r="AE208"/>
      <c r="AF208"/>
      <c r="AG208"/>
      <c r="AH208"/>
      <c r="AI208"/>
      <c r="AJ208"/>
      <c r="AK208"/>
      <c r="AL208"/>
      <c r="AM208"/>
      <c r="AN208"/>
      <c r="AO208"/>
      <c r="AP208" s="270"/>
      <c r="AQ208" s="281">
        <f t="shared" si="45"/>
        <v>131</v>
      </c>
      <c r="AR208">
        <f t="shared" si="44"/>
        <v>1323.02</v>
      </c>
      <c r="AS208">
        <f t="shared" si="46"/>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139.06</v>
      </c>
      <c r="H209" s="256">
        <v>5.7359999999999998</v>
      </c>
      <c r="I209" s="327">
        <v>138.55000000000001</v>
      </c>
      <c r="J209" s="703">
        <v>4.6029999999999998</v>
      </c>
      <c r="K209" s="496">
        <v>0</v>
      </c>
      <c r="L209" s="478"/>
      <c r="M209" s="710">
        <v>9.3949999999999996</v>
      </c>
      <c r="AB209"/>
      <c r="AC209"/>
      <c r="AD209"/>
      <c r="AE209"/>
      <c r="AF209"/>
      <c r="AG209"/>
      <c r="AH209"/>
      <c r="AI209"/>
      <c r="AJ209"/>
      <c r="AK209"/>
      <c r="AL209"/>
      <c r="AM209"/>
      <c r="AN209"/>
      <c r="AO209"/>
      <c r="AP209" s="270"/>
      <c r="AQ209" s="281">
        <f t="shared" si="45"/>
        <v>132</v>
      </c>
      <c r="AR209">
        <f t="shared" si="44"/>
        <v>1306.55</v>
      </c>
      <c r="AS209">
        <f t="shared" si="46"/>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237.21</v>
      </c>
      <c r="H210" s="296">
        <v>1.496</v>
      </c>
      <c r="I210" s="327">
        <v>238.35</v>
      </c>
      <c r="J210" s="703">
        <v>2.056</v>
      </c>
      <c r="K210" s="496">
        <v>0</v>
      </c>
      <c r="L210" s="462"/>
      <c r="M210" s="710">
        <v>2.6309999999999998</v>
      </c>
      <c r="AB210"/>
      <c r="AC210"/>
      <c r="AD210"/>
      <c r="AE210"/>
      <c r="AF210"/>
      <c r="AG210"/>
      <c r="AH210"/>
      <c r="AI210"/>
      <c r="AJ210"/>
      <c r="AK210"/>
      <c r="AL210"/>
      <c r="AM210"/>
      <c r="AN210"/>
      <c r="AO210"/>
      <c r="AP210" s="270"/>
      <c r="AQ210" s="281">
        <f t="shared" si="45"/>
        <v>133</v>
      </c>
      <c r="AR210">
        <f t="shared" si="44"/>
        <v>1297.3599999999999</v>
      </c>
      <c r="AS210">
        <f t="shared" si="46"/>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118.24</v>
      </c>
      <c r="H211" s="256">
        <v>2.0129999999999999</v>
      </c>
      <c r="I211" s="327">
        <v>118.2</v>
      </c>
      <c r="J211" s="700">
        <v>1.9470000000000001</v>
      </c>
      <c r="K211" s="496">
        <v>0</v>
      </c>
      <c r="L211" s="462"/>
      <c r="M211" s="707">
        <v>3.0470000000000002</v>
      </c>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108.85</v>
      </c>
      <c r="H212" s="256">
        <v>0.872</v>
      </c>
      <c r="I212" s="327">
        <v>109.73</v>
      </c>
      <c r="J212" s="700">
        <v>1.4850000000000001</v>
      </c>
      <c r="K212" s="496">
        <v>0</v>
      </c>
      <c r="L212" s="462"/>
      <c r="M212" s="715">
        <v>2.617</v>
      </c>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61.79</v>
      </c>
      <c r="H213" s="296">
        <v>15.79</v>
      </c>
      <c r="I213" s="327">
        <v>52.66</v>
      </c>
      <c r="J213" s="703">
        <v>5.22</v>
      </c>
      <c r="K213" s="496">
        <v>0</v>
      </c>
      <c r="L213" s="476"/>
      <c r="M213" s="710">
        <v>29.93</v>
      </c>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159.63</v>
      </c>
      <c r="H214" s="296">
        <v>157.47</v>
      </c>
      <c r="I214" s="675">
        <v>153.83000000000001</v>
      </c>
      <c r="J214" s="712">
        <v>122.11</v>
      </c>
      <c r="K214" s="496">
        <v>0</v>
      </c>
      <c r="L214" s="311"/>
      <c r="M214" s="716">
        <v>228.96</v>
      </c>
      <c r="AB214"/>
      <c r="AC214"/>
      <c r="AD214"/>
      <c r="AE214"/>
      <c r="AF214"/>
      <c r="AG214"/>
      <c r="AH214"/>
      <c r="AI214"/>
      <c r="AJ214"/>
      <c r="AK214"/>
      <c r="AL214"/>
      <c r="AM214"/>
      <c r="AN214"/>
      <c r="AO214"/>
      <c r="AP214" s="270"/>
      <c r="AQ214" s="281">
        <f>AQ210+1</f>
        <v>134</v>
      </c>
      <c r="AR214">
        <f t="shared" ref="AR214:AR221" si="47">IF(AG19="tad","tad",AG19)</f>
        <v>1291.6500000000001</v>
      </c>
      <c r="AS214">
        <f t="shared" si="46"/>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229.89</v>
      </c>
      <c r="H215" s="296">
        <v>9.9060000000000006</v>
      </c>
      <c r="I215" s="327">
        <v>230.23</v>
      </c>
      <c r="J215" s="703">
        <v>11.904</v>
      </c>
      <c r="K215" s="496">
        <v>0</v>
      </c>
      <c r="L215" s="311"/>
      <c r="M215" s="710">
        <v>9.2469999999999999</v>
      </c>
      <c r="AB215"/>
      <c r="AC215"/>
      <c r="AD215"/>
      <c r="AE215"/>
      <c r="AF215"/>
      <c r="AG215"/>
      <c r="AH215"/>
      <c r="AI215"/>
      <c r="AJ215"/>
      <c r="AK215"/>
      <c r="AL215"/>
      <c r="AM215"/>
      <c r="AN215"/>
      <c r="AO215"/>
      <c r="AP215" s="270"/>
      <c r="AQ215" s="281">
        <f t="shared" si="45"/>
        <v>135</v>
      </c>
      <c r="AR215">
        <f t="shared" si="47"/>
        <v>1277.94</v>
      </c>
      <c r="AS215">
        <f t="shared" si="46"/>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148.88</v>
      </c>
      <c r="H216" s="331">
        <v>15.04</v>
      </c>
      <c r="I216" s="314">
        <v>147.24</v>
      </c>
      <c r="J216" s="705">
        <v>13.66</v>
      </c>
      <c r="K216" s="496">
        <v>0</v>
      </c>
      <c r="L216" s="311"/>
      <c r="M216" s="705">
        <v>15.27</v>
      </c>
      <c r="AB216"/>
      <c r="AC216"/>
      <c r="AD216"/>
      <c r="AE216"/>
      <c r="AF216"/>
      <c r="AG216"/>
      <c r="AH216"/>
      <c r="AI216"/>
      <c r="AJ216"/>
      <c r="AK216"/>
      <c r="AL216"/>
      <c r="AM216"/>
      <c r="AN216"/>
      <c r="AO216"/>
      <c r="AP216" s="270"/>
      <c r="AQ216" s="281">
        <f t="shared" si="45"/>
        <v>136</v>
      </c>
      <c r="AR216">
        <f t="shared" si="47"/>
        <v>1266.8900000000001</v>
      </c>
      <c r="AS216">
        <f t="shared" si="46"/>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v>34.74</v>
      </c>
      <c r="H217" s="313">
        <v>0.255</v>
      </c>
      <c r="I217" s="676">
        <v>37.89</v>
      </c>
      <c r="J217" s="703">
        <v>0.35799999999999998</v>
      </c>
      <c r="K217" s="496">
        <v>0</v>
      </c>
      <c r="L217" s="311"/>
      <c r="M217" s="710">
        <v>0.48099999999999998</v>
      </c>
      <c r="AB217"/>
      <c r="AC217"/>
      <c r="AD217"/>
      <c r="AE217"/>
      <c r="AF217"/>
      <c r="AG217"/>
      <c r="AH217"/>
      <c r="AI217"/>
      <c r="AJ217"/>
      <c r="AK217"/>
      <c r="AL217"/>
      <c r="AM217"/>
      <c r="AN217"/>
      <c r="AO217"/>
      <c r="AP217" s="270"/>
      <c r="AQ217" s="281">
        <f t="shared" si="45"/>
        <v>137</v>
      </c>
      <c r="AR217">
        <f t="shared" si="47"/>
        <v>1255.32</v>
      </c>
      <c r="AS217">
        <f t="shared" si="46"/>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v>70.099999999999994</v>
      </c>
      <c r="H218" s="315">
        <v>0.76400000000000001</v>
      </c>
      <c r="I218" s="671">
        <v>69.790000000000006</v>
      </c>
      <c r="J218" s="703">
        <v>0.68700000000000006</v>
      </c>
      <c r="K218" s="496">
        <v>0</v>
      </c>
      <c r="L218" s="311"/>
      <c r="M218" s="710">
        <v>0.76400000000000001</v>
      </c>
      <c r="AB218"/>
      <c r="AC218"/>
      <c r="AD218"/>
      <c r="AE218"/>
      <c r="AF218"/>
      <c r="AG218"/>
      <c r="AH218"/>
      <c r="AI218"/>
      <c r="AJ218"/>
      <c r="AK218"/>
      <c r="AL218"/>
      <c r="AM218"/>
      <c r="AN218"/>
      <c r="AO218"/>
      <c r="AP218" s="270"/>
      <c r="AQ218" s="281">
        <f t="shared" si="45"/>
        <v>138</v>
      </c>
      <c r="AR218">
        <f t="shared" si="47"/>
        <v>1241.27</v>
      </c>
      <c r="AS218">
        <f t="shared" si="46"/>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824.02699999999959</v>
      </c>
      <c r="I219" s="678"/>
      <c r="J219" s="679">
        <f>SUM(J174:J218)</f>
        <v>732.60599999999977</v>
      </c>
      <c r="K219" s="497">
        <f>SUM(K174:K218)</f>
        <v>0</v>
      </c>
      <c r="L219" s="311"/>
      <c r="M219" s="187"/>
      <c r="AB219"/>
      <c r="AC219"/>
      <c r="AD219"/>
      <c r="AE219"/>
      <c r="AF219"/>
      <c r="AG219"/>
      <c r="AH219"/>
      <c r="AI219"/>
      <c r="AJ219"/>
      <c r="AK219"/>
      <c r="AL219"/>
      <c r="AM219"/>
      <c r="AN219"/>
      <c r="AO219"/>
      <c r="AP219" s="270"/>
      <c r="AQ219" s="281">
        <f t="shared" si="45"/>
        <v>139</v>
      </c>
      <c r="AR219">
        <f t="shared" si="47"/>
        <v>1230.77</v>
      </c>
      <c r="AS219">
        <f t="shared" si="46"/>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0.88905581977289594</v>
      </c>
      <c r="K220" s="498">
        <f>IFERROR(+K219/I219,0)</f>
        <v>0</v>
      </c>
      <c r="L220" s="311"/>
      <c r="M220" s="396"/>
      <c r="AB220"/>
      <c r="AC220"/>
      <c r="AD220"/>
      <c r="AE220"/>
      <c r="AF220"/>
      <c r="AG220"/>
      <c r="AH220"/>
      <c r="AI220"/>
      <c r="AJ220"/>
      <c r="AK220"/>
      <c r="AL220"/>
      <c r="AM220"/>
      <c r="AN220"/>
      <c r="AO220"/>
      <c r="AP220" s="270"/>
      <c r="AQ220" s="281">
        <f t="shared" si="45"/>
        <v>140</v>
      </c>
      <c r="AR220">
        <f t="shared" si="47"/>
        <v>1222.45</v>
      </c>
      <c r="AS220">
        <f t="shared" si="46"/>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0.45254735220424763</v>
      </c>
      <c r="I221" s="680"/>
      <c r="J221" s="682">
        <f>+J219/F219</f>
        <v>0.40233985720000082</v>
      </c>
      <c r="K221" s="499"/>
      <c r="L221" s="311"/>
      <c r="M221" s="397"/>
      <c r="AB221"/>
      <c r="AC221"/>
      <c r="AD221"/>
      <c r="AE221"/>
      <c r="AF221"/>
      <c r="AG221"/>
      <c r="AH221"/>
      <c r="AI221"/>
      <c r="AJ221"/>
      <c r="AK221"/>
      <c r="AL221"/>
      <c r="AM221"/>
      <c r="AN221"/>
      <c r="AO221"/>
      <c r="AP221" s="270"/>
      <c r="AQ221" s="281">
        <f t="shared" si="45"/>
        <v>141</v>
      </c>
      <c r="AR221">
        <f t="shared" si="47"/>
        <v>1211.97</v>
      </c>
      <c r="AS221">
        <f t="shared" si="46"/>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c r="M222" s="397"/>
      <c r="AB222"/>
      <c r="AC222"/>
      <c r="AD222"/>
      <c r="AE222"/>
      <c r="AF222"/>
      <c r="AG222"/>
      <c r="AH222"/>
      <c r="AI222"/>
      <c r="AJ222"/>
      <c r="AK222"/>
      <c r="AL222"/>
      <c r="AM222"/>
      <c r="AN222"/>
      <c r="AO222"/>
      <c r="AP222" s="270"/>
      <c r="AQ222" s="281">
        <f t="shared" si="45"/>
        <v>142</v>
      </c>
      <c r="AR222">
        <f>IF(AG28="tad","tad",AG28)</f>
        <v>1185.6500000000001</v>
      </c>
      <c r="AS222">
        <f t="shared" si="46"/>
        <v>0</v>
      </c>
      <c r="AT222"/>
      <c r="AU222"/>
      <c r="AV222"/>
      <c r="AW222"/>
      <c r="AX222"/>
      <c r="AY222"/>
      <c r="AZ222"/>
      <c r="BA222"/>
      <c r="BB222"/>
      <c r="BC222"/>
      <c r="BD222"/>
      <c r="BE222"/>
    </row>
    <row r="223" spans="2:57" ht="27" customHeight="1" thickBot="1" x14ac:dyDescent="0.35">
      <c r="B223" s="290"/>
      <c r="C223" s="259"/>
      <c r="D223" s="259"/>
      <c r="E223" s="259"/>
      <c r="F223" s="507">
        <v>25</v>
      </c>
      <c r="G223" s="555" t="s">
        <v>260</v>
      </c>
      <c r="H223" s="507">
        <v>2024</v>
      </c>
      <c r="I223" s="685"/>
      <c r="J223" s="685"/>
      <c r="K223" s="306"/>
      <c r="L223" s="482"/>
      <c r="M223" s="396"/>
      <c r="N223" s="387"/>
      <c r="AB223"/>
      <c r="AC223"/>
      <c r="AD223"/>
      <c r="AE223"/>
      <c r="AF223"/>
      <c r="AG223"/>
      <c r="AH223"/>
      <c r="AI223"/>
      <c r="AJ223"/>
      <c r="AK223"/>
      <c r="AL223"/>
      <c r="AM223"/>
      <c r="AN223"/>
      <c r="AO223"/>
      <c r="AP223" s="270"/>
      <c r="AQ223" s="281">
        <f t="shared" si="45"/>
        <v>143</v>
      </c>
      <c r="AR223">
        <f t="shared" ref="AR223:AR232" si="48">IF(AG28="tad","tad",AG28)</f>
        <v>1185.6500000000001</v>
      </c>
      <c r="AS223">
        <f t="shared" si="46"/>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c r="M224" s="396"/>
      <c r="AB224"/>
      <c r="AC224"/>
      <c r="AD224"/>
      <c r="AE224"/>
      <c r="AF224"/>
      <c r="AG224"/>
      <c r="AH224"/>
      <c r="AI224"/>
      <c r="AJ224"/>
      <c r="AK224"/>
      <c r="AL224"/>
      <c r="AM224"/>
      <c r="AN224"/>
      <c r="AO224"/>
      <c r="AP224" s="270"/>
      <c r="AQ224" s="281">
        <f t="shared" si="45"/>
        <v>144</v>
      </c>
      <c r="AR224">
        <f t="shared" si="48"/>
        <v>1174.72</v>
      </c>
      <c r="AS224">
        <f t="shared" si="46"/>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c r="M225" s="396"/>
      <c r="AB225"/>
      <c r="AC225"/>
      <c r="AD225"/>
      <c r="AE225"/>
      <c r="AF225"/>
      <c r="AG225"/>
      <c r="AH225"/>
      <c r="AI225"/>
      <c r="AJ225"/>
      <c r="AK225"/>
      <c r="AL225"/>
      <c r="AM225"/>
      <c r="AN225"/>
      <c r="AO225"/>
      <c r="AP225" s="270"/>
      <c r="AQ225" s="281">
        <f t="shared" si="45"/>
        <v>145</v>
      </c>
      <c r="AR225">
        <f t="shared" si="48"/>
        <v>1174.3</v>
      </c>
      <c r="AS225">
        <f t="shared" si="46"/>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c r="M226" s="396"/>
      <c r="AB226"/>
      <c r="AC226"/>
      <c r="AD226"/>
      <c r="AE226"/>
      <c r="AF226"/>
      <c r="AG226"/>
      <c r="AH226"/>
      <c r="AI226"/>
      <c r="AJ226"/>
      <c r="AK226"/>
      <c r="AL226"/>
      <c r="AM226"/>
      <c r="AN226"/>
      <c r="AO226"/>
      <c r="AP226" s="270"/>
      <c r="AQ226" s="281">
        <f t="shared" si="45"/>
        <v>146</v>
      </c>
      <c r="AR226">
        <f t="shared" si="48"/>
        <v>1179.25</v>
      </c>
      <c r="AS226">
        <f t="shared" si="46"/>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c r="M227" s="396"/>
      <c r="AB227"/>
      <c r="AC227"/>
      <c r="AD227"/>
      <c r="AE227"/>
      <c r="AF227"/>
      <c r="AG227"/>
      <c r="AH227"/>
      <c r="AI227"/>
      <c r="AJ227"/>
      <c r="AK227"/>
      <c r="AL227"/>
      <c r="AM227"/>
      <c r="AN227"/>
      <c r="AO227"/>
      <c r="AP227" s="270"/>
      <c r="AQ227" s="281">
        <f t="shared" si="45"/>
        <v>147</v>
      </c>
      <c r="AR227">
        <f t="shared" si="48"/>
        <v>1177.05</v>
      </c>
      <c r="AS227">
        <f t="shared" si="46"/>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53.77</v>
      </c>
      <c r="H228" s="255">
        <v>20.370999999999999</v>
      </c>
      <c r="I228" s="654">
        <v>52.75</v>
      </c>
      <c r="J228" s="654">
        <v>16.045999999999999</v>
      </c>
      <c r="K228" s="496"/>
      <c r="L228" s="484"/>
      <c r="M228" s="396"/>
      <c r="AB228"/>
      <c r="AC228"/>
      <c r="AD228"/>
      <c r="AE228"/>
      <c r="AF228"/>
      <c r="AG228"/>
      <c r="AH228"/>
      <c r="AI228"/>
      <c r="AJ228"/>
      <c r="AK228"/>
      <c r="AL228"/>
      <c r="AM228"/>
      <c r="AN228"/>
      <c r="AO228"/>
      <c r="AP228" s="270"/>
      <c r="AQ228" s="281">
        <f t="shared" si="45"/>
        <v>148</v>
      </c>
      <c r="AR228">
        <f t="shared" si="48"/>
        <v>1171.49</v>
      </c>
      <c r="AS228">
        <f t="shared" si="46"/>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339.5</v>
      </c>
      <c r="H229" s="296">
        <v>7.77</v>
      </c>
      <c r="I229" s="327">
        <v>339.4</v>
      </c>
      <c r="J229" s="697">
        <v>7.69</v>
      </c>
      <c r="K229" s="496"/>
      <c r="L229" s="485"/>
      <c r="M229" s="396"/>
      <c r="AB229"/>
      <c r="AC229"/>
      <c r="AD229"/>
      <c r="AE229"/>
      <c r="AF229"/>
      <c r="AG229"/>
      <c r="AH229"/>
      <c r="AI229"/>
      <c r="AJ229"/>
      <c r="AK229"/>
      <c r="AL229"/>
      <c r="AM229"/>
      <c r="AN229"/>
      <c r="AO229"/>
      <c r="AP229" s="270"/>
      <c r="AQ229" s="281">
        <f t="shared" si="45"/>
        <v>149</v>
      </c>
      <c r="AR229">
        <f t="shared" si="48"/>
        <v>1158.29</v>
      </c>
      <c r="AS229">
        <f t="shared" si="46"/>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71.53</v>
      </c>
      <c r="H230" s="296">
        <v>17.984000000000002</v>
      </c>
      <c r="I230" s="327">
        <v>73.12</v>
      </c>
      <c r="J230" s="697">
        <v>24.885999999999999</v>
      </c>
      <c r="K230" s="496"/>
      <c r="L230" s="484"/>
      <c r="M230" s="396"/>
      <c r="AB230"/>
      <c r="AC230"/>
      <c r="AD230"/>
      <c r="AE230"/>
      <c r="AF230"/>
      <c r="AG230"/>
      <c r="AH230"/>
      <c r="AI230"/>
      <c r="AJ230"/>
      <c r="AK230"/>
      <c r="AL230"/>
      <c r="AM230"/>
      <c r="AN230"/>
      <c r="AO230"/>
      <c r="AP230" s="270"/>
      <c r="AQ230" s="281">
        <f t="shared" si="45"/>
        <v>150</v>
      </c>
      <c r="AR230">
        <f t="shared" si="48"/>
        <v>1149.79</v>
      </c>
      <c r="AS230">
        <f t="shared" si="46"/>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461.3</v>
      </c>
      <c r="H231" s="327">
        <v>19.064</v>
      </c>
      <c r="I231" s="313">
        <v>461.17</v>
      </c>
      <c r="J231" s="697">
        <v>17.513000000000002</v>
      </c>
      <c r="K231" s="496"/>
      <c r="L231" s="484"/>
      <c r="M231" s="396"/>
      <c r="AB231"/>
      <c r="AC231"/>
      <c r="AD231"/>
      <c r="AE231"/>
      <c r="AF231"/>
      <c r="AG231"/>
      <c r="AH231"/>
      <c r="AI231"/>
      <c r="AJ231"/>
      <c r="AK231"/>
      <c r="AL231"/>
      <c r="AM231"/>
      <c r="AN231"/>
      <c r="AO231"/>
      <c r="AP231" s="270"/>
      <c r="AQ231" s="281">
        <f t="shared" si="45"/>
        <v>151</v>
      </c>
      <c r="AR231">
        <f t="shared" si="48"/>
        <v>1135.8800000000001</v>
      </c>
      <c r="AS231">
        <f t="shared" si="46"/>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206.8</v>
      </c>
      <c r="H232" s="257">
        <v>9.5020000000000007</v>
      </c>
      <c r="I232" s="671">
        <v>207.01</v>
      </c>
      <c r="J232" s="697">
        <v>9.5269999999999992</v>
      </c>
      <c r="K232" s="496"/>
      <c r="L232" s="484"/>
      <c r="M232" s="396"/>
      <c r="AB232"/>
      <c r="AC232"/>
      <c r="AD232"/>
      <c r="AE232"/>
      <c r="AF232"/>
      <c r="AG232"/>
      <c r="AH232"/>
      <c r="AI232"/>
      <c r="AJ232"/>
      <c r="AK232"/>
      <c r="AL232"/>
      <c r="AM232"/>
      <c r="AN232"/>
      <c r="AO232"/>
      <c r="AP232" s="270"/>
      <c r="AQ232" s="281">
        <f t="shared" si="45"/>
        <v>152</v>
      </c>
      <c r="AR232">
        <f t="shared" si="48"/>
        <v>1128.6600000000001</v>
      </c>
      <c r="AS232">
        <f t="shared" si="46"/>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314.93</v>
      </c>
      <c r="H233" s="257">
        <v>2.9239999999999999</v>
      </c>
      <c r="I233" s="671">
        <v>315.08</v>
      </c>
      <c r="J233" s="697">
        <v>2.9449999999999998</v>
      </c>
      <c r="K233" s="496"/>
      <c r="L233" s="484"/>
      <c r="M233" s="396"/>
      <c r="AB233"/>
      <c r="AC233"/>
      <c r="AD233"/>
      <c r="AE233"/>
      <c r="AF233"/>
      <c r="AG233"/>
      <c r="AH233"/>
      <c r="AI233"/>
      <c r="AJ233"/>
      <c r="AK233"/>
      <c r="AL233"/>
      <c r="AM233"/>
      <c r="AN233"/>
      <c r="AO233"/>
      <c r="AP233" s="270"/>
      <c r="AQ233" s="281">
        <f t="shared" si="45"/>
        <v>153</v>
      </c>
      <c r="AR233">
        <f>IF(AH7="tad","tad",AH7)</f>
        <v>1116.18</v>
      </c>
      <c r="AS233">
        <f t="shared" si="46"/>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79.52</v>
      </c>
      <c r="H234" s="256">
        <v>284.24400000000003</v>
      </c>
      <c r="I234" s="671">
        <v>79.709999999999994</v>
      </c>
      <c r="J234" s="697">
        <v>289.47000000000003</v>
      </c>
      <c r="K234" s="496"/>
      <c r="L234" s="484"/>
      <c r="M234" s="396"/>
      <c r="AB234"/>
      <c r="AC234"/>
      <c r="AD234"/>
      <c r="AE234"/>
      <c r="AF234"/>
      <c r="AG234"/>
      <c r="AH234"/>
      <c r="AI234"/>
      <c r="AJ234"/>
      <c r="AK234"/>
      <c r="AL234"/>
      <c r="AM234"/>
      <c r="AN234"/>
      <c r="AO234"/>
      <c r="AP234" s="270"/>
      <c r="AQ234" s="281">
        <f t="shared" si="45"/>
        <v>154</v>
      </c>
      <c r="AR234">
        <f>IF(AH8="tad","tad",AH8)</f>
        <v>1106.44</v>
      </c>
      <c r="AS234">
        <f t="shared" si="46"/>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85.75</v>
      </c>
      <c r="H235" s="817">
        <v>16.2</v>
      </c>
      <c r="I235" s="817">
        <v>87.76</v>
      </c>
      <c r="J235" s="817">
        <v>19</v>
      </c>
      <c r="K235" s="813"/>
      <c r="M235" s="402"/>
      <c r="AB235"/>
      <c r="AC235"/>
      <c r="AD235"/>
      <c r="AE235"/>
      <c r="AF235"/>
      <c r="AG235"/>
      <c r="AH235"/>
      <c r="AI235"/>
      <c r="AJ235"/>
      <c r="AK235"/>
      <c r="AL235"/>
      <c r="AM235"/>
      <c r="AN235"/>
      <c r="AO235"/>
      <c r="AP235" s="270"/>
      <c r="AQ235" s="281">
        <f t="shared" si="45"/>
        <v>155</v>
      </c>
      <c r="AR235">
        <f>IF(AH9="tad","tad",AH9)</f>
        <v>1099.2</v>
      </c>
      <c r="AS235">
        <f t="shared" si="46"/>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114.93</v>
      </c>
      <c r="H237" s="296">
        <v>0.17599999999999999</v>
      </c>
      <c r="I237" s="329">
        <v>115.17</v>
      </c>
      <c r="J237" s="697">
        <v>0.188</v>
      </c>
      <c r="K237" s="496"/>
      <c r="L237" s="484"/>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116.58</v>
      </c>
      <c r="H238" s="296">
        <v>0.43099999999999999</v>
      </c>
      <c r="I238" s="671">
        <v>116.98</v>
      </c>
      <c r="J238" s="697">
        <v>0.45100000000000001</v>
      </c>
      <c r="K238" s="496"/>
      <c r="L238" s="484"/>
      <c r="M238" s="402"/>
      <c r="AB238"/>
      <c r="AC238"/>
      <c r="AD238"/>
      <c r="AE238"/>
      <c r="AF238"/>
      <c r="AG238"/>
      <c r="AH238"/>
      <c r="AI238"/>
      <c r="AJ238"/>
      <c r="AK238"/>
      <c r="AL238"/>
      <c r="AM238"/>
      <c r="AN238"/>
      <c r="AO238"/>
      <c r="AP238" s="270"/>
      <c r="AQ238" s="281">
        <f>AQ235+1</f>
        <v>156</v>
      </c>
      <c r="AR238">
        <f t="shared" ref="AR238:AR254" si="51">IF(AH10="tad","tad",AH10)</f>
        <v>1088.48</v>
      </c>
      <c r="AS238">
        <f t="shared" si="46"/>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42.73</v>
      </c>
      <c r="H239" s="256">
        <v>2.6160000000000001</v>
      </c>
      <c r="I239" s="671">
        <v>43.5</v>
      </c>
      <c r="J239" s="697">
        <v>3.8759999999999999</v>
      </c>
      <c r="K239" s="496"/>
      <c r="L239" s="486"/>
      <c r="M239" s="402"/>
      <c r="AB239"/>
      <c r="AC239"/>
      <c r="AD239"/>
      <c r="AE239"/>
      <c r="AF239"/>
      <c r="AG239"/>
      <c r="AH239"/>
      <c r="AI239"/>
      <c r="AJ239"/>
      <c r="AK239"/>
      <c r="AL239"/>
      <c r="AM239"/>
      <c r="AN239"/>
      <c r="AO239"/>
      <c r="AP239" s="270"/>
      <c r="AQ239" s="281">
        <f t="shared" si="45"/>
        <v>157</v>
      </c>
      <c r="AR239">
        <f t="shared" si="51"/>
        <v>1078.69</v>
      </c>
      <c r="AS239">
        <f t="shared" si="46"/>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49.01</v>
      </c>
      <c r="H240" s="256">
        <v>1.5429999999999999</v>
      </c>
      <c r="I240" s="672">
        <v>50</v>
      </c>
      <c r="J240" s="697">
        <v>1.913</v>
      </c>
      <c r="K240" s="496"/>
      <c r="L240" s="486"/>
      <c r="M240" s="403"/>
      <c r="AB240"/>
      <c r="AC240"/>
      <c r="AD240"/>
      <c r="AE240"/>
      <c r="AF240"/>
      <c r="AG240"/>
      <c r="AH240"/>
      <c r="AI240"/>
      <c r="AJ240"/>
      <c r="AK240"/>
      <c r="AL240"/>
      <c r="AM240"/>
      <c r="AN240"/>
      <c r="AO240"/>
      <c r="AP240" s="270"/>
      <c r="AQ240" s="281">
        <f t="shared" si="45"/>
        <v>158</v>
      </c>
      <c r="AR240">
        <f t="shared" si="51"/>
        <v>1066.08</v>
      </c>
      <c r="AS240">
        <f t="shared" si="46"/>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74.48</v>
      </c>
      <c r="H241" s="609">
        <v>0.40300000000000002</v>
      </c>
      <c r="I241" s="671">
        <v>74.45</v>
      </c>
      <c r="J241" s="697">
        <v>0.42199999999999999</v>
      </c>
      <c r="K241" s="496"/>
      <c r="L241" s="486"/>
      <c r="M241" s="402"/>
      <c r="AB241"/>
      <c r="AC241"/>
      <c r="AD241"/>
      <c r="AE241"/>
      <c r="AF241"/>
      <c r="AG241"/>
      <c r="AH241"/>
      <c r="AI241"/>
      <c r="AJ241"/>
      <c r="AK241"/>
      <c r="AL241"/>
      <c r="AM241"/>
      <c r="AN241"/>
      <c r="AO241"/>
      <c r="AP241" s="270"/>
      <c r="AQ241" s="281">
        <f t="shared" si="45"/>
        <v>159</v>
      </c>
      <c r="AR241">
        <f t="shared" si="51"/>
        <v>1054.7</v>
      </c>
      <c r="AS241">
        <f t="shared" si="46"/>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79.900000000000006</v>
      </c>
      <c r="H242" s="296">
        <v>4.0000000000000001E-3</v>
      </c>
      <c r="I242" s="671">
        <v>80</v>
      </c>
      <c r="J242" s="697">
        <v>6.0000000000000001E-3</v>
      </c>
      <c r="K242" s="496"/>
      <c r="L242" s="486"/>
      <c r="M242" s="402"/>
      <c r="AB242"/>
      <c r="AC242"/>
      <c r="AD242"/>
      <c r="AE242"/>
      <c r="AF242"/>
      <c r="AG242"/>
      <c r="AH242"/>
      <c r="AI242"/>
      <c r="AJ242"/>
      <c r="AK242"/>
      <c r="AL242"/>
      <c r="AM242"/>
      <c r="AN242"/>
      <c r="AO242"/>
      <c r="AP242" s="270"/>
      <c r="AQ242" s="281">
        <f t="shared" si="45"/>
        <v>160</v>
      </c>
      <c r="AR242">
        <f t="shared" si="51"/>
        <v>1049.68</v>
      </c>
      <c r="AS242">
        <f t="shared" si="46"/>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61.67</v>
      </c>
      <c r="H243" s="256">
        <v>3.9E-2</v>
      </c>
      <c r="I243" s="671">
        <v>61.75</v>
      </c>
      <c r="J243" s="697">
        <v>4.4999999999999998E-2</v>
      </c>
      <c r="K243" s="496"/>
      <c r="L243" s="486"/>
      <c r="M243" s="403"/>
      <c r="AB243"/>
      <c r="AC243"/>
      <c r="AD243"/>
      <c r="AE243"/>
      <c r="AF243"/>
      <c r="AG243"/>
      <c r="AH243"/>
      <c r="AI243"/>
      <c r="AJ243"/>
      <c r="AK243"/>
      <c r="AL243"/>
      <c r="AM243"/>
      <c r="AN243"/>
      <c r="AO243"/>
      <c r="AP243" s="270"/>
      <c r="AQ243" s="281">
        <f t="shared" si="45"/>
        <v>161</v>
      </c>
      <c r="AR243">
        <f t="shared" si="51"/>
        <v>1033.54</v>
      </c>
      <c r="AS243">
        <f t="shared" si="46"/>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44.98</v>
      </c>
      <c r="H244" s="296">
        <v>9.8000000000000004E-2</v>
      </c>
      <c r="I244" s="671">
        <v>45.22</v>
      </c>
      <c r="J244" s="697">
        <v>0.151</v>
      </c>
      <c r="K244" s="496"/>
      <c r="L244" s="487"/>
      <c r="M244" s="403"/>
      <c r="AB244"/>
      <c r="AC244"/>
      <c r="AD244"/>
      <c r="AE244"/>
      <c r="AF244"/>
      <c r="AG244"/>
      <c r="AH244"/>
      <c r="AI244"/>
      <c r="AJ244"/>
      <c r="AK244"/>
      <c r="AL244"/>
      <c r="AM244"/>
      <c r="AN244"/>
      <c r="AO244"/>
      <c r="AP244" s="270"/>
      <c r="AQ244" s="281">
        <f t="shared" si="45"/>
        <v>162</v>
      </c>
      <c r="AR244">
        <f t="shared" si="51"/>
        <v>1023.31</v>
      </c>
      <c r="AS244">
        <f t="shared" si="46"/>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132.69999999999999</v>
      </c>
      <c r="H245" s="256">
        <v>203.77</v>
      </c>
      <c r="I245" s="327">
        <v>131.31</v>
      </c>
      <c r="J245" s="700">
        <v>151.09</v>
      </c>
      <c r="K245" s="496"/>
      <c r="L245" s="486"/>
      <c r="M245" s="403"/>
      <c r="AB245"/>
      <c r="AC245"/>
      <c r="AD245"/>
      <c r="AE245"/>
      <c r="AF245"/>
      <c r="AG245"/>
      <c r="AH245"/>
      <c r="AI245"/>
      <c r="AJ245"/>
      <c r="AK245"/>
      <c r="AL245"/>
      <c r="AM245"/>
      <c r="AN245"/>
      <c r="AO245"/>
      <c r="AP245" s="270"/>
      <c r="AQ245" s="281">
        <f t="shared" si="45"/>
        <v>163</v>
      </c>
      <c r="AR245">
        <f t="shared" si="51"/>
        <v>1008.53</v>
      </c>
      <c r="AS245">
        <f t="shared" si="46"/>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181</v>
      </c>
      <c r="H246" s="256">
        <v>17.55</v>
      </c>
      <c r="I246" s="327">
        <v>182.83</v>
      </c>
      <c r="J246" s="700">
        <v>20.859000000000002</v>
      </c>
      <c r="K246" s="496" t="s">
        <v>187</v>
      </c>
      <c r="L246" s="486"/>
      <c r="M246" s="402"/>
      <c r="AB246"/>
      <c r="AC246"/>
      <c r="AD246"/>
      <c r="AE246"/>
      <c r="AF246"/>
      <c r="AG246"/>
      <c r="AH246"/>
      <c r="AI246"/>
      <c r="AJ246"/>
      <c r="AK246"/>
      <c r="AL246"/>
      <c r="AM246"/>
      <c r="AN246"/>
      <c r="AO246"/>
      <c r="AP246" s="270"/>
      <c r="AQ246" s="281">
        <f t="shared" si="45"/>
        <v>164</v>
      </c>
      <c r="AR246">
        <f t="shared" si="51"/>
        <v>1001.7</v>
      </c>
      <c r="AS246">
        <f t="shared" si="46"/>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106.56</v>
      </c>
      <c r="H247" s="256">
        <v>0.19900000000000001</v>
      </c>
      <c r="I247" s="327">
        <v>108.08</v>
      </c>
      <c r="J247" s="700">
        <v>0.45300000000000001</v>
      </c>
      <c r="K247" s="496" t="s">
        <v>187</v>
      </c>
      <c r="L247" s="487"/>
      <c r="M247" s="403"/>
      <c r="AB247"/>
      <c r="AC247"/>
      <c r="AD247"/>
      <c r="AE247"/>
      <c r="AF247"/>
      <c r="AG247"/>
      <c r="AH247"/>
      <c r="AI247"/>
      <c r="AJ247"/>
      <c r="AK247"/>
      <c r="AL247"/>
      <c r="AM247"/>
      <c r="AN247"/>
      <c r="AO247"/>
      <c r="AP247" s="270"/>
      <c r="AQ247" s="281">
        <f t="shared" si="45"/>
        <v>165</v>
      </c>
      <c r="AR247">
        <f t="shared" si="51"/>
        <v>994.47</v>
      </c>
      <c r="AS247">
        <f t="shared" si="46"/>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200.63</v>
      </c>
      <c r="H248" s="256">
        <v>5.5E-2</v>
      </c>
      <c r="I248" s="673">
        <v>199.7</v>
      </c>
      <c r="J248" s="700">
        <v>2.1000000000000001E-2</v>
      </c>
      <c r="K248" s="496"/>
      <c r="L248" s="487"/>
      <c r="M248" s="402"/>
      <c r="AB248"/>
      <c r="AC248"/>
      <c r="AD248"/>
      <c r="AE248"/>
      <c r="AF248"/>
      <c r="AG248"/>
      <c r="AH248"/>
      <c r="AI248"/>
      <c r="AJ248"/>
      <c r="AK248"/>
      <c r="AL248"/>
      <c r="AM248"/>
      <c r="AN248"/>
      <c r="AO248"/>
      <c r="AP248" s="270"/>
      <c r="AQ248" s="281">
        <f t="shared" si="45"/>
        <v>166</v>
      </c>
      <c r="AR248">
        <f t="shared" si="51"/>
        <v>986.79</v>
      </c>
      <c r="AS248">
        <f t="shared" si="46"/>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219.27</v>
      </c>
      <c r="H249" s="256">
        <v>0.11600000000000001</v>
      </c>
      <c r="I249" s="327">
        <v>218.17</v>
      </c>
      <c r="J249" s="700">
        <v>7.0000000000000007E-2</v>
      </c>
      <c r="K249" s="496"/>
      <c r="L249" s="487"/>
      <c r="M249" s="402"/>
      <c r="AB249"/>
      <c r="AC249"/>
      <c r="AD249"/>
      <c r="AE249"/>
      <c r="AF249"/>
      <c r="AG249"/>
      <c r="AH249"/>
      <c r="AI249"/>
      <c r="AJ249"/>
      <c r="AK249"/>
      <c r="AL249"/>
      <c r="AM249"/>
      <c r="AN249"/>
      <c r="AO249"/>
      <c r="AP249" s="270"/>
      <c r="AQ249" s="281">
        <f t="shared" si="45"/>
        <v>167</v>
      </c>
      <c r="AR249">
        <f t="shared" si="51"/>
        <v>978.66</v>
      </c>
      <c r="AS249">
        <f t="shared" si="46"/>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191.55</v>
      </c>
      <c r="H250" s="256">
        <v>0.125</v>
      </c>
      <c r="I250" s="673">
        <v>190.74</v>
      </c>
      <c r="J250" s="701">
        <v>6.7000000000000004E-2</v>
      </c>
      <c r="K250" s="496"/>
      <c r="L250" s="486"/>
      <c r="M250" s="403"/>
      <c r="AB250"/>
      <c r="AC250"/>
      <c r="AD250"/>
      <c r="AE250"/>
      <c r="AF250"/>
      <c r="AG250"/>
      <c r="AH250"/>
      <c r="AI250"/>
      <c r="AJ250"/>
      <c r="AK250"/>
      <c r="AL250"/>
      <c r="AM250"/>
      <c r="AN250"/>
      <c r="AO250"/>
      <c r="AP250" s="270"/>
      <c r="AQ250" s="281">
        <f t="shared" si="45"/>
        <v>168</v>
      </c>
      <c r="AR250">
        <f t="shared" si="51"/>
        <v>971.63</v>
      </c>
      <c r="AS250">
        <f t="shared" si="46"/>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161.51</v>
      </c>
      <c r="H251" s="256">
        <v>7.0000000000000001E-3</v>
      </c>
      <c r="I251" s="673">
        <v>164.29</v>
      </c>
      <c r="J251" s="700">
        <v>0.161</v>
      </c>
      <c r="K251" s="496"/>
      <c r="L251" s="487"/>
      <c r="M251" s="403"/>
      <c r="AB251"/>
      <c r="AC251"/>
      <c r="AD251"/>
      <c r="AE251"/>
      <c r="AF251"/>
      <c r="AG251"/>
      <c r="AH251"/>
      <c r="AI251"/>
      <c r="AJ251"/>
      <c r="AK251"/>
      <c r="AL251"/>
      <c r="AM251"/>
      <c r="AN251"/>
      <c r="AO251"/>
      <c r="AP251" s="270"/>
      <c r="AQ251" s="281">
        <f t="shared" si="45"/>
        <v>169</v>
      </c>
      <c r="AR251">
        <f t="shared" si="51"/>
        <v>967.31</v>
      </c>
      <c r="AS251">
        <f t="shared" si="46"/>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221.03</v>
      </c>
      <c r="H252" s="256">
        <v>0.111</v>
      </c>
      <c r="I252" s="673">
        <v>220.92</v>
      </c>
      <c r="J252" s="700">
        <v>0.106</v>
      </c>
      <c r="K252" s="496"/>
      <c r="L252" s="486"/>
      <c r="M252" s="403"/>
      <c r="AB252"/>
      <c r="AC252"/>
      <c r="AD252"/>
      <c r="AE252"/>
      <c r="AF252"/>
      <c r="AG252"/>
      <c r="AH252"/>
      <c r="AI252"/>
      <c r="AJ252"/>
      <c r="AK252"/>
      <c r="AL252"/>
      <c r="AM252"/>
      <c r="AN252"/>
      <c r="AO252"/>
      <c r="AP252" s="270"/>
      <c r="AQ252" s="281">
        <f t="shared" si="45"/>
        <v>170</v>
      </c>
      <c r="AR252">
        <f t="shared" si="51"/>
        <v>954.03</v>
      </c>
      <c r="AS252">
        <f t="shared" si="46"/>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240.81</v>
      </c>
      <c r="H253" s="255">
        <v>9.2999999999999999E-2</v>
      </c>
      <c r="I253" s="674">
        <v>241.9</v>
      </c>
      <c r="J253" s="702">
        <v>0.214</v>
      </c>
      <c r="K253" s="496"/>
      <c r="L253" s="486"/>
      <c r="M253" s="404"/>
      <c r="AB253"/>
      <c r="AC253"/>
      <c r="AD253"/>
      <c r="AE253"/>
      <c r="AF253"/>
      <c r="AG253"/>
      <c r="AH253"/>
      <c r="AI253"/>
      <c r="AJ253"/>
      <c r="AK253"/>
      <c r="AL253"/>
      <c r="AM253"/>
      <c r="AN253"/>
      <c r="AO253"/>
      <c r="AP253" s="270"/>
      <c r="AQ253" s="281">
        <f t="shared" si="45"/>
        <v>171</v>
      </c>
      <c r="AR253">
        <f t="shared" si="51"/>
        <v>947.55</v>
      </c>
      <c r="AS253">
        <f t="shared" si="46"/>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509.5</v>
      </c>
      <c r="H254" s="256">
        <v>5.2320000000000002</v>
      </c>
      <c r="I254" s="673">
        <v>514.01</v>
      </c>
      <c r="J254" s="701">
        <v>6.7119999999999997</v>
      </c>
      <c r="K254" s="496"/>
      <c r="L254" s="487"/>
      <c r="M254" s="668"/>
      <c r="AB254"/>
      <c r="AC254"/>
      <c r="AD254"/>
      <c r="AE254"/>
      <c r="AF254"/>
      <c r="AG254"/>
      <c r="AH254"/>
      <c r="AI254"/>
      <c r="AJ254"/>
      <c r="AK254"/>
      <c r="AL254"/>
      <c r="AM254"/>
      <c r="AN254"/>
      <c r="AO254"/>
      <c r="AP254" s="270"/>
      <c r="AQ254" s="281">
        <f t="shared" si="45"/>
        <v>172</v>
      </c>
      <c r="AR254">
        <f t="shared" si="51"/>
        <v>939.3</v>
      </c>
      <c r="AS254">
        <f t="shared" si="46"/>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146.51</v>
      </c>
      <c r="H255" s="256">
        <v>1.371</v>
      </c>
      <c r="I255" s="327">
        <v>144.80000000000001</v>
      </c>
      <c r="J255" s="701">
        <v>0.66800000000000004</v>
      </c>
      <c r="K255" s="496"/>
      <c r="L255" s="487"/>
      <c r="M255" s="402"/>
      <c r="AB255"/>
      <c r="AC255"/>
      <c r="AD255"/>
      <c r="AE255"/>
      <c r="AF255"/>
      <c r="AG255"/>
      <c r="AH255"/>
      <c r="AI255"/>
      <c r="AJ255"/>
      <c r="AK255"/>
      <c r="AL255"/>
      <c r="AM255"/>
      <c r="AN255"/>
      <c r="AO255"/>
      <c r="AP255" s="270"/>
      <c r="AQ255" s="281">
        <f t="shared" si="45"/>
        <v>173</v>
      </c>
      <c r="AR255">
        <f>IF(AH28="tad","tad",AH28)</f>
        <v>923.85</v>
      </c>
      <c r="AS255">
        <f t="shared" si="46"/>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199.21</v>
      </c>
      <c r="H256" s="257">
        <v>0.67300000000000004</v>
      </c>
      <c r="I256" s="327">
        <v>198.79</v>
      </c>
      <c r="J256" s="700">
        <v>0.56200000000000006</v>
      </c>
      <c r="K256" s="496"/>
      <c r="L256" s="487"/>
      <c r="M256" s="402"/>
      <c r="AB256"/>
      <c r="AC256"/>
      <c r="AD256"/>
      <c r="AE256"/>
      <c r="AF256"/>
      <c r="AG256"/>
      <c r="AH256"/>
      <c r="AI256"/>
      <c r="AJ256"/>
      <c r="AK256"/>
      <c r="AL256"/>
      <c r="AM256"/>
      <c r="AN256"/>
      <c r="AO256"/>
      <c r="AP256" s="270"/>
      <c r="AQ256" s="281">
        <f t="shared" si="45"/>
        <v>174</v>
      </c>
      <c r="AR256">
        <f t="shared" ref="AR256:AR262" si="52">IF(AH28="tad","tad",AH28)</f>
        <v>923.85</v>
      </c>
      <c r="AS256">
        <f t="shared" si="46"/>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321.27999999999997</v>
      </c>
      <c r="H257" s="257">
        <v>0.27800000000000002</v>
      </c>
      <c r="I257" s="673">
        <v>317.35000000000002</v>
      </c>
      <c r="J257" s="701">
        <v>6.6000000000000003E-2</v>
      </c>
      <c r="K257" s="496"/>
      <c r="L257" s="466"/>
      <c r="M257" s="404"/>
      <c r="AB257"/>
      <c r="AC257"/>
      <c r="AD257"/>
      <c r="AE257"/>
      <c r="AF257"/>
      <c r="AG257"/>
      <c r="AH257"/>
      <c r="AI257"/>
      <c r="AJ257"/>
      <c r="AK257"/>
      <c r="AL257"/>
      <c r="AM257"/>
      <c r="AN257"/>
      <c r="AO257"/>
      <c r="AP257" s="270"/>
      <c r="AQ257" s="281">
        <f t="shared" si="45"/>
        <v>175</v>
      </c>
      <c r="AR257">
        <f t="shared" si="52"/>
        <v>911.66</v>
      </c>
      <c r="AS257">
        <f t="shared" si="46"/>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125.83</v>
      </c>
      <c r="H258" s="256">
        <v>0.28599999999999998</v>
      </c>
      <c r="I258" s="673">
        <v>127</v>
      </c>
      <c r="J258" s="700">
        <v>0.42499999999999999</v>
      </c>
      <c r="K258" s="496"/>
      <c r="L258" s="466"/>
      <c r="M258" s="669"/>
      <c r="AB258"/>
      <c r="AC258"/>
      <c r="AD258"/>
      <c r="AE258"/>
      <c r="AF258"/>
      <c r="AG258"/>
      <c r="AH258"/>
      <c r="AI258"/>
      <c r="AJ258"/>
      <c r="AK258"/>
      <c r="AL258"/>
      <c r="AM258"/>
      <c r="AN258"/>
      <c r="AO258"/>
      <c r="AP258" s="270"/>
      <c r="AQ258" s="281">
        <f t="shared" si="45"/>
        <v>176</v>
      </c>
      <c r="AR258">
        <f t="shared" si="52"/>
        <v>910.08</v>
      </c>
      <c r="AS258">
        <f t="shared" si="46"/>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278.42</v>
      </c>
      <c r="H259" s="256">
        <v>0.10100000000000001</v>
      </c>
      <c r="I259" s="327">
        <v>275.87</v>
      </c>
      <c r="J259" s="700">
        <v>1.0999999999999999E-2</v>
      </c>
      <c r="K259" s="496"/>
      <c r="L259" s="486"/>
      <c r="M259" s="404"/>
      <c r="AB259"/>
      <c r="AC259"/>
      <c r="AD259"/>
      <c r="AE259"/>
      <c r="AF259"/>
      <c r="AG259"/>
      <c r="AH259"/>
      <c r="AI259"/>
      <c r="AJ259"/>
      <c r="AK259"/>
      <c r="AL259"/>
      <c r="AM259"/>
      <c r="AN259"/>
      <c r="AO259"/>
      <c r="AP259" s="270"/>
      <c r="AQ259" s="281">
        <f t="shared" si="45"/>
        <v>177</v>
      </c>
      <c r="AR259">
        <f t="shared" si="52"/>
        <v>921.9</v>
      </c>
      <c r="AS259">
        <f t="shared" si="46"/>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96.38</v>
      </c>
      <c r="H260" s="256">
        <v>1.234</v>
      </c>
      <c r="I260" s="673">
        <v>97.58</v>
      </c>
      <c r="J260" s="701">
        <v>1.9019999999999999</v>
      </c>
      <c r="K260" s="496"/>
      <c r="L260" s="486"/>
      <c r="M260" s="405"/>
      <c r="AB260"/>
      <c r="AC260"/>
      <c r="AD260"/>
      <c r="AE260"/>
      <c r="AF260"/>
      <c r="AG260"/>
      <c r="AH260"/>
      <c r="AI260"/>
      <c r="AJ260"/>
      <c r="AK260"/>
      <c r="AL260"/>
      <c r="AM260"/>
      <c r="AN260"/>
      <c r="AO260"/>
      <c r="AP260" s="270"/>
      <c r="AQ260" s="281">
        <f t="shared" si="45"/>
        <v>178</v>
      </c>
      <c r="AR260">
        <f t="shared" si="52"/>
        <v>914.27</v>
      </c>
      <c r="AS260">
        <f t="shared" si="46"/>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188.84</v>
      </c>
      <c r="H261" s="256">
        <v>5.2999999999999999E-2</v>
      </c>
      <c r="I261" s="673">
        <v>188.21</v>
      </c>
      <c r="J261" s="701">
        <v>3.1E-2</v>
      </c>
      <c r="K261" s="496"/>
      <c r="L261" s="466"/>
      <c r="M261" s="402"/>
      <c r="AB261"/>
      <c r="AC261"/>
      <c r="AD261"/>
      <c r="AE261"/>
      <c r="AF261"/>
      <c r="AG261"/>
      <c r="AH261"/>
      <c r="AI261"/>
      <c r="AJ261"/>
      <c r="AK261"/>
      <c r="AL261"/>
      <c r="AM261"/>
      <c r="AN261"/>
      <c r="AO261"/>
      <c r="AP261" s="270"/>
      <c r="AQ261" s="281">
        <f t="shared" si="45"/>
        <v>179</v>
      </c>
      <c r="AR261">
        <f t="shared" si="52"/>
        <v>909.88</v>
      </c>
      <c r="AS261">
        <f t="shared" si="46"/>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169.76</v>
      </c>
      <c r="H262" s="296">
        <v>6.2E-2</v>
      </c>
      <c r="I262" s="673">
        <v>167.52</v>
      </c>
      <c r="J262" s="701">
        <v>8.0000000000000002E-3</v>
      </c>
      <c r="K262" s="496"/>
      <c r="L262" s="466"/>
      <c r="M262" s="402"/>
      <c r="AB262"/>
      <c r="AC262"/>
      <c r="AD262"/>
      <c r="AE262"/>
      <c r="AF262"/>
      <c r="AG262"/>
      <c r="AH262"/>
      <c r="AI262"/>
      <c r="AJ262"/>
      <c r="AK262"/>
      <c r="AL262"/>
      <c r="AM262"/>
      <c r="AN262"/>
      <c r="AO262"/>
      <c r="AP262" s="270"/>
      <c r="AQ262" s="281">
        <f t="shared" si="45"/>
        <v>180</v>
      </c>
      <c r="AR262">
        <f t="shared" si="52"/>
        <v>904.01</v>
      </c>
      <c r="AS262">
        <f t="shared" si="46"/>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139.06</v>
      </c>
      <c r="H263" s="256">
        <v>5.7359999999999998</v>
      </c>
      <c r="I263" s="327">
        <v>138.57</v>
      </c>
      <c r="J263" s="703">
        <v>4.6459999999999999</v>
      </c>
      <c r="K263" s="496"/>
      <c r="L263" s="466"/>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237.21</v>
      </c>
      <c r="H264" s="296">
        <v>1.496</v>
      </c>
      <c r="I264" s="327">
        <v>238.35</v>
      </c>
      <c r="J264" s="703">
        <v>2.056</v>
      </c>
      <c r="K264" s="496"/>
      <c r="L264" s="488"/>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118.24</v>
      </c>
      <c r="H265" s="256">
        <v>2.0129999999999999</v>
      </c>
      <c r="I265" s="327">
        <v>118.2</v>
      </c>
      <c r="J265" s="700">
        <v>1.9470000000000001</v>
      </c>
      <c r="K265" s="496"/>
      <c r="L265" s="489"/>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108.85</v>
      </c>
      <c r="H266" s="256">
        <v>0.872</v>
      </c>
      <c r="I266" s="327">
        <v>109.75</v>
      </c>
      <c r="J266" s="700">
        <v>1.5</v>
      </c>
      <c r="K266" s="496"/>
      <c r="L266" s="490"/>
      <c r="M266" s="248"/>
      <c r="AB266"/>
      <c r="AC266"/>
      <c r="AD266"/>
      <c r="AE266"/>
      <c r="AF266"/>
      <c r="AG266"/>
      <c r="AH266"/>
      <c r="AI266"/>
      <c r="AJ266"/>
      <c r="AK266"/>
      <c r="AL266"/>
      <c r="AM266"/>
      <c r="AN266"/>
      <c r="AO266"/>
      <c r="AP266" s="270"/>
      <c r="AQ266" s="281">
        <f>AQ262+1</f>
        <v>181</v>
      </c>
      <c r="AR266">
        <f>IF(AH35="tad","tad",AH35)</f>
        <v>897.26</v>
      </c>
      <c r="AS266">
        <f t="shared" si="46"/>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61.79</v>
      </c>
      <c r="H267" s="296">
        <v>15.79</v>
      </c>
      <c r="I267" s="327">
        <v>52.68</v>
      </c>
      <c r="J267" s="703">
        <v>5.24</v>
      </c>
      <c r="K267" s="496" t="s">
        <v>68</v>
      </c>
      <c r="L267" s="311"/>
      <c r="M267" s="249"/>
      <c r="AB267"/>
      <c r="AC267"/>
      <c r="AD267"/>
      <c r="AE267"/>
      <c r="AF267"/>
      <c r="AG267"/>
      <c r="AH267"/>
      <c r="AI267"/>
      <c r="AJ267"/>
      <c r="AK267"/>
      <c r="AL267"/>
      <c r="AM267"/>
      <c r="AN267"/>
      <c r="AO267"/>
      <c r="AP267" s="270"/>
      <c r="AQ267" s="281">
        <f t="shared" si="45"/>
        <v>182</v>
      </c>
      <c r="AR267">
        <f>IF(AH36="tad","tad",AH36)</f>
        <v>892.92</v>
      </c>
      <c r="AS267">
        <f t="shared" si="46"/>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159.63</v>
      </c>
      <c r="H268" s="296">
        <v>157.47</v>
      </c>
      <c r="I268" s="327">
        <v>154.03</v>
      </c>
      <c r="J268" s="703">
        <v>123.3</v>
      </c>
      <c r="K268" s="496"/>
      <c r="L268" s="311"/>
      <c r="M268" s="248"/>
      <c r="AB268"/>
      <c r="AC268"/>
      <c r="AD268"/>
      <c r="AE268"/>
      <c r="AF268"/>
      <c r="AG268"/>
      <c r="AH268"/>
      <c r="AI268"/>
      <c r="AJ268"/>
      <c r="AK268"/>
      <c r="AL268"/>
      <c r="AM268"/>
      <c r="AN268"/>
      <c r="AO268"/>
      <c r="AP268" s="270"/>
      <c r="AQ268" s="281">
        <f t="shared" si="45"/>
        <v>183</v>
      </c>
      <c r="AR268">
        <f t="shared" ref="AR268:AR287" si="53">IF(AI7="tad","tad",AI7)</f>
        <v>864.9</v>
      </c>
      <c r="AS268">
        <f t="shared" si="46"/>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229.89</v>
      </c>
      <c r="H269" s="296">
        <v>9.9060000000000006</v>
      </c>
      <c r="I269" s="327">
        <v>230.23</v>
      </c>
      <c r="J269" s="703">
        <v>11.904</v>
      </c>
      <c r="K269" s="496"/>
      <c r="L269" s="311"/>
      <c r="M269" s="248"/>
      <c r="AB269"/>
      <c r="AC269"/>
      <c r="AD269"/>
      <c r="AE269"/>
      <c r="AF269"/>
      <c r="AG269"/>
      <c r="AH269"/>
      <c r="AI269"/>
      <c r="AJ269"/>
      <c r="AK269"/>
      <c r="AL269"/>
      <c r="AM269"/>
      <c r="AN269"/>
      <c r="AO269"/>
      <c r="AP269" s="270"/>
      <c r="AQ269" s="281">
        <f t="shared" si="45"/>
        <v>184</v>
      </c>
      <c r="AR269">
        <f t="shared" si="53"/>
        <v>887.9</v>
      </c>
      <c r="AS269">
        <f t="shared" si="46"/>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148.88</v>
      </c>
      <c r="H270" s="331">
        <v>15.04</v>
      </c>
      <c r="I270" s="314">
        <v>147.32</v>
      </c>
      <c r="J270" s="705">
        <v>13.73</v>
      </c>
      <c r="K270" s="496"/>
      <c r="L270" s="303"/>
      <c r="M270" s="249"/>
      <c r="AB270"/>
      <c r="AC270"/>
      <c r="AD270"/>
      <c r="AE270"/>
      <c r="AF270"/>
      <c r="AG270"/>
      <c r="AH270"/>
      <c r="AI270"/>
      <c r="AJ270"/>
      <c r="AK270"/>
      <c r="AL270"/>
      <c r="AM270"/>
      <c r="AN270"/>
      <c r="AO270"/>
      <c r="AP270" s="270"/>
      <c r="AQ270" s="281">
        <f t="shared" si="45"/>
        <v>185</v>
      </c>
      <c r="AR270">
        <f t="shared" si="53"/>
        <v>883.02</v>
      </c>
      <c r="AS270">
        <f t="shared" si="46"/>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v>34.74</v>
      </c>
      <c r="H271" s="313">
        <v>0.255</v>
      </c>
      <c r="I271" s="676">
        <v>37.89</v>
      </c>
      <c r="J271" s="700">
        <v>0.35799999999999998</v>
      </c>
      <c r="K271" s="496"/>
      <c r="L271" s="307"/>
      <c r="M271" s="249"/>
      <c r="AB271"/>
      <c r="AC271"/>
      <c r="AD271"/>
      <c r="AE271"/>
      <c r="AF271"/>
      <c r="AG271"/>
      <c r="AH271"/>
      <c r="AI271"/>
      <c r="AJ271"/>
      <c r="AK271"/>
      <c r="AL271"/>
      <c r="AM271"/>
      <c r="AN271"/>
      <c r="AO271"/>
      <c r="AP271" s="270"/>
      <c r="AQ271" s="281">
        <f t="shared" si="45"/>
        <v>186</v>
      </c>
      <c r="AR271">
        <f t="shared" si="53"/>
        <v>877.82</v>
      </c>
      <c r="AS271">
        <f t="shared" si="46"/>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v>70.099999999999994</v>
      </c>
      <c r="H272" s="315">
        <v>0.76400000000000001</v>
      </c>
      <c r="I272" s="671">
        <v>69.790000000000006</v>
      </c>
      <c r="J272" s="700">
        <v>0.68700000000000006</v>
      </c>
      <c r="K272" s="493"/>
      <c r="L272" s="308"/>
      <c r="M272" s="396"/>
      <c r="AB272"/>
      <c r="AC272"/>
      <c r="AD272"/>
      <c r="AE272"/>
      <c r="AF272"/>
      <c r="AG272"/>
      <c r="AH272"/>
      <c r="AI272"/>
      <c r="AJ272"/>
      <c r="AK272"/>
      <c r="AL272"/>
      <c r="AM272"/>
      <c r="AN272"/>
      <c r="AO272"/>
      <c r="AP272" s="270"/>
      <c r="AQ272" s="281">
        <f t="shared" si="45"/>
        <v>187</v>
      </c>
      <c r="AR272">
        <f t="shared" si="53"/>
        <v>875.18</v>
      </c>
      <c r="AS272">
        <f t="shared" si="46"/>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824.02699999999959</v>
      </c>
      <c r="I273" s="317"/>
      <c r="J273" s="691">
        <f>SUM(J228:J272)</f>
        <v>742.923</v>
      </c>
      <c r="K273" s="500"/>
      <c r="L273" s="308"/>
      <c r="M273" s="397"/>
      <c r="AB273"/>
      <c r="AC273"/>
      <c r="AD273"/>
      <c r="AE273"/>
      <c r="AF273"/>
      <c r="AG273"/>
      <c r="AH273"/>
      <c r="AI273"/>
      <c r="AJ273"/>
      <c r="AK273"/>
      <c r="AL273"/>
      <c r="AM273"/>
      <c r="AN273"/>
      <c r="AO273"/>
      <c r="AP273" s="270"/>
      <c r="AQ273" s="281">
        <f t="shared" si="45"/>
        <v>188</v>
      </c>
      <c r="AR273">
        <f t="shared" si="53"/>
        <v>873.93</v>
      </c>
      <c r="AS273">
        <f t="shared" si="46"/>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0.90157604059090346</v>
      </c>
      <c r="K274" s="299"/>
      <c r="L274" s="308"/>
      <c r="M274" s="397"/>
      <c r="AB274"/>
      <c r="AC274"/>
      <c r="AD274"/>
      <c r="AE274"/>
      <c r="AF274"/>
      <c r="AG274"/>
      <c r="AH274"/>
      <c r="AI274"/>
      <c r="AJ274"/>
      <c r="AK274"/>
      <c r="AL274"/>
      <c r="AM274"/>
      <c r="AN274"/>
      <c r="AO274"/>
      <c r="AP274" s="270"/>
      <c r="AQ274" s="281">
        <f t="shared" si="45"/>
        <v>189</v>
      </c>
      <c r="AR274">
        <f t="shared" si="53"/>
        <v>869.42</v>
      </c>
      <c r="AS274">
        <f t="shared" si="46"/>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0.45254735220424763</v>
      </c>
      <c r="I275" s="324"/>
      <c r="J275" s="693">
        <f>+J273/F273</f>
        <v>0.40800584998020262</v>
      </c>
      <c r="K275" s="465"/>
      <c r="L275" s="308"/>
      <c r="M275" s="398"/>
      <c r="N275" s="387"/>
      <c r="AB275"/>
      <c r="AC275"/>
      <c r="AD275"/>
      <c r="AE275"/>
      <c r="AF275"/>
      <c r="AG275"/>
      <c r="AH275"/>
      <c r="AI275"/>
      <c r="AJ275"/>
      <c r="AK275"/>
      <c r="AL275"/>
      <c r="AM275"/>
      <c r="AN275"/>
      <c r="AO275"/>
      <c r="AP275" s="270"/>
      <c r="AQ275" s="281">
        <f t="shared" si="45"/>
        <v>190</v>
      </c>
      <c r="AR275">
        <f t="shared" si="53"/>
        <v>865.92</v>
      </c>
      <c r="AS275">
        <f t="shared" si="46"/>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5"/>
        <v>191</v>
      </c>
      <c r="AR276">
        <f t="shared" si="53"/>
        <v>820.94</v>
      </c>
      <c r="AS276">
        <f t="shared" si="46"/>
        <v>0</v>
      </c>
      <c r="AT276"/>
      <c r="AU276"/>
      <c r="AV276"/>
      <c r="AW276"/>
      <c r="AX276"/>
      <c r="AY276"/>
      <c r="AZ276"/>
      <c r="BA276"/>
      <c r="BB276"/>
      <c r="BC276"/>
      <c r="BD276"/>
      <c r="BE276"/>
    </row>
    <row r="277" spans="2:57" ht="27" customHeight="1" thickBot="1" x14ac:dyDescent="0.25">
      <c r="B277" s="290"/>
      <c r="C277" s="259"/>
      <c r="D277" s="259"/>
      <c r="E277" s="259"/>
      <c r="F277" s="507">
        <v>24</v>
      </c>
      <c r="G277" s="555" t="s">
        <v>260</v>
      </c>
      <c r="H277" s="507">
        <v>2024</v>
      </c>
      <c r="I277" s="685"/>
      <c r="J277" s="685"/>
      <c r="K277" s="306"/>
      <c r="L277" s="397"/>
      <c r="M277" s="400"/>
      <c r="AB277"/>
      <c r="AC277"/>
      <c r="AD277"/>
      <c r="AE277"/>
      <c r="AF277"/>
      <c r="AG277"/>
      <c r="AH277"/>
      <c r="AI277"/>
      <c r="AJ277"/>
      <c r="AK277"/>
      <c r="AL277"/>
      <c r="AM277"/>
      <c r="AN277"/>
      <c r="AO277"/>
      <c r="AP277" s="270"/>
      <c r="AQ277" s="281">
        <f t="shared" si="45"/>
        <v>192</v>
      </c>
      <c r="AR277">
        <f t="shared" si="53"/>
        <v>826.41</v>
      </c>
      <c r="AS277">
        <f t="shared" si="46"/>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5"/>
        <v>193</v>
      </c>
      <c r="AR278">
        <f t="shared" si="53"/>
        <v>814.06</v>
      </c>
      <c r="AS278">
        <f t="shared" si="46"/>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ref="AQ279:AQ349" si="54">AQ278+1</f>
        <v>194</v>
      </c>
      <c r="AR279">
        <f t="shared" si="53"/>
        <v>816.15</v>
      </c>
      <c r="AS279">
        <f t="shared" ref="AS279:AS349" si="55">IF(COUNT(AQ279:AR279)=2,0,-AP$51/500)</f>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54"/>
        <v>195</v>
      </c>
      <c r="AR280">
        <f t="shared" si="53"/>
        <v>809.35</v>
      </c>
      <c r="AS280">
        <f t="shared" si="55"/>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54"/>
        <v>196</v>
      </c>
      <c r="AR281">
        <f t="shared" si="53"/>
        <v>805.77</v>
      </c>
      <c r="AS281">
        <f t="shared" si="55"/>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53.77</v>
      </c>
      <c r="H282" s="255">
        <v>20.370999999999999</v>
      </c>
      <c r="I282" s="654">
        <v>52.77</v>
      </c>
      <c r="J282" s="654">
        <v>16.12</v>
      </c>
      <c r="K282" s="501" t="s">
        <v>179</v>
      </c>
      <c r="L282" s="491"/>
      <c r="M282" s="401"/>
      <c r="AB282"/>
      <c r="AC282"/>
      <c r="AD282"/>
      <c r="AE282"/>
      <c r="AF282"/>
      <c r="AG282"/>
      <c r="AH282"/>
      <c r="AI282"/>
      <c r="AJ282"/>
      <c r="AK282"/>
      <c r="AL282"/>
      <c r="AM282"/>
      <c r="AN282"/>
      <c r="AO282"/>
      <c r="AP282" s="270"/>
      <c r="AQ282" s="281">
        <f t="shared" si="54"/>
        <v>197</v>
      </c>
      <c r="AR282">
        <f t="shared" si="53"/>
        <v>800.27</v>
      </c>
      <c r="AS282">
        <f t="shared" si="55"/>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339.5</v>
      </c>
      <c r="H283" s="296">
        <v>7.77</v>
      </c>
      <c r="I283" s="327">
        <v>339.4</v>
      </c>
      <c r="J283" s="697">
        <v>7.69</v>
      </c>
      <c r="K283" s="501" t="s">
        <v>180</v>
      </c>
      <c r="L283" s="479"/>
      <c r="M283" s="401"/>
      <c r="AB283"/>
      <c r="AC283"/>
      <c r="AD283"/>
      <c r="AE283"/>
      <c r="AF283"/>
      <c r="AG283"/>
      <c r="AH283"/>
      <c r="AI283"/>
      <c r="AJ283"/>
      <c r="AK283"/>
      <c r="AL283"/>
      <c r="AM283"/>
      <c r="AN283"/>
      <c r="AO283"/>
      <c r="AP283" s="270"/>
      <c r="AQ283" s="281">
        <f t="shared" si="54"/>
        <v>198</v>
      </c>
      <c r="AR283">
        <f t="shared" si="53"/>
        <v>793.82</v>
      </c>
      <c r="AS283">
        <f t="shared" si="55"/>
        <v>0</v>
      </c>
      <c r="AT283"/>
      <c r="AU283"/>
      <c r="AV283"/>
      <c r="AW283"/>
      <c r="AX283"/>
      <c r="AY283"/>
      <c r="AZ283"/>
      <c r="BA283"/>
      <c r="BB283"/>
      <c r="BC283"/>
      <c r="BD283"/>
      <c r="BE283"/>
    </row>
    <row r="284" spans="2:57" ht="27" customHeight="1" x14ac:dyDescent="0.2">
      <c r="B284" s="295">
        <f t="shared" ref="B284:B288" si="56">+B283+1</f>
        <v>3</v>
      </c>
      <c r="C284" s="334" t="s">
        <v>30</v>
      </c>
      <c r="D284" s="334" t="s">
        <v>75</v>
      </c>
      <c r="E284" s="328">
        <v>77.5</v>
      </c>
      <c r="F284" s="313">
        <v>49.02</v>
      </c>
      <c r="G284" s="256">
        <v>71.53</v>
      </c>
      <c r="H284" s="296">
        <v>17.984000000000002</v>
      </c>
      <c r="I284" s="327">
        <v>73.19</v>
      </c>
      <c r="J284" s="697">
        <v>25.190999999999999</v>
      </c>
      <c r="K284" s="501" t="s">
        <v>30</v>
      </c>
      <c r="L284" s="491"/>
      <c r="M284" s="401"/>
      <c r="AB284"/>
      <c r="AC284"/>
      <c r="AD284"/>
      <c r="AE284"/>
      <c r="AF284"/>
      <c r="AG284"/>
      <c r="AH284"/>
      <c r="AI284"/>
      <c r="AJ284"/>
      <c r="AK284"/>
      <c r="AL284"/>
      <c r="AM284"/>
      <c r="AN284"/>
      <c r="AO284"/>
      <c r="AP284" s="270"/>
      <c r="AQ284" s="281">
        <f t="shared" si="54"/>
        <v>199</v>
      </c>
      <c r="AR284">
        <f t="shared" si="53"/>
        <v>788.77</v>
      </c>
      <c r="AS284">
        <f t="shared" si="55"/>
        <v>0</v>
      </c>
      <c r="AT284"/>
      <c r="AU284"/>
      <c r="AV284"/>
      <c r="AW284"/>
      <c r="AX284"/>
      <c r="AY284"/>
      <c r="AZ284"/>
      <c r="BA284"/>
      <c r="BB284"/>
      <c r="BC284"/>
      <c r="BD284"/>
      <c r="BE284"/>
    </row>
    <row r="285" spans="2:57" ht="27" customHeight="1" x14ac:dyDescent="0.2">
      <c r="B285" s="295">
        <f t="shared" si="56"/>
        <v>4</v>
      </c>
      <c r="C285" s="334" t="s">
        <v>31</v>
      </c>
      <c r="D285" s="334" t="s">
        <v>76</v>
      </c>
      <c r="E285" s="328">
        <v>463.3</v>
      </c>
      <c r="F285" s="313">
        <v>49.9</v>
      </c>
      <c r="G285" s="327">
        <v>461.3</v>
      </c>
      <c r="H285" s="327">
        <v>19.064</v>
      </c>
      <c r="I285" s="313">
        <v>461.2</v>
      </c>
      <c r="J285" s="255">
        <v>17.863</v>
      </c>
      <c r="K285" s="373" t="s">
        <v>181</v>
      </c>
      <c r="L285" s="491"/>
      <c r="M285" s="401"/>
      <c r="AB285"/>
      <c r="AC285"/>
      <c r="AD285"/>
      <c r="AE285"/>
      <c r="AF285"/>
      <c r="AG285"/>
      <c r="AH285"/>
      <c r="AI285"/>
      <c r="AJ285"/>
      <c r="AK285"/>
      <c r="AL285"/>
      <c r="AM285"/>
      <c r="AN285"/>
      <c r="AO285"/>
      <c r="AP285" s="270"/>
      <c r="AQ285" s="281">
        <f t="shared" si="54"/>
        <v>200</v>
      </c>
      <c r="AR285">
        <f t="shared" si="53"/>
        <v>784.01</v>
      </c>
      <c r="AS285">
        <f t="shared" si="55"/>
        <v>0</v>
      </c>
      <c r="AT285"/>
      <c r="AU285"/>
      <c r="AV285"/>
      <c r="AW285"/>
      <c r="AX285"/>
      <c r="AY285"/>
      <c r="AZ285"/>
      <c r="BA285"/>
      <c r="BB285"/>
      <c r="BC285"/>
      <c r="BD285"/>
      <c r="BE285"/>
    </row>
    <row r="286" spans="2:57" ht="27" customHeight="1" x14ac:dyDescent="0.25">
      <c r="B286" s="295">
        <f t="shared" si="56"/>
        <v>5</v>
      </c>
      <c r="C286" s="334" t="s">
        <v>32</v>
      </c>
      <c r="D286" s="334" t="s">
        <v>77</v>
      </c>
      <c r="E286" s="328">
        <v>207</v>
      </c>
      <c r="F286" s="313">
        <v>9.5030000000000001</v>
      </c>
      <c r="G286" s="256">
        <v>206.8</v>
      </c>
      <c r="H286" s="257">
        <v>9.5020000000000007</v>
      </c>
      <c r="I286" s="653">
        <v>207.01</v>
      </c>
      <c r="J286" s="255">
        <v>9.5269999999999992</v>
      </c>
      <c r="K286" s="373">
        <v>9.5299999999999994</v>
      </c>
      <c r="L286" s="491"/>
      <c r="M286" s="401"/>
      <c r="AB286"/>
      <c r="AC286"/>
      <c r="AD286"/>
      <c r="AE286"/>
      <c r="AF286"/>
      <c r="AG286"/>
      <c r="AH286"/>
      <c r="AI286"/>
      <c r="AJ286"/>
      <c r="AK286"/>
      <c r="AL286"/>
      <c r="AM286"/>
      <c r="AN286"/>
      <c r="AO286"/>
      <c r="AP286" s="270"/>
      <c r="AQ286" s="281">
        <f t="shared" si="54"/>
        <v>201</v>
      </c>
      <c r="AR286">
        <f t="shared" si="53"/>
        <v>779.72</v>
      </c>
      <c r="AS286">
        <f t="shared" si="55"/>
        <v>0</v>
      </c>
      <c r="AT286"/>
      <c r="AU286"/>
      <c r="AV286"/>
      <c r="AW286"/>
      <c r="AX286"/>
      <c r="AY286"/>
      <c r="AZ286"/>
      <c r="BA286"/>
      <c r="BB286"/>
      <c r="BC286"/>
      <c r="BD286"/>
      <c r="BE286"/>
    </row>
    <row r="287" spans="2:57" ht="27" customHeight="1" x14ac:dyDescent="0.25">
      <c r="B287" s="295">
        <f t="shared" si="56"/>
        <v>6</v>
      </c>
      <c r="C287" s="334" t="s">
        <v>33</v>
      </c>
      <c r="D287" s="334" t="s">
        <v>77</v>
      </c>
      <c r="E287" s="328">
        <v>320</v>
      </c>
      <c r="F287" s="313">
        <v>5.1509999999999998</v>
      </c>
      <c r="G287" s="256">
        <v>314.93</v>
      </c>
      <c r="H287" s="257">
        <v>2.9239999999999999</v>
      </c>
      <c r="I287" s="653">
        <v>315.08</v>
      </c>
      <c r="J287" s="255">
        <v>2.9449999999999998</v>
      </c>
      <c r="K287" s="373">
        <v>5.1609999999999996</v>
      </c>
      <c r="L287" s="491"/>
      <c r="M287" s="402"/>
      <c r="AB287"/>
      <c r="AC287"/>
      <c r="AD287"/>
      <c r="AE287"/>
      <c r="AF287"/>
      <c r="AG287"/>
      <c r="AH287"/>
      <c r="AI287"/>
      <c r="AJ287"/>
      <c r="AK287"/>
      <c r="AL287"/>
      <c r="AM287"/>
      <c r="AN287"/>
      <c r="AO287"/>
      <c r="AP287" s="270"/>
      <c r="AQ287" s="281">
        <f t="shared" si="54"/>
        <v>202</v>
      </c>
      <c r="AR287">
        <f t="shared" si="53"/>
        <v>772.87</v>
      </c>
      <c r="AS287">
        <f t="shared" si="55"/>
        <v>0</v>
      </c>
      <c r="AT287"/>
      <c r="AU287"/>
      <c r="AV287"/>
      <c r="AW287"/>
      <c r="AX287"/>
      <c r="AY287"/>
      <c r="AZ287"/>
      <c r="BA287"/>
      <c r="BB287"/>
      <c r="BC287"/>
      <c r="BD287"/>
      <c r="BE287"/>
    </row>
    <row r="288" spans="2:57" ht="27" customHeight="1" x14ac:dyDescent="0.25">
      <c r="B288" s="295">
        <f t="shared" si="56"/>
        <v>7</v>
      </c>
      <c r="C288" s="334" t="s">
        <v>34</v>
      </c>
      <c r="D288" s="334" t="s">
        <v>78</v>
      </c>
      <c r="E288" s="328">
        <v>90</v>
      </c>
      <c r="F288" s="313">
        <v>689.09100000000001</v>
      </c>
      <c r="G288" s="256">
        <v>79.52</v>
      </c>
      <c r="H288" s="256">
        <v>284.24400000000003</v>
      </c>
      <c r="I288" s="653">
        <v>79.760000000000005</v>
      </c>
      <c r="J288" s="255">
        <v>290.85700000000003</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85.75</v>
      </c>
      <c r="H289" s="817">
        <v>16.2</v>
      </c>
      <c r="I289" s="817">
        <v>87.76</v>
      </c>
      <c r="J289" s="817">
        <v>19</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747.81</v>
      </c>
      <c r="AS290">
        <f t="shared" si="55"/>
        <v>0</v>
      </c>
      <c r="AT290"/>
      <c r="AU290"/>
      <c r="AV290"/>
      <c r="AW290"/>
      <c r="AX290"/>
      <c r="AY290"/>
      <c r="AZ290"/>
      <c r="BA290"/>
      <c r="BB290"/>
      <c r="BC290"/>
      <c r="BD290"/>
      <c r="BE290"/>
    </row>
    <row r="291" spans="2:57" ht="27" customHeight="1" x14ac:dyDescent="0.2">
      <c r="B291" s="295">
        <f t="shared" ref="B291:B326" si="57">+B290+1</f>
        <v>10</v>
      </c>
      <c r="C291" s="334" t="s">
        <v>35</v>
      </c>
      <c r="D291" s="334" t="s">
        <v>79</v>
      </c>
      <c r="E291" s="328">
        <v>120.5</v>
      </c>
      <c r="F291" s="313">
        <v>2.0920000000000001</v>
      </c>
      <c r="G291" s="256">
        <v>114.93</v>
      </c>
      <c r="H291" s="296">
        <v>0.17599999999999999</v>
      </c>
      <c r="I291" s="329">
        <v>115.19</v>
      </c>
      <c r="J291" s="255">
        <v>0.191</v>
      </c>
      <c r="K291" s="394">
        <v>1.528</v>
      </c>
      <c r="L291" s="402"/>
      <c r="M291" s="402"/>
      <c r="AB291"/>
      <c r="AC291"/>
      <c r="AD291"/>
      <c r="AE291"/>
      <c r="AF291"/>
      <c r="AG291"/>
      <c r="AH291"/>
      <c r="AI291"/>
      <c r="AJ291"/>
      <c r="AK291"/>
      <c r="AL291"/>
      <c r="AM291"/>
      <c r="AN291"/>
      <c r="AO291"/>
      <c r="AP291" s="270"/>
      <c r="AQ291" s="281">
        <f t="shared" si="54"/>
        <v>204</v>
      </c>
      <c r="AR291">
        <f t="shared" ref="AR291:AR300" si="58">IF(AI28="tad","tad",AI28)</f>
        <v>756.96</v>
      </c>
      <c r="AS291">
        <f t="shared" si="55"/>
        <v>0</v>
      </c>
      <c r="AT291"/>
      <c r="AU291"/>
      <c r="AV291"/>
      <c r="AW291"/>
      <c r="AX291"/>
      <c r="AY291"/>
      <c r="AZ291"/>
      <c r="BA291"/>
      <c r="BB291"/>
      <c r="BC291"/>
      <c r="BD291"/>
      <c r="BE291"/>
    </row>
    <row r="292" spans="2:57" ht="27" customHeight="1" x14ac:dyDescent="0.25">
      <c r="B292" s="295">
        <f t="shared" si="57"/>
        <v>11</v>
      </c>
      <c r="C292" s="334" t="s">
        <v>36</v>
      </c>
      <c r="D292" s="334" t="s">
        <v>79</v>
      </c>
      <c r="E292" s="328">
        <v>120.8</v>
      </c>
      <c r="F292" s="313">
        <v>2.3530000000000002</v>
      </c>
      <c r="G292" s="256">
        <v>116.58</v>
      </c>
      <c r="H292" s="296">
        <v>0.43099999999999999</v>
      </c>
      <c r="I292" s="653">
        <v>116.98</v>
      </c>
      <c r="J292" s="255">
        <v>0.45100000000000001</v>
      </c>
      <c r="K292" s="394">
        <v>1.2809999999999999</v>
      </c>
      <c r="L292" s="402"/>
      <c r="M292" s="403"/>
      <c r="AB292"/>
      <c r="AC292"/>
      <c r="AD292"/>
      <c r="AE292"/>
      <c r="AF292"/>
      <c r="AG292"/>
      <c r="AH292"/>
      <c r="AI292"/>
      <c r="AJ292"/>
      <c r="AK292"/>
      <c r="AL292"/>
      <c r="AM292"/>
      <c r="AN292"/>
      <c r="AO292"/>
      <c r="AP292" s="270"/>
      <c r="AQ292" s="281">
        <f t="shared" si="54"/>
        <v>205</v>
      </c>
      <c r="AR292">
        <f t="shared" si="58"/>
        <v>751.79</v>
      </c>
      <c r="AS292">
        <f t="shared" si="55"/>
        <v>0</v>
      </c>
      <c r="AT292"/>
      <c r="AU292"/>
      <c r="AV292"/>
      <c r="AW292"/>
      <c r="AX292"/>
      <c r="AY292"/>
      <c r="AZ292"/>
      <c r="BA292"/>
      <c r="BB292"/>
      <c r="BC292"/>
      <c r="BD292"/>
      <c r="BE292"/>
    </row>
    <row r="293" spans="2:57" ht="27" customHeight="1" x14ac:dyDescent="0.25">
      <c r="B293" s="295">
        <f t="shared" si="57"/>
        <v>12</v>
      </c>
      <c r="C293" s="334" t="s">
        <v>37</v>
      </c>
      <c r="D293" s="334" t="s">
        <v>80</v>
      </c>
      <c r="E293" s="328">
        <v>46.5</v>
      </c>
      <c r="F293" s="328">
        <v>4.5999999999999996</v>
      </c>
      <c r="G293" s="256">
        <v>42.73</v>
      </c>
      <c r="H293" s="256">
        <v>2.6160000000000001</v>
      </c>
      <c r="I293" s="653">
        <v>43.5</v>
      </c>
      <c r="J293" s="255">
        <v>3.8759999999999999</v>
      </c>
      <c r="K293" s="394">
        <v>4.2060000000000004</v>
      </c>
      <c r="L293" s="402"/>
      <c r="M293" s="402"/>
      <c r="AB293"/>
      <c r="AC293"/>
      <c r="AD293"/>
      <c r="AE293"/>
      <c r="AF293"/>
      <c r="AG293"/>
      <c r="AH293"/>
      <c r="AI293"/>
      <c r="AJ293"/>
      <c r="AK293"/>
      <c r="AL293"/>
      <c r="AM293"/>
      <c r="AN293"/>
      <c r="AO293"/>
      <c r="AP293" s="270"/>
      <c r="AQ293" s="281">
        <f t="shared" si="54"/>
        <v>206</v>
      </c>
      <c r="AR293">
        <f t="shared" si="58"/>
        <v>747.81</v>
      </c>
      <c r="AS293">
        <f t="shared" si="55"/>
        <v>0</v>
      </c>
      <c r="AT293"/>
      <c r="AU293"/>
      <c r="AV293"/>
      <c r="AW293"/>
      <c r="AX293"/>
      <c r="AY293"/>
      <c r="AZ293"/>
      <c r="BA293"/>
      <c r="BB293"/>
      <c r="BC293"/>
      <c r="BD293"/>
      <c r="BE293"/>
    </row>
    <row r="294" spans="2:57" ht="27" customHeight="1" x14ac:dyDescent="0.25">
      <c r="B294" s="295">
        <f t="shared" si="57"/>
        <v>13</v>
      </c>
      <c r="C294" s="334" t="s">
        <v>39</v>
      </c>
      <c r="D294" s="334" t="s">
        <v>80</v>
      </c>
      <c r="E294" s="328">
        <v>51.5</v>
      </c>
      <c r="F294" s="313">
        <v>2.4159999999999999</v>
      </c>
      <c r="G294" s="256">
        <v>49.01</v>
      </c>
      <c r="H294" s="256">
        <v>1.5429999999999999</v>
      </c>
      <c r="I294" s="657">
        <v>50</v>
      </c>
      <c r="J294" s="255">
        <v>1.913</v>
      </c>
      <c r="K294" s="394">
        <v>2.7559999999999998</v>
      </c>
      <c r="L294" s="402"/>
      <c r="M294" s="402"/>
      <c r="AB294"/>
      <c r="AC294"/>
      <c r="AD294"/>
      <c r="AE294"/>
      <c r="AF294"/>
      <c r="AG294"/>
      <c r="AH294"/>
      <c r="AI294"/>
      <c r="AJ294"/>
      <c r="AK294"/>
      <c r="AL294"/>
      <c r="AM294"/>
      <c r="AN294"/>
      <c r="AO294"/>
      <c r="AP294" s="270"/>
      <c r="AQ294" s="281">
        <f t="shared" si="54"/>
        <v>207</v>
      </c>
      <c r="AR294">
        <f t="shared" si="58"/>
        <v>742.92</v>
      </c>
      <c r="AS294">
        <f t="shared" si="55"/>
        <v>0</v>
      </c>
      <c r="AT294"/>
      <c r="AU294"/>
      <c r="AV294"/>
      <c r="AW294"/>
      <c r="AX294"/>
      <c r="AY294"/>
      <c r="AZ294"/>
      <c r="BA294"/>
      <c r="BB294"/>
      <c r="BC294"/>
      <c r="BD294"/>
      <c r="BE294"/>
    </row>
    <row r="295" spans="2:57" ht="27" customHeight="1" x14ac:dyDescent="0.25">
      <c r="B295" s="295">
        <f t="shared" si="57"/>
        <v>14</v>
      </c>
      <c r="C295" s="334" t="s">
        <v>40</v>
      </c>
      <c r="D295" s="334" t="s">
        <v>78</v>
      </c>
      <c r="E295" s="328">
        <v>81</v>
      </c>
      <c r="F295" s="313">
        <v>1.093</v>
      </c>
      <c r="G295" s="256">
        <v>74.48</v>
      </c>
      <c r="H295" s="609">
        <v>0.40300000000000002</v>
      </c>
      <c r="I295" s="653">
        <v>74.45</v>
      </c>
      <c r="J295" s="255">
        <v>0.42199999999999999</v>
      </c>
      <c r="K295" s="394">
        <v>0.78</v>
      </c>
      <c r="L295" s="402"/>
      <c r="M295" s="403"/>
      <c r="AB295"/>
      <c r="AC295"/>
      <c r="AD295"/>
      <c r="AE295"/>
      <c r="AF295"/>
      <c r="AG295"/>
      <c r="AH295"/>
      <c r="AI295"/>
      <c r="AJ295"/>
      <c r="AK295"/>
      <c r="AL295"/>
      <c r="AM295"/>
      <c r="AN295"/>
      <c r="AO295"/>
      <c r="AP295" s="270"/>
      <c r="AQ295" s="281">
        <f t="shared" si="54"/>
        <v>208</v>
      </c>
      <c r="AR295">
        <f t="shared" si="58"/>
        <v>732.61</v>
      </c>
      <c r="AS295">
        <f t="shared" si="55"/>
        <v>0</v>
      </c>
      <c r="AT295"/>
      <c r="AU295"/>
      <c r="AV295"/>
      <c r="AW295"/>
      <c r="AX295"/>
      <c r="AY295"/>
      <c r="AZ295"/>
      <c r="BA295"/>
      <c r="BB295"/>
      <c r="BC295"/>
      <c r="BD295"/>
      <c r="BE295"/>
    </row>
    <row r="296" spans="2:57" ht="27" customHeight="1" x14ac:dyDescent="0.25">
      <c r="B296" s="295">
        <f t="shared" si="57"/>
        <v>15</v>
      </c>
      <c r="C296" s="334" t="s">
        <v>41</v>
      </c>
      <c r="D296" s="334" t="s">
        <v>78</v>
      </c>
      <c r="E296" s="328">
        <v>82.8</v>
      </c>
      <c r="F296" s="313">
        <v>0.42899999999999999</v>
      </c>
      <c r="G296" s="256">
        <v>79.900000000000006</v>
      </c>
      <c r="H296" s="296">
        <v>4.0000000000000001E-3</v>
      </c>
      <c r="I296" s="653">
        <v>80</v>
      </c>
      <c r="J296" s="255">
        <v>7.0000000000000001E-3</v>
      </c>
      <c r="K296" s="394">
        <v>5.8999999999999997E-2</v>
      </c>
      <c r="L296" s="403"/>
      <c r="M296" s="403"/>
      <c r="V296" s="179" t="s">
        <v>210</v>
      </c>
      <c r="AB296"/>
      <c r="AC296"/>
      <c r="AD296"/>
      <c r="AE296"/>
      <c r="AF296"/>
      <c r="AG296"/>
      <c r="AH296"/>
      <c r="AI296"/>
      <c r="AJ296"/>
      <c r="AK296"/>
      <c r="AL296"/>
      <c r="AM296"/>
      <c r="AN296"/>
      <c r="AO296"/>
      <c r="AP296" s="270"/>
      <c r="AQ296" s="281">
        <f t="shared" si="54"/>
        <v>209</v>
      </c>
      <c r="AR296">
        <f t="shared" si="58"/>
        <v>730.31</v>
      </c>
      <c r="AS296">
        <f t="shared" si="55"/>
        <v>0</v>
      </c>
      <c r="AT296"/>
      <c r="AU296"/>
      <c r="AV296"/>
      <c r="AW296"/>
      <c r="AX296"/>
      <c r="AY296"/>
      <c r="AZ296"/>
      <c r="BA296"/>
      <c r="BB296"/>
      <c r="BC296"/>
      <c r="BD296"/>
      <c r="BE296"/>
    </row>
    <row r="297" spans="2:57" ht="27" customHeight="1" x14ac:dyDescent="0.25">
      <c r="B297" s="295">
        <f t="shared" si="57"/>
        <v>16</v>
      </c>
      <c r="C297" s="334" t="s">
        <v>42</v>
      </c>
      <c r="D297" s="334" t="s">
        <v>78</v>
      </c>
      <c r="E297" s="328">
        <v>69.95</v>
      </c>
      <c r="F297" s="313">
        <v>0.25</v>
      </c>
      <c r="G297" s="256">
        <v>61.67</v>
      </c>
      <c r="H297" s="256">
        <v>3.9E-2</v>
      </c>
      <c r="I297" s="653">
        <v>61.76</v>
      </c>
      <c r="J297" s="255">
        <v>4.5999999999999999E-2</v>
      </c>
      <c r="K297" s="394">
        <v>0.188</v>
      </c>
      <c r="L297" s="402"/>
      <c r="M297" s="403"/>
      <c r="AB297"/>
      <c r="AC297"/>
      <c r="AD297"/>
      <c r="AE297"/>
      <c r="AF297"/>
      <c r="AG297"/>
      <c r="AH297"/>
      <c r="AI297"/>
      <c r="AJ297"/>
      <c r="AK297"/>
      <c r="AL297"/>
      <c r="AM297"/>
      <c r="AN297"/>
      <c r="AO297"/>
      <c r="AP297" s="270"/>
      <c r="AQ297" s="281">
        <f t="shared" si="54"/>
        <v>210</v>
      </c>
      <c r="AR297">
        <f t="shared" si="58"/>
        <v>724.11</v>
      </c>
      <c r="AS297">
        <f t="shared" si="55"/>
        <v>0</v>
      </c>
      <c r="AT297"/>
      <c r="AU297"/>
      <c r="AV297"/>
      <c r="AW297"/>
      <c r="AX297"/>
      <c r="AY297"/>
      <c r="AZ297"/>
      <c r="BA297"/>
      <c r="BB297"/>
      <c r="BC297"/>
      <c r="BD297"/>
      <c r="BE297"/>
    </row>
    <row r="298" spans="2:57" ht="27" customHeight="1" x14ac:dyDescent="0.25">
      <c r="B298" s="295">
        <f t="shared" si="57"/>
        <v>17</v>
      </c>
      <c r="C298" s="334" t="s">
        <v>43</v>
      </c>
      <c r="D298" s="334" t="s">
        <v>78</v>
      </c>
      <c r="E298" s="328">
        <v>48.2</v>
      </c>
      <c r="F298" s="313">
        <v>0.38500000000000001</v>
      </c>
      <c r="G298" s="256">
        <v>44.98</v>
      </c>
      <c r="H298" s="296">
        <v>9.8000000000000004E-2</v>
      </c>
      <c r="I298" s="653">
        <v>45.22</v>
      </c>
      <c r="J298" s="255">
        <v>0.151</v>
      </c>
      <c r="K298" s="394">
        <v>0.193</v>
      </c>
      <c r="L298" s="402"/>
      <c r="M298" s="402"/>
      <c r="AB298"/>
      <c r="AC298"/>
      <c r="AD298"/>
      <c r="AE298"/>
      <c r="AF298"/>
      <c r="AG298"/>
      <c r="AH298"/>
      <c r="AI298"/>
      <c r="AJ298"/>
      <c r="AK298"/>
      <c r="AL298"/>
      <c r="AM298"/>
      <c r="AN298"/>
      <c r="AO298"/>
      <c r="AP298" s="270"/>
      <c r="AQ298" s="281">
        <f t="shared" si="54"/>
        <v>211</v>
      </c>
      <c r="AR298">
        <f t="shared" si="58"/>
        <v>718.06</v>
      </c>
      <c r="AS298">
        <f t="shared" si="55"/>
        <v>0</v>
      </c>
      <c r="AT298"/>
      <c r="AU298"/>
      <c r="AV298"/>
      <c r="AW298"/>
      <c r="AX298"/>
      <c r="AY298"/>
      <c r="AZ298"/>
      <c r="BA298"/>
      <c r="BB298"/>
      <c r="BC298"/>
      <c r="BD298"/>
      <c r="BE298"/>
    </row>
    <row r="299" spans="2:57" ht="27" customHeight="1" x14ac:dyDescent="0.2">
      <c r="B299" s="295">
        <f t="shared" si="57"/>
        <v>18</v>
      </c>
      <c r="C299" s="334" t="s">
        <v>81</v>
      </c>
      <c r="D299" s="334" t="s">
        <v>44</v>
      </c>
      <c r="E299" s="328">
        <v>136</v>
      </c>
      <c r="F299" s="313">
        <v>398.69</v>
      </c>
      <c r="G299" s="256">
        <v>132.69999999999999</v>
      </c>
      <c r="H299" s="256">
        <v>203.77</v>
      </c>
      <c r="I299" s="256">
        <v>131.36000000000001</v>
      </c>
      <c r="J299" s="707">
        <v>152.816</v>
      </c>
      <c r="K299" s="373">
        <v>363.98</v>
      </c>
      <c r="L299" s="403"/>
      <c r="M299" s="403"/>
      <c r="AB299"/>
      <c r="AC299"/>
      <c r="AD299"/>
      <c r="AE299"/>
      <c r="AF299"/>
      <c r="AG299"/>
      <c r="AH299"/>
      <c r="AI299"/>
      <c r="AJ299"/>
      <c r="AK299"/>
      <c r="AL299"/>
      <c r="AM299"/>
      <c r="AN299"/>
      <c r="AO299"/>
      <c r="AP299" s="270"/>
      <c r="AQ299" s="281">
        <f t="shared" si="54"/>
        <v>212</v>
      </c>
      <c r="AR299">
        <f t="shared" si="58"/>
        <v>0</v>
      </c>
      <c r="AS299">
        <f t="shared" si="55"/>
        <v>0</v>
      </c>
      <c r="AT299"/>
      <c r="AU299"/>
      <c r="AV299"/>
      <c r="AW299"/>
      <c r="AX299"/>
      <c r="AY299"/>
      <c r="AZ299"/>
      <c r="BA299"/>
      <c r="BB299"/>
      <c r="BC299"/>
      <c r="BD299"/>
      <c r="BE299"/>
    </row>
    <row r="300" spans="2:57" ht="27" customHeight="1" x14ac:dyDescent="0.2">
      <c r="B300" s="295">
        <f t="shared" si="57"/>
        <v>19</v>
      </c>
      <c r="C300" s="334" t="s">
        <v>336</v>
      </c>
      <c r="D300" s="334" t="s">
        <v>44</v>
      </c>
      <c r="E300" s="328">
        <v>189</v>
      </c>
      <c r="F300" s="313">
        <v>25</v>
      </c>
      <c r="G300" s="256">
        <v>181</v>
      </c>
      <c r="H300" s="256">
        <v>17.55</v>
      </c>
      <c r="I300" s="256">
        <v>182.85</v>
      </c>
      <c r="J300" s="707">
        <v>20.896999999999998</v>
      </c>
      <c r="K300" s="373" t="s">
        <v>187</v>
      </c>
      <c r="L300" s="403"/>
      <c r="M300" s="402"/>
      <c r="AB300"/>
      <c r="AC300"/>
      <c r="AD300"/>
      <c r="AE300"/>
      <c r="AF300"/>
      <c r="AG300"/>
      <c r="AH300"/>
      <c r="AI300"/>
      <c r="AJ300"/>
      <c r="AK300"/>
      <c r="AL300"/>
      <c r="AM300"/>
      <c r="AN300"/>
      <c r="AO300"/>
      <c r="AP300" s="270"/>
      <c r="AQ300" s="281">
        <f t="shared" si="54"/>
        <v>213</v>
      </c>
      <c r="AR300">
        <f t="shared" si="58"/>
        <v>0</v>
      </c>
      <c r="AS300">
        <f t="shared" si="55"/>
        <v>0</v>
      </c>
      <c r="AT300"/>
      <c r="AU300"/>
      <c r="AV300"/>
      <c r="AW300"/>
      <c r="AX300"/>
      <c r="AY300"/>
      <c r="AZ300"/>
      <c r="BA300"/>
      <c r="BB300"/>
      <c r="BC300"/>
      <c r="BD300"/>
      <c r="BE300"/>
    </row>
    <row r="301" spans="2:57" ht="27" customHeight="1" x14ac:dyDescent="0.2">
      <c r="B301" s="295">
        <f t="shared" si="57"/>
        <v>20</v>
      </c>
      <c r="C301" s="334" t="s">
        <v>45</v>
      </c>
      <c r="D301" s="334" t="s">
        <v>44</v>
      </c>
      <c r="E301" s="328">
        <v>113.5</v>
      </c>
      <c r="F301" s="313">
        <v>2.3410000000000002</v>
      </c>
      <c r="G301" s="256">
        <v>106.56</v>
      </c>
      <c r="H301" s="256">
        <v>0.19900000000000001</v>
      </c>
      <c r="I301" s="256">
        <v>108.2</v>
      </c>
      <c r="J301" s="707">
        <v>0.48099999999999998</v>
      </c>
      <c r="K301" s="373" t="s">
        <v>187</v>
      </c>
      <c r="L301" s="403"/>
      <c r="M301" s="402"/>
      <c r="AB301"/>
      <c r="AC301"/>
      <c r="AD301"/>
      <c r="AE301"/>
      <c r="AF301"/>
      <c r="AG301"/>
      <c r="AH301"/>
      <c r="AI301"/>
      <c r="AJ301"/>
      <c r="AK301"/>
      <c r="AL301"/>
      <c r="AM301"/>
      <c r="AN301"/>
      <c r="AO301"/>
      <c r="AP301" s="270"/>
      <c r="AQ301" s="281">
        <f t="shared" si="54"/>
        <v>214</v>
      </c>
      <c r="AR301">
        <f t="shared" ref="AR301:AR314" si="59">IF(AJ7="tad","tad",AJ7)</f>
        <v>0</v>
      </c>
      <c r="AS301">
        <f t="shared" si="55"/>
        <v>0</v>
      </c>
      <c r="AT301"/>
      <c r="AU301"/>
      <c r="AV301"/>
      <c r="AW301"/>
      <c r="AX301"/>
      <c r="AY301"/>
      <c r="AZ301"/>
      <c r="BA301"/>
      <c r="BB301"/>
      <c r="BC301"/>
      <c r="BD301"/>
      <c r="BE301"/>
    </row>
    <row r="302" spans="2:57" ht="27" customHeight="1" x14ac:dyDescent="0.2">
      <c r="B302" s="295">
        <f t="shared" si="57"/>
        <v>21</v>
      </c>
      <c r="C302" s="334" t="s">
        <v>46</v>
      </c>
      <c r="D302" s="334" t="s">
        <v>44</v>
      </c>
      <c r="E302" s="328">
        <v>225.4</v>
      </c>
      <c r="F302" s="313">
        <v>0.32300000000000001</v>
      </c>
      <c r="G302" s="256">
        <v>200.63</v>
      </c>
      <c r="H302" s="256">
        <v>5.5E-2</v>
      </c>
      <c r="I302" s="257">
        <v>199.88</v>
      </c>
      <c r="J302" s="707">
        <v>2.5000000000000001E-2</v>
      </c>
      <c r="K302" s="373">
        <v>1.5389999999999999</v>
      </c>
      <c r="L302" s="402"/>
      <c r="M302" s="403"/>
      <c r="AB302"/>
      <c r="AC302"/>
      <c r="AD302"/>
      <c r="AE302"/>
      <c r="AF302"/>
      <c r="AG302"/>
      <c r="AH302"/>
      <c r="AI302"/>
      <c r="AJ302"/>
      <c r="AK302"/>
      <c r="AL302"/>
      <c r="AM302"/>
      <c r="AN302"/>
      <c r="AO302"/>
      <c r="AP302" s="270"/>
      <c r="AQ302" s="281">
        <f t="shared" si="54"/>
        <v>215</v>
      </c>
      <c r="AR302">
        <f t="shared" si="59"/>
        <v>0</v>
      </c>
      <c r="AS302">
        <f t="shared" si="55"/>
        <v>0</v>
      </c>
      <c r="AT302"/>
      <c r="AU302"/>
      <c r="AV302"/>
      <c r="AW302"/>
      <c r="AX302"/>
      <c r="AY302"/>
      <c r="AZ302"/>
      <c r="BA302"/>
      <c r="BB302"/>
      <c r="BC302"/>
      <c r="BD302"/>
      <c r="BE302"/>
    </row>
    <row r="303" spans="2:57" ht="27" customHeight="1" x14ac:dyDescent="0.2">
      <c r="B303" s="295">
        <f t="shared" si="57"/>
        <v>22</v>
      </c>
      <c r="C303" s="334" t="s">
        <v>47</v>
      </c>
      <c r="D303" s="334" t="s">
        <v>44</v>
      </c>
      <c r="E303" s="328">
        <v>224</v>
      </c>
      <c r="F303" s="328">
        <v>0.42899999999999999</v>
      </c>
      <c r="G303" s="256">
        <v>219.27</v>
      </c>
      <c r="H303" s="256">
        <v>0.11600000000000001</v>
      </c>
      <c r="I303" s="256">
        <v>218.17</v>
      </c>
      <c r="J303" s="707">
        <v>7.0000000000000007E-2</v>
      </c>
      <c r="K303" s="373">
        <v>0.19700000000000001</v>
      </c>
      <c r="L303" s="403"/>
      <c r="M303" s="403"/>
      <c r="AB303"/>
      <c r="AC303"/>
      <c r="AD303"/>
      <c r="AE303"/>
      <c r="AF303"/>
      <c r="AG303"/>
      <c r="AH303"/>
      <c r="AI303"/>
      <c r="AJ303"/>
      <c r="AK303"/>
      <c r="AL303"/>
      <c r="AM303"/>
      <c r="AN303"/>
      <c r="AO303"/>
      <c r="AP303" s="270"/>
      <c r="AQ303" s="281">
        <f t="shared" si="54"/>
        <v>216</v>
      </c>
      <c r="AR303">
        <f t="shared" si="59"/>
        <v>0</v>
      </c>
      <c r="AS303">
        <f t="shared" si="55"/>
        <v>0</v>
      </c>
      <c r="AT303"/>
      <c r="AU303"/>
      <c r="AV303"/>
      <c r="AW303"/>
      <c r="AX303"/>
      <c r="AY303"/>
      <c r="AZ303"/>
      <c r="BA303"/>
      <c r="BB303"/>
      <c r="BC303"/>
      <c r="BD303"/>
      <c r="BE303"/>
    </row>
    <row r="304" spans="2:57" ht="27" customHeight="1" x14ac:dyDescent="0.2">
      <c r="B304" s="295">
        <f t="shared" si="57"/>
        <v>23</v>
      </c>
      <c r="C304" s="334" t="s">
        <v>48</v>
      </c>
      <c r="D304" s="334" t="s">
        <v>44</v>
      </c>
      <c r="E304" s="328">
        <v>196</v>
      </c>
      <c r="F304" s="313">
        <v>0.77100000000000002</v>
      </c>
      <c r="G304" s="256">
        <v>191.55</v>
      </c>
      <c r="H304" s="256">
        <v>0.125</v>
      </c>
      <c r="I304" s="257">
        <v>190.87</v>
      </c>
      <c r="J304" s="708">
        <v>4.5999999999999999E-2</v>
      </c>
      <c r="K304" s="373">
        <v>0.373</v>
      </c>
      <c r="L304" s="402"/>
      <c r="M304" s="403"/>
      <c r="AB304"/>
      <c r="AC304"/>
      <c r="AD304"/>
      <c r="AE304"/>
      <c r="AF304"/>
      <c r="AG304"/>
      <c r="AH304"/>
      <c r="AI304"/>
      <c r="AJ304"/>
      <c r="AK304"/>
      <c r="AL304"/>
      <c r="AM304"/>
      <c r="AN304"/>
      <c r="AO304"/>
      <c r="AP304" s="270"/>
      <c r="AQ304" s="281">
        <f t="shared" si="54"/>
        <v>217</v>
      </c>
      <c r="AR304">
        <f t="shared" si="59"/>
        <v>0</v>
      </c>
      <c r="AS304">
        <f t="shared" si="55"/>
        <v>0</v>
      </c>
      <c r="AT304"/>
      <c r="AU304"/>
      <c r="AV304"/>
      <c r="AW304"/>
      <c r="AX304"/>
      <c r="AY304"/>
      <c r="AZ304"/>
      <c r="BA304"/>
      <c r="BB304"/>
      <c r="BC304"/>
      <c r="BD304"/>
      <c r="BE304"/>
    </row>
    <row r="305" spans="2:57" ht="27" customHeight="1" x14ac:dyDescent="0.2">
      <c r="B305" s="295">
        <f t="shared" si="57"/>
        <v>24</v>
      </c>
      <c r="C305" s="334" t="s">
        <v>49</v>
      </c>
      <c r="D305" s="334" t="s">
        <v>44</v>
      </c>
      <c r="E305" s="328">
        <v>174</v>
      </c>
      <c r="F305" s="313">
        <v>0.22600000000000001</v>
      </c>
      <c r="G305" s="256">
        <v>161.51</v>
      </c>
      <c r="H305" s="256">
        <v>7.0000000000000001E-3</v>
      </c>
      <c r="I305" s="257">
        <v>164.29</v>
      </c>
      <c r="J305" s="707">
        <v>0.161</v>
      </c>
      <c r="K305" s="373">
        <v>0.68600000000000005</v>
      </c>
      <c r="L305" s="402"/>
      <c r="M305" s="404"/>
      <c r="AB305"/>
      <c r="AC305"/>
      <c r="AD305"/>
      <c r="AE305"/>
      <c r="AF305"/>
      <c r="AG305"/>
      <c r="AH305"/>
      <c r="AI305"/>
      <c r="AJ305"/>
      <c r="AK305"/>
      <c r="AL305"/>
      <c r="AM305"/>
      <c r="AN305"/>
      <c r="AO305"/>
      <c r="AP305" s="270"/>
      <c r="AQ305" s="281">
        <f t="shared" si="54"/>
        <v>218</v>
      </c>
      <c r="AR305">
        <f t="shared" si="59"/>
        <v>0</v>
      </c>
      <c r="AS305">
        <f t="shared" si="55"/>
        <v>0</v>
      </c>
      <c r="AT305"/>
      <c r="AU305"/>
      <c r="AV305"/>
      <c r="AW305"/>
      <c r="AX305"/>
      <c r="AY305"/>
      <c r="AZ305"/>
      <c r="BA305"/>
      <c r="BB305"/>
      <c r="BC305"/>
      <c r="BD305"/>
      <c r="BE305"/>
    </row>
    <row r="306" spans="2:57" ht="27" customHeight="1" x14ac:dyDescent="0.2">
      <c r="B306" s="295">
        <f t="shared" si="57"/>
        <v>25</v>
      </c>
      <c r="C306" s="334" t="s">
        <v>50</v>
      </c>
      <c r="D306" s="334" t="s">
        <v>44</v>
      </c>
      <c r="E306" s="328">
        <v>229.1</v>
      </c>
      <c r="F306" s="313">
        <v>0.71399999999999997</v>
      </c>
      <c r="G306" s="256">
        <v>221.03</v>
      </c>
      <c r="H306" s="256">
        <v>0.111</v>
      </c>
      <c r="I306" s="257">
        <v>220.92</v>
      </c>
      <c r="J306" s="707">
        <v>0.106</v>
      </c>
      <c r="K306" s="373">
        <v>0</v>
      </c>
      <c r="L306" s="403"/>
      <c r="M306" s="404"/>
      <c r="AB306"/>
      <c r="AC306"/>
      <c r="AD306"/>
      <c r="AE306"/>
      <c r="AF306"/>
      <c r="AG306"/>
      <c r="AH306"/>
      <c r="AI306"/>
      <c r="AJ306"/>
      <c r="AK306"/>
      <c r="AL306"/>
      <c r="AM306"/>
      <c r="AN306"/>
      <c r="AO306"/>
      <c r="AP306" s="270"/>
      <c r="AQ306" s="281">
        <f t="shared" si="54"/>
        <v>219</v>
      </c>
      <c r="AR306">
        <f t="shared" si="59"/>
        <v>0</v>
      </c>
      <c r="AS306">
        <f t="shared" si="55"/>
        <v>0</v>
      </c>
      <c r="AT306"/>
      <c r="AU306"/>
      <c r="AV306"/>
      <c r="AW306"/>
      <c r="AX306"/>
      <c r="AY306"/>
      <c r="AZ306"/>
      <c r="BA306"/>
      <c r="BB306"/>
      <c r="BC306"/>
      <c r="BD306"/>
      <c r="BE306"/>
    </row>
    <row r="307" spans="2:57" ht="27" customHeight="1" x14ac:dyDescent="0.2">
      <c r="B307" s="295">
        <f t="shared" si="57"/>
        <v>26</v>
      </c>
      <c r="C307" s="294" t="s">
        <v>51</v>
      </c>
      <c r="D307" s="294" t="s">
        <v>44</v>
      </c>
      <c r="E307" s="314">
        <v>249</v>
      </c>
      <c r="F307" s="331">
        <v>1.708</v>
      </c>
      <c r="G307" s="255">
        <v>240.81</v>
      </c>
      <c r="H307" s="255">
        <v>9.2999999999999999E-2</v>
      </c>
      <c r="I307" s="365">
        <v>241.93</v>
      </c>
      <c r="J307" s="709">
        <v>0.218</v>
      </c>
      <c r="K307" s="373">
        <v>0.61899999999999999</v>
      </c>
      <c r="L307" s="403"/>
      <c r="M307" s="402"/>
      <c r="AB307"/>
      <c r="AC307"/>
      <c r="AD307"/>
      <c r="AE307"/>
      <c r="AF307"/>
      <c r="AG307"/>
      <c r="AH307"/>
      <c r="AI307"/>
      <c r="AJ307"/>
      <c r="AK307"/>
      <c r="AL307"/>
      <c r="AM307"/>
      <c r="AN307"/>
      <c r="AO307"/>
      <c r="AP307" s="270"/>
      <c r="AQ307" s="281">
        <f t="shared" si="54"/>
        <v>220</v>
      </c>
      <c r="AR307">
        <f t="shared" si="59"/>
        <v>0</v>
      </c>
      <c r="AS307">
        <f t="shared" si="55"/>
        <v>0</v>
      </c>
      <c r="AT307"/>
      <c r="AU307"/>
      <c r="AV307"/>
      <c r="AW307"/>
      <c r="AX307"/>
      <c r="AY307"/>
      <c r="AZ307"/>
      <c r="BA307"/>
      <c r="BB307"/>
      <c r="BC307"/>
      <c r="BD307"/>
      <c r="BE307"/>
    </row>
    <row r="308" spans="2:57" ht="27" customHeight="1" x14ac:dyDescent="0.2">
      <c r="B308" s="295">
        <f t="shared" si="57"/>
        <v>27</v>
      </c>
      <c r="C308" s="334" t="s">
        <v>335</v>
      </c>
      <c r="D308" s="334" t="s">
        <v>82</v>
      </c>
      <c r="E308" s="328">
        <v>522</v>
      </c>
      <c r="F308" s="313">
        <v>7.0650000000000004</v>
      </c>
      <c r="G308" s="256">
        <v>509.5</v>
      </c>
      <c r="H308" s="256">
        <v>5.2320000000000002</v>
      </c>
      <c r="I308" s="257">
        <v>514.09</v>
      </c>
      <c r="J308" s="708">
        <v>6.7409999999999997</v>
      </c>
      <c r="K308" s="373">
        <v>1.6759999999999999</v>
      </c>
      <c r="L308" s="403"/>
      <c r="M308" s="402"/>
      <c r="AB308"/>
      <c r="AC308"/>
      <c r="AD308"/>
      <c r="AE308"/>
      <c r="AF308"/>
      <c r="AG308"/>
      <c r="AH308"/>
      <c r="AI308"/>
      <c r="AJ308"/>
      <c r="AK308"/>
      <c r="AL308"/>
      <c r="AM308"/>
      <c r="AN308"/>
      <c r="AO308"/>
      <c r="AP308" s="270"/>
      <c r="AQ308" s="281">
        <f t="shared" si="54"/>
        <v>221</v>
      </c>
      <c r="AR308">
        <f t="shared" si="59"/>
        <v>0</v>
      </c>
      <c r="AS308">
        <f t="shared" si="55"/>
        <v>0</v>
      </c>
      <c r="AT308"/>
      <c r="AU308"/>
      <c r="AV308"/>
      <c r="AW308"/>
      <c r="AX308"/>
      <c r="AY308"/>
      <c r="AZ308"/>
      <c r="BA308"/>
      <c r="BB308"/>
      <c r="BC308"/>
      <c r="BD308"/>
      <c r="BE308"/>
    </row>
    <row r="309" spans="2:57" ht="27" customHeight="1" x14ac:dyDescent="0.2">
      <c r="B309" s="295">
        <f t="shared" si="57"/>
        <v>28</v>
      </c>
      <c r="C309" s="334" t="s">
        <v>52</v>
      </c>
      <c r="D309" s="334" t="s">
        <v>82</v>
      </c>
      <c r="E309" s="328">
        <v>164.75</v>
      </c>
      <c r="F309" s="328">
        <v>4.3979999999999997</v>
      </c>
      <c r="G309" s="256">
        <v>146.51</v>
      </c>
      <c r="H309" s="256">
        <v>1.371</v>
      </c>
      <c r="I309" s="256">
        <v>144.80000000000001</v>
      </c>
      <c r="J309" s="708">
        <v>0.66800000000000004</v>
      </c>
      <c r="K309" s="373">
        <v>1.1419999999999999</v>
      </c>
      <c r="L309" s="404"/>
      <c r="M309" s="395"/>
      <c r="AB309"/>
      <c r="AC309"/>
      <c r="AD309"/>
      <c r="AE309"/>
      <c r="AF309"/>
      <c r="AG309"/>
      <c r="AH309"/>
      <c r="AI309"/>
      <c r="AJ309"/>
      <c r="AK309"/>
      <c r="AL309"/>
      <c r="AM309"/>
      <c r="AN309"/>
      <c r="AO309"/>
      <c r="AP309" s="270"/>
      <c r="AQ309" s="281">
        <f t="shared" si="54"/>
        <v>222</v>
      </c>
      <c r="AR309">
        <f t="shared" si="59"/>
        <v>0</v>
      </c>
      <c r="AS309">
        <f t="shared" si="55"/>
        <v>0</v>
      </c>
      <c r="AT309"/>
      <c r="AU309"/>
      <c r="AV309"/>
      <c r="AW309"/>
      <c r="AX309"/>
      <c r="AY309"/>
      <c r="AZ309"/>
      <c r="BA309"/>
      <c r="BB309"/>
      <c r="BC309"/>
      <c r="BD309"/>
      <c r="BE309"/>
    </row>
    <row r="310" spans="2:57" ht="27" customHeight="1" x14ac:dyDescent="0.2">
      <c r="B310" s="295">
        <f t="shared" si="57"/>
        <v>29</v>
      </c>
      <c r="C310" s="334" t="s">
        <v>53</v>
      </c>
      <c r="D310" s="334" t="s">
        <v>82</v>
      </c>
      <c r="E310" s="328">
        <v>179.1</v>
      </c>
      <c r="F310" s="313">
        <v>3.3109999999999999</v>
      </c>
      <c r="G310" s="257">
        <v>199.21</v>
      </c>
      <c r="H310" s="257">
        <v>0.67300000000000004</v>
      </c>
      <c r="I310" s="256">
        <v>198.84</v>
      </c>
      <c r="J310" s="707">
        <v>0.57299999999999995</v>
      </c>
      <c r="K310" s="373">
        <v>3.0640000000000001</v>
      </c>
      <c r="L310" s="404"/>
      <c r="M310" s="395"/>
      <c r="AB310"/>
      <c r="AC310"/>
      <c r="AD310"/>
      <c r="AE310"/>
      <c r="AF310"/>
      <c r="AG310"/>
      <c r="AH310"/>
      <c r="AI310"/>
      <c r="AJ310"/>
      <c r="AK310"/>
      <c r="AL310"/>
      <c r="AM310"/>
      <c r="AN310"/>
      <c r="AO310"/>
      <c r="AP310" s="270"/>
      <c r="AQ310" s="281">
        <f t="shared" si="54"/>
        <v>223</v>
      </c>
      <c r="AR310">
        <f t="shared" si="59"/>
        <v>0</v>
      </c>
      <c r="AS310">
        <f t="shared" si="55"/>
        <v>0</v>
      </c>
      <c r="AT310"/>
      <c r="AU310"/>
      <c r="AV310"/>
      <c r="AW310"/>
      <c r="AX310"/>
      <c r="AY310"/>
      <c r="AZ310"/>
      <c r="BA310"/>
      <c r="BB310"/>
      <c r="BC310"/>
      <c r="BD310"/>
      <c r="BE310"/>
    </row>
    <row r="311" spans="2:57" ht="27" customHeight="1" x14ac:dyDescent="0.2">
      <c r="B311" s="295">
        <f t="shared" si="57"/>
        <v>30</v>
      </c>
      <c r="C311" s="334" t="s">
        <v>54</v>
      </c>
      <c r="D311" s="334" t="s">
        <v>83</v>
      </c>
      <c r="E311" s="328">
        <v>325.56</v>
      </c>
      <c r="F311" s="313">
        <v>0.64100000000000001</v>
      </c>
      <c r="G311" s="257">
        <v>321.27999999999997</v>
      </c>
      <c r="H311" s="257">
        <v>0.27800000000000002</v>
      </c>
      <c r="I311" s="257">
        <v>317.64999999999998</v>
      </c>
      <c r="J311" s="708">
        <v>7.5999999999999998E-2</v>
      </c>
      <c r="K311" s="373">
        <v>0.5</v>
      </c>
      <c r="L311" s="402"/>
      <c r="M311" s="395"/>
      <c r="AB311"/>
      <c r="AC311"/>
      <c r="AD311"/>
      <c r="AE311"/>
      <c r="AF311"/>
      <c r="AG311"/>
      <c r="AH311"/>
      <c r="AI311"/>
      <c r="AJ311"/>
      <c r="AK311"/>
      <c r="AL311"/>
      <c r="AM311"/>
      <c r="AN311"/>
      <c r="AO311"/>
      <c r="AP311" s="270"/>
      <c r="AQ311" s="281">
        <f t="shared" si="54"/>
        <v>224</v>
      </c>
      <c r="AR311">
        <f t="shared" si="59"/>
        <v>0</v>
      </c>
      <c r="AS311">
        <f t="shared" si="55"/>
        <v>0</v>
      </c>
      <c r="AT311"/>
      <c r="AU311"/>
      <c r="AV311"/>
      <c r="AW311"/>
      <c r="AX311"/>
      <c r="AY311"/>
      <c r="AZ311"/>
      <c r="BA311"/>
      <c r="BB311"/>
      <c r="BC311"/>
      <c r="BD311"/>
      <c r="BE311"/>
    </row>
    <row r="312" spans="2:57" ht="27" customHeight="1" x14ac:dyDescent="0.2">
      <c r="B312" s="295">
        <f t="shared" si="57"/>
        <v>31</v>
      </c>
      <c r="C312" s="334" t="s">
        <v>55</v>
      </c>
      <c r="D312" s="334" t="s">
        <v>83</v>
      </c>
      <c r="E312" s="328">
        <v>129.19999999999999</v>
      </c>
      <c r="F312" s="313">
        <v>0.71</v>
      </c>
      <c r="G312" s="256">
        <v>125.83</v>
      </c>
      <c r="H312" s="256">
        <v>0.28599999999999998</v>
      </c>
      <c r="I312" s="257">
        <v>127.26</v>
      </c>
      <c r="J312" s="707">
        <v>0.45700000000000002</v>
      </c>
      <c r="K312" s="373">
        <v>0.68300000000000005</v>
      </c>
      <c r="L312" s="402"/>
      <c r="M312" s="405"/>
      <c r="AB312"/>
      <c r="AC312"/>
      <c r="AD312"/>
      <c r="AE312"/>
      <c r="AF312"/>
      <c r="AG312"/>
      <c r="AH312"/>
      <c r="AI312"/>
      <c r="AJ312"/>
      <c r="AK312"/>
      <c r="AL312"/>
      <c r="AM312"/>
      <c r="AN312"/>
      <c r="AO312"/>
      <c r="AP312" s="270"/>
      <c r="AQ312" s="281">
        <f t="shared" si="54"/>
        <v>225</v>
      </c>
      <c r="AR312">
        <f t="shared" si="59"/>
        <v>0</v>
      </c>
      <c r="AS312">
        <f t="shared" si="55"/>
        <v>0</v>
      </c>
      <c r="AT312"/>
      <c r="AU312"/>
      <c r="AV312"/>
      <c r="AW312"/>
      <c r="AX312"/>
      <c r="AY312"/>
      <c r="AZ312"/>
      <c r="BA312"/>
      <c r="BB312"/>
      <c r="BC312"/>
      <c r="BD312"/>
      <c r="BE312"/>
    </row>
    <row r="313" spans="2:57" ht="27" customHeight="1" x14ac:dyDescent="0.2">
      <c r="B313" s="295">
        <f t="shared" si="57"/>
        <v>32</v>
      </c>
      <c r="C313" s="334" t="s">
        <v>56</v>
      </c>
      <c r="D313" s="334" t="s">
        <v>83</v>
      </c>
      <c r="E313" s="328">
        <v>282.77999999999997</v>
      </c>
      <c r="F313" s="313">
        <v>0.48</v>
      </c>
      <c r="G313" s="256">
        <v>278.42</v>
      </c>
      <c r="H313" s="256">
        <v>0.10100000000000001</v>
      </c>
      <c r="I313" s="256">
        <v>275.87</v>
      </c>
      <c r="J313" s="707">
        <v>1.0999999999999999E-2</v>
      </c>
      <c r="K313" s="373">
        <v>0.46100000000000002</v>
      </c>
      <c r="L313" s="404"/>
      <c r="M313" s="405"/>
      <c r="AB313"/>
      <c r="AC313"/>
      <c r="AD313"/>
      <c r="AE313"/>
      <c r="AF313"/>
      <c r="AG313"/>
      <c r="AH313"/>
      <c r="AI313"/>
      <c r="AJ313"/>
      <c r="AK313"/>
      <c r="AL313"/>
      <c r="AM313"/>
      <c r="AN313"/>
      <c r="AO313"/>
      <c r="AP313" s="270"/>
      <c r="AQ313" s="281">
        <f t="shared" si="54"/>
        <v>226</v>
      </c>
      <c r="AR313">
        <f t="shared" si="59"/>
        <v>0</v>
      </c>
      <c r="AS313">
        <f t="shared" si="55"/>
        <v>0</v>
      </c>
      <c r="AT313"/>
      <c r="AU313"/>
      <c r="AV313"/>
      <c r="AW313"/>
      <c r="AX313"/>
      <c r="AY313"/>
      <c r="AZ313"/>
      <c r="BA313"/>
      <c r="BB313"/>
      <c r="BC313"/>
      <c r="BD313"/>
      <c r="BE313"/>
    </row>
    <row r="314" spans="2:57" ht="27" customHeight="1" x14ac:dyDescent="0.2">
      <c r="B314" s="295">
        <f t="shared" si="57"/>
        <v>33</v>
      </c>
      <c r="C314" s="334" t="s">
        <v>57</v>
      </c>
      <c r="D314" s="334" t="s">
        <v>83</v>
      </c>
      <c r="E314" s="328">
        <v>99</v>
      </c>
      <c r="F314" s="313">
        <v>2.8849999999999998</v>
      </c>
      <c r="G314" s="256">
        <v>96.38</v>
      </c>
      <c r="H314" s="256">
        <v>1.234</v>
      </c>
      <c r="I314" s="257">
        <v>97.59</v>
      </c>
      <c r="J314" s="708">
        <v>1.9079999999999999</v>
      </c>
      <c r="K314" s="373">
        <v>2.911</v>
      </c>
      <c r="L314" s="404"/>
      <c r="M314" s="405"/>
      <c r="AB314"/>
      <c r="AC314"/>
      <c r="AD314"/>
      <c r="AE314"/>
      <c r="AF314"/>
      <c r="AG314"/>
      <c r="AH314"/>
      <c r="AI314"/>
      <c r="AJ314"/>
      <c r="AK314"/>
      <c r="AL314"/>
      <c r="AM314"/>
      <c r="AN314"/>
      <c r="AO314"/>
      <c r="AP314" s="270"/>
      <c r="AQ314" s="281">
        <f t="shared" si="54"/>
        <v>227</v>
      </c>
      <c r="AR314">
        <f t="shared" si="59"/>
        <v>0</v>
      </c>
      <c r="AS314">
        <f t="shared" si="55"/>
        <v>0</v>
      </c>
      <c r="AT314"/>
      <c r="AU314"/>
      <c r="AV314"/>
      <c r="AW314"/>
      <c r="AX314"/>
      <c r="AY314"/>
      <c r="AZ314"/>
      <c r="BA314"/>
      <c r="BB314"/>
      <c r="BC314"/>
      <c r="BD314"/>
      <c r="BE314"/>
    </row>
    <row r="315" spans="2:57" ht="27" customHeight="1" x14ac:dyDescent="0.2">
      <c r="B315" s="295">
        <f t="shared" si="57"/>
        <v>34</v>
      </c>
      <c r="C315" s="334" t="s">
        <v>58</v>
      </c>
      <c r="D315" s="334" t="s">
        <v>83</v>
      </c>
      <c r="E315" s="328">
        <v>189.7</v>
      </c>
      <c r="F315" s="328">
        <v>7.9000000000000001E-2</v>
      </c>
      <c r="G315" s="256">
        <v>188.84</v>
      </c>
      <c r="H315" s="256">
        <v>5.2999999999999999E-2</v>
      </c>
      <c r="I315" s="257">
        <v>188.21</v>
      </c>
      <c r="J315" s="708">
        <v>3.1E-2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7"/>
        <v>35</v>
      </c>
      <c r="C316" s="334" t="s">
        <v>59</v>
      </c>
      <c r="D316" s="334" t="s">
        <v>83</v>
      </c>
      <c r="E316" s="328">
        <v>171.19</v>
      </c>
      <c r="F316" s="313">
        <v>9.6000000000000002E-2</v>
      </c>
      <c r="G316" s="256">
        <v>169.76</v>
      </c>
      <c r="H316" s="296">
        <v>6.2E-2</v>
      </c>
      <c r="I316" s="257">
        <v>167.52</v>
      </c>
      <c r="J316" s="708">
        <v>8.0000000000000002E-3</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7"/>
        <v>36</v>
      </c>
      <c r="C317" s="334" t="s">
        <v>60</v>
      </c>
      <c r="D317" s="334" t="s">
        <v>84</v>
      </c>
      <c r="E317" s="328">
        <v>142.6</v>
      </c>
      <c r="F317" s="313">
        <v>9.8740000000000006</v>
      </c>
      <c r="G317" s="256">
        <v>139.06</v>
      </c>
      <c r="H317" s="256">
        <v>5.7359999999999998</v>
      </c>
      <c r="I317" s="256">
        <v>138.61000000000001</v>
      </c>
      <c r="J317" s="710">
        <v>4.7320000000000002</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7"/>
        <v>37</v>
      </c>
      <c r="C318" s="334" t="s">
        <v>61</v>
      </c>
      <c r="D318" s="334" t="s">
        <v>84</v>
      </c>
      <c r="E318" s="328">
        <v>239.5</v>
      </c>
      <c r="F318" s="313">
        <v>2.6720000000000002</v>
      </c>
      <c r="G318" s="256">
        <v>237.21</v>
      </c>
      <c r="H318" s="296">
        <v>1.496</v>
      </c>
      <c r="I318" s="645">
        <v>238.36</v>
      </c>
      <c r="J318" s="711">
        <v>2.0619999999999998</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5"/>
        <v>0</v>
      </c>
      <c r="AT318"/>
      <c r="AU318"/>
      <c r="AV318"/>
      <c r="AW318"/>
      <c r="AX318"/>
      <c r="AY318"/>
      <c r="AZ318"/>
      <c r="BA318"/>
      <c r="BB318"/>
      <c r="BC318"/>
      <c r="BD318"/>
      <c r="BE318"/>
    </row>
    <row r="319" spans="2:57" ht="27" customHeight="1" x14ac:dyDescent="0.2">
      <c r="B319" s="295">
        <f t="shared" si="57"/>
        <v>38</v>
      </c>
      <c r="C319" s="334" t="s">
        <v>62</v>
      </c>
      <c r="D319" s="334" t="s">
        <v>85</v>
      </c>
      <c r="E319" s="328">
        <v>120.5</v>
      </c>
      <c r="F319" s="313">
        <v>4.1539999999999999</v>
      </c>
      <c r="G319" s="256">
        <v>118.24</v>
      </c>
      <c r="H319" s="256">
        <v>2.0129999999999999</v>
      </c>
      <c r="I319" s="256">
        <v>118.2</v>
      </c>
      <c r="J319" s="707">
        <v>1.9470000000000001</v>
      </c>
      <c r="K319" s="373">
        <v>3.7930000000000001</v>
      </c>
      <c r="L319" s="463"/>
      <c r="M319" s="187"/>
      <c r="AB319"/>
      <c r="AC319"/>
      <c r="AD319"/>
      <c r="AE319"/>
      <c r="AF319"/>
      <c r="AG319"/>
      <c r="AH319"/>
      <c r="AI319"/>
      <c r="AJ319"/>
      <c r="AK319"/>
      <c r="AL319"/>
      <c r="AM319"/>
      <c r="AN319"/>
      <c r="AO319"/>
      <c r="AP319" s="270"/>
      <c r="AQ319" s="281">
        <f t="shared" si="54"/>
        <v>229</v>
      </c>
      <c r="AR319">
        <f t="shared" si="60"/>
        <v>0</v>
      </c>
      <c r="AS319">
        <f t="shared" si="55"/>
        <v>0</v>
      </c>
      <c r="AT319"/>
      <c r="AU319"/>
      <c r="AV319"/>
      <c r="AW319"/>
      <c r="AX319"/>
      <c r="AY319"/>
      <c r="AZ319"/>
      <c r="BA319"/>
      <c r="BB319"/>
      <c r="BC319"/>
      <c r="BD319"/>
      <c r="BE319"/>
    </row>
    <row r="320" spans="2:57" ht="27" customHeight="1" x14ac:dyDescent="0.2">
      <c r="B320" s="295">
        <f t="shared" si="57"/>
        <v>39</v>
      </c>
      <c r="C320" s="334" t="s">
        <v>63</v>
      </c>
      <c r="D320" s="334" t="s">
        <v>86</v>
      </c>
      <c r="E320" s="328">
        <v>110.56</v>
      </c>
      <c r="F320" s="313">
        <v>2.75</v>
      </c>
      <c r="G320" s="256">
        <v>108.85</v>
      </c>
      <c r="H320" s="256">
        <v>0.872</v>
      </c>
      <c r="I320" s="256">
        <v>109.77</v>
      </c>
      <c r="J320" s="707">
        <v>1.5149999999999999</v>
      </c>
      <c r="K320" s="373">
        <v>2.7650000000000001</v>
      </c>
      <c r="L320" s="311"/>
      <c r="M320" s="187"/>
      <c r="AB320"/>
      <c r="AC320"/>
      <c r="AD320"/>
      <c r="AE320"/>
      <c r="AF320"/>
      <c r="AG320"/>
      <c r="AH320"/>
      <c r="AI320"/>
      <c r="AJ320"/>
      <c r="AK320"/>
      <c r="AL320"/>
      <c r="AM320"/>
      <c r="AN320"/>
      <c r="AO320"/>
      <c r="AP320" s="270"/>
      <c r="AQ320" s="281">
        <f t="shared" si="54"/>
        <v>230</v>
      </c>
      <c r="AR320">
        <f t="shared" si="60"/>
        <v>0</v>
      </c>
      <c r="AS320">
        <f t="shared" si="55"/>
        <v>0</v>
      </c>
      <c r="AT320"/>
      <c r="AU320"/>
      <c r="AV320"/>
      <c r="AW320"/>
      <c r="AX320"/>
      <c r="AY320"/>
      <c r="AZ320"/>
      <c r="BA320"/>
      <c r="BB320"/>
      <c r="BC320"/>
      <c r="BD320"/>
      <c r="BE320"/>
    </row>
    <row r="321" spans="2:57" ht="27" customHeight="1" x14ac:dyDescent="0.2">
      <c r="B321" s="295">
        <f t="shared" si="57"/>
        <v>40</v>
      </c>
      <c r="C321" s="334" t="s">
        <v>64</v>
      </c>
      <c r="D321" s="334" t="s">
        <v>87</v>
      </c>
      <c r="E321" s="328">
        <v>72</v>
      </c>
      <c r="F321" s="313">
        <v>38.036000000000001</v>
      </c>
      <c r="G321" s="256">
        <v>61.79</v>
      </c>
      <c r="H321" s="296">
        <v>15.79</v>
      </c>
      <c r="I321" s="256">
        <v>52.7</v>
      </c>
      <c r="J321" s="710">
        <v>5.26</v>
      </c>
      <c r="K321" s="373"/>
      <c r="L321" s="311"/>
      <c r="M321" s="187"/>
      <c r="AB321"/>
      <c r="AC321"/>
      <c r="AD321"/>
      <c r="AE321"/>
      <c r="AF321"/>
      <c r="AG321"/>
      <c r="AH321"/>
      <c r="AI321"/>
      <c r="AJ321"/>
      <c r="AK321"/>
      <c r="AL321"/>
      <c r="AM321"/>
      <c r="AN321"/>
      <c r="AO321"/>
      <c r="AP321" s="270"/>
      <c r="AQ321" s="281">
        <f t="shared" si="54"/>
        <v>231</v>
      </c>
      <c r="AR321">
        <f t="shared" si="60"/>
        <v>0</v>
      </c>
      <c r="AS321">
        <f t="shared" si="55"/>
        <v>0</v>
      </c>
      <c r="AT321"/>
      <c r="AU321"/>
      <c r="AV321"/>
      <c r="AW321"/>
      <c r="AX321"/>
      <c r="AY321"/>
      <c r="AZ321"/>
      <c r="BA321"/>
      <c r="BB321"/>
      <c r="BC321"/>
      <c r="BD321"/>
      <c r="BE321"/>
    </row>
    <row r="322" spans="2:57" ht="27" customHeight="1" x14ac:dyDescent="0.2">
      <c r="B322" s="295">
        <f t="shared" si="57"/>
        <v>41</v>
      </c>
      <c r="C322" s="334" t="s">
        <v>65</v>
      </c>
      <c r="D322" s="334" t="s">
        <v>87</v>
      </c>
      <c r="E322" s="328">
        <v>185</v>
      </c>
      <c r="F322" s="313">
        <v>388.72199999999998</v>
      </c>
      <c r="G322" s="256">
        <v>159.63</v>
      </c>
      <c r="H322" s="296">
        <v>157.47</v>
      </c>
      <c r="I322" s="256">
        <v>154.22999999999999</v>
      </c>
      <c r="J322" s="703">
        <v>124.49</v>
      </c>
      <c r="K322" s="373" t="s">
        <v>190</v>
      </c>
      <c r="L322" s="303"/>
      <c r="M322" s="187"/>
      <c r="AB322"/>
      <c r="AC322"/>
      <c r="AD322"/>
      <c r="AE322"/>
      <c r="AF322"/>
      <c r="AG322"/>
      <c r="AH322"/>
      <c r="AI322"/>
      <c r="AJ322"/>
      <c r="AK322"/>
      <c r="AL322"/>
      <c r="AM322"/>
      <c r="AN322"/>
      <c r="AO322"/>
      <c r="AP322" s="270"/>
      <c r="AQ322" s="281">
        <f t="shared" si="54"/>
        <v>232</v>
      </c>
      <c r="AR322">
        <f t="shared" si="60"/>
        <v>0</v>
      </c>
      <c r="AS322">
        <f t="shared" si="55"/>
        <v>0</v>
      </c>
      <c r="AT322"/>
      <c r="AU322"/>
      <c r="AV322"/>
      <c r="AW322"/>
      <c r="AX322"/>
      <c r="AY322"/>
      <c r="AZ322"/>
      <c r="BA322"/>
      <c r="BB322"/>
      <c r="BC322"/>
      <c r="BD322"/>
      <c r="BE322"/>
    </row>
    <row r="323" spans="2:57" ht="27" customHeight="1" x14ac:dyDescent="0.2">
      <c r="B323" s="295">
        <f t="shared" si="57"/>
        <v>42</v>
      </c>
      <c r="C323" s="334" t="s">
        <v>66</v>
      </c>
      <c r="D323" s="334" t="s">
        <v>88</v>
      </c>
      <c r="E323" s="328">
        <v>231</v>
      </c>
      <c r="F323" s="313">
        <v>30.48</v>
      </c>
      <c r="G323" s="256">
        <v>229.88</v>
      </c>
      <c r="H323" s="296">
        <v>9.85</v>
      </c>
      <c r="I323" s="256">
        <v>230.15</v>
      </c>
      <c r="J323" s="710">
        <v>11.416</v>
      </c>
      <c r="K323" s="373" t="s">
        <v>190</v>
      </c>
      <c r="L323" s="307"/>
      <c r="M323" s="187"/>
      <c r="AB323"/>
      <c r="AC323"/>
      <c r="AD323"/>
      <c r="AE323"/>
      <c r="AF323"/>
      <c r="AG323"/>
      <c r="AH323"/>
      <c r="AI323"/>
      <c r="AJ323"/>
      <c r="AK323"/>
      <c r="AL323"/>
      <c r="AM323"/>
      <c r="AN323"/>
      <c r="AO323"/>
      <c r="AP323" s="270"/>
      <c r="AQ323" s="281">
        <f t="shared" si="54"/>
        <v>233</v>
      </c>
      <c r="AR323">
        <f t="shared" si="60"/>
        <v>0</v>
      </c>
      <c r="AS323">
        <f t="shared" si="55"/>
        <v>0</v>
      </c>
      <c r="AT323"/>
      <c r="AU323"/>
      <c r="AV323"/>
      <c r="AW323"/>
      <c r="AX323"/>
      <c r="AY323"/>
      <c r="AZ323"/>
      <c r="BA323"/>
      <c r="BB323"/>
      <c r="BC323"/>
      <c r="BD323"/>
      <c r="BE323"/>
    </row>
    <row r="324" spans="2:57" ht="27" customHeight="1" x14ac:dyDescent="0.2">
      <c r="B324" s="295">
        <f t="shared" si="57"/>
        <v>43</v>
      </c>
      <c r="C324" s="294" t="s">
        <v>211</v>
      </c>
      <c r="D324" s="294" t="s">
        <v>76</v>
      </c>
      <c r="E324" s="314">
        <v>149.30000000000001</v>
      </c>
      <c r="F324" s="331">
        <v>17.670000000000002</v>
      </c>
      <c r="G324" s="314">
        <v>148.88</v>
      </c>
      <c r="H324" s="331">
        <v>15.04</v>
      </c>
      <c r="I324" s="314">
        <v>147.41</v>
      </c>
      <c r="J324" s="705">
        <v>13.8</v>
      </c>
      <c r="K324" s="391"/>
      <c r="L324" s="308"/>
      <c r="M324" s="718"/>
      <c r="AB324"/>
      <c r="AC324"/>
      <c r="AD324"/>
      <c r="AE324"/>
      <c r="AF324"/>
      <c r="AG324"/>
      <c r="AH324"/>
      <c r="AI324"/>
      <c r="AJ324"/>
      <c r="AK324"/>
      <c r="AL324"/>
      <c r="AM324"/>
      <c r="AN324"/>
      <c r="AO324"/>
      <c r="AP324" s="270"/>
      <c r="AQ324" s="281">
        <f t="shared" si="54"/>
        <v>234</v>
      </c>
      <c r="AR324">
        <f>IF(AJ28="tad","tad",AJ28)</f>
        <v>0</v>
      </c>
      <c r="AS324">
        <f t="shared" si="55"/>
        <v>0</v>
      </c>
      <c r="AT324"/>
      <c r="AU324"/>
      <c r="AV324"/>
      <c r="AW324"/>
      <c r="AX324"/>
      <c r="AY324"/>
      <c r="AZ324"/>
      <c r="BA324"/>
      <c r="BB324"/>
      <c r="BC324"/>
      <c r="BD324"/>
      <c r="BE324"/>
    </row>
    <row r="325" spans="2:57" ht="27" customHeight="1" x14ac:dyDescent="0.25">
      <c r="B325" s="295">
        <f t="shared" si="57"/>
        <v>44</v>
      </c>
      <c r="C325" s="334" t="s">
        <v>212</v>
      </c>
      <c r="D325" s="334" t="s">
        <v>80</v>
      </c>
      <c r="E325" s="328">
        <v>39</v>
      </c>
      <c r="F325" s="313">
        <v>0.47399999999999998</v>
      </c>
      <c r="G325" s="328">
        <v>34.74</v>
      </c>
      <c r="H325" s="313">
        <v>0.255</v>
      </c>
      <c r="I325" s="658">
        <v>37.89</v>
      </c>
      <c r="J325" s="707">
        <v>0.35799999999999998</v>
      </c>
      <c r="K325" s="391"/>
      <c r="L325" s="308"/>
      <c r="M325" s="719"/>
      <c r="AB325"/>
      <c r="AC325"/>
      <c r="AD325"/>
      <c r="AE325"/>
      <c r="AF325"/>
      <c r="AG325"/>
      <c r="AH325"/>
      <c r="AI325"/>
      <c r="AJ325"/>
      <c r="AK325"/>
      <c r="AL325"/>
      <c r="AM325"/>
      <c r="AN325"/>
      <c r="AO325"/>
      <c r="AP325" s="270"/>
      <c r="AQ325" s="281">
        <f t="shared" si="54"/>
        <v>235</v>
      </c>
      <c r="AR325">
        <f t="shared" ref="AR325:AR334" si="61">IF(AJ28="tad","tad",AJ28)</f>
        <v>0</v>
      </c>
      <c r="AS325">
        <f t="shared" si="55"/>
        <v>0</v>
      </c>
      <c r="AT325"/>
      <c r="AU325"/>
      <c r="AV325"/>
      <c r="AW325"/>
      <c r="AX325"/>
      <c r="AY325"/>
      <c r="AZ325"/>
      <c r="BA325"/>
      <c r="BB325"/>
      <c r="BC325"/>
      <c r="BD325"/>
      <c r="BE325"/>
    </row>
    <row r="326" spans="2:57" ht="27" customHeight="1" thickBot="1" x14ac:dyDescent="0.3">
      <c r="B326" s="295">
        <f t="shared" si="57"/>
        <v>45</v>
      </c>
      <c r="C326" s="297" t="s">
        <v>213</v>
      </c>
      <c r="D326" s="297" t="s">
        <v>80</v>
      </c>
      <c r="E326" s="335">
        <v>70</v>
      </c>
      <c r="F326" s="315">
        <v>0.81699999999999995</v>
      </c>
      <c r="G326" s="335">
        <v>70.099999999999994</v>
      </c>
      <c r="H326" s="315">
        <v>0.76400000000000001</v>
      </c>
      <c r="I326" s="653">
        <v>69.790000000000006</v>
      </c>
      <c r="J326" s="707">
        <v>0.68700000000000006</v>
      </c>
      <c r="K326" s="392"/>
      <c r="L326" s="308"/>
      <c r="M326" s="719"/>
      <c r="AB326"/>
      <c r="AC326"/>
      <c r="AD326"/>
      <c r="AE326"/>
      <c r="AF326"/>
      <c r="AG326"/>
      <c r="AH326"/>
      <c r="AI326"/>
      <c r="AJ326"/>
      <c r="AK326"/>
      <c r="AL326"/>
      <c r="AM326"/>
      <c r="AN326"/>
      <c r="AO326"/>
      <c r="AP326" s="270"/>
      <c r="AQ326" s="281">
        <f t="shared" si="54"/>
        <v>236</v>
      </c>
      <c r="AR326">
        <f t="shared" si="61"/>
        <v>0</v>
      </c>
      <c r="AS326">
        <f t="shared" si="55"/>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823.97099999999966</v>
      </c>
      <c r="I327" s="317"/>
      <c r="J327" s="280">
        <f>SUM(J282:J326)</f>
        <v>747.81</v>
      </c>
      <c r="K327" s="464"/>
      <c r="L327" s="308"/>
      <c r="M327" s="396"/>
      <c r="N327" s="387"/>
      <c r="AB327"/>
      <c r="AC327"/>
      <c r="AD327"/>
      <c r="AE327"/>
      <c r="AF327"/>
      <c r="AG327"/>
      <c r="AH327"/>
      <c r="AI327"/>
      <c r="AJ327"/>
      <c r="AK327"/>
      <c r="AL327"/>
      <c r="AM327"/>
      <c r="AN327"/>
      <c r="AO327"/>
      <c r="AP327" s="270"/>
      <c r="AQ327" s="281">
        <f t="shared" si="54"/>
        <v>237</v>
      </c>
      <c r="AR327">
        <f t="shared" si="61"/>
        <v>0</v>
      </c>
      <c r="AS327">
        <f t="shared" si="55"/>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0.90756834888606552</v>
      </c>
      <c r="K328" s="299"/>
      <c r="L328" s="467"/>
      <c r="M328" s="396"/>
      <c r="AB328"/>
      <c r="AC328"/>
      <c r="AD328"/>
      <c r="AE328"/>
      <c r="AF328"/>
      <c r="AG328"/>
      <c r="AH328"/>
      <c r="AI328"/>
      <c r="AJ328"/>
      <c r="AK328"/>
      <c r="AL328"/>
      <c r="AM328"/>
      <c r="AN328"/>
      <c r="AO328"/>
      <c r="AP328" s="270"/>
      <c r="AQ328" s="281">
        <f t="shared" si="54"/>
        <v>238</v>
      </c>
      <c r="AR328">
        <f t="shared" si="61"/>
        <v>0</v>
      </c>
      <c r="AS328">
        <f t="shared" si="55"/>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0.4525165975666891</v>
      </c>
      <c r="I329" s="324"/>
      <c r="J329" s="266">
        <f>+J327/F327</f>
        <v>0.4106897412971402</v>
      </c>
      <c r="K329" s="299"/>
      <c r="L329" s="468"/>
      <c r="M329" s="396"/>
      <c r="AB329"/>
      <c r="AC329"/>
      <c r="AD329"/>
      <c r="AE329"/>
      <c r="AF329"/>
      <c r="AG329"/>
      <c r="AH329"/>
      <c r="AI329"/>
      <c r="AJ329"/>
      <c r="AK329"/>
      <c r="AL329"/>
      <c r="AM329"/>
      <c r="AN329"/>
      <c r="AO329"/>
      <c r="AP329" s="270"/>
      <c r="AQ329" s="281">
        <f t="shared" si="54"/>
        <v>239</v>
      </c>
      <c r="AR329">
        <f t="shared" si="61"/>
        <v>0</v>
      </c>
      <c r="AS329">
        <f t="shared" si="55"/>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c r="AB330"/>
      <c r="AC330"/>
      <c r="AD330"/>
      <c r="AE330"/>
      <c r="AF330"/>
      <c r="AG330"/>
      <c r="AH330"/>
      <c r="AI330"/>
      <c r="AJ330"/>
      <c r="AK330"/>
      <c r="AL330"/>
      <c r="AM330"/>
      <c r="AN330"/>
      <c r="AO330"/>
      <c r="AP330" s="270"/>
      <c r="AQ330" s="281">
        <f t="shared" si="54"/>
        <v>240</v>
      </c>
      <c r="AR330">
        <f t="shared" si="61"/>
        <v>0</v>
      </c>
      <c r="AS330">
        <f t="shared" si="55"/>
        <v>0</v>
      </c>
      <c r="AT330"/>
      <c r="AU330"/>
      <c r="AV330"/>
      <c r="AW330"/>
      <c r="AX330"/>
      <c r="AY330"/>
      <c r="AZ330"/>
      <c r="BA330"/>
      <c r="BB330"/>
      <c r="BC330"/>
      <c r="BD330"/>
      <c r="BE330"/>
    </row>
    <row r="331" spans="2:57" ht="27" customHeight="1" thickBot="1" x14ac:dyDescent="0.35">
      <c r="B331" s="290"/>
      <c r="C331" s="259"/>
      <c r="D331" s="259"/>
      <c r="E331" s="259"/>
      <c r="F331" s="507">
        <v>23</v>
      </c>
      <c r="G331" s="555" t="s">
        <v>260</v>
      </c>
      <c r="H331" s="507">
        <v>2024</v>
      </c>
      <c r="I331" s="259"/>
      <c r="J331" s="259"/>
      <c r="K331" s="306"/>
      <c r="L331" s="386"/>
      <c r="M331" s="396"/>
      <c r="AB331"/>
      <c r="AC331"/>
      <c r="AD331"/>
      <c r="AE331"/>
      <c r="AF331"/>
      <c r="AG331"/>
      <c r="AH331"/>
      <c r="AI331"/>
      <c r="AJ331"/>
      <c r="AK331"/>
      <c r="AL331"/>
      <c r="AM331"/>
      <c r="AN331"/>
      <c r="AO331"/>
      <c r="AP331" s="270"/>
      <c r="AQ331" s="281">
        <f t="shared" si="54"/>
        <v>241</v>
      </c>
      <c r="AR331">
        <f t="shared" si="61"/>
        <v>0</v>
      </c>
      <c r="AS331">
        <f t="shared" si="55"/>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c r="AB332"/>
      <c r="AC332"/>
      <c r="AD332"/>
      <c r="AE332"/>
      <c r="AF332"/>
      <c r="AG332"/>
      <c r="AH332"/>
      <c r="AI332"/>
      <c r="AJ332"/>
      <c r="AK332"/>
      <c r="AL332"/>
      <c r="AM332"/>
      <c r="AN332"/>
      <c r="AO332"/>
      <c r="AP332" s="270"/>
      <c r="AQ332" s="281">
        <f t="shared" si="54"/>
        <v>242</v>
      </c>
      <c r="AR332">
        <f t="shared" si="61"/>
        <v>0</v>
      </c>
      <c r="AS332">
        <f t="shared" si="55"/>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c r="AB333"/>
      <c r="AC333"/>
      <c r="AD333"/>
      <c r="AE333"/>
      <c r="AF333"/>
      <c r="AG333"/>
      <c r="AH333"/>
      <c r="AI333"/>
      <c r="AJ333"/>
      <c r="AK333"/>
      <c r="AL333"/>
      <c r="AM333"/>
      <c r="AN333"/>
      <c r="AO333"/>
      <c r="AP333" s="270"/>
      <c r="AQ333" s="281">
        <f t="shared" si="54"/>
        <v>243</v>
      </c>
      <c r="AR333">
        <f t="shared" si="61"/>
        <v>0</v>
      </c>
      <c r="AS333">
        <f t="shared" si="55"/>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c r="AB334"/>
      <c r="AC334"/>
      <c r="AD334"/>
      <c r="AE334"/>
      <c r="AF334"/>
      <c r="AG334"/>
      <c r="AH334"/>
      <c r="AI334"/>
      <c r="AJ334"/>
      <c r="AK334"/>
      <c r="AL334"/>
      <c r="AM334"/>
      <c r="AN334"/>
      <c r="AO334"/>
      <c r="AP334" s="270"/>
      <c r="AQ334" s="281">
        <f t="shared" si="54"/>
        <v>244</v>
      </c>
      <c r="AR334">
        <f t="shared" si="61"/>
        <v>0</v>
      </c>
      <c r="AS334">
        <f t="shared" si="55"/>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c r="AB335"/>
      <c r="AC335"/>
      <c r="AD335"/>
      <c r="AE335"/>
      <c r="AF335"/>
      <c r="AG335"/>
      <c r="AH335"/>
      <c r="AI335"/>
      <c r="AJ335"/>
      <c r="AK335"/>
      <c r="AL335"/>
      <c r="AM335"/>
      <c r="AN335"/>
      <c r="AO335"/>
      <c r="AP335" s="270"/>
      <c r="AQ335" s="281">
        <f t="shared" si="54"/>
        <v>245</v>
      </c>
      <c r="AR335">
        <f>IF(AK7="tad","tad",AK7)</f>
        <v>0</v>
      </c>
      <c r="AS335">
        <f t="shared" si="55"/>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53.77</v>
      </c>
      <c r="H336" s="442">
        <v>20.370999999999999</v>
      </c>
      <c r="I336" s="659">
        <v>52.79</v>
      </c>
      <c r="J336" s="696">
        <v>16.195</v>
      </c>
      <c r="K336" s="310" t="s">
        <v>190</v>
      </c>
      <c r="M336" s="396"/>
      <c r="AB336"/>
      <c r="AC336"/>
      <c r="AD336"/>
      <c r="AE336"/>
      <c r="AF336"/>
      <c r="AG336"/>
      <c r="AH336"/>
      <c r="AI336"/>
      <c r="AJ336"/>
      <c r="AK336"/>
      <c r="AL336"/>
      <c r="AM336"/>
      <c r="AN336"/>
      <c r="AO336"/>
      <c r="AP336" s="270"/>
      <c r="AQ336" s="281">
        <f t="shared" si="54"/>
        <v>246</v>
      </c>
      <c r="AR336">
        <f>IF(AK8="tad","tad",AK8)</f>
        <v>0</v>
      </c>
      <c r="AS336">
        <f t="shared" si="55"/>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339.5</v>
      </c>
      <c r="H337" s="296">
        <v>7.77</v>
      </c>
      <c r="I337" s="256">
        <v>339.41</v>
      </c>
      <c r="J337" s="697">
        <v>7.6970000000000001</v>
      </c>
      <c r="K337" s="310" t="s">
        <v>190</v>
      </c>
      <c r="M337" s="396"/>
      <c r="AB337"/>
      <c r="AC337"/>
      <c r="AD337"/>
      <c r="AE337"/>
      <c r="AF337"/>
      <c r="AG337"/>
      <c r="AH337"/>
      <c r="AI337"/>
      <c r="AJ337"/>
      <c r="AK337"/>
      <c r="AL337"/>
      <c r="AM337"/>
      <c r="AN337"/>
      <c r="AO337"/>
      <c r="AP337" s="270"/>
      <c r="AQ337" s="281">
        <f t="shared" si="54"/>
        <v>247</v>
      </c>
      <c r="AR337">
        <f>IF(AK9="tad","tad",AK9)</f>
        <v>0</v>
      </c>
      <c r="AS337">
        <f t="shared" si="55"/>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71.53</v>
      </c>
      <c r="H338" s="296">
        <v>17.984000000000002</v>
      </c>
      <c r="I338" s="256">
        <v>73.27</v>
      </c>
      <c r="J338" s="697">
        <v>25.564</v>
      </c>
      <c r="K338" s="310"/>
      <c r="M338" s="396"/>
      <c r="AB338"/>
      <c r="AC338"/>
      <c r="AD338"/>
      <c r="AE338"/>
      <c r="AF338"/>
      <c r="AG338"/>
      <c r="AH338"/>
      <c r="AI338"/>
      <c r="AJ338"/>
      <c r="AK338"/>
      <c r="AL338"/>
      <c r="AM338"/>
      <c r="AN338"/>
      <c r="AO338"/>
      <c r="AP338" s="270"/>
      <c r="AQ338" s="281">
        <f t="shared" si="54"/>
        <v>248</v>
      </c>
      <c r="AR338">
        <f>IF(AK10="tad","tad",AK10)</f>
        <v>0</v>
      </c>
      <c r="AS338">
        <f t="shared" si="55"/>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461.3</v>
      </c>
      <c r="H339" s="327">
        <v>19.064</v>
      </c>
      <c r="I339" s="313">
        <v>461.21</v>
      </c>
      <c r="J339" s="698">
        <v>17.981000000000002</v>
      </c>
      <c r="K339" s="310" t="s">
        <v>190</v>
      </c>
      <c r="M339" s="402"/>
      <c r="AB339"/>
      <c r="AC339"/>
      <c r="AD339"/>
      <c r="AE339"/>
      <c r="AF339"/>
      <c r="AG339"/>
      <c r="AH339"/>
      <c r="AI339"/>
      <c r="AJ339"/>
      <c r="AK339"/>
      <c r="AL339"/>
      <c r="AM339"/>
      <c r="AN339"/>
      <c r="AO339"/>
      <c r="AP339" s="270"/>
      <c r="AQ339" s="281">
        <f t="shared" si="54"/>
        <v>249</v>
      </c>
      <c r="AR339">
        <f>IF(AK11="tad","tad",AK11)</f>
        <v>0</v>
      </c>
      <c r="AS339">
        <f t="shared" si="55"/>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206.8</v>
      </c>
      <c r="H340" s="257">
        <v>9.5020000000000007</v>
      </c>
      <c r="I340" s="653">
        <v>207.01</v>
      </c>
      <c r="J340" s="697">
        <v>9.5269999999999992</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314.93</v>
      </c>
      <c r="H341" s="257">
        <v>2.9239999999999999</v>
      </c>
      <c r="I341" s="653">
        <v>315.08</v>
      </c>
      <c r="J341" s="697">
        <v>2.9449999999999998</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79.52</v>
      </c>
      <c r="H342" s="256">
        <v>284.24400000000003</v>
      </c>
      <c r="I342" s="653">
        <v>79.81</v>
      </c>
      <c r="J342" s="697">
        <v>292.24799999999999</v>
      </c>
      <c r="K342" s="310" t="s">
        <v>190</v>
      </c>
      <c r="M342" s="402"/>
      <c r="AB342"/>
      <c r="AC342"/>
      <c r="AD342"/>
      <c r="AE342"/>
      <c r="AF342"/>
      <c r="AG342"/>
      <c r="AH342"/>
      <c r="AI342"/>
      <c r="AJ342"/>
      <c r="AK342"/>
      <c r="AL342"/>
      <c r="AM342"/>
      <c r="AN342"/>
      <c r="AO342"/>
      <c r="AP342" s="270"/>
      <c r="AQ342" s="281">
        <f>AQ339+1</f>
        <v>250</v>
      </c>
      <c r="AR342">
        <f t="shared" ref="AR342:AR357" si="63">IF(AK12="tad","tad",AK12)</f>
        <v>0</v>
      </c>
      <c r="AS342">
        <f t="shared" si="55"/>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85.75</v>
      </c>
      <c r="H343" s="817">
        <v>16.2</v>
      </c>
      <c r="I343" s="817">
        <v>87.76</v>
      </c>
      <c r="J343" s="817">
        <v>19</v>
      </c>
      <c r="K343" s="813"/>
      <c r="L343" s="311"/>
      <c r="M343" s="402"/>
      <c r="AB343"/>
      <c r="AC343"/>
      <c r="AD343"/>
      <c r="AE343"/>
      <c r="AF343"/>
      <c r="AG343"/>
      <c r="AH343"/>
      <c r="AI343"/>
      <c r="AJ343"/>
      <c r="AK343"/>
      <c r="AL343"/>
      <c r="AM343"/>
      <c r="AN343"/>
      <c r="AO343"/>
      <c r="AP343" s="270"/>
      <c r="AQ343" s="281">
        <f t="shared" si="54"/>
        <v>251</v>
      </c>
      <c r="AR343">
        <f t="shared" si="63"/>
        <v>0</v>
      </c>
      <c r="AS343">
        <f t="shared" si="55"/>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c r="AB344"/>
      <c r="AC344"/>
      <c r="AD344"/>
      <c r="AE344"/>
      <c r="AF344"/>
      <c r="AG344"/>
      <c r="AH344"/>
      <c r="AI344"/>
      <c r="AJ344"/>
      <c r="AK344"/>
      <c r="AL344"/>
      <c r="AM344"/>
      <c r="AN344"/>
      <c r="AO344"/>
      <c r="AP344" s="270"/>
      <c r="AQ344" s="281">
        <f t="shared" si="54"/>
        <v>252</v>
      </c>
      <c r="AR344">
        <f t="shared" si="63"/>
        <v>0</v>
      </c>
      <c r="AS344">
        <f t="shared" si="55"/>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114.93</v>
      </c>
      <c r="H345" s="296">
        <v>0.17599999999999999</v>
      </c>
      <c r="I345" s="329">
        <v>115.21</v>
      </c>
      <c r="J345" s="697">
        <v>0.19500000000000001</v>
      </c>
      <c r="K345" s="310" t="s">
        <v>190</v>
      </c>
      <c r="L345" s="311"/>
      <c r="M345" s="402"/>
      <c r="AB345"/>
      <c r="AC345"/>
      <c r="AD345"/>
      <c r="AE345"/>
      <c r="AF345"/>
      <c r="AG345"/>
      <c r="AH345"/>
      <c r="AI345"/>
      <c r="AJ345"/>
      <c r="AK345"/>
      <c r="AL345"/>
      <c r="AM345"/>
      <c r="AN345"/>
      <c r="AO345"/>
      <c r="AP345" s="270"/>
      <c r="AQ345" s="281">
        <f t="shared" si="54"/>
        <v>253</v>
      </c>
      <c r="AR345">
        <f t="shared" si="63"/>
        <v>0</v>
      </c>
      <c r="AS345">
        <f t="shared" si="55"/>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116.58</v>
      </c>
      <c r="H346" s="296">
        <v>0.43099999999999999</v>
      </c>
      <c r="I346" s="660">
        <v>116.98</v>
      </c>
      <c r="J346" s="699">
        <v>0.45100000000000001</v>
      </c>
      <c r="K346" s="310" t="s">
        <v>190</v>
      </c>
      <c r="L346" s="311"/>
      <c r="M346" s="402"/>
      <c r="AB346"/>
      <c r="AC346"/>
      <c r="AD346"/>
      <c r="AE346"/>
      <c r="AF346"/>
      <c r="AG346"/>
      <c r="AH346"/>
      <c r="AI346"/>
      <c r="AJ346"/>
      <c r="AK346"/>
      <c r="AL346"/>
      <c r="AM346"/>
      <c r="AN346"/>
      <c r="AO346"/>
      <c r="AP346" s="270"/>
      <c r="AQ346" s="281">
        <f t="shared" si="54"/>
        <v>254</v>
      </c>
      <c r="AR346">
        <f t="shared" si="63"/>
        <v>0</v>
      </c>
      <c r="AS346">
        <f t="shared" si="55"/>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42.73</v>
      </c>
      <c r="H347" s="256">
        <v>2.6160000000000001</v>
      </c>
      <c r="I347" s="653">
        <v>43.5</v>
      </c>
      <c r="J347" s="697">
        <v>3.8759999999999999</v>
      </c>
      <c r="K347" s="310" t="s">
        <v>190</v>
      </c>
      <c r="L347" s="311"/>
      <c r="M347" s="403"/>
      <c r="AB347"/>
      <c r="AC347"/>
      <c r="AD347"/>
      <c r="AE347"/>
      <c r="AF347"/>
      <c r="AG347"/>
      <c r="AH347"/>
      <c r="AI347"/>
      <c r="AJ347"/>
      <c r="AK347"/>
      <c r="AL347"/>
      <c r="AM347"/>
      <c r="AN347"/>
      <c r="AO347"/>
      <c r="AP347" s="270"/>
      <c r="AQ347" s="281">
        <f t="shared" si="54"/>
        <v>255</v>
      </c>
      <c r="AR347">
        <f t="shared" si="63"/>
        <v>0</v>
      </c>
      <c r="AS347">
        <f t="shared" si="55"/>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49.01</v>
      </c>
      <c r="H348" s="256">
        <v>1.5429999999999999</v>
      </c>
      <c r="I348" s="657">
        <v>50.06</v>
      </c>
      <c r="J348" s="697">
        <v>1.9470000000000001</v>
      </c>
      <c r="K348" s="310" t="s">
        <v>190</v>
      </c>
      <c r="L348" s="311"/>
      <c r="M348" s="403"/>
      <c r="AB348"/>
      <c r="AC348"/>
      <c r="AD348"/>
      <c r="AE348"/>
      <c r="AF348"/>
      <c r="AG348"/>
      <c r="AH348"/>
      <c r="AI348"/>
      <c r="AJ348"/>
      <c r="AK348"/>
      <c r="AL348"/>
      <c r="AM348"/>
      <c r="AN348"/>
      <c r="AO348"/>
      <c r="AP348" s="270"/>
      <c r="AQ348" s="281">
        <f t="shared" si="54"/>
        <v>256</v>
      </c>
      <c r="AR348">
        <f t="shared" si="63"/>
        <v>0</v>
      </c>
      <c r="AS348">
        <f t="shared" si="55"/>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74.48</v>
      </c>
      <c r="H349" s="609">
        <v>0.40300000000000002</v>
      </c>
      <c r="I349" s="653">
        <v>74.45</v>
      </c>
      <c r="J349" s="697">
        <v>0.42199999999999999</v>
      </c>
      <c r="K349" s="310" t="s">
        <v>190</v>
      </c>
      <c r="L349" s="311"/>
      <c r="M349" s="403"/>
      <c r="AB349"/>
      <c r="AC349"/>
      <c r="AD349"/>
      <c r="AE349"/>
      <c r="AF349"/>
      <c r="AG349"/>
      <c r="AH349"/>
      <c r="AI349"/>
      <c r="AJ349"/>
      <c r="AK349"/>
      <c r="AL349"/>
      <c r="AM349"/>
      <c r="AN349"/>
      <c r="AO349"/>
      <c r="AP349" s="270"/>
      <c r="AQ349" s="281">
        <f t="shared" si="54"/>
        <v>257</v>
      </c>
      <c r="AR349">
        <f t="shared" si="63"/>
        <v>0</v>
      </c>
      <c r="AS349">
        <f t="shared" si="55"/>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79.900000000000006</v>
      </c>
      <c r="H350" s="296">
        <v>4.0000000000000001E-3</v>
      </c>
      <c r="I350" s="653">
        <v>80.02</v>
      </c>
      <c r="J350" s="697">
        <v>7.0000000000000001E-3</v>
      </c>
      <c r="K350" s="310" t="s">
        <v>190</v>
      </c>
      <c r="L350" s="311"/>
      <c r="M350" s="402"/>
      <c r="AB350"/>
      <c r="AC350"/>
      <c r="AD350"/>
      <c r="AE350"/>
      <c r="AF350"/>
      <c r="AG350"/>
      <c r="AH350"/>
      <c r="AI350"/>
      <c r="AJ350"/>
      <c r="AK350"/>
      <c r="AL350"/>
      <c r="AM350"/>
      <c r="AN350"/>
      <c r="AO350"/>
      <c r="AP350" s="270"/>
      <c r="AQ350" s="281">
        <f t="shared" ref="AQ350:AQ413" si="65">AQ349+1</f>
        <v>258</v>
      </c>
      <c r="AR350">
        <f t="shared" si="63"/>
        <v>0</v>
      </c>
      <c r="AS350">
        <f t="shared" ref="AS350:AS413" si="66">IF(COUNT(AQ350:AR350)=2,0,-AP$51/500)</f>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61.67</v>
      </c>
      <c r="H351" s="256">
        <v>3.9E-2</v>
      </c>
      <c r="I351" s="653">
        <v>61.77</v>
      </c>
      <c r="J351" s="697">
        <v>4.5999999999999999E-2</v>
      </c>
      <c r="K351" s="310" t="s">
        <v>190</v>
      </c>
      <c r="L351" s="311"/>
      <c r="M351" s="403"/>
      <c r="AB351"/>
      <c r="AC351"/>
      <c r="AD351"/>
      <c r="AE351"/>
      <c r="AF351"/>
      <c r="AG351"/>
      <c r="AH351"/>
      <c r="AI351"/>
      <c r="AJ351"/>
      <c r="AK351"/>
      <c r="AL351"/>
      <c r="AM351"/>
      <c r="AN351"/>
      <c r="AO351"/>
      <c r="AP351" s="270"/>
      <c r="AQ351" s="281">
        <f t="shared" si="65"/>
        <v>259</v>
      </c>
      <c r="AR351">
        <f t="shared" si="63"/>
        <v>0</v>
      </c>
      <c r="AS351">
        <f t="shared" si="66"/>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44.98</v>
      </c>
      <c r="H352" s="296">
        <v>9.8000000000000004E-2</v>
      </c>
      <c r="I352" s="653">
        <v>45.23</v>
      </c>
      <c r="J352" s="697">
        <v>0.152</v>
      </c>
      <c r="K352" s="310" t="s">
        <v>190</v>
      </c>
      <c r="L352" s="311"/>
      <c r="M352" s="402"/>
      <c r="AB352"/>
      <c r="AC352"/>
      <c r="AD352"/>
      <c r="AE352"/>
      <c r="AF352"/>
      <c r="AG352"/>
      <c r="AH352"/>
      <c r="AI352"/>
      <c r="AJ352"/>
      <c r="AK352"/>
      <c r="AL352"/>
      <c r="AM352"/>
      <c r="AN352"/>
      <c r="AO352"/>
      <c r="AP352" s="270"/>
      <c r="AQ352" s="281">
        <f t="shared" si="65"/>
        <v>260</v>
      </c>
      <c r="AR352">
        <f t="shared" si="63"/>
        <v>0</v>
      </c>
      <c r="AS352">
        <f t="shared" si="66"/>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132.69999999999999</v>
      </c>
      <c r="H353" s="256">
        <v>203.77</v>
      </c>
      <c r="I353" s="256">
        <v>131.38999999999999</v>
      </c>
      <c r="J353" s="700">
        <v>153.858</v>
      </c>
      <c r="K353" s="310" t="s">
        <v>190</v>
      </c>
      <c r="L353" s="311"/>
      <c r="M353" s="402"/>
      <c r="AB353"/>
      <c r="AC353"/>
      <c r="AD353"/>
      <c r="AE353"/>
      <c r="AF353"/>
      <c r="AG353"/>
      <c r="AH353"/>
      <c r="AI353"/>
      <c r="AJ353"/>
      <c r="AK353"/>
      <c r="AL353"/>
      <c r="AM353"/>
      <c r="AN353"/>
      <c r="AO353"/>
      <c r="AP353" s="270"/>
      <c r="AQ353" s="281">
        <f t="shared" si="65"/>
        <v>261</v>
      </c>
      <c r="AR353">
        <f t="shared" si="63"/>
        <v>0</v>
      </c>
      <c r="AS353">
        <f t="shared" si="66"/>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181</v>
      </c>
      <c r="H354" s="256">
        <v>17.55</v>
      </c>
      <c r="I354" s="256">
        <v>182.87</v>
      </c>
      <c r="J354" s="700">
        <v>20.934000000000001</v>
      </c>
      <c r="K354" s="310" t="s">
        <v>187</v>
      </c>
      <c r="L354" s="311"/>
      <c r="M354" s="403"/>
      <c r="AB354"/>
      <c r="AC354"/>
      <c r="AD354"/>
      <c r="AE354"/>
      <c r="AF354"/>
      <c r="AG354"/>
      <c r="AH354"/>
      <c r="AI354"/>
      <c r="AJ354"/>
      <c r="AK354"/>
      <c r="AL354"/>
      <c r="AM354"/>
      <c r="AN354"/>
      <c r="AO354"/>
      <c r="AP354" s="270"/>
      <c r="AQ354" s="281">
        <f t="shared" si="65"/>
        <v>262</v>
      </c>
      <c r="AR354">
        <f t="shared" si="63"/>
        <v>0</v>
      </c>
      <c r="AS354">
        <f t="shared" si="66"/>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106.56</v>
      </c>
      <c r="H355" s="256">
        <v>0.19900000000000001</v>
      </c>
      <c r="I355" s="256">
        <v>108.28</v>
      </c>
      <c r="J355" s="700">
        <v>0.5</v>
      </c>
      <c r="K355" s="310" t="s">
        <v>187</v>
      </c>
      <c r="L355" s="311"/>
      <c r="M355" s="403"/>
      <c r="AB355"/>
      <c r="AC355"/>
      <c r="AD355"/>
      <c r="AE355"/>
      <c r="AF355"/>
      <c r="AG355"/>
      <c r="AH355"/>
      <c r="AI355"/>
      <c r="AJ355"/>
      <c r="AK355"/>
      <c r="AL355"/>
      <c r="AM355"/>
      <c r="AN355"/>
      <c r="AO355"/>
      <c r="AP355" s="270"/>
      <c r="AQ355" s="281">
        <f t="shared" si="65"/>
        <v>263</v>
      </c>
      <c r="AR355">
        <f t="shared" si="63"/>
        <v>0</v>
      </c>
      <c r="AS355">
        <f t="shared" si="66"/>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200.63</v>
      </c>
      <c r="H356" s="256">
        <v>5.5E-2</v>
      </c>
      <c r="I356" s="257">
        <v>199.9</v>
      </c>
      <c r="J356" s="700">
        <v>2.5999999999999999E-2</v>
      </c>
      <c r="K356" s="310"/>
      <c r="L356" s="311"/>
      <c r="M356" s="403"/>
      <c r="AB356"/>
      <c r="AC356"/>
      <c r="AD356"/>
      <c r="AE356"/>
      <c r="AF356"/>
      <c r="AG356"/>
      <c r="AH356"/>
      <c r="AI356"/>
      <c r="AJ356"/>
      <c r="AK356"/>
      <c r="AL356"/>
      <c r="AM356"/>
      <c r="AN356"/>
      <c r="AO356"/>
      <c r="AP356" s="270"/>
      <c r="AQ356" s="281">
        <f t="shared" si="65"/>
        <v>264</v>
      </c>
      <c r="AR356">
        <f t="shared" si="63"/>
        <v>0</v>
      </c>
      <c r="AS356">
        <f t="shared" si="66"/>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219.27</v>
      </c>
      <c r="H357" s="256">
        <v>0.11600000000000001</v>
      </c>
      <c r="I357" s="256">
        <v>218.17</v>
      </c>
      <c r="J357" s="700">
        <v>7.0000000000000007E-2</v>
      </c>
      <c r="K357" s="310"/>
      <c r="L357" s="311"/>
      <c r="M357" s="404"/>
      <c r="AB357"/>
      <c r="AC357"/>
      <c r="AD357"/>
      <c r="AE357"/>
      <c r="AF357"/>
      <c r="AG357"/>
      <c r="AH357"/>
      <c r="AI357"/>
      <c r="AJ357"/>
      <c r="AK357"/>
      <c r="AL357"/>
      <c r="AM357"/>
      <c r="AN357"/>
      <c r="AO357"/>
      <c r="AP357" s="270"/>
      <c r="AQ357" s="281">
        <f t="shared" si="65"/>
        <v>265</v>
      </c>
      <c r="AR357">
        <f t="shared" si="63"/>
        <v>0</v>
      </c>
      <c r="AS357">
        <f t="shared" si="66"/>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191.55</v>
      </c>
      <c r="H358" s="256">
        <v>0.125</v>
      </c>
      <c r="I358" s="257">
        <v>190.93</v>
      </c>
      <c r="J358" s="701">
        <v>0.08</v>
      </c>
      <c r="K358" s="310"/>
      <c r="L358" s="311"/>
      <c r="M358" s="668"/>
      <c r="AB358"/>
      <c r="AC358"/>
      <c r="AD358"/>
      <c r="AE358"/>
      <c r="AF358"/>
      <c r="AG358"/>
      <c r="AH358"/>
      <c r="AI358"/>
      <c r="AJ358"/>
      <c r="AK358"/>
      <c r="AL358"/>
      <c r="AM358"/>
      <c r="AN358"/>
      <c r="AO358"/>
      <c r="AP358" s="270"/>
      <c r="AQ358" s="281">
        <f t="shared" si="65"/>
        <v>266</v>
      </c>
      <c r="AR358">
        <f t="shared" ref="AR358:AR366" si="67">IF(AK27="tad","tad",AK27)</f>
        <v>0</v>
      </c>
      <c r="AS358">
        <f t="shared" si="66"/>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161.51</v>
      </c>
      <c r="H359" s="256">
        <v>7.0000000000000001E-3</v>
      </c>
      <c r="I359" s="257">
        <v>164.3</v>
      </c>
      <c r="J359" s="700">
        <v>0.16200000000000001</v>
      </c>
      <c r="K359" s="310"/>
      <c r="L359" s="311"/>
      <c r="M359" s="402"/>
      <c r="AB359"/>
      <c r="AC359"/>
      <c r="AD359"/>
      <c r="AE359"/>
      <c r="AF359"/>
      <c r="AG359"/>
      <c r="AH359"/>
      <c r="AI359"/>
      <c r="AJ359"/>
      <c r="AK359"/>
      <c r="AL359"/>
      <c r="AM359"/>
      <c r="AN359"/>
      <c r="AO359"/>
      <c r="AP359" s="270"/>
      <c r="AQ359" s="281">
        <f t="shared" si="65"/>
        <v>267</v>
      </c>
      <c r="AR359">
        <f t="shared" si="67"/>
        <v>0</v>
      </c>
      <c r="AS359">
        <f t="shared" si="66"/>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221.03</v>
      </c>
      <c r="H360" s="256">
        <v>0.111</v>
      </c>
      <c r="I360" s="257">
        <v>220.93</v>
      </c>
      <c r="J360" s="700">
        <v>0.106</v>
      </c>
      <c r="K360" s="310" t="s">
        <v>190</v>
      </c>
      <c r="L360" s="311"/>
      <c r="M360" s="402"/>
      <c r="AB360"/>
      <c r="AC360"/>
      <c r="AD360"/>
      <c r="AE360"/>
      <c r="AF360"/>
      <c r="AG360"/>
      <c r="AH360"/>
      <c r="AI360"/>
      <c r="AJ360"/>
      <c r="AK360"/>
      <c r="AL360"/>
      <c r="AM360"/>
      <c r="AN360"/>
      <c r="AO360"/>
      <c r="AP360" s="270"/>
      <c r="AQ360" s="281">
        <f t="shared" si="65"/>
        <v>268</v>
      </c>
      <c r="AR360">
        <f t="shared" si="67"/>
        <v>0</v>
      </c>
      <c r="AS360">
        <f t="shared" si="66"/>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240.81</v>
      </c>
      <c r="H361" s="255">
        <v>9.2999999999999999E-2</v>
      </c>
      <c r="I361" s="365">
        <v>241.98</v>
      </c>
      <c r="J361" s="702">
        <v>0.22500000000000001</v>
      </c>
      <c r="K361" s="384"/>
      <c r="L361" s="311"/>
      <c r="M361" s="404"/>
      <c r="AB361"/>
      <c r="AC361"/>
      <c r="AD361"/>
      <c r="AE361"/>
      <c r="AF361"/>
      <c r="AG361"/>
      <c r="AH361"/>
      <c r="AI361"/>
      <c r="AJ361"/>
      <c r="AK361"/>
      <c r="AL361"/>
      <c r="AM361"/>
      <c r="AN361"/>
      <c r="AO361"/>
      <c r="AP361" s="270"/>
      <c r="AQ361" s="281">
        <f t="shared" si="65"/>
        <v>269</v>
      </c>
      <c r="AR361">
        <f t="shared" si="67"/>
        <v>0</v>
      </c>
      <c r="AS361">
        <f t="shared" si="66"/>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509.5</v>
      </c>
      <c r="H362" s="256">
        <v>5.2320000000000002</v>
      </c>
      <c r="I362" s="257">
        <v>514.13</v>
      </c>
      <c r="J362" s="701">
        <v>6.7549999999999999</v>
      </c>
      <c r="K362" s="310" t="s">
        <v>190</v>
      </c>
      <c r="L362" s="311"/>
      <c r="M362" s="669"/>
      <c r="AB362"/>
      <c r="AC362"/>
      <c r="AD362"/>
      <c r="AE362"/>
      <c r="AF362"/>
      <c r="AG362"/>
      <c r="AH362"/>
      <c r="AI362"/>
      <c r="AJ362"/>
      <c r="AK362"/>
      <c r="AL362"/>
      <c r="AM362"/>
      <c r="AN362"/>
      <c r="AO362"/>
      <c r="AP362" s="270"/>
      <c r="AQ362" s="281">
        <f t="shared" si="65"/>
        <v>270</v>
      </c>
      <c r="AR362">
        <f t="shared" si="67"/>
        <v>0</v>
      </c>
      <c r="AS362">
        <f t="shared" si="66"/>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146.51</v>
      </c>
      <c r="H363" s="256">
        <v>1.371</v>
      </c>
      <c r="I363" s="256">
        <v>144.80000000000001</v>
      </c>
      <c r="J363" s="701">
        <v>0.66800000000000004</v>
      </c>
      <c r="K363" s="310" t="s">
        <v>190</v>
      </c>
      <c r="L363" s="311"/>
      <c r="M363" s="404"/>
      <c r="AB363"/>
      <c r="AC363"/>
      <c r="AD363"/>
      <c r="AE363"/>
      <c r="AF363"/>
      <c r="AG363"/>
      <c r="AH363"/>
      <c r="AI363"/>
      <c r="AJ363"/>
      <c r="AK363"/>
      <c r="AL363"/>
      <c r="AM363"/>
      <c r="AN363"/>
      <c r="AO363"/>
      <c r="AP363" s="270"/>
      <c r="AQ363" s="281">
        <f t="shared" si="65"/>
        <v>271</v>
      </c>
      <c r="AR363">
        <f t="shared" si="67"/>
        <v>0</v>
      </c>
      <c r="AS363">
        <f t="shared" si="66"/>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199.21</v>
      </c>
      <c r="H364" s="257">
        <v>0.67300000000000004</v>
      </c>
      <c r="I364" s="256">
        <v>198.86</v>
      </c>
      <c r="J364" s="700">
        <v>0.57799999999999996</v>
      </c>
      <c r="K364" s="310"/>
      <c r="L364" s="311"/>
      <c r="M364" s="405"/>
      <c r="AB364"/>
      <c r="AC364"/>
      <c r="AD364"/>
      <c r="AE364"/>
      <c r="AF364"/>
      <c r="AG364"/>
      <c r="AH364"/>
      <c r="AI364"/>
      <c r="AJ364"/>
      <c r="AK364"/>
      <c r="AL364"/>
      <c r="AM364"/>
      <c r="AN364"/>
      <c r="AO364"/>
      <c r="AP364" s="270"/>
      <c r="AQ364" s="281">
        <f t="shared" si="65"/>
        <v>272</v>
      </c>
      <c r="AR364">
        <f t="shared" si="67"/>
        <v>0</v>
      </c>
      <c r="AS364">
        <f t="shared" si="66"/>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321.27999999999997</v>
      </c>
      <c r="H365" s="257">
        <v>0.27800000000000002</v>
      </c>
      <c r="I365" s="257">
        <v>317.75</v>
      </c>
      <c r="J365" s="701">
        <v>7.9000000000000001E-2</v>
      </c>
      <c r="K365" s="310" t="s">
        <v>190</v>
      </c>
      <c r="L365" s="311"/>
      <c r="M365" s="402"/>
      <c r="AB365"/>
      <c r="AC365"/>
      <c r="AD365"/>
      <c r="AE365"/>
      <c r="AF365"/>
      <c r="AG365"/>
      <c r="AH365"/>
      <c r="AI365"/>
      <c r="AJ365"/>
      <c r="AK365"/>
      <c r="AL365"/>
      <c r="AM365"/>
      <c r="AN365"/>
      <c r="AO365"/>
      <c r="AP365" s="270"/>
      <c r="AQ365" s="281">
        <f t="shared" si="65"/>
        <v>273</v>
      </c>
      <c r="AR365">
        <f t="shared" si="67"/>
        <v>0</v>
      </c>
      <c r="AS365">
        <f t="shared" si="66"/>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125.83</v>
      </c>
      <c r="H366" s="256">
        <v>0.28599999999999998</v>
      </c>
      <c r="I366" s="257">
        <v>127.39</v>
      </c>
      <c r="J366" s="700">
        <v>0.47299999999999998</v>
      </c>
      <c r="K366" s="310" t="s">
        <v>190</v>
      </c>
      <c r="L366" s="311"/>
      <c r="M366" s="402"/>
      <c r="AB366"/>
      <c r="AC366"/>
      <c r="AD366"/>
      <c r="AE366"/>
      <c r="AF366"/>
      <c r="AG366"/>
      <c r="AH366"/>
      <c r="AI366"/>
      <c r="AJ366"/>
      <c r="AK366"/>
      <c r="AL366"/>
      <c r="AM366"/>
      <c r="AN366"/>
      <c r="AO366"/>
      <c r="AP366" s="270"/>
      <c r="AQ366" s="281">
        <f t="shared" si="65"/>
        <v>274</v>
      </c>
      <c r="AR366">
        <f t="shared" si="67"/>
        <v>0</v>
      </c>
      <c r="AS366">
        <f t="shared" si="66"/>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278.42</v>
      </c>
      <c r="H367" s="256">
        <v>0.10100000000000001</v>
      </c>
      <c r="I367" s="256">
        <v>275.87</v>
      </c>
      <c r="J367" s="700">
        <v>1.0999999999999999E-2</v>
      </c>
      <c r="K367" s="310" t="s">
        <v>190</v>
      </c>
      <c r="L367" s="467"/>
      <c r="M367" s="187"/>
      <c r="AB367"/>
      <c r="AC367"/>
      <c r="AD367"/>
      <c r="AE367"/>
      <c r="AF367"/>
      <c r="AG367"/>
      <c r="AH367"/>
      <c r="AI367"/>
      <c r="AJ367"/>
      <c r="AK367"/>
      <c r="AL367"/>
      <c r="AM367"/>
      <c r="AN367"/>
      <c r="AO367"/>
      <c r="AP367" s="270"/>
      <c r="AQ367" s="281">
        <f t="shared" si="65"/>
        <v>275</v>
      </c>
      <c r="AR367">
        <f t="shared" ref="AR367:AR387" si="68">IF(AL7="tad","tad",AL7)</f>
        <v>0</v>
      </c>
      <c r="AS367">
        <f t="shared" si="66"/>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96.38</v>
      </c>
      <c r="H368" s="256">
        <v>1.234</v>
      </c>
      <c r="I368" s="256">
        <v>97.6</v>
      </c>
      <c r="J368" s="700">
        <v>1.9139999999999999</v>
      </c>
      <c r="K368" s="310" t="s">
        <v>190</v>
      </c>
      <c r="L368" s="311"/>
      <c r="M368" s="187"/>
      <c r="AB368"/>
      <c r="AC368"/>
      <c r="AD368"/>
      <c r="AE368"/>
      <c r="AF368"/>
      <c r="AG368"/>
      <c r="AH368"/>
      <c r="AI368"/>
      <c r="AJ368"/>
      <c r="AK368"/>
      <c r="AL368"/>
      <c r="AM368"/>
      <c r="AN368"/>
      <c r="AO368"/>
      <c r="AP368" s="270"/>
      <c r="AQ368" s="281">
        <f t="shared" si="65"/>
        <v>276</v>
      </c>
      <c r="AR368">
        <f t="shared" si="68"/>
        <v>0</v>
      </c>
      <c r="AS368">
        <f t="shared" si="66"/>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188.84</v>
      </c>
      <c r="H369" s="256">
        <v>5.2999999999999999E-2</v>
      </c>
      <c r="I369" s="257">
        <v>188.22</v>
      </c>
      <c r="J369" s="701">
        <v>3.1E-2</v>
      </c>
      <c r="K369" s="310" t="s">
        <v>190</v>
      </c>
      <c r="L369" s="311"/>
      <c r="M369" s="187"/>
      <c r="AB369"/>
      <c r="AC369"/>
      <c r="AD369"/>
      <c r="AE369"/>
      <c r="AF369"/>
      <c r="AG369"/>
      <c r="AH369"/>
      <c r="AI369"/>
      <c r="AJ369"/>
      <c r="AK369"/>
      <c r="AL369"/>
      <c r="AM369"/>
      <c r="AN369"/>
      <c r="AO369"/>
      <c r="AP369" s="270"/>
      <c r="AQ369" s="281">
        <f t="shared" si="65"/>
        <v>277</v>
      </c>
      <c r="AR369">
        <f t="shared" si="68"/>
        <v>0</v>
      </c>
      <c r="AS369">
        <f t="shared" si="66"/>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169.76</v>
      </c>
      <c r="H370" s="296">
        <v>6.2E-2</v>
      </c>
      <c r="I370" s="257">
        <v>167.53</v>
      </c>
      <c r="J370" s="701">
        <v>8.0000000000000002E-3</v>
      </c>
      <c r="K370" s="310" t="s">
        <v>190</v>
      </c>
      <c r="L370" s="264"/>
      <c r="M370" s="187"/>
      <c r="AB370"/>
      <c r="AC370"/>
      <c r="AD370"/>
      <c r="AE370"/>
      <c r="AF370"/>
      <c r="AG370"/>
      <c r="AH370"/>
      <c r="AI370"/>
      <c r="AJ370"/>
      <c r="AK370"/>
      <c r="AL370"/>
      <c r="AM370"/>
      <c r="AN370"/>
      <c r="AO370"/>
      <c r="AP370" s="270"/>
      <c r="AQ370" s="281">
        <f t="shared" si="65"/>
        <v>278</v>
      </c>
      <c r="AR370">
        <f t="shared" si="68"/>
        <v>0</v>
      </c>
      <c r="AS370">
        <f t="shared" si="66"/>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139.06</v>
      </c>
      <c r="H371" s="256">
        <v>5.7359999999999998</v>
      </c>
      <c r="I371" s="256">
        <v>138.61000000000001</v>
      </c>
      <c r="J371" s="703">
        <v>4.7320000000000002</v>
      </c>
      <c r="K371" s="310"/>
      <c r="L371" s="311"/>
      <c r="M371" s="187"/>
      <c r="AB371"/>
      <c r="AC371"/>
      <c r="AD371"/>
      <c r="AE371"/>
      <c r="AF371"/>
      <c r="AG371"/>
      <c r="AH371"/>
      <c r="AI371"/>
      <c r="AJ371"/>
      <c r="AK371"/>
      <c r="AL371"/>
      <c r="AM371"/>
      <c r="AN371"/>
      <c r="AO371"/>
      <c r="AP371" s="270"/>
      <c r="AQ371" s="281">
        <f t="shared" si="65"/>
        <v>279</v>
      </c>
      <c r="AR371">
        <f t="shared" si="68"/>
        <v>0</v>
      </c>
      <c r="AS371">
        <f t="shared" si="66"/>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237.21</v>
      </c>
      <c r="H372" s="296">
        <v>1.496</v>
      </c>
      <c r="I372" s="256">
        <v>238.36</v>
      </c>
      <c r="J372" s="703">
        <v>2.0619999999999998</v>
      </c>
      <c r="K372" s="310" t="s">
        <v>190</v>
      </c>
      <c r="L372" s="311"/>
      <c r="M372" s="187"/>
      <c r="AB372"/>
      <c r="AC372"/>
      <c r="AD372"/>
      <c r="AE372"/>
      <c r="AF372"/>
      <c r="AG372"/>
      <c r="AH372"/>
      <c r="AI372"/>
      <c r="AJ372"/>
      <c r="AK372"/>
      <c r="AL372"/>
      <c r="AM372"/>
      <c r="AN372"/>
      <c r="AO372"/>
      <c r="AP372" s="270"/>
      <c r="AQ372" s="281">
        <f t="shared" si="65"/>
        <v>280</v>
      </c>
      <c r="AR372">
        <f t="shared" si="68"/>
        <v>0</v>
      </c>
      <c r="AS372">
        <f t="shared" si="66"/>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118.24</v>
      </c>
      <c r="H373" s="256">
        <v>2.0129999999999999</v>
      </c>
      <c r="I373" s="256">
        <v>118.21</v>
      </c>
      <c r="J373" s="700">
        <v>1.9630000000000001</v>
      </c>
      <c r="K373" s="310" t="s">
        <v>190</v>
      </c>
      <c r="L373" s="311"/>
      <c r="M373" s="187"/>
      <c r="AB373"/>
      <c r="AC373"/>
      <c r="AD373"/>
      <c r="AE373"/>
      <c r="AF373"/>
      <c r="AG373"/>
      <c r="AH373"/>
      <c r="AI373"/>
      <c r="AJ373"/>
      <c r="AK373"/>
      <c r="AL373"/>
      <c r="AM373"/>
      <c r="AN373"/>
      <c r="AO373"/>
      <c r="AP373" s="270"/>
      <c r="AQ373" s="281">
        <f t="shared" si="65"/>
        <v>281</v>
      </c>
      <c r="AR373">
        <f t="shared" si="68"/>
        <v>0</v>
      </c>
      <c r="AS373">
        <f t="shared" si="66"/>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108.85</v>
      </c>
      <c r="H374" s="256">
        <v>0.872</v>
      </c>
      <c r="I374" s="256">
        <v>109.77</v>
      </c>
      <c r="J374" s="700">
        <v>1.5149999999999999</v>
      </c>
      <c r="K374" s="310" t="s">
        <v>190</v>
      </c>
      <c r="L374" s="303"/>
      <c r="M374" s="187"/>
      <c r="AB374"/>
      <c r="AC374"/>
      <c r="AD374"/>
      <c r="AE374"/>
      <c r="AF374"/>
      <c r="AG374"/>
      <c r="AH374"/>
      <c r="AI374"/>
      <c r="AJ374"/>
      <c r="AK374"/>
      <c r="AL374"/>
      <c r="AM374"/>
      <c r="AN374"/>
      <c r="AO374"/>
      <c r="AP374" s="270"/>
      <c r="AQ374" s="281">
        <f t="shared" si="65"/>
        <v>282</v>
      </c>
      <c r="AR374">
        <f t="shared" si="68"/>
        <v>0</v>
      </c>
      <c r="AS374">
        <f t="shared" si="66"/>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61.79</v>
      </c>
      <c r="H375" s="296">
        <v>15.79</v>
      </c>
      <c r="I375" s="256">
        <v>52.72</v>
      </c>
      <c r="J375" s="703">
        <v>5.27</v>
      </c>
      <c r="K375" s="310" t="s">
        <v>190</v>
      </c>
      <c r="M375" s="187"/>
      <c r="AB375"/>
      <c r="AC375"/>
      <c r="AD375"/>
      <c r="AE375"/>
      <c r="AF375"/>
      <c r="AG375"/>
      <c r="AH375"/>
      <c r="AI375"/>
      <c r="AJ375"/>
      <c r="AK375"/>
      <c r="AL375"/>
      <c r="AM375"/>
      <c r="AN375"/>
      <c r="AO375"/>
      <c r="AP375" s="270"/>
      <c r="AQ375" s="281">
        <f t="shared" si="65"/>
        <v>283</v>
      </c>
      <c r="AR375">
        <f t="shared" si="68"/>
        <v>0</v>
      </c>
      <c r="AS375">
        <f t="shared" si="66"/>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159.63</v>
      </c>
      <c r="H376" s="296">
        <v>157.47</v>
      </c>
      <c r="I376" s="256">
        <v>154.43</v>
      </c>
      <c r="J376" s="703">
        <v>125.67</v>
      </c>
      <c r="K376" s="310" t="s">
        <v>190</v>
      </c>
      <c r="M376" s="187"/>
      <c r="AB376"/>
      <c r="AC376"/>
      <c r="AD376"/>
      <c r="AE376"/>
      <c r="AF376"/>
      <c r="AG376"/>
      <c r="AH376"/>
      <c r="AI376"/>
      <c r="AJ376"/>
      <c r="AK376"/>
      <c r="AL376"/>
      <c r="AM376"/>
      <c r="AN376"/>
      <c r="AO376"/>
      <c r="AP376" s="270"/>
      <c r="AQ376" s="281">
        <f t="shared" si="65"/>
        <v>284</v>
      </c>
      <c r="AR376">
        <f t="shared" si="68"/>
        <v>0</v>
      </c>
      <c r="AS376">
        <f t="shared" si="66"/>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229.88</v>
      </c>
      <c r="H377" s="296">
        <v>9.85</v>
      </c>
      <c r="I377" s="256">
        <v>230.07</v>
      </c>
      <c r="J377" s="704">
        <v>10.939</v>
      </c>
      <c r="K377" s="310" t="s">
        <v>190</v>
      </c>
      <c r="M377" s="187"/>
      <c r="AB377"/>
      <c r="AC377"/>
      <c r="AD377"/>
      <c r="AE377"/>
      <c r="AF377"/>
      <c r="AG377"/>
      <c r="AH377"/>
      <c r="AI377"/>
      <c r="AJ377"/>
      <c r="AK377"/>
      <c r="AL377"/>
      <c r="AM377"/>
      <c r="AN377"/>
      <c r="AO377"/>
      <c r="AP377" s="270"/>
      <c r="AQ377" s="281">
        <f t="shared" si="65"/>
        <v>285</v>
      </c>
      <c r="AR377">
        <f t="shared" si="68"/>
        <v>0</v>
      </c>
      <c r="AS377">
        <f t="shared" si="66"/>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148.88</v>
      </c>
      <c r="H378" s="331">
        <v>15.04</v>
      </c>
      <c r="I378" s="314">
        <v>147.47999999999999</v>
      </c>
      <c r="J378" s="705">
        <v>13.86</v>
      </c>
      <c r="K378" s="391"/>
      <c r="M378" s="187"/>
      <c r="AB378"/>
      <c r="AC378"/>
      <c r="AD378"/>
      <c r="AE378"/>
      <c r="AF378"/>
      <c r="AG378"/>
      <c r="AH378"/>
      <c r="AI378"/>
      <c r="AJ378"/>
      <c r="AK378"/>
      <c r="AL378"/>
      <c r="AM378"/>
      <c r="AN378"/>
      <c r="AO378"/>
      <c r="AP378" s="270"/>
      <c r="AQ378" s="281">
        <f t="shared" si="65"/>
        <v>286</v>
      </c>
      <c r="AR378">
        <f t="shared" si="68"/>
        <v>0</v>
      </c>
      <c r="AS378">
        <f t="shared" si="66"/>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v>34.74</v>
      </c>
      <c r="H379" s="313">
        <v>0.255</v>
      </c>
      <c r="I379" s="694">
        <v>37.89</v>
      </c>
      <c r="J379" s="706">
        <v>0.35799999999999998</v>
      </c>
      <c r="K379" s="391"/>
      <c r="M379" s="187"/>
      <c r="AB379"/>
      <c r="AC379"/>
      <c r="AD379"/>
      <c r="AE379"/>
      <c r="AF379"/>
      <c r="AG379"/>
      <c r="AH379"/>
      <c r="AI379"/>
      <c r="AJ379"/>
      <c r="AK379"/>
      <c r="AL379"/>
      <c r="AM379"/>
      <c r="AN379"/>
      <c r="AO379"/>
      <c r="AP379" s="270"/>
      <c r="AQ379" s="281">
        <f t="shared" si="65"/>
        <v>287</v>
      </c>
      <c r="AR379">
        <f t="shared" si="68"/>
        <v>0</v>
      </c>
      <c r="AS379">
        <f t="shared" si="66"/>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v>70.099999999999994</v>
      </c>
      <c r="H380" s="315">
        <v>0.76400000000000001</v>
      </c>
      <c r="I380" s="653">
        <v>69.790000000000006</v>
      </c>
      <c r="J380" s="833">
        <v>0.68700000000000006</v>
      </c>
      <c r="K380" s="391"/>
      <c r="M380" s="187"/>
      <c r="AB380"/>
      <c r="AC380"/>
      <c r="AD380"/>
      <c r="AE380"/>
      <c r="AF380"/>
      <c r="AG380"/>
      <c r="AH380"/>
      <c r="AI380"/>
      <c r="AJ380"/>
      <c r="AK380"/>
      <c r="AL380"/>
      <c r="AM380"/>
      <c r="AN380"/>
      <c r="AO380"/>
      <c r="AP380" s="270"/>
      <c r="AQ380" s="281">
        <f t="shared" si="65"/>
        <v>288</v>
      </c>
      <c r="AR380">
        <f t="shared" si="68"/>
        <v>0</v>
      </c>
      <c r="AS380">
        <f t="shared" si="66"/>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823.97099999999966</v>
      </c>
      <c r="I381" s="317"/>
      <c r="J381" s="280">
        <f>SUM(J336:J380)</f>
        <v>751.78699999999969</v>
      </c>
      <c r="K381" s="464"/>
      <c r="M381" s="187"/>
      <c r="AB381"/>
      <c r="AC381"/>
      <c r="AD381"/>
      <c r="AE381"/>
      <c r="AF381"/>
      <c r="AG381"/>
      <c r="AH381"/>
      <c r="AI381"/>
      <c r="AJ381"/>
      <c r="AK381"/>
      <c r="AL381"/>
      <c r="AM381"/>
      <c r="AN381"/>
      <c r="AO381"/>
      <c r="AP381" s="270"/>
      <c r="AQ381" s="281">
        <f t="shared" si="65"/>
        <v>289</v>
      </c>
      <c r="AR381">
        <f t="shared" si="68"/>
        <v>0</v>
      </c>
      <c r="AS381">
        <f t="shared" si="66"/>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0.91239497506587008</v>
      </c>
      <c r="K382" s="299"/>
      <c r="M382" s="187"/>
      <c r="AB382"/>
      <c r="AC382"/>
      <c r="AD382"/>
      <c r="AE382"/>
      <c r="AF382"/>
      <c r="AG382"/>
      <c r="AH382"/>
      <c r="AI382"/>
      <c r="AJ382"/>
      <c r="AK382"/>
      <c r="AL382"/>
      <c r="AM382"/>
      <c r="AN382"/>
      <c r="AO382"/>
      <c r="AP382" s="270"/>
      <c r="AQ382" s="281">
        <f t="shared" si="65"/>
        <v>290</v>
      </c>
      <c r="AR382">
        <f t="shared" si="68"/>
        <v>0</v>
      </c>
      <c r="AS382">
        <f t="shared" si="66"/>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0.4525165975666891</v>
      </c>
      <c r="I383" s="324"/>
      <c r="J383" s="266">
        <f>+J381/F381</f>
        <v>0.41287386975375168</v>
      </c>
      <c r="K383" s="465"/>
      <c r="M383" s="187"/>
      <c r="AB383"/>
      <c r="AC383"/>
      <c r="AD383"/>
      <c r="AE383"/>
      <c r="AF383"/>
      <c r="AG383"/>
      <c r="AH383"/>
      <c r="AI383"/>
      <c r="AJ383"/>
      <c r="AK383"/>
      <c r="AL383"/>
      <c r="AM383"/>
      <c r="AN383"/>
      <c r="AO383"/>
      <c r="AP383" s="270"/>
      <c r="AQ383" s="281">
        <f t="shared" si="65"/>
        <v>291</v>
      </c>
      <c r="AR383">
        <f t="shared" si="68"/>
        <v>0</v>
      </c>
      <c r="AS383">
        <f t="shared" si="66"/>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8"/>
        <v>0</v>
      </c>
      <c r="AS384">
        <f t="shared" si="66"/>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8"/>
        <v>0</v>
      </c>
      <c r="AS385">
        <f t="shared" si="66"/>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8"/>
        <v>0</v>
      </c>
      <c r="AS386">
        <f t="shared" si="66"/>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8"/>
        <v>0</v>
      </c>
      <c r="AS387">
        <f t="shared" si="66"/>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7" si="69">IF(AL27="tad","tad",AL27)</f>
        <v>0</v>
      </c>
      <c r="AS388">
        <f t="shared" si="66"/>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6"/>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6"/>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6"/>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6"/>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6"/>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6"/>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6"/>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6"/>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 t="shared" si="69"/>
        <v>0</v>
      </c>
      <c r="AS397">
        <f t="shared" si="66"/>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6"/>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6"/>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6"/>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6"/>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6"/>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6"/>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6"/>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6"/>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6"/>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6"/>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6"/>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6"/>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6"/>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6"/>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6"/>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6"/>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ref="AQ414:AQ457" si="71">AQ413+1</f>
        <v>322</v>
      </c>
      <c r="AR414">
        <f t="shared" si="70"/>
        <v>0</v>
      </c>
      <c r="AS414">
        <f t="shared" ref="AS414:AS458" si="72">IF(COUNT(AQ414:AR414)=2,0,-AP$51/500)</f>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71"/>
        <v>323</v>
      </c>
      <c r="AR415">
        <f t="shared" si="70"/>
        <v>0</v>
      </c>
      <c r="AS415">
        <f t="shared" si="72"/>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71"/>
        <v>324</v>
      </c>
      <c r="AR416">
        <f t="shared" si="70"/>
        <v>0</v>
      </c>
      <c r="AS416">
        <f t="shared" si="72"/>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71"/>
        <v>325</v>
      </c>
      <c r="AR417">
        <f t="shared" si="70"/>
        <v>0</v>
      </c>
      <c r="AS417">
        <f t="shared" si="72"/>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71"/>
        <v>326</v>
      </c>
      <c r="AR418">
        <f t="shared" si="70"/>
        <v>0</v>
      </c>
      <c r="AS418">
        <f t="shared" si="72"/>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si="71"/>
        <v>327</v>
      </c>
      <c r="AR419">
        <f t="shared" ref="AR419:AR427" si="73">IF(AM27="tad","tad",AM27)</f>
        <v>0</v>
      </c>
      <c r="AS419">
        <f t="shared" si="72"/>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3"/>
        <v>0</v>
      </c>
      <c r="AS420">
        <f t="shared" si="72"/>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3"/>
        <v>0</v>
      </c>
      <c r="AS421">
        <f t="shared" si="72"/>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3"/>
        <v>0</v>
      </c>
      <c r="AS422">
        <f t="shared" si="72"/>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3"/>
        <v>0</v>
      </c>
      <c r="AS423">
        <f t="shared" si="72"/>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3"/>
        <v>0</v>
      </c>
      <c r="AS424">
        <f t="shared" si="72"/>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3"/>
        <v>0</v>
      </c>
      <c r="AS425">
        <f t="shared" si="72"/>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3"/>
        <v>0</v>
      </c>
      <c r="AS426">
        <f t="shared" si="72"/>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3"/>
        <v>0</v>
      </c>
      <c r="AS427">
        <f t="shared" si="72"/>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4">IF(AN7="tad","tad",AN7)</f>
        <v>0</v>
      </c>
      <c r="AS428">
        <f t="shared" si="72"/>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4"/>
        <v>0</v>
      </c>
      <c r="AS429">
        <f t="shared" si="72"/>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4"/>
        <v>0</v>
      </c>
      <c r="AS430">
        <f t="shared" si="72"/>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4"/>
        <v>0</v>
      </c>
      <c r="AS431">
        <f t="shared" si="72"/>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4"/>
        <v>0</v>
      </c>
      <c r="AS432">
        <f t="shared" si="72"/>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4"/>
        <v>0</v>
      </c>
      <c r="AS433">
        <f t="shared" si="72"/>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4"/>
        <v>0</v>
      </c>
      <c r="AS434">
        <f t="shared" si="72"/>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4"/>
        <v>0</v>
      </c>
      <c r="AS435">
        <f t="shared" si="72"/>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4"/>
        <v>0</v>
      </c>
      <c r="AS436">
        <f t="shared" si="72"/>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4"/>
        <v>0</v>
      </c>
      <c r="AS437">
        <f t="shared" si="72"/>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4"/>
        <v>0</v>
      </c>
      <c r="AS438">
        <f t="shared" si="72"/>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4"/>
        <v>0</v>
      </c>
      <c r="AS439">
        <f t="shared" si="72"/>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4"/>
        <v>0</v>
      </c>
      <c r="AS440">
        <f t="shared" si="72"/>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4"/>
        <v>0</v>
      </c>
      <c r="AS441">
        <f t="shared" si="72"/>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4"/>
        <v>0</v>
      </c>
      <c r="AS442">
        <f t="shared" si="72"/>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4"/>
        <v>0</v>
      </c>
      <c r="AS443">
        <f t="shared" si="72"/>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4"/>
        <v>0</v>
      </c>
      <c r="AS444">
        <f t="shared" si="72"/>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4"/>
        <v>0</v>
      </c>
      <c r="AS445">
        <f t="shared" si="72"/>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4"/>
        <v>0</v>
      </c>
      <c r="AS446">
        <f t="shared" si="72"/>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4"/>
        <v>0</v>
      </c>
      <c r="AS447">
        <f t="shared" si="72"/>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4"/>
        <v>0</v>
      </c>
      <c r="AS448">
        <f t="shared" si="72"/>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7" si="75">IF(AN27="tad","tad",AN27)</f>
        <v>0</v>
      </c>
      <c r="AS449">
        <f t="shared" si="72"/>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2"/>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2"/>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2"/>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2"/>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2"/>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2"/>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2"/>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f t="shared" si="75"/>
        <v>0</v>
      </c>
      <c r="AS457">
        <f t="shared" si="72"/>
        <v>0</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2"/>
        <v>-2.7832399999999997</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N3:Z3"/>
    <mergeCell ref="N2:Z2"/>
    <mergeCell ref="N5:N6"/>
    <mergeCell ref="O5:O6"/>
    <mergeCell ref="Z5:Z6"/>
    <mergeCell ref="Y5:Y6"/>
    <mergeCell ref="R5:R6"/>
    <mergeCell ref="Q5:Q6"/>
    <mergeCell ref="P5:P6"/>
    <mergeCell ref="X5:X6"/>
    <mergeCell ref="U5:U6"/>
    <mergeCell ref="T5:T6"/>
    <mergeCell ref="S5:S6"/>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K7:K9"/>
    <mergeCell ref="I7:J7"/>
    <mergeCell ref="AB50:AO50"/>
    <mergeCell ref="AB5:AB6"/>
    <mergeCell ref="AB46:AO46"/>
    <mergeCell ref="W5:W6"/>
    <mergeCell ref="V5:V6"/>
  </mergeCells>
  <phoneticPr fontId="29" type="noConversion"/>
  <conditionalFormatting sqref="M8:M14 M26:M49 M51:M53 M55:M56 M58:M63 N65:N82 M113:M119 M131:M154 M156 M159:M168 M170:M173 M219 M315:M323 M367:M470">
    <cfRule type="containsText" dxfId="33" priority="6" stopIfTrue="1" operator="containsText" text="FALSE">
      <formula>NOT(ISERROR(SEARCH("FALSE",M8)))</formula>
    </cfRule>
  </conditionalFormatting>
  <printOptions horizontalCentered="1"/>
  <pageMargins left="0.19685039370078741" right="0.19685039370078741" top="0" bottom="0.11811023622047245" header="0" footer="0"/>
  <pageSetup paperSize="9" scale="56"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20</vt:i4>
      </vt:variant>
    </vt:vector>
  </HeadingPairs>
  <TitlesOfParts>
    <vt:vector size="46" baseType="lpstr">
      <vt:lpstr>Cover</vt:lpstr>
      <vt:lpstr>GRA JATENG 41 BENDUNGAN</vt:lpstr>
      <vt:lpstr>GRA JATENG</vt:lpstr>
      <vt:lpstr>GRAHAYU</vt:lpstr>
      <vt:lpstr>GRARWNING</vt:lpstr>
      <vt:lpstr>GRACABAN</vt:lpstr>
      <vt:lpstr>GRAJATIBARANG</vt:lpstr>
      <vt:lpstr> </vt:lpstr>
      <vt:lpstr>UTAMA</vt:lpstr>
      <vt:lpstr>ANALISA</vt:lpstr>
      <vt:lpstr>RINCI 1</vt:lpstr>
      <vt:lpstr>RINCI 1 (2)</vt:lpstr>
      <vt:lpstr>RINCI 2</vt:lpstr>
      <vt:lpstr>RINCI 2 (2)</vt:lpstr>
      <vt:lpstr>RINCI 2 (3)</vt:lpstr>
      <vt:lpstr>GRAOMBO</vt:lpstr>
      <vt:lpstr>GR GJMUNGKUR</vt:lpstr>
      <vt:lpstr>GRAWDLTG</vt:lpstr>
      <vt:lpstr>GRASPOR</vt:lpstr>
      <vt:lpstr>GDIRMAN</vt:lpstr>
      <vt:lpstr>AREAL</vt:lpstr>
      <vt:lpstr>KDOMBO</vt:lpstr>
      <vt:lpstr>Compatibility Report</vt:lpstr>
      <vt:lpstr>Sheet1</vt:lpstr>
      <vt:lpstr>DATA</vt:lpstr>
      <vt:lpstr>Sheet3</vt:lpstr>
      <vt:lpstr>' '!Print_Area</vt:lpstr>
      <vt:lpstr>ANALISA!Print_Area</vt:lpstr>
      <vt:lpstr>AREAL!Print_Area</vt:lpstr>
      <vt:lpstr>DATA!Print_Area</vt:lpstr>
      <vt:lpstr>GDIRMAN!Print_Area</vt:lpstr>
      <vt:lpstr>'GR GJMUNGKUR'!Print_Area</vt:lpstr>
      <vt:lpstr>'GRA JATENG'!Print_Area</vt:lpstr>
      <vt:lpstr>'GRA JATENG 41 BENDUNGAN'!Print_Area</vt:lpstr>
      <vt:lpstr>GRACABAN!Print_Area</vt:lpstr>
      <vt:lpstr>GRAHAYU!Print_Area</vt:lpstr>
      <vt:lpstr>GRAJATIBARANG!Print_Area</vt:lpstr>
      <vt:lpstr>GRAOMBO!Print_Area</vt:lpstr>
      <vt:lpstr>GRASPOR!Print_Area</vt:lpstr>
      <vt:lpstr>GRAWDLTG!Print_Area</vt:lpstr>
      <vt:lpstr>'RINCI 1'!Print_Area</vt:lpstr>
      <vt:lpstr>'RINCI 1 (2)'!Print_Area</vt:lpstr>
      <vt:lpstr>'RINCI 2'!Print_Area</vt:lpstr>
      <vt:lpstr>'RINCI 2 (2)'!Print_Area</vt:lpstr>
      <vt:lpstr>'RINCI 2 (3)'!Print_Area</vt:lpstr>
      <vt:lpstr>UTAMA!Print_Area</vt:lpstr>
    </vt:vector>
  </TitlesOfParts>
  <Company>OP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user</cp:lastModifiedBy>
  <cp:lastPrinted>2024-08-06T00:37:27Z</cp:lastPrinted>
  <dcterms:created xsi:type="dcterms:W3CDTF">2001-01-08T14:44:55Z</dcterms:created>
  <dcterms:modified xsi:type="dcterms:W3CDTF">2024-08-06T00:39:11Z</dcterms:modified>
</cp:coreProperties>
</file>